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trlProps/ctrlProp8.xml" ContentType="application/vnd.ms-excel.controlproperties+xml"/>
  <Override PartName="/xl/ctrlProps/ctrlProp9.xml" ContentType="application/vnd.ms-excel.controlproperties+xml"/>
  <Override PartName="/xl/comments4.xml" ContentType="application/vnd.openxmlformats-officedocument.spreadsheetml.comments+xml"/>
  <Override PartName="/xl/drawings/drawing9.xml" ContentType="application/vnd.openxmlformats-officedocument.drawing+xml"/>
  <Override PartName="/xl/ctrlProps/ctrlProp10.xml" ContentType="application/vnd.ms-excel.controlproperties+xml"/>
  <Override PartName="/xl/ctrlProps/ctrlProp11.xml" ContentType="application/vnd.ms-excel.controlproperties+xml"/>
  <Override PartName="/xl/comments5.xml" ContentType="application/vnd.openxmlformats-officedocument.spreadsheetml.comment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14.xml" ContentType="application/vnd.ms-excel.controlproperties+xml"/>
  <Override PartName="/xl/comments7.xml" ContentType="application/vnd.openxmlformats-officedocument.spreadsheetml.comments+xml"/>
  <Override PartName="/xl/drawings/drawing18.xml" ContentType="application/vnd.openxmlformats-officedocument.drawing+xml"/>
  <Override PartName="/xl/ctrlProps/ctrlProp15.xml" ContentType="application/vnd.ms-excel.controlproperties+xml"/>
  <Override PartName="/xl/ctrlProps/ctrlProp16.xml" ContentType="application/vnd.ms-excel.controlproperties+xml"/>
  <Override PartName="/xl/comments8.xml" ContentType="application/vnd.openxmlformats-officedocument.spreadsheetml.comments+xml"/>
  <Override PartName="/xl/drawings/drawing19.xml" ContentType="application/vnd.openxmlformats-officedocument.drawing+xml"/>
  <Override PartName="/xl/ctrlProps/ctrlProp17.xml" ContentType="application/vnd.ms-excel.controlproperties+xml"/>
  <Override PartName="/xl/ctrlProps/ctrlProp18.xml" ContentType="application/vnd.ms-excel.controlproperties+xml"/>
  <Override PartName="/xl/comments9.xml" ContentType="application/vnd.openxmlformats-officedocument.spreadsheetml.comments+xml"/>
  <Override PartName="/xl/drawings/drawing20.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0.xml" ContentType="application/vnd.openxmlformats-officedocument.spreadsheetml.comments+xml"/>
  <Override PartName="/xl/drawings/drawing21.xml" ContentType="application/vnd.openxmlformats-officedocument.drawing+xml"/>
  <Override PartName="/xl/ctrlProps/ctrlProp21.xml" ContentType="application/vnd.ms-excel.controlproperties+xml"/>
  <Override PartName="/xl/comments11.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trlProps/ctrlProp22.xml" ContentType="application/vnd.ms-excel.controlproperties+xml"/>
  <Override PartName="/xl/ctrlProps/ctrlProp23.xml" ContentType="application/vnd.ms-excel.controlproperties+xml"/>
  <Override PartName="/xl/comments12.xml" ContentType="application/vnd.openxmlformats-officedocument.spreadsheetml.comments+xml"/>
  <Override PartName="/xl/drawings/drawing29.xml" ContentType="application/vnd.openxmlformats-officedocument.drawing+xml"/>
  <Override PartName="/xl/ctrlProps/ctrlProp24.xml" ContentType="application/vnd.ms-excel.controlproperties+xml"/>
  <Override PartName="/xl/ctrlProps/ctrlProp25.xml" ContentType="application/vnd.ms-excel.controlproperties+xml"/>
  <Override PartName="/xl/comments13.xml" ContentType="application/vnd.openxmlformats-officedocument.spreadsheetml.comments+xml"/>
  <Override PartName="/xl/drawings/drawing30.xml" ContentType="application/vnd.openxmlformats-officedocument.drawing+xml"/>
  <Override PartName="/xl/ctrlProps/ctrlProp26.xml" ContentType="application/vnd.ms-excel.controlproperties+xml"/>
  <Override PartName="/xl/ctrlProps/ctrlProp27.xml" ContentType="application/vnd.ms-excel.controlproperties+xml"/>
  <Override PartName="/xl/comments14.xml" ContentType="application/vnd.openxmlformats-officedocument.spreadsheetml.comments+xml"/>
  <Override PartName="/xl/drawings/drawing31.xml" ContentType="application/vnd.openxmlformats-officedocument.drawing+xml"/>
  <Override PartName="/xl/ctrlProps/ctrlProp28.xml" ContentType="application/vnd.ms-excel.controlproperties+xml"/>
  <Override PartName="/xl/drawings/drawing32.xml" ContentType="application/vnd.openxmlformats-officedocument.drawing+xml"/>
  <Override PartName="/xl/ctrlProps/ctrlProp29.xml" ContentType="application/vnd.ms-excel.controlproperties+xml"/>
  <Override PartName="/xl/ctrlProps/ctrlProp30.xml" ContentType="application/vnd.ms-excel.controlproperties+xml"/>
  <Override PartName="/xl/comments15.xml" ContentType="application/vnd.openxmlformats-officedocument.spreadsheetml.comments+xml"/>
  <Override PartName="/xl/drawings/drawing33.xml" ContentType="application/vnd.openxmlformats-officedocument.drawing+xml"/>
  <Override PartName="/xl/ctrlProps/ctrlProp31.xml" ContentType="application/vnd.ms-excel.controlproperties+xml"/>
  <Override PartName="/xl/ctrlProps/ctrlProp32.xml" ContentType="application/vnd.ms-excel.controlproperties+xml"/>
  <Override PartName="/xl/comments16.xml" ContentType="application/vnd.openxmlformats-officedocument.spreadsheetml.comments+xml"/>
  <Override PartName="/xl/drawings/drawing34.xml" ContentType="application/vnd.openxmlformats-officedocument.drawing+xml"/>
  <Override PartName="/xl/ctrlProps/ctrlProp33.xml" ContentType="application/vnd.ms-excel.controlproperties+xml"/>
  <Override PartName="/xl/ctrlProps/ctrlProp34.xml" ContentType="application/vnd.ms-excel.controlproperties+xml"/>
  <Override PartName="/xl/comments17.xml" ContentType="application/vnd.openxmlformats-officedocument.spreadsheetml.comments+xml"/>
  <Override PartName="/xl/drawings/drawing35.xml" ContentType="application/vnd.openxmlformats-officedocument.drawing+xml"/>
  <Override PartName="/xl/ctrlProps/ctrlProp35.xml" ContentType="application/vnd.ms-excel.controlproperties+xml"/>
  <Override PartName="/xl/comments18.xml" ContentType="application/vnd.openxmlformats-officedocument.spreadsheetml.comments+xml"/>
  <Override PartName="/xl/drawings/drawing36.xml" ContentType="application/vnd.openxmlformats-officedocument.drawing+xml"/>
  <Override PartName="/xl/ctrlProps/ctrlProp36.xml" ContentType="application/vnd.ms-excel.controlproperties+xml"/>
  <Override PartName="/xl/ctrlProps/ctrlProp37.xml" ContentType="application/vnd.ms-excel.controlproperties+xml"/>
  <Override PartName="/xl/comments19.xml" ContentType="application/vnd.openxmlformats-officedocument.spreadsheetml.comments+xml"/>
  <Override PartName="/xl/drawings/drawing37.xml" ContentType="application/vnd.openxmlformats-officedocument.drawing+xml"/>
  <Override PartName="/xl/ctrlProps/ctrlProp38.xml" ContentType="application/vnd.ms-excel.controlproperties+xml"/>
  <Override PartName="/xl/ctrlProps/ctrlProp39.xml" ContentType="application/vnd.ms-excel.controlproperties+xml"/>
  <Override PartName="/xl/comments20.xml" ContentType="application/vnd.openxmlformats-officedocument.spreadsheetml.comments+xml"/>
  <Override PartName="/xl/drawings/drawing38.xml" ContentType="application/vnd.openxmlformats-officedocument.drawing+xml"/>
  <Override PartName="/xl/ctrlProps/ctrlProp40.xml" ContentType="application/vnd.ms-excel.controlproperties+xml"/>
  <Override PartName="/xl/ctrlProps/ctrlProp41.xml" ContentType="application/vnd.ms-excel.controlproperties+xml"/>
  <Override PartName="/xl/comments21.xml" ContentType="application/vnd.openxmlformats-officedocument.spreadsheetml.comments+xml"/>
  <Override PartName="/xl/drawings/drawing39.xml" ContentType="application/vnd.openxmlformats-officedocument.drawing+xml"/>
  <Override PartName="/xl/ctrlProps/ctrlProp42.xml" ContentType="application/vnd.ms-excel.controlproperties+xml"/>
  <Override PartName="/xl/comments22.xml" ContentType="application/vnd.openxmlformats-officedocument.spreadsheetml.comments+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trlProps/ctrlProp43.xml" ContentType="application/vnd.ms-excel.controlproperties+xml"/>
  <Override PartName="/xl/ctrlProps/ctrlProp44.xml" ContentType="application/vnd.ms-excel.controlproperties+xml"/>
  <Override PartName="/xl/comments23.xml" ContentType="application/vnd.openxmlformats-officedocument.spreadsheetml.comments+xml"/>
  <Override PartName="/xl/drawings/drawing47.xml" ContentType="application/vnd.openxmlformats-officedocument.drawing+xml"/>
  <Override PartName="/xl/ctrlProps/ctrlProp45.xml" ContentType="application/vnd.ms-excel.controlproperties+xml"/>
  <Override PartName="/xl/ctrlProps/ctrlProp46.xml" ContentType="application/vnd.ms-excel.controlproperties+xml"/>
  <Override PartName="/xl/comments24.xml" ContentType="application/vnd.openxmlformats-officedocument.spreadsheetml.comments+xml"/>
  <Override PartName="/xl/drawings/drawing48.xml" ContentType="application/vnd.openxmlformats-officedocument.drawing+xml"/>
  <Override PartName="/xl/ctrlProps/ctrlProp47.xml" ContentType="application/vnd.ms-excel.controlproperties+xml"/>
  <Override PartName="/xl/ctrlProps/ctrlProp48.xml" ContentType="application/vnd.ms-excel.controlproperties+xml"/>
  <Override PartName="/xl/comments25.xml" ContentType="application/vnd.openxmlformats-officedocument.spreadsheetml.comments+xml"/>
  <Override PartName="/xl/drawings/drawing49.xml" ContentType="application/vnd.openxmlformats-officedocument.drawing+xml"/>
  <Override PartName="/xl/ctrlProps/ctrlProp49.xml" ContentType="application/vnd.ms-excel.controlproperties+xml"/>
  <Override PartName="/xl/drawings/drawing50.xml" ContentType="application/vnd.openxmlformats-officedocument.drawing+xml"/>
  <Override PartName="/xl/ctrlProps/ctrlProp50.xml" ContentType="application/vnd.ms-excel.controlproperties+xml"/>
  <Override PartName="/xl/ctrlProps/ctrlProp51.xml" ContentType="application/vnd.ms-excel.controlproperties+xml"/>
  <Override PartName="/xl/comments26.xml" ContentType="application/vnd.openxmlformats-officedocument.spreadsheetml.comments+xml"/>
  <Override PartName="/xl/drawings/drawing51.xml" ContentType="application/vnd.openxmlformats-officedocument.drawing+xml"/>
  <Override PartName="/xl/ctrlProps/ctrlProp52.xml" ContentType="application/vnd.ms-excel.controlproperties+xml"/>
  <Override PartName="/xl/ctrlProps/ctrlProp53.xml" ContentType="application/vnd.ms-excel.controlproperties+xml"/>
  <Override PartName="/xl/comments27.xml" ContentType="application/vnd.openxmlformats-officedocument.spreadsheetml.comments+xml"/>
  <Override PartName="/xl/drawings/drawing52.xml" ContentType="application/vnd.openxmlformats-officedocument.drawing+xml"/>
  <Override PartName="/xl/ctrlProps/ctrlProp54.xml" ContentType="application/vnd.ms-excel.controlproperties+xml"/>
  <Override PartName="/xl/ctrlProps/ctrlProp55.xml" ContentType="application/vnd.ms-excel.controlproperties+xml"/>
  <Override PartName="/xl/comments28.xml" ContentType="application/vnd.openxmlformats-officedocument.spreadsheetml.comments+xml"/>
  <Override PartName="/xl/drawings/drawing53.xml" ContentType="application/vnd.openxmlformats-officedocument.drawing+xml"/>
  <Override PartName="/xl/ctrlProps/ctrlProp56.xml" ContentType="application/vnd.ms-excel.controlproperties+xml"/>
  <Override PartName="/xl/comments29.xml" ContentType="application/vnd.openxmlformats-officedocument.spreadsheetml.comments+xml"/>
  <Override PartName="/xl/drawings/drawing54.xml" ContentType="application/vnd.openxmlformats-officedocument.drawing+xml"/>
  <Override PartName="/xl/ctrlProps/ctrlProp57.xml" ContentType="application/vnd.ms-excel.controlproperties+xml"/>
  <Override PartName="/xl/ctrlProps/ctrlProp58.xml" ContentType="application/vnd.ms-excel.controlproperties+xml"/>
  <Override PartName="/xl/comments30.xml" ContentType="application/vnd.openxmlformats-officedocument.spreadsheetml.comments+xml"/>
  <Override PartName="/xl/drawings/drawing55.xml" ContentType="application/vnd.openxmlformats-officedocument.drawing+xml"/>
  <Override PartName="/xl/ctrlProps/ctrlProp59.xml" ContentType="application/vnd.ms-excel.controlproperties+xml"/>
  <Override PartName="/xl/ctrlProps/ctrlProp60.xml" ContentType="application/vnd.ms-excel.controlproperties+xml"/>
  <Override PartName="/xl/comments31.xml" ContentType="application/vnd.openxmlformats-officedocument.spreadsheetml.comments+xml"/>
  <Override PartName="/xl/drawings/drawing56.xml" ContentType="application/vnd.openxmlformats-officedocument.drawing+xml"/>
  <Override PartName="/xl/ctrlProps/ctrlProp61.xml" ContentType="application/vnd.ms-excel.controlproperties+xml"/>
  <Override PartName="/xl/ctrlProps/ctrlProp62.xml" ContentType="application/vnd.ms-excel.controlproperties+xml"/>
  <Override PartName="/xl/comments32.xml" ContentType="application/vnd.openxmlformats-officedocument.spreadsheetml.comments+xml"/>
  <Override PartName="/xl/drawings/drawing57.xml" ContentType="application/vnd.openxmlformats-officedocument.drawing+xml"/>
  <Override PartName="/xl/ctrlProps/ctrlProp63.xml" ContentType="application/vnd.ms-excel.controlproperties+xml"/>
  <Override PartName="/xl/comments33.xml" ContentType="application/vnd.openxmlformats-officedocument.spreadsheetml.comments+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ctrlProps/ctrlProp64.xml" ContentType="application/vnd.ms-excel.controlproperties+xml"/>
  <Override PartName="/xl/ctrlProps/ctrlProp65.xml" ContentType="application/vnd.ms-excel.controlproperties+xml"/>
  <Override PartName="/xl/comments34.xml" ContentType="application/vnd.openxmlformats-officedocument.spreadsheetml.comments+xml"/>
  <Override PartName="/xl/drawings/drawing65.xml" ContentType="application/vnd.openxmlformats-officedocument.drawing+xml"/>
  <Override PartName="/xl/ctrlProps/ctrlProp66.xml" ContentType="application/vnd.ms-excel.controlproperties+xml"/>
  <Override PartName="/xl/ctrlProps/ctrlProp67.xml" ContentType="application/vnd.ms-excel.controlproperties+xml"/>
  <Override PartName="/xl/comments35.xml" ContentType="application/vnd.openxmlformats-officedocument.spreadsheetml.comments+xml"/>
  <Override PartName="/xl/drawings/drawing66.xml" ContentType="application/vnd.openxmlformats-officedocument.drawing+xml"/>
  <Override PartName="/xl/ctrlProps/ctrlProp68.xml" ContentType="application/vnd.ms-excel.controlproperties+xml"/>
  <Override PartName="/xl/ctrlProps/ctrlProp69.xml" ContentType="application/vnd.ms-excel.controlproperties+xml"/>
  <Override PartName="/xl/comments36.xml" ContentType="application/vnd.openxmlformats-officedocument.spreadsheetml.comments+xml"/>
  <Override PartName="/xl/drawings/drawing67.xml" ContentType="application/vnd.openxmlformats-officedocument.drawing+xml"/>
  <Override PartName="/xl/ctrlProps/ctrlProp70.xml" ContentType="application/vnd.ms-excel.controlproperties+xml"/>
  <Override PartName="/xl/ctrlProps/ctrlProp71.xml" ContentType="application/vnd.ms-excel.controlproperties+xml"/>
  <Override PartName="/xl/comments37.xml" ContentType="application/vnd.openxmlformats-officedocument.spreadsheetml.comments+xml"/>
  <Override PartName="/xl/drawings/drawing68.xml" ContentType="application/vnd.openxmlformats-officedocument.drawing+xml"/>
  <Override PartName="/xl/ctrlProps/ctrlProp72.xml" ContentType="application/vnd.ms-excel.controlproperties+xml"/>
  <Override PartName="/xl/drawings/drawing69.xml" ContentType="application/vnd.openxmlformats-officedocument.drawing+xml"/>
  <Override PartName="/xl/ctrlProps/ctrlProp73.xml" ContentType="application/vnd.ms-excel.controlproperties+xml"/>
  <Override PartName="/xl/ctrlProps/ctrlProp74.xml" ContentType="application/vnd.ms-excel.controlproperties+xml"/>
  <Override PartName="/xl/comments38.xml" ContentType="application/vnd.openxmlformats-officedocument.spreadsheetml.comments+xml"/>
  <Override PartName="/xl/drawings/drawing70.xml" ContentType="application/vnd.openxmlformats-officedocument.drawing+xml"/>
  <Override PartName="/xl/ctrlProps/ctrlProp75.xml" ContentType="application/vnd.ms-excel.controlproperties+xml"/>
  <Override PartName="/xl/ctrlProps/ctrlProp76.xml" ContentType="application/vnd.ms-excel.controlproperties+xml"/>
  <Override PartName="/xl/comments39.xml" ContentType="application/vnd.openxmlformats-officedocument.spreadsheetml.comments+xml"/>
  <Override PartName="/xl/drawings/drawing71.xml" ContentType="application/vnd.openxmlformats-officedocument.drawing+xml"/>
  <Override PartName="/xl/ctrlProps/ctrlProp77.xml" ContentType="application/vnd.ms-excel.controlproperties+xml"/>
  <Override PartName="/xl/ctrlProps/ctrlProp78.xml" ContentType="application/vnd.ms-excel.controlproperties+xml"/>
  <Override PartName="/xl/comments4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aveExternalLinkValues="0" codeName="ThisWorkbook"/>
  <mc:AlternateContent xmlns:mc="http://schemas.openxmlformats.org/markup-compatibility/2006">
    <mc:Choice Requires="x15">
      <x15ac:absPath xmlns:x15ac="http://schemas.microsoft.com/office/spreadsheetml/2010/11/ac" url="C:\Munka\Diákolimpia\2025-2026\Vármegyei döntők\Sorsolás és játékrend\Békés vármegye - Hankó Bálint\Gyula\"/>
    </mc:Choice>
  </mc:AlternateContent>
  <xr:revisionPtr revIDLastSave="0" documentId="13_ncr:1_{8111C7C3-1259-454C-A68B-57F162856639}" xr6:coauthVersionLast="47" xr6:coauthVersionMax="47" xr10:uidLastSave="{00000000-0000-0000-0000-000000000000}"/>
  <bookViews>
    <workbookView xWindow="-108" yWindow="-108" windowWidth="23256" windowHeight="13176" tabRatio="884" activeTab="4" xr2:uid="{35ECB4B2-AFD8-47C7-BFB5-89D0990FB153}"/>
  </bookViews>
  <sheets>
    <sheet name="Altalanos" sheetId="1" r:id="rId1"/>
    <sheet name="Birók" sheetId="2" r:id="rId2"/>
    <sheet name="Nevezések" sheetId="349" r:id="rId3"/>
    <sheet name="Játél nélkül továbbjutók" sheetId="347" r:id="rId4"/>
    <sheet name="Játékrend" sheetId="348" r:id="rId5"/>
    <sheet name="L12 &quot;B&quot;" sheetId="236" r:id="rId6"/>
    <sheet name="L14 &quot;B&quot;" sheetId="11" r:id="rId7"/>
    <sheet name="L16 &quot;B&quot;" sheetId="240" r:id="rId8"/>
    <sheet name="L18 &quot;B&quot;" sheetId="311" r:id="rId9"/>
    <sheet name="F12 &quot;B&quot;" sheetId="87" r:id="rId10"/>
    <sheet name="F14 &quot;B&quot;" sheetId="10" r:id="rId11"/>
    <sheet name="F16 &quot;B&quot;" sheetId="239" r:id="rId12"/>
    <sheet name="F18 &quot;B&quot;" sheetId="287" r:id="rId13"/>
    <sheet name="F18+&quot;B&quot;" sheetId="234" r:id="rId14"/>
    <sheet name="F12 &quot;A&quot;" sheetId="90" r:id="rId15"/>
    <sheet name="F14 &quot;A&quot;" sheetId="86" r:id="rId16"/>
    <sheet name="F16 &quot;A&quot;" sheetId="88" r:id="rId17"/>
    <sheet name="F18 &quot;A&quot;" sheetId="233" r:id="rId18"/>
    <sheet name="F18+&quot;A&quot;" sheetId="89" r:id="rId19"/>
    <sheet name="1Q ELO (3)" sheetId="275" r:id="rId20"/>
    <sheet name="1Q 8&gt;2 (3)" sheetId="276" r:id="rId21"/>
    <sheet name="1Q 8&gt;4 (3)" sheetId="277" r:id="rId22"/>
    <sheet name="1Q 16&gt;4 (3)" sheetId="278" r:id="rId23"/>
    <sheet name="1MD ELO (3)" sheetId="279" r:id="rId24"/>
    <sheet name="1E3 (3)" sheetId="280" r:id="rId25"/>
    <sheet name="1E4 (3)" sheetId="281" r:id="rId26"/>
    <sheet name="1E5 (3)" sheetId="282" r:id="rId27"/>
    <sheet name="1E6 (3)" sheetId="283" r:id="rId28"/>
    <sheet name="1E7 (3)" sheetId="284" r:id="rId29"/>
    <sheet name="1E8 (3)" sheetId="285" r:id="rId30"/>
    <sheet name="1MD 8 (3)" sheetId="286" r:id="rId31"/>
    <sheet name="1MD 32 (3)" sheetId="288" r:id="rId32"/>
    <sheet name="1MD 64 (3)" sheetId="289" r:id="rId33"/>
    <sheet name="1D ELO (3)" sheetId="290" r:id="rId34"/>
    <sheet name="1D 8 (3)" sheetId="296" r:id="rId35"/>
    <sheet name="1D 16 (3)" sheetId="297" r:id="rId36"/>
    <sheet name="1D 32 (3)" sheetId="298" r:id="rId37"/>
    <sheet name="1Q ELO (4)" sheetId="299" r:id="rId38"/>
    <sheet name="1Q 8&gt;2 (4)" sheetId="300" r:id="rId39"/>
    <sheet name="1Q 8&gt;4 (4)" sheetId="301" r:id="rId40"/>
    <sheet name="1Q 16&gt;4 (4)" sheetId="302" r:id="rId41"/>
    <sheet name="1MD ELO (4)" sheetId="303" r:id="rId42"/>
    <sheet name="1E3 (4)" sheetId="304" r:id="rId43"/>
    <sheet name="1E4 (4)" sheetId="305" r:id="rId44"/>
    <sheet name="1E5 (4)" sheetId="306" r:id="rId45"/>
    <sheet name="1E6 (4)" sheetId="307" r:id="rId46"/>
    <sheet name="1E7 (4)" sheetId="308" r:id="rId47"/>
    <sheet name="1E8 (4)" sheetId="309" r:id="rId48"/>
    <sheet name="1MD 8 (4)" sheetId="310" r:id="rId49"/>
    <sheet name="1MD 32 (4)" sheetId="312" r:id="rId50"/>
    <sheet name="1MD 64 (4)" sheetId="313" r:id="rId51"/>
    <sheet name="1D ELO (4)" sheetId="314" r:id="rId52"/>
    <sheet name="1D 8 (4)" sheetId="320" r:id="rId53"/>
    <sheet name="1D 16 (4)" sheetId="321" r:id="rId54"/>
    <sheet name="1D 32 (4)" sheetId="322" r:id="rId55"/>
    <sheet name="1Q ELO (5)" sheetId="323" r:id="rId56"/>
    <sheet name="1Q 8&gt;2 (5)" sheetId="324" r:id="rId57"/>
    <sheet name="1Q 8&gt;4 (5)" sheetId="325" r:id="rId58"/>
    <sheet name="1Q 16&gt;4 (5)" sheetId="326" r:id="rId59"/>
    <sheet name="1MD ELO (5)" sheetId="327" r:id="rId60"/>
    <sheet name="1E3 (5)" sheetId="328" r:id="rId61"/>
    <sheet name="1E4 (5)" sheetId="329" r:id="rId62"/>
    <sheet name="1E5 (5)" sheetId="330" r:id="rId63"/>
    <sheet name="1E6 (5)" sheetId="331" r:id="rId64"/>
    <sheet name="1E7 (5)" sheetId="332" r:id="rId65"/>
    <sheet name="1E8 (5)" sheetId="333" r:id="rId66"/>
    <sheet name="1MD 8 (5)" sheetId="334" r:id="rId67"/>
    <sheet name="1MD 16 (5)" sheetId="335" r:id="rId68"/>
    <sheet name="1MD 32 (5)" sheetId="336" r:id="rId69"/>
    <sheet name="1MD 64 (5)" sheetId="337" r:id="rId70"/>
    <sheet name="1D ELO (5)" sheetId="338" r:id="rId71"/>
    <sheet name="1D 8 (5)" sheetId="344" r:id="rId72"/>
    <sheet name="1D 16 (5)" sheetId="345" r:id="rId73"/>
    <sheet name="1D 32 (5)" sheetId="346" r:id="rId74"/>
  </sheets>
  <definedNames>
    <definedName name="_xlnm._FilterDatabase" localSheetId="19" hidden="1">'1Q ELO (3)'!$B$7:$O$14</definedName>
    <definedName name="_xlnm._FilterDatabase" localSheetId="37" hidden="1">'1Q ELO (4)'!$B$7:$O$14</definedName>
    <definedName name="_xlnm._FilterDatabase" localSheetId="55" hidden="1">'1Q ELO (5)'!$B$7:$O$14</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36">'1D 32 (3)'!$1:$4</definedName>
    <definedName name="_xlnm.Print_Titles" localSheetId="54">'1D 32 (4)'!$1:$4</definedName>
    <definedName name="_xlnm.Print_Titles" localSheetId="73">'1D 32 (5)'!$1:$4</definedName>
    <definedName name="_xlnm.Print_Titles" localSheetId="33">'1D ELO (3)'!$1:$5</definedName>
    <definedName name="_xlnm.Print_Titles" localSheetId="51">'1D ELO (4)'!$1:$5</definedName>
    <definedName name="_xlnm.Print_Titles" localSheetId="70">'1D ELO (5)'!$1:$5</definedName>
    <definedName name="_xlnm.Print_Titles" localSheetId="23">'1MD ELO (3)'!$1:$6</definedName>
    <definedName name="_xlnm.Print_Titles" localSheetId="41">'1MD ELO (4)'!$1:$6</definedName>
    <definedName name="_xlnm.Print_Titles" localSheetId="59">'1MD ELO (5)'!$1:$6</definedName>
    <definedName name="_xlnm.Print_Titles" localSheetId="19">'1Q ELO (3)'!$1:$6</definedName>
    <definedName name="_xlnm.Print_Titles" localSheetId="37">'1Q ELO (4)'!$1:$6</definedName>
    <definedName name="_xlnm.Print_Titles" localSheetId="55">'1Q ELO (5)'!$1:$6</definedName>
    <definedName name="_xlnm.Print_Area" localSheetId="35">'1D 16 (3)'!$A$1:$R$79</definedName>
    <definedName name="_xlnm.Print_Area" localSheetId="53">'1D 16 (4)'!$A$1:$R$79</definedName>
    <definedName name="_xlnm.Print_Area" localSheetId="72">'1D 16 (5)'!$A$1:$R$79</definedName>
    <definedName name="_xlnm.Print_Area" localSheetId="36">'1D 32 (3)'!$A$1:$R$157</definedName>
    <definedName name="_xlnm.Print_Area" localSheetId="54">'1D 32 (4)'!$A$1:$R$157</definedName>
    <definedName name="_xlnm.Print_Area" localSheetId="73">'1D 32 (5)'!$A$1:$R$157</definedName>
    <definedName name="_xlnm.Print_Area" localSheetId="34">'1D 8 (3)'!$A$1:$R$79</definedName>
    <definedName name="_xlnm.Print_Area" localSheetId="52">'1D 8 (4)'!$A$1:$R$79</definedName>
    <definedName name="_xlnm.Print_Area" localSheetId="71">'1D 8 (5)'!$A$1:$R$79</definedName>
    <definedName name="_xlnm.Print_Area" localSheetId="33">'1D ELO (3)'!$A$1:$P$87</definedName>
    <definedName name="_xlnm.Print_Area" localSheetId="51">'1D ELO (4)'!$A$1:$P$87</definedName>
    <definedName name="_xlnm.Print_Area" localSheetId="70">'1D ELO (5)'!$A$1:$P$87</definedName>
    <definedName name="_xlnm.Print_Area" localSheetId="24">'1E3 (3)'!$A$1:$M$41</definedName>
    <definedName name="_xlnm.Print_Area" localSheetId="42">'1E3 (4)'!$A$1:$M$41</definedName>
    <definedName name="_xlnm.Print_Area" localSheetId="60">'1E3 (5)'!$A$1:$M$41</definedName>
    <definedName name="_xlnm.Print_Area" localSheetId="25">'1E4 (3)'!$A$1:$M$41</definedName>
    <definedName name="_xlnm.Print_Area" localSheetId="43">'1E4 (4)'!$A$1:$M$41</definedName>
    <definedName name="_xlnm.Print_Area" localSheetId="61">'1E4 (5)'!$A$1:$M$41</definedName>
    <definedName name="_xlnm.Print_Area" localSheetId="26">'1E5 (3)'!$A$1:$M$41</definedName>
    <definedName name="_xlnm.Print_Area" localSheetId="44">'1E5 (4)'!$A$1:$M$41</definedName>
    <definedName name="_xlnm.Print_Area" localSheetId="62">'1E5 (5)'!$A$1:$M$41</definedName>
    <definedName name="_xlnm.Print_Area" localSheetId="27">'1E6 (3)'!$A$1:$M$47</definedName>
    <definedName name="_xlnm.Print_Area" localSheetId="45">'1E6 (4)'!$A$1:$M$47</definedName>
    <definedName name="_xlnm.Print_Area" localSheetId="63">'1E6 (5)'!$A$1:$M$47</definedName>
    <definedName name="_xlnm.Print_Area" localSheetId="28">'1E7 (3)'!$A$1:$M$49</definedName>
    <definedName name="_xlnm.Print_Area" localSheetId="46">'1E7 (4)'!$A$1:$M$49</definedName>
    <definedName name="_xlnm.Print_Area" localSheetId="64">'1E7 (5)'!$A$1:$M$49</definedName>
    <definedName name="_xlnm.Print_Area" localSheetId="29">'1E8 (3)'!$A$1:$M$52</definedName>
    <definedName name="_xlnm.Print_Area" localSheetId="47">'1E8 (4)'!$A$1:$M$52</definedName>
    <definedName name="_xlnm.Print_Area" localSheetId="65">'1E8 (5)'!$A$1:$M$52</definedName>
    <definedName name="_xlnm.Print_Area" localSheetId="67">'1MD 16 (5)'!$A$1:$R$57</definedName>
    <definedName name="_xlnm.Print_Area" localSheetId="31">'1MD 32 (3)'!$A$1:$R$79</definedName>
    <definedName name="_xlnm.Print_Area" localSheetId="49">'1MD 32 (4)'!$A$1:$R$79</definedName>
    <definedName name="_xlnm.Print_Area" localSheetId="68">'1MD 32 (5)'!$A$1:$R$79</definedName>
    <definedName name="_xlnm.Print_Area" localSheetId="32">'1MD 64 (3)'!$A$1:$R$80</definedName>
    <definedName name="_xlnm.Print_Area" localSheetId="50">'1MD 64 (4)'!$A$1:$R$80</definedName>
    <definedName name="_xlnm.Print_Area" localSheetId="69">'1MD 64 (5)'!$A$1:$R$80</definedName>
    <definedName name="_xlnm.Print_Area" localSheetId="30">'1MD 8 (3)'!$A$1:$R$62</definedName>
    <definedName name="_xlnm.Print_Area" localSheetId="48">'1MD 8 (4)'!$A$1:$R$62</definedName>
    <definedName name="_xlnm.Print_Area" localSheetId="66">'1MD 8 (5)'!$A$1:$R$62</definedName>
    <definedName name="_xlnm.Print_Area" localSheetId="23">'1MD ELO (3)'!$A$1:$Q$134</definedName>
    <definedName name="_xlnm.Print_Area" localSheetId="41">'1MD ELO (4)'!$A$1:$Q$134</definedName>
    <definedName name="_xlnm.Print_Area" localSheetId="59">'1MD ELO (5)'!$A$1:$Q$134</definedName>
    <definedName name="_xlnm.Print_Area" localSheetId="22">'1Q 16&gt;4 (3)'!$A$1:$R$47</definedName>
    <definedName name="_xlnm.Print_Area" localSheetId="40">'1Q 16&gt;4 (4)'!$A$1:$R$47</definedName>
    <definedName name="_xlnm.Print_Area" localSheetId="58">'1Q 16&gt;4 (5)'!$A$1:$R$47</definedName>
    <definedName name="_xlnm.Print_Area" localSheetId="20">'1Q 8&gt;2 (3)'!$A$1:$R$31</definedName>
    <definedName name="_xlnm.Print_Area" localSheetId="38">'1Q 8&gt;2 (4)'!$A$1:$R$31</definedName>
    <definedName name="_xlnm.Print_Area" localSheetId="56">'1Q 8&gt;2 (5)'!$A$1:$R$31</definedName>
    <definedName name="_xlnm.Print_Area" localSheetId="21">'1Q 8&gt;4 (3)'!$A$1:$R$32</definedName>
    <definedName name="_xlnm.Print_Area" localSheetId="39">'1Q 8&gt;4 (4)'!$A$1:$R$32</definedName>
    <definedName name="_xlnm.Print_Area" localSheetId="57">'1Q 8&gt;4 (5)'!$A$1:$R$32</definedName>
    <definedName name="_xlnm.Print_Area" localSheetId="19">'1Q ELO (3)'!$A$1:$O$134</definedName>
    <definedName name="_xlnm.Print_Area" localSheetId="37">'1Q ELO (4)'!$A$1:$O$134</definedName>
    <definedName name="_xlnm.Print_Area" localSheetId="55">'1Q ELO (5)'!$A$1:$O$134</definedName>
    <definedName name="_xlnm.Print_Area" localSheetId="1">Birók!$A$1:$N$29</definedName>
    <definedName name="_xlnm.Print_Area" localSheetId="14">'F12 "A"'!$A$1:$M$47</definedName>
    <definedName name="_xlnm.Print_Area" localSheetId="9">'F12 "B"'!$A$1:$M$41</definedName>
    <definedName name="_xlnm.Print_Area" localSheetId="15">'F14 "A"'!$A$1:$M$49</definedName>
    <definedName name="_xlnm.Print_Area" localSheetId="10">'F14 "B"'!$A$1:$R$57</definedName>
    <definedName name="_xlnm.Print_Area" localSheetId="16">'F16 "A"'!$A$1:$M$41</definedName>
    <definedName name="_xlnm.Print_Area" localSheetId="11">'F16 "B"'!$A$1:$R$57</definedName>
    <definedName name="_xlnm.Print_Area" localSheetId="17">'F18 "A"'!$A$1:$M$41</definedName>
    <definedName name="_xlnm.Print_Area" localSheetId="12">'F18 "B"'!$A$1:$R$57</definedName>
    <definedName name="_xlnm.Print_Area" localSheetId="18">'F18+"A"'!$A$1:$M$41</definedName>
    <definedName name="_xlnm.Print_Area" localSheetId="13">'F18+"B"'!$A$1:$M$41</definedName>
    <definedName name="_xlnm.Print_Area" localSheetId="5">'L12 "B"'!$A$1:$M$49</definedName>
    <definedName name="_xlnm.Print_Area" localSheetId="6">'L14 "B"'!$A$1:$R$79</definedName>
    <definedName name="_xlnm.Print_Area" localSheetId="7">'L16 "B"'!$A$1:$R$79</definedName>
    <definedName name="_xlnm.Print_Area" localSheetId="8">'L18 "B"'!$A$1:$R$57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345" l="1"/>
  <c r="F2" i="344"/>
  <c r="C2" i="338"/>
  <c r="E2" i="337"/>
  <c r="E2" i="336"/>
  <c r="E2" i="335"/>
  <c r="E2" i="334"/>
  <c r="E2" i="333"/>
  <c r="E2" i="332"/>
  <c r="E2" i="331"/>
  <c r="E2" i="330"/>
  <c r="E2" i="329"/>
  <c r="E2" i="328"/>
  <c r="C2" i="327"/>
  <c r="E2" i="326"/>
  <c r="E2" i="325"/>
  <c r="E2" i="324"/>
  <c r="C2" i="323"/>
  <c r="M154" i="346"/>
  <c r="K154" i="346"/>
  <c r="G154" i="346"/>
  <c r="M153" i="346"/>
  <c r="K153" i="346"/>
  <c r="G153" i="346"/>
  <c r="M152" i="346"/>
  <c r="K152" i="346"/>
  <c r="G152" i="346"/>
  <c r="M151" i="346"/>
  <c r="K151" i="346"/>
  <c r="G151" i="346"/>
  <c r="M150" i="346"/>
  <c r="K150" i="346"/>
  <c r="G150" i="346"/>
  <c r="M149" i="346"/>
  <c r="K149" i="346"/>
  <c r="G149" i="346"/>
  <c r="M148" i="346"/>
  <c r="G148" i="346"/>
  <c r="M147" i="346"/>
  <c r="K147" i="346"/>
  <c r="G147" i="346"/>
  <c r="Q146" i="346"/>
  <c r="Q143" i="346"/>
  <c r="I143" i="346"/>
  <c r="G143" i="346"/>
  <c r="F143" i="346"/>
  <c r="E143" i="346"/>
  <c r="I142" i="346"/>
  <c r="G142" i="346"/>
  <c r="F142" i="346"/>
  <c r="E142" i="346"/>
  <c r="C142" i="346"/>
  <c r="B142" i="346"/>
  <c r="K141" i="346"/>
  <c r="K140"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O69" i="346"/>
  <c r="O144" i="346" s="1"/>
  <c r="O68" i="346"/>
  <c r="O143" i="346" s="1"/>
  <c r="I68" i="346"/>
  <c r="G68" i="346"/>
  <c r="F68" i="346"/>
  <c r="E68" i="346"/>
  <c r="Q67" i="346"/>
  <c r="Q142" i="346" s="1"/>
  <c r="I67" i="346"/>
  <c r="G67" i="346"/>
  <c r="F67" i="346"/>
  <c r="E67" i="346"/>
  <c r="C67" i="346"/>
  <c r="B67" i="346"/>
  <c r="Q66" i="346"/>
  <c r="Q141" i="346" s="1"/>
  <c r="K66" i="346"/>
  <c r="O65" i="346"/>
  <c r="O140" i="346"/>
  <c r="K65" i="346"/>
  <c r="O64" i="346"/>
  <c r="O139" i="346" s="1"/>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I15" i="346"/>
  <c r="G15" i="346"/>
  <c r="F15" i="346"/>
  <c r="E15" i="346"/>
  <c r="C15" i="346"/>
  <c r="B15" i="346"/>
  <c r="M14" i="346"/>
  <c r="M13" i="346"/>
  <c r="I12" i="346"/>
  <c r="G12" i="346"/>
  <c r="F12" i="346"/>
  <c r="E12" i="346"/>
  <c r="I11" i="346"/>
  <c r="G11" i="346"/>
  <c r="F11" i="346"/>
  <c r="E11" i="346"/>
  <c r="C11" i="346"/>
  <c r="B11" i="346"/>
  <c r="K10" i="346"/>
  <c r="K9" i="346"/>
  <c r="K8" i="346"/>
  <c r="I8" i="346"/>
  <c r="G8" i="346"/>
  <c r="F8" i="346"/>
  <c r="E8" i="346"/>
  <c r="U7" i="346"/>
  <c r="I7" i="346"/>
  <c r="G7" i="346"/>
  <c r="F7" i="346"/>
  <c r="E7" i="346"/>
  <c r="C7" i="346"/>
  <c r="B7" i="346"/>
  <c r="R4" i="346"/>
  <c r="O79" i="346" s="1"/>
  <c r="O154" i="346" s="1"/>
  <c r="G4" i="346"/>
  <c r="A4" i="346"/>
  <c r="F2" i="346"/>
  <c r="A1" i="346"/>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I15" i="345"/>
  <c r="G15" i="345"/>
  <c r="F15" i="345"/>
  <c r="E15" i="345"/>
  <c r="C15" i="345"/>
  <c r="B15" i="345"/>
  <c r="M14" i="345"/>
  <c r="M13" i="345"/>
  <c r="I12" i="345"/>
  <c r="G12" i="345"/>
  <c r="F12" i="345"/>
  <c r="E12" i="345"/>
  <c r="I11" i="345"/>
  <c r="G11" i="345"/>
  <c r="F11" i="345"/>
  <c r="E11" i="345"/>
  <c r="C11" i="345"/>
  <c r="B11" i="345"/>
  <c r="K10" i="345"/>
  <c r="K9" i="345"/>
  <c r="K8" i="345"/>
  <c r="I8" i="345"/>
  <c r="G8" i="345"/>
  <c r="F8" i="345"/>
  <c r="E8" i="345"/>
  <c r="U7" i="345"/>
  <c r="I7" i="345"/>
  <c r="G7" i="345"/>
  <c r="F7" i="345"/>
  <c r="E7" i="345"/>
  <c r="C7" i="345"/>
  <c r="B7" i="345"/>
  <c r="R4" i="345"/>
  <c r="O79" i="345" s="1"/>
  <c r="G4" i="345"/>
  <c r="A4" i="345"/>
  <c r="A1" i="345"/>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I15" i="344"/>
  <c r="G15" i="344"/>
  <c r="F15" i="344"/>
  <c r="E15" i="344"/>
  <c r="C15" i="344"/>
  <c r="B15" i="344"/>
  <c r="M14" i="344"/>
  <c r="M13" i="344"/>
  <c r="I12" i="344"/>
  <c r="G12" i="344"/>
  <c r="F12" i="344"/>
  <c r="E12" i="344"/>
  <c r="I11" i="344"/>
  <c r="G11" i="344"/>
  <c r="F11" i="344"/>
  <c r="E11" i="344"/>
  <c r="C11" i="344"/>
  <c r="B11" i="344"/>
  <c r="K10" i="344"/>
  <c r="K9" i="344"/>
  <c r="K8" i="344"/>
  <c r="I8" i="344"/>
  <c r="G8" i="344"/>
  <c r="F8" i="344"/>
  <c r="E8" i="344"/>
  <c r="U7" i="344"/>
  <c r="I7" i="344"/>
  <c r="G7" i="344"/>
  <c r="F7" i="344"/>
  <c r="E7" i="344"/>
  <c r="C7" i="344"/>
  <c r="B7" i="344"/>
  <c r="R4" i="344"/>
  <c r="O79" i="344" s="1"/>
  <c r="G4" i="344"/>
  <c r="A4" i="344"/>
  <c r="A1" i="344"/>
  <c r="O26" i="338"/>
  <c r="O25" i="338"/>
  <c r="O24" i="338"/>
  <c r="O23" i="338"/>
  <c r="O22" i="338"/>
  <c r="O21" i="338"/>
  <c r="O20" i="338"/>
  <c r="O19" i="338"/>
  <c r="O18" i="338"/>
  <c r="O17" i="338"/>
  <c r="O16" i="338"/>
  <c r="O15" i="338"/>
  <c r="O14" i="338"/>
  <c r="O13" i="338"/>
  <c r="O12" i="338"/>
  <c r="O11" i="338"/>
  <c r="O10" i="338"/>
  <c r="O9" i="338"/>
  <c r="O8" i="338"/>
  <c r="P5" i="338"/>
  <c r="R79" i="346" s="1"/>
  <c r="L5" i="338"/>
  <c r="C5" i="338"/>
  <c r="A5" i="338"/>
  <c r="A2" i="338"/>
  <c r="A1" i="338"/>
  <c r="R80" i="337"/>
  <c r="H79" i="337" s="1"/>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K15" i="337"/>
  <c r="I15" i="337"/>
  <c r="G15" i="337"/>
  <c r="F15" i="337"/>
  <c r="D15" i="337"/>
  <c r="C15" i="337"/>
  <c r="B15" i="337"/>
  <c r="Q14" i="337"/>
  <c r="I14" i="337"/>
  <c r="G14" i="337"/>
  <c r="F14" i="337"/>
  <c r="D14" i="337"/>
  <c r="C14" i="337"/>
  <c r="B14" i="337"/>
  <c r="K13" i="337"/>
  <c r="I13" i="337"/>
  <c r="G13" i="337"/>
  <c r="F13" i="337"/>
  <c r="D13" i="337"/>
  <c r="C13" i="337"/>
  <c r="B13" i="337"/>
  <c r="M12" i="337"/>
  <c r="I12" i="337"/>
  <c r="G12" i="337"/>
  <c r="F12" i="337"/>
  <c r="D12" i="337"/>
  <c r="C12" i="337"/>
  <c r="B12" i="337"/>
  <c r="K11" i="337"/>
  <c r="I11" i="337"/>
  <c r="G11" i="337"/>
  <c r="F11" i="337"/>
  <c r="D11" i="337"/>
  <c r="C11" i="337"/>
  <c r="B11" i="337"/>
  <c r="O10" i="337"/>
  <c r="I10" i="337"/>
  <c r="G10" i="337"/>
  <c r="F10" i="337"/>
  <c r="D10" i="337"/>
  <c r="C10" i="337"/>
  <c r="B10" i="337"/>
  <c r="K9" i="337"/>
  <c r="I9" i="337"/>
  <c r="G9" i="337"/>
  <c r="F9" i="337"/>
  <c r="D9" i="337"/>
  <c r="C9" i="337"/>
  <c r="B9" i="337"/>
  <c r="M8" i="337"/>
  <c r="I8" i="337"/>
  <c r="G8" i="337"/>
  <c r="F8" i="337"/>
  <c r="D8" i="337"/>
  <c r="C8" i="337"/>
  <c r="B8" i="337"/>
  <c r="U7" i="337"/>
  <c r="K7" i="337"/>
  <c r="I7" i="337"/>
  <c r="G7" i="337"/>
  <c r="F7" i="337"/>
  <c r="D7" i="337"/>
  <c r="C7" i="337"/>
  <c r="B7" i="337"/>
  <c r="Y5" i="337"/>
  <c r="R4" i="337"/>
  <c r="O80" i="337" s="1"/>
  <c r="G4" i="337"/>
  <c r="A4" i="337"/>
  <c r="Y3" i="337"/>
  <c r="A1" i="337"/>
  <c r="R79" i="336"/>
  <c r="F78" i="336" s="1"/>
  <c r="F77" i="336"/>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I15" i="336"/>
  <c r="G15" i="336"/>
  <c r="F15" i="336"/>
  <c r="D15" i="336"/>
  <c r="C15" i="336"/>
  <c r="B15" i="336"/>
  <c r="O14" i="336"/>
  <c r="I13" i="336"/>
  <c r="G13" i="336"/>
  <c r="F13" i="336"/>
  <c r="D13" i="336"/>
  <c r="C13" i="336"/>
  <c r="B13" i="336"/>
  <c r="K12" i="336"/>
  <c r="I11" i="336"/>
  <c r="G11" i="336"/>
  <c r="F11" i="336"/>
  <c r="D11" i="336"/>
  <c r="C11" i="336"/>
  <c r="B11" i="336"/>
  <c r="M10" i="336"/>
  <c r="I9" i="336"/>
  <c r="G9" i="336"/>
  <c r="F9" i="336"/>
  <c r="D9" i="336"/>
  <c r="C9" i="336"/>
  <c r="B9" i="336"/>
  <c r="K8" i="336"/>
  <c r="U7" i="336"/>
  <c r="I7" i="336"/>
  <c r="G7" i="336"/>
  <c r="F7" i="336"/>
  <c r="D7" i="336"/>
  <c r="C7" i="336"/>
  <c r="B7" i="336"/>
  <c r="Y5" i="336"/>
  <c r="R4" i="336"/>
  <c r="O79" i="336" s="1"/>
  <c r="G4" i="336"/>
  <c r="A4" i="336"/>
  <c r="Y3" i="336"/>
  <c r="AH1" i="336" s="1"/>
  <c r="A1" i="336"/>
  <c r="R57" i="335"/>
  <c r="F50" i="335" s="1"/>
  <c r="I37" i="335"/>
  <c r="G37" i="335"/>
  <c r="F37" i="335"/>
  <c r="D37" i="335"/>
  <c r="C37" i="335"/>
  <c r="B37" i="335"/>
  <c r="K36" i="335"/>
  <c r="I35" i="335"/>
  <c r="G35" i="335"/>
  <c r="F35" i="335"/>
  <c r="D35" i="335"/>
  <c r="C35" i="335"/>
  <c r="B35" i="335"/>
  <c r="M34" i="335"/>
  <c r="I33" i="335"/>
  <c r="G33" i="335"/>
  <c r="F33" i="335"/>
  <c r="D33" i="335"/>
  <c r="C33" i="335"/>
  <c r="B33" i="335"/>
  <c r="K32" i="335"/>
  <c r="I31" i="335"/>
  <c r="G31" i="335"/>
  <c r="F31" i="335"/>
  <c r="D31" i="335"/>
  <c r="C31" i="335"/>
  <c r="B31" i="335"/>
  <c r="O30" i="335"/>
  <c r="I29" i="335"/>
  <c r="G29" i="335"/>
  <c r="F29" i="335"/>
  <c r="D29" i="335"/>
  <c r="C29" i="335"/>
  <c r="B29" i="335"/>
  <c r="K28" i="335"/>
  <c r="I27" i="335"/>
  <c r="G27" i="335"/>
  <c r="F27" i="335"/>
  <c r="D27" i="335"/>
  <c r="C27" i="335"/>
  <c r="B27" i="335"/>
  <c r="M26" i="335"/>
  <c r="I25" i="335"/>
  <c r="G25" i="335"/>
  <c r="F25" i="335"/>
  <c r="D25" i="335"/>
  <c r="C25" i="335"/>
  <c r="B25" i="335"/>
  <c r="K24" i="335"/>
  <c r="I23" i="335"/>
  <c r="G23" i="335"/>
  <c r="F23" i="335"/>
  <c r="D23" i="335"/>
  <c r="C23" i="335"/>
  <c r="B23" i="335"/>
  <c r="Q22" i="335"/>
  <c r="I21" i="335"/>
  <c r="G21" i="335"/>
  <c r="F21" i="335"/>
  <c r="D21" i="335"/>
  <c r="C21" i="335"/>
  <c r="B21" i="335"/>
  <c r="K20" i="335"/>
  <c r="I19" i="335"/>
  <c r="G19" i="335"/>
  <c r="F19" i="335"/>
  <c r="D19" i="335"/>
  <c r="C19" i="335"/>
  <c r="B19" i="335"/>
  <c r="M18" i="335"/>
  <c r="I17" i="335"/>
  <c r="G17" i="335"/>
  <c r="F17" i="335"/>
  <c r="D17" i="335"/>
  <c r="C17" i="335"/>
  <c r="B17" i="335"/>
  <c r="U16" i="335"/>
  <c r="K16" i="335"/>
  <c r="I15" i="335"/>
  <c r="G15" i="335"/>
  <c r="F15" i="335"/>
  <c r="D15" i="335"/>
  <c r="C15" i="335"/>
  <c r="B15" i="335"/>
  <c r="O14" i="335"/>
  <c r="I13" i="335"/>
  <c r="G13" i="335"/>
  <c r="F13" i="335"/>
  <c r="D13" i="335"/>
  <c r="C13" i="335"/>
  <c r="B13" i="335"/>
  <c r="K12" i="335"/>
  <c r="I11" i="335"/>
  <c r="G11" i="335"/>
  <c r="F11" i="335"/>
  <c r="D11" i="335"/>
  <c r="C11" i="335"/>
  <c r="B11" i="335"/>
  <c r="M10" i="335"/>
  <c r="I9" i="335"/>
  <c r="G9" i="335"/>
  <c r="F9" i="335"/>
  <c r="D9" i="335"/>
  <c r="C9" i="335"/>
  <c r="B9" i="335"/>
  <c r="K8" i="335"/>
  <c r="U7" i="335"/>
  <c r="I7" i="335"/>
  <c r="G7" i="335"/>
  <c r="F7" i="335"/>
  <c r="D7" i="335"/>
  <c r="C7" i="335"/>
  <c r="B7" i="335"/>
  <c r="Y5" i="335"/>
  <c r="R4" i="335"/>
  <c r="O57" i="335" s="1"/>
  <c r="G4" i="335"/>
  <c r="A4" i="335"/>
  <c r="Y3" i="335"/>
  <c r="Q6" i="335" s="1"/>
  <c r="A1" i="335"/>
  <c r="R62" i="334"/>
  <c r="I21" i="334"/>
  <c r="G21" i="334"/>
  <c r="F21" i="334"/>
  <c r="D21" i="334"/>
  <c r="C21" i="334"/>
  <c r="B21" i="334"/>
  <c r="K20" i="334"/>
  <c r="I19" i="334"/>
  <c r="G19" i="334"/>
  <c r="F19" i="334"/>
  <c r="D19" i="334"/>
  <c r="C19" i="334"/>
  <c r="B19" i="334"/>
  <c r="M18" i="334"/>
  <c r="I17" i="334"/>
  <c r="G17" i="334"/>
  <c r="F17" i="334"/>
  <c r="D17" i="334"/>
  <c r="C17" i="334"/>
  <c r="B17" i="334"/>
  <c r="U16" i="334"/>
  <c r="K16" i="334"/>
  <c r="I15" i="334"/>
  <c r="G15" i="334"/>
  <c r="F15" i="334"/>
  <c r="D15" i="334"/>
  <c r="C15" i="334"/>
  <c r="B15" i="334"/>
  <c r="O14" i="334"/>
  <c r="I13" i="334"/>
  <c r="G13" i="334"/>
  <c r="F13" i="334"/>
  <c r="D13" i="334"/>
  <c r="C13" i="334"/>
  <c r="B13" i="334"/>
  <c r="K12" i="334"/>
  <c r="I11" i="334"/>
  <c r="G11" i="334"/>
  <c r="F11" i="334"/>
  <c r="D11" i="334"/>
  <c r="C11" i="334"/>
  <c r="B11" i="334"/>
  <c r="M10" i="334"/>
  <c r="I9" i="334"/>
  <c r="G9" i="334"/>
  <c r="F9" i="334"/>
  <c r="D9" i="334"/>
  <c r="C9" i="334"/>
  <c r="B9" i="334"/>
  <c r="K8" i="334"/>
  <c r="U7" i="334"/>
  <c r="I7" i="334"/>
  <c r="G7" i="334"/>
  <c r="F7" i="334"/>
  <c r="D7" i="334"/>
  <c r="C7" i="334"/>
  <c r="B7" i="334"/>
  <c r="Y5" i="334"/>
  <c r="R4" i="334"/>
  <c r="O62" i="334" s="1"/>
  <c r="G4" i="334"/>
  <c r="A4" i="334"/>
  <c r="Y3" i="334"/>
  <c r="O6" i="334" s="1"/>
  <c r="A1" i="334"/>
  <c r="R47" i="333"/>
  <c r="F43" i="333"/>
  <c r="C43" i="333"/>
  <c r="F41" i="333"/>
  <c r="C41" i="333"/>
  <c r="F39" i="333"/>
  <c r="C39" i="333"/>
  <c r="F37" i="333"/>
  <c r="C37" i="333"/>
  <c r="L21" i="333"/>
  <c r="I21" i="333"/>
  <c r="G21" i="333"/>
  <c r="E21" i="333"/>
  <c r="B34" i="333" s="1"/>
  <c r="D21" i="333"/>
  <c r="C21" i="333"/>
  <c r="L19" i="333"/>
  <c r="I19" i="333"/>
  <c r="G19" i="333"/>
  <c r="E19" i="333"/>
  <c r="B33" i="333" s="1"/>
  <c r="D19" i="333"/>
  <c r="C19" i="333"/>
  <c r="L17" i="333"/>
  <c r="I17" i="333"/>
  <c r="G17" i="333"/>
  <c r="E17" i="333"/>
  <c r="B32" i="333" s="1"/>
  <c r="D17" i="333"/>
  <c r="C17" i="333"/>
  <c r="L15" i="333"/>
  <c r="I15" i="333"/>
  <c r="G15" i="333"/>
  <c r="E15" i="333"/>
  <c r="B31" i="333" s="1"/>
  <c r="D15" i="333"/>
  <c r="C15" i="333"/>
  <c r="L13" i="333"/>
  <c r="I13" i="333"/>
  <c r="G13" i="333"/>
  <c r="E13" i="333"/>
  <c r="B28" i="333" s="1"/>
  <c r="D13" i="333"/>
  <c r="C13" i="333"/>
  <c r="L11" i="333"/>
  <c r="I11" i="333"/>
  <c r="G11" i="333"/>
  <c r="E11" i="333"/>
  <c r="B27" i="333"/>
  <c r="D11" i="333"/>
  <c r="C11" i="333"/>
  <c r="L9" i="333"/>
  <c r="I9" i="333"/>
  <c r="G9" i="333"/>
  <c r="E9" i="333"/>
  <c r="B26" i="333" s="1"/>
  <c r="D9" i="333"/>
  <c r="C9" i="333"/>
  <c r="L7" i="333"/>
  <c r="I7" i="333"/>
  <c r="G7" i="333"/>
  <c r="E7" i="333"/>
  <c r="B25" i="333" s="1"/>
  <c r="D7" i="333"/>
  <c r="C7" i="333"/>
  <c r="Y5" i="333"/>
  <c r="L4" i="333"/>
  <c r="K53" i="333" s="1"/>
  <c r="E4" i="333"/>
  <c r="A4" i="333"/>
  <c r="Y3" i="333"/>
  <c r="A1" i="333"/>
  <c r="R44" i="332"/>
  <c r="F38" i="332"/>
  <c r="C38" i="332"/>
  <c r="F36" i="332"/>
  <c r="C36" i="332"/>
  <c r="F34" i="332"/>
  <c r="C34" i="332"/>
  <c r="L19" i="332"/>
  <c r="I19" i="332"/>
  <c r="G19" i="332"/>
  <c r="E19" i="332"/>
  <c r="B31" i="332" s="1"/>
  <c r="D19" i="332"/>
  <c r="C19" i="332"/>
  <c r="L17" i="332"/>
  <c r="I17" i="332"/>
  <c r="G17" i="332"/>
  <c r="E17" i="332"/>
  <c r="B30" i="332" s="1"/>
  <c r="D17" i="332"/>
  <c r="C17" i="332"/>
  <c r="L15" i="332"/>
  <c r="I15" i="332"/>
  <c r="G15" i="332"/>
  <c r="E15" i="332"/>
  <c r="B29" i="332" s="1"/>
  <c r="D15" i="332"/>
  <c r="C15" i="332"/>
  <c r="L13" i="332"/>
  <c r="I13" i="332"/>
  <c r="G13" i="332"/>
  <c r="E13" i="332"/>
  <c r="B28" i="332"/>
  <c r="D13" i="332"/>
  <c r="C13" i="332"/>
  <c r="L11" i="332"/>
  <c r="I11" i="332"/>
  <c r="G11" i="332"/>
  <c r="E11" i="332"/>
  <c r="B25" i="332" s="1"/>
  <c r="D11" i="332"/>
  <c r="C11" i="332"/>
  <c r="L9" i="332"/>
  <c r="I9" i="332"/>
  <c r="G9" i="332"/>
  <c r="E9" i="332"/>
  <c r="B24" i="332" s="1"/>
  <c r="D9" i="332"/>
  <c r="C9" i="332"/>
  <c r="L7" i="332"/>
  <c r="I7" i="332"/>
  <c r="G7" i="332"/>
  <c r="E7" i="332"/>
  <c r="B23" i="332" s="1"/>
  <c r="D7" i="332"/>
  <c r="C7" i="332"/>
  <c r="Y5" i="332"/>
  <c r="L4" i="332"/>
  <c r="K49" i="332"/>
  <c r="E4" i="332"/>
  <c r="A4" i="332"/>
  <c r="Y3" i="332"/>
  <c r="A1" i="332"/>
  <c r="R47" i="331"/>
  <c r="E40" i="331" s="1"/>
  <c r="F36" i="331"/>
  <c r="C36" i="331"/>
  <c r="F34" i="331"/>
  <c r="C34" i="331"/>
  <c r="F32" i="331"/>
  <c r="C32" i="331"/>
  <c r="L17" i="331"/>
  <c r="I17" i="331"/>
  <c r="G17" i="331"/>
  <c r="E17" i="331"/>
  <c r="B30" i="331" s="1"/>
  <c r="D17" i="331"/>
  <c r="C17" i="331"/>
  <c r="L15" i="331"/>
  <c r="I15" i="331"/>
  <c r="G15" i="331"/>
  <c r="E15" i="331"/>
  <c r="B29" i="331" s="1"/>
  <c r="D15" i="331"/>
  <c r="C15" i="331"/>
  <c r="L13" i="331"/>
  <c r="I13" i="331"/>
  <c r="G13" i="331"/>
  <c r="E13" i="331"/>
  <c r="B28" i="331" s="1"/>
  <c r="D13" i="331"/>
  <c r="C13" i="331"/>
  <c r="L11" i="331"/>
  <c r="I11" i="331"/>
  <c r="G11" i="331"/>
  <c r="E11" i="331"/>
  <c r="B25" i="331" s="1"/>
  <c r="D11" i="331"/>
  <c r="C11" i="331"/>
  <c r="L9" i="331"/>
  <c r="I9" i="331"/>
  <c r="G9" i="331"/>
  <c r="E9" i="331"/>
  <c r="B24" i="331" s="1"/>
  <c r="D9" i="331"/>
  <c r="C9" i="331"/>
  <c r="L7" i="331"/>
  <c r="I7" i="331"/>
  <c r="G7" i="331"/>
  <c r="E7" i="331"/>
  <c r="B23" i="331"/>
  <c r="D7" i="331"/>
  <c r="C7" i="331"/>
  <c r="Y5" i="331"/>
  <c r="L4" i="331"/>
  <c r="K47" i="331" s="1"/>
  <c r="E4" i="331"/>
  <c r="A4" i="331"/>
  <c r="Y3" i="331"/>
  <c r="A1" i="331"/>
  <c r="L15" i="330"/>
  <c r="I15" i="330"/>
  <c r="G15" i="330"/>
  <c r="E15" i="330"/>
  <c r="B23" i="330" s="1"/>
  <c r="D15" i="330"/>
  <c r="C15" i="330"/>
  <c r="L13" i="330"/>
  <c r="I13" i="330"/>
  <c r="G13" i="330"/>
  <c r="E13" i="330"/>
  <c r="B22" i="330" s="1"/>
  <c r="D13" i="330"/>
  <c r="C13" i="330"/>
  <c r="L11" i="330"/>
  <c r="I11" i="330"/>
  <c r="G11" i="330"/>
  <c r="E11" i="330"/>
  <c r="B21" i="330" s="1"/>
  <c r="D11" i="330"/>
  <c r="C11" i="330"/>
  <c r="L9" i="330"/>
  <c r="I9" i="330"/>
  <c r="G9" i="330"/>
  <c r="E9" i="330"/>
  <c r="B20" i="330" s="1"/>
  <c r="D9" i="330"/>
  <c r="C9" i="330"/>
  <c r="L7" i="330"/>
  <c r="I7" i="330"/>
  <c r="G7" i="330"/>
  <c r="E7" i="330"/>
  <c r="B19" i="330"/>
  <c r="D7" i="330"/>
  <c r="C7" i="330"/>
  <c r="Y5" i="330"/>
  <c r="L4" i="330"/>
  <c r="K41" i="330" s="1"/>
  <c r="E4" i="330"/>
  <c r="A4" i="330"/>
  <c r="Y3" i="330"/>
  <c r="AH1" i="330" s="1"/>
  <c r="A1" i="330"/>
  <c r="L13" i="329"/>
  <c r="I13" i="329"/>
  <c r="G13" i="329"/>
  <c r="E13" i="329"/>
  <c r="B22" i="329" s="1"/>
  <c r="D13" i="329"/>
  <c r="C13" i="329"/>
  <c r="L11" i="329"/>
  <c r="I11" i="329"/>
  <c r="G11" i="329"/>
  <c r="E11" i="329"/>
  <c r="B21" i="329" s="1"/>
  <c r="D11" i="329"/>
  <c r="C11" i="329"/>
  <c r="L9" i="329"/>
  <c r="I9" i="329"/>
  <c r="G9" i="329"/>
  <c r="E9" i="329"/>
  <c r="B20" i="329" s="1"/>
  <c r="D9" i="329"/>
  <c r="C9" i="329"/>
  <c r="L7" i="329"/>
  <c r="I7" i="329"/>
  <c r="G7" i="329"/>
  <c r="E7" i="329"/>
  <c r="B19" i="329" s="1"/>
  <c r="D7" i="329"/>
  <c r="C7" i="329"/>
  <c r="Y5" i="329"/>
  <c r="M4" i="329"/>
  <c r="K41" i="329" s="1"/>
  <c r="E4" i="329"/>
  <c r="A4" i="329"/>
  <c r="Y3" i="329"/>
  <c r="AD1" i="329" s="1"/>
  <c r="A1" i="329"/>
  <c r="L11" i="328"/>
  <c r="I11" i="328"/>
  <c r="G11" i="328"/>
  <c r="E11" i="328"/>
  <c r="B21" i="328" s="1"/>
  <c r="D11" i="328"/>
  <c r="C11" i="328"/>
  <c r="L9" i="328"/>
  <c r="I9" i="328"/>
  <c r="G9" i="328"/>
  <c r="E9" i="328"/>
  <c r="B20" i="328" s="1"/>
  <c r="D9" i="328"/>
  <c r="C9" i="328"/>
  <c r="L7" i="328"/>
  <c r="I7" i="328"/>
  <c r="G7" i="328"/>
  <c r="E7" i="328"/>
  <c r="B19" i="328" s="1"/>
  <c r="D7" i="328"/>
  <c r="C7" i="328"/>
  <c r="Y5" i="328"/>
  <c r="L4" i="328"/>
  <c r="K41" i="328" s="1"/>
  <c r="E4" i="328"/>
  <c r="A4" i="328"/>
  <c r="Y3" i="328"/>
  <c r="A1" i="328"/>
  <c r="P156" i="327"/>
  <c r="M156" i="327" s="1"/>
  <c r="L156" i="327"/>
  <c r="K156" i="327"/>
  <c r="J156" i="327"/>
  <c r="P155" i="327"/>
  <c r="M155" i="327" s="1"/>
  <c r="L155" i="327"/>
  <c r="K155" i="327"/>
  <c r="J155" i="327"/>
  <c r="P154" i="327"/>
  <c r="M154" i="327" s="1"/>
  <c r="L154" i="327"/>
  <c r="K154" i="327"/>
  <c r="J154" i="327"/>
  <c r="P153" i="327"/>
  <c r="M153" i="327" s="1"/>
  <c r="L153" i="327"/>
  <c r="K153" i="327"/>
  <c r="J153" i="327"/>
  <c r="P152" i="327"/>
  <c r="M152" i="327" s="1"/>
  <c r="L152" i="327"/>
  <c r="K152" i="327"/>
  <c r="J152" i="327"/>
  <c r="P151" i="327"/>
  <c r="M151" i="327" s="1"/>
  <c r="L151" i="327"/>
  <c r="K151" i="327"/>
  <c r="J151" i="327"/>
  <c r="P150" i="327"/>
  <c r="M150" i="327" s="1"/>
  <c r="L150" i="327"/>
  <c r="K150" i="327"/>
  <c r="J150" i="327"/>
  <c r="P149" i="327"/>
  <c r="M149" i="327"/>
  <c r="L149" i="327"/>
  <c r="K149" i="327"/>
  <c r="J149" i="327"/>
  <c r="P148" i="327"/>
  <c r="M148" i="327" s="1"/>
  <c r="L148" i="327"/>
  <c r="K148" i="327"/>
  <c r="J148" i="327"/>
  <c r="P147" i="327"/>
  <c r="M147" i="327" s="1"/>
  <c r="L147" i="327"/>
  <c r="K147" i="327"/>
  <c r="J147" i="327"/>
  <c r="P146" i="327"/>
  <c r="M146" i="327" s="1"/>
  <c r="L146" i="327"/>
  <c r="K146" i="327"/>
  <c r="J146" i="327"/>
  <c r="P145" i="327"/>
  <c r="M145" i="327" s="1"/>
  <c r="L145" i="327"/>
  <c r="K145" i="327"/>
  <c r="J145" i="327"/>
  <c r="P144" i="327"/>
  <c r="M144" i="327" s="1"/>
  <c r="L144" i="327"/>
  <c r="K144" i="327"/>
  <c r="J144" i="327"/>
  <c r="P143" i="327"/>
  <c r="M143" i="327" s="1"/>
  <c r="L143" i="327"/>
  <c r="K143" i="327"/>
  <c r="J143" i="327"/>
  <c r="P142" i="327"/>
  <c r="M142" i="327" s="1"/>
  <c r="L142" i="327"/>
  <c r="K142" i="327"/>
  <c r="J142" i="327"/>
  <c r="P141" i="327"/>
  <c r="M141" i="327"/>
  <c r="L141" i="327"/>
  <c r="K141" i="327"/>
  <c r="J141" i="327"/>
  <c r="P140" i="327"/>
  <c r="M140" i="327" s="1"/>
  <c r="L140" i="327"/>
  <c r="K140" i="327"/>
  <c r="J140" i="327"/>
  <c r="P139" i="327"/>
  <c r="M139" i="327" s="1"/>
  <c r="L139" i="327"/>
  <c r="K139" i="327"/>
  <c r="J139" i="327"/>
  <c r="P138" i="327"/>
  <c r="M138" i="327" s="1"/>
  <c r="L138" i="327"/>
  <c r="K138" i="327"/>
  <c r="J138" i="327"/>
  <c r="P137" i="327"/>
  <c r="M137" i="327" s="1"/>
  <c r="L137" i="327"/>
  <c r="K137" i="327"/>
  <c r="J137" i="327"/>
  <c r="P136" i="327"/>
  <c r="M136" i="327" s="1"/>
  <c r="L136" i="327"/>
  <c r="K136" i="327"/>
  <c r="J136" i="327"/>
  <c r="P135" i="327"/>
  <c r="M135" i="327" s="1"/>
  <c r="L135" i="327"/>
  <c r="K135" i="327"/>
  <c r="J135" i="327"/>
  <c r="P134" i="327"/>
  <c r="M134" i="327" s="1"/>
  <c r="L134" i="327"/>
  <c r="K134" i="327"/>
  <c r="J134" i="327"/>
  <c r="P133" i="327"/>
  <c r="M133" i="327"/>
  <c r="L133" i="327"/>
  <c r="K133" i="327"/>
  <c r="J133" i="327"/>
  <c r="P132" i="327"/>
  <c r="M132" i="327" s="1"/>
  <c r="L132" i="327"/>
  <c r="K132" i="327"/>
  <c r="J132" i="327"/>
  <c r="P131" i="327"/>
  <c r="M131" i="327" s="1"/>
  <c r="L131" i="327"/>
  <c r="K131" i="327"/>
  <c r="J131" i="327"/>
  <c r="P130" i="327"/>
  <c r="M130" i="327" s="1"/>
  <c r="L130" i="327"/>
  <c r="K130" i="327"/>
  <c r="J130" i="327"/>
  <c r="P129" i="327"/>
  <c r="M129" i="327" s="1"/>
  <c r="L129" i="327"/>
  <c r="K129" i="327"/>
  <c r="J129" i="327"/>
  <c r="P128" i="327"/>
  <c r="M128" i="327" s="1"/>
  <c r="L128" i="327"/>
  <c r="K128" i="327"/>
  <c r="J128" i="327"/>
  <c r="P127" i="327"/>
  <c r="M127" i="327" s="1"/>
  <c r="L127" i="327"/>
  <c r="K127" i="327"/>
  <c r="J127" i="327"/>
  <c r="P126" i="327"/>
  <c r="M126" i="327" s="1"/>
  <c r="L126" i="327"/>
  <c r="K126" i="327"/>
  <c r="J126" i="327"/>
  <c r="P125" i="327"/>
  <c r="M125" i="327"/>
  <c r="L125" i="327"/>
  <c r="K125" i="327"/>
  <c r="J125" i="327"/>
  <c r="P124" i="327"/>
  <c r="M124" i="327" s="1"/>
  <c r="L124" i="327"/>
  <c r="K124" i="327"/>
  <c r="J124" i="327"/>
  <c r="P123" i="327"/>
  <c r="M123" i="327" s="1"/>
  <c r="L123" i="327"/>
  <c r="K123" i="327"/>
  <c r="J123" i="327"/>
  <c r="P122" i="327"/>
  <c r="M122" i="327" s="1"/>
  <c r="L122" i="327"/>
  <c r="K122" i="327"/>
  <c r="J122" i="327"/>
  <c r="P121" i="327"/>
  <c r="M121" i="327" s="1"/>
  <c r="L121" i="327"/>
  <c r="K121" i="327"/>
  <c r="J121" i="327"/>
  <c r="P120" i="327"/>
  <c r="M120" i="327" s="1"/>
  <c r="L120" i="327"/>
  <c r="K120" i="327"/>
  <c r="J120" i="327"/>
  <c r="P119" i="327"/>
  <c r="M119" i="327"/>
  <c r="L119" i="327"/>
  <c r="K119" i="327"/>
  <c r="J119" i="327"/>
  <c r="P118" i="327"/>
  <c r="M118" i="327" s="1"/>
  <c r="L118" i="327"/>
  <c r="K118" i="327"/>
  <c r="J118" i="327"/>
  <c r="P117" i="327"/>
  <c r="M117" i="327" s="1"/>
  <c r="L117" i="327"/>
  <c r="K117" i="327"/>
  <c r="J117" i="327"/>
  <c r="P116" i="327"/>
  <c r="M116" i="327" s="1"/>
  <c r="L116" i="327"/>
  <c r="K116" i="327"/>
  <c r="J116" i="327"/>
  <c r="P115" i="327"/>
  <c r="M115" i="327" s="1"/>
  <c r="L115" i="327"/>
  <c r="K115" i="327"/>
  <c r="J115" i="327"/>
  <c r="P114" i="327"/>
  <c r="M114" i="327" s="1"/>
  <c r="L114" i="327"/>
  <c r="K114" i="327"/>
  <c r="J114" i="327"/>
  <c r="P113" i="327"/>
  <c r="M113" i="327" s="1"/>
  <c r="L113" i="327"/>
  <c r="K113" i="327"/>
  <c r="J113" i="327"/>
  <c r="P112" i="327"/>
  <c r="M112" i="327" s="1"/>
  <c r="L112" i="327"/>
  <c r="K112" i="327"/>
  <c r="J112" i="327"/>
  <c r="P111" i="327"/>
  <c r="M111" i="327"/>
  <c r="L111" i="327"/>
  <c r="K111" i="327"/>
  <c r="J111" i="327"/>
  <c r="P110" i="327"/>
  <c r="M110" i="327" s="1"/>
  <c r="L110" i="327"/>
  <c r="K110" i="327"/>
  <c r="J110" i="327"/>
  <c r="P109" i="327"/>
  <c r="M109" i="327" s="1"/>
  <c r="L109" i="327"/>
  <c r="K109" i="327"/>
  <c r="J109" i="327"/>
  <c r="P108" i="327"/>
  <c r="M108" i="327" s="1"/>
  <c r="L108" i="327"/>
  <c r="K108" i="327"/>
  <c r="J108" i="327"/>
  <c r="P107" i="327"/>
  <c r="M107" i="327" s="1"/>
  <c r="L107" i="327"/>
  <c r="K107" i="327"/>
  <c r="J107" i="327"/>
  <c r="P106" i="327"/>
  <c r="M106" i="327" s="1"/>
  <c r="L106" i="327"/>
  <c r="K106" i="327"/>
  <c r="J106" i="327"/>
  <c r="P105" i="327"/>
  <c r="M105" i="327" s="1"/>
  <c r="L105" i="327"/>
  <c r="K105" i="327"/>
  <c r="J105" i="327"/>
  <c r="P104" i="327"/>
  <c r="M104" i="327" s="1"/>
  <c r="L104" i="327"/>
  <c r="K104" i="327"/>
  <c r="J104" i="327"/>
  <c r="P103" i="327"/>
  <c r="M103" i="327"/>
  <c r="L103" i="327"/>
  <c r="K103" i="327"/>
  <c r="J103" i="327"/>
  <c r="P102" i="327"/>
  <c r="M102" i="327" s="1"/>
  <c r="L102" i="327"/>
  <c r="K102" i="327"/>
  <c r="J102" i="327"/>
  <c r="P101" i="327"/>
  <c r="M101" i="327" s="1"/>
  <c r="L101" i="327"/>
  <c r="K101" i="327"/>
  <c r="J101" i="327"/>
  <c r="P100" i="327"/>
  <c r="M100" i="327" s="1"/>
  <c r="L100" i="327"/>
  <c r="K100" i="327"/>
  <c r="J100" i="327"/>
  <c r="P99" i="327"/>
  <c r="M99" i="327" s="1"/>
  <c r="L99" i="327"/>
  <c r="K99" i="327"/>
  <c r="J99" i="327"/>
  <c r="P98" i="327"/>
  <c r="M98" i="327" s="1"/>
  <c r="L98" i="327"/>
  <c r="K98" i="327"/>
  <c r="J98" i="327"/>
  <c r="P97" i="327"/>
  <c r="M97" i="327" s="1"/>
  <c r="L97" i="327"/>
  <c r="K97" i="327"/>
  <c r="J97" i="327"/>
  <c r="P96" i="327"/>
  <c r="M96" i="327" s="1"/>
  <c r="L96" i="327"/>
  <c r="K96" i="327"/>
  <c r="J96" i="327"/>
  <c r="P95" i="327"/>
  <c r="M95" i="327"/>
  <c r="L95" i="327"/>
  <c r="K95" i="327"/>
  <c r="J95" i="327"/>
  <c r="P94" i="327"/>
  <c r="M94" i="327" s="1"/>
  <c r="L94" i="327"/>
  <c r="K94" i="327"/>
  <c r="J94" i="327"/>
  <c r="P93" i="327"/>
  <c r="M93" i="327" s="1"/>
  <c r="L93" i="327"/>
  <c r="K93" i="327"/>
  <c r="J93" i="327"/>
  <c r="P92" i="327"/>
  <c r="M92" i="327" s="1"/>
  <c r="L92" i="327"/>
  <c r="K92" i="327"/>
  <c r="J92" i="327"/>
  <c r="P91" i="327"/>
  <c r="M91" i="327" s="1"/>
  <c r="L91" i="327"/>
  <c r="K91" i="327"/>
  <c r="J91" i="327"/>
  <c r="P90" i="327"/>
  <c r="M90" i="327" s="1"/>
  <c r="L90" i="327"/>
  <c r="K90" i="327"/>
  <c r="J90" i="327"/>
  <c r="P89" i="327"/>
  <c r="M89" i="327" s="1"/>
  <c r="L89" i="327"/>
  <c r="K89" i="327"/>
  <c r="J89" i="327"/>
  <c r="P88" i="327"/>
  <c r="M88" i="327" s="1"/>
  <c r="L88" i="327"/>
  <c r="K88" i="327"/>
  <c r="J88" i="327"/>
  <c r="P87" i="327"/>
  <c r="M87" i="327"/>
  <c r="L87" i="327"/>
  <c r="K87" i="327"/>
  <c r="J87" i="327"/>
  <c r="P86" i="327"/>
  <c r="M86" i="327" s="1"/>
  <c r="L86" i="327"/>
  <c r="K86" i="327"/>
  <c r="J86" i="327"/>
  <c r="P85" i="327"/>
  <c r="M85" i="327" s="1"/>
  <c r="L85" i="327"/>
  <c r="K85" i="327"/>
  <c r="J85" i="327"/>
  <c r="P84" i="327"/>
  <c r="M84" i="327" s="1"/>
  <c r="L84" i="327"/>
  <c r="K84" i="327"/>
  <c r="J84" i="327"/>
  <c r="P83" i="327"/>
  <c r="M83" i="327" s="1"/>
  <c r="L83" i="327"/>
  <c r="K83" i="327"/>
  <c r="J83" i="327"/>
  <c r="P82" i="327"/>
  <c r="M82" i="327" s="1"/>
  <c r="L82" i="327"/>
  <c r="K82" i="327"/>
  <c r="J82" i="327"/>
  <c r="P81" i="327"/>
  <c r="M81" i="327" s="1"/>
  <c r="L81" i="327"/>
  <c r="K81" i="327"/>
  <c r="J81" i="327"/>
  <c r="P80" i="327"/>
  <c r="M80" i="327" s="1"/>
  <c r="L80" i="327"/>
  <c r="K80" i="327"/>
  <c r="J80" i="327"/>
  <c r="P79" i="327"/>
  <c r="M79" i="327"/>
  <c r="L79" i="327"/>
  <c r="K79" i="327"/>
  <c r="J79" i="327"/>
  <c r="P78" i="327"/>
  <c r="M78" i="327" s="1"/>
  <c r="L78" i="327"/>
  <c r="K78" i="327"/>
  <c r="J78" i="327"/>
  <c r="P77" i="327"/>
  <c r="M77" i="327" s="1"/>
  <c r="L77" i="327"/>
  <c r="K77" i="327"/>
  <c r="J77" i="327"/>
  <c r="P76" i="327"/>
  <c r="M76" i="327" s="1"/>
  <c r="L76" i="327"/>
  <c r="K76" i="327"/>
  <c r="J76" i="327"/>
  <c r="P75" i="327"/>
  <c r="M75" i="327" s="1"/>
  <c r="L75" i="327"/>
  <c r="K75" i="327"/>
  <c r="J75" i="327"/>
  <c r="P74" i="327"/>
  <c r="M74" i="327" s="1"/>
  <c r="L74" i="327"/>
  <c r="K74" i="327"/>
  <c r="J74" i="327"/>
  <c r="P73" i="327"/>
  <c r="M73" i="327" s="1"/>
  <c r="L73" i="327"/>
  <c r="K73" i="327"/>
  <c r="J73" i="327"/>
  <c r="P72" i="327"/>
  <c r="M72" i="327" s="1"/>
  <c r="L72" i="327"/>
  <c r="K72" i="327"/>
  <c r="J72" i="327"/>
  <c r="P71" i="327"/>
  <c r="M71" i="327"/>
  <c r="L71" i="327"/>
  <c r="K71" i="327"/>
  <c r="J71" i="327"/>
  <c r="P70" i="327"/>
  <c r="M70" i="327" s="1"/>
  <c r="L70" i="327"/>
  <c r="K70" i="327"/>
  <c r="J70" i="327"/>
  <c r="P69" i="327"/>
  <c r="M69" i="327" s="1"/>
  <c r="L69" i="327"/>
  <c r="K69" i="327"/>
  <c r="J69" i="327"/>
  <c r="P68" i="327"/>
  <c r="M68" i="327" s="1"/>
  <c r="L68" i="327"/>
  <c r="K68" i="327"/>
  <c r="J68" i="327"/>
  <c r="P67" i="327"/>
  <c r="M67" i="327" s="1"/>
  <c r="L67" i="327"/>
  <c r="K67" i="327"/>
  <c r="J67" i="327"/>
  <c r="P66" i="327"/>
  <c r="M66" i="327" s="1"/>
  <c r="L66" i="327"/>
  <c r="K66" i="327"/>
  <c r="J66" i="327"/>
  <c r="P65" i="327"/>
  <c r="M65" i="327" s="1"/>
  <c r="L65" i="327"/>
  <c r="K65" i="327"/>
  <c r="J65" i="327"/>
  <c r="P64" i="327"/>
  <c r="M64" i="327" s="1"/>
  <c r="L64" i="327"/>
  <c r="K64" i="327"/>
  <c r="J64" i="327"/>
  <c r="P63" i="327"/>
  <c r="M63" i="327"/>
  <c r="L63" i="327"/>
  <c r="K63" i="327"/>
  <c r="J63" i="327"/>
  <c r="P62" i="327"/>
  <c r="M62" i="327" s="1"/>
  <c r="L62" i="327"/>
  <c r="K62" i="327"/>
  <c r="J62" i="327"/>
  <c r="P61" i="327"/>
  <c r="M61" i="327" s="1"/>
  <c r="L61" i="327"/>
  <c r="K61" i="327"/>
  <c r="J61" i="327"/>
  <c r="P60" i="327"/>
  <c r="M60" i="327" s="1"/>
  <c r="L60" i="327"/>
  <c r="K60" i="327"/>
  <c r="J60" i="327"/>
  <c r="P59" i="327"/>
  <c r="M59" i="327" s="1"/>
  <c r="L59" i="327"/>
  <c r="K59" i="327"/>
  <c r="J59" i="327"/>
  <c r="P58" i="327"/>
  <c r="M58" i="327" s="1"/>
  <c r="L58" i="327"/>
  <c r="K58" i="327"/>
  <c r="J58" i="327"/>
  <c r="P57" i="327"/>
  <c r="M57" i="327" s="1"/>
  <c r="L57" i="327"/>
  <c r="K57" i="327"/>
  <c r="J57" i="327"/>
  <c r="P56" i="327"/>
  <c r="M56" i="327" s="1"/>
  <c r="L56" i="327"/>
  <c r="K56" i="327"/>
  <c r="J56" i="327"/>
  <c r="P55" i="327"/>
  <c r="M55" i="327"/>
  <c r="L55" i="327"/>
  <c r="K55" i="327"/>
  <c r="J55" i="327"/>
  <c r="P54" i="327"/>
  <c r="M54" i="327" s="1"/>
  <c r="L54" i="327"/>
  <c r="K54" i="327"/>
  <c r="J54" i="327"/>
  <c r="P53" i="327"/>
  <c r="M53" i="327" s="1"/>
  <c r="L53" i="327"/>
  <c r="K53" i="327"/>
  <c r="J53" i="327"/>
  <c r="P52" i="327"/>
  <c r="M52" i="327" s="1"/>
  <c r="L52" i="327"/>
  <c r="K52" i="327"/>
  <c r="J52" i="327"/>
  <c r="P51" i="327"/>
  <c r="M51" i="327" s="1"/>
  <c r="L51" i="327"/>
  <c r="K51" i="327"/>
  <c r="J51" i="327"/>
  <c r="P50" i="327"/>
  <c r="M50" i="327" s="1"/>
  <c r="L50" i="327"/>
  <c r="K50" i="327"/>
  <c r="J50" i="327"/>
  <c r="P49" i="327"/>
  <c r="M49" i="327" s="1"/>
  <c r="L49" i="327"/>
  <c r="K49" i="327"/>
  <c r="J49" i="327"/>
  <c r="P48" i="327"/>
  <c r="M48" i="327" s="1"/>
  <c r="L48" i="327"/>
  <c r="K48" i="327"/>
  <c r="J48" i="327"/>
  <c r="P47" i="327"/>
  <c r="M47" i="327"/>
  <c r="L47" i="327"/>
  <c r="K47" i="327"/>
  <c r="J47" i="327"/>
  <c r="P46" i="327"/>
  <c r="M46" i="327" s="1"/>
  <c r="L46" i="327"/>
  <c r="K46" i="327"/>
  <c r="J46" i="327"/>
  <c r="P45" i="327"/>
  <c r="M45" i="327" s="1"/>
  <c r="L45" i="327"/>
  <c r="K45" i="327"/>
  <c r="J45" i="327"/>
  <c r="P44" i="327"/>
  <c r="M44" i="327" s="1"/>
  <c r="L44" i="327"/>
  <c r="K44" i="327"/>
  <c r="J44" i="327"/>
  <c r="P43" i="327"/>
  <c r="M43" i="327" s="1"/>
  <c r="L43" i="327"/>
  <c r="K43" i="327"/>
  <c r="J43" i="327"/>
  <c r="P42" i="327"/>
  <c r="M42" i="327" s="1"/>
  <c r="L42" i="327"/>
  <c r="K42" i="327"/>
  <c r="J42" i="327"/>
  <c r="P41" i="327"/>
  <c r="M41" i="327" s="1"/>
  <c r="L41" i="327"/>
  <c r="K41" i="327"/>
  <c r="J41" i="327"/>
  <c r="P40" i="327"/>
  <c r="M40" i="327" s="1"/>
  <c r="L40" i="327"/>
  <c r="K40" i="327"/>
  <c r="J40" i="327"/>
  <c r="H5" i="327"/>
  <c r="D5" i="327"/>
  <c r="C5" i="327"/>
  <c r="A5" i="327"/>
  <c r="A1" i="327"/>
  <c r="R47"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I15" i="326"/>
  <c r="G15" i="326"/>
  <c r="F15" i="326"/>
  <c r="D15" i="326"/>
  <c r="C15" i="326"/>
  <c r="B15" i="326"/>
  <c r="B14" i="326"/>
  <c r="I13" i="326"/>
  <c r="G13" i="326"/>
  <c r="F13" i="326"/>
  <c r="D13" i="326"/>
  <c r="C13" i="326"/>
  <c r="B13" i="326"/>
  <c r="K12" i="326"/>
  <c r="B12" i="326"/>
  <c r="I11" i="326"/>
  <c r="G11" i="326"/>
  <c r="F11" i="326"/>
  <c r="D11" i="326"/>
  <c r="C11" i="326"/>
  <c r="B11" i="326"/>
  <c r="M10" i="326"/>
  <c r="B10" i="326"/>
  <c r="I9" i="326"/>
  <c r="G9" i="326"/>
  <c r="F9" i="326"/>
  <c r="D9" i="326"/>
  <c r="C9" i="326"/>
  <c r="B9" i="326"/>
  <c r="K8" i="326"/>
  <c r="U7" i="326"/>
  <c r="I7" i="326"/>
  <c r="G7" i="326"/>
  <c r="F7" i="326"/>
  <c r="D7" i="326"/>
  <c r="C7" i="326"/>
  <c r="B7" i="326"/>
  <c r="R4" i="326"/>
  <c r="O47" i="326" s="1"/>
  <c r="K4" i="326"/>
  <c r="G4" i="326"/>
  <c r="A4" i="326"/>
  <c r="A1" i="326"/>
  <c r="R32" i="325"/>
  <c r="F27" i="325" s="1"/>
  <c r="I21" i="325"/>
  <c r="G21" i="325"/>
  <c r="F21" i="325"/>
  <c r="D21" i="325"/>
  <c r="C21" i="325"/>
  <c r="B21" i="325"/>
  <c r="K20" i="325"/>
  <c r="I19" i="325"/>
  <c r="G19" i="325"/>
  <c r="F19" i="325"/>
  <c r="D19" i="325"/>
  <c r="C19" i="325"/>
  <c r="B19" i="325"/>
  <c r="I17" i="325"/>
  <c r="G17" i="325"/>
  <c r="F17" i="325"/>
  <c r="D17" i="325"/>
  <c r="C17" i="325"/>
  <c r="B17" i="325"/>
  <c r="U16" i="325"/>
  <c r="K16" i="325"/>
  <c r="I15" i="325"/>
  <c r="G15" i="325"/>
  <c r="F15" i="325"/>
  <c r="D15" i="325"/>
  <c r="C15" i="325"/>
  <c r="B15" i="325"/>
  <c r="I13" i="325"/>
  <c r="G13" i="325"/>
  <c r="F13" i="325"/>
  <c r="D13" i="325"/>
  <c r="C13" i="325"/>
  <c r="B13" i="325"/>
  <c r="K12" i="325"/>
  <c r="I11" i="325"/>
  <c r="G11" i="325"/>
  <c r="F11" i="325"/>
  <c r="D11" i="325"/>
  <c r="C11" i="325"/>
  <c r="B11" i="325"/>
  <c r="I9" i="325"/>
  <c r="G9" i="325"/>
  <c r="F9" i="325"/>
  <c r="D9" i="325"/>
  <c r="C9" i="325"/>
  <c r="B9" i="325"/>
  <c r="K8" i="325"/>
  <c r="U7" i="325"/>
  <c r="I7" i="325"/>
  <c r="G7" i="325"/>
  <c r="F7" i="325"/>
  <c r="D7" i="325"/>
  <c r="C7" i="325"/>
  <c r="B7" i="325"/>
  <c r="R4" i="325"/>
  <c r="O32" i="325" s="1"/>
  <c r="K4" i="325"/>
  <c r="G4" i="325"/>
  <c r="A4" i="325"/>
  <c r="A1" i="325"/>
  <c r="R31" i="324"/>
  <c r="F25" i="324" s="1"/>
  <c r="I21" i="324"/>
  <c r="G21" i="324"/>
  <c r="F21" i="324"/>
  <c r="D21" i="324"/>
  <c r="C21" i="324"/>
  <c r="B21" i="324"/>
  <c r="K20" i="324"/>
  <c r="I19" i="324"/>
  <c r="G19" i="324"/>
  <c r="F19" i="324"/>
  <c r="D19" i="324"/>
  <c r="C19" i="324"/>
  <c r="B19" i="324"/>
  <c r="M18" i="324"/>
  <c r="I17" i="324"/>
  <c r="G17" i="324"/>
  <c r="F17" i="324"/>
  <c r="D17" i="324"/>
  <c r="C17" i="324"/>
  <c r="B17" i="324"/>
  <c r="U16" i="324"/>
  <c r="K16" i="324"/>
  <c r="I15" i="324"/>
  <c r="G15" i="324"/>
  <c r="F15" i="324"/>
  <c r="D15" i="324"/>
  <c r="C15" i="324"/>
  <c r="B15" i="324"/>
  <c r="I13" i="324"/>
  <c r="G13" i="324"/>
  <c r="F13" i="324"/>
  <c r="D13" i="324"/>
  <c r="C13" i="324"/>
  <c r="B13" i="324"/>
  <c r="K12" i="324"/>
  <c r="I11" i="324"/>
  <c r="G11" i="324"/>
  <c r="F11" i="324"/>
  <c r="D11" i="324"/>
  <c r="C11" i="324"/>
  <c r="B11" i="324"/>
  <c r="M10" i="324"/>
  <c r="I9" i="324"/>
  <c r="G9" i="324"/>
  <c r="F9" i="324"/>
  <c r="D9" i="324"/>
  <c r="C9" i="324"/>
  <c r="B9" i="324"/>
  <c r="K8" i="324"/>
  <c r="U7" i="324"/>
  <c r="I7" i="324"/>
  <c r="G7" i="324"/>
  <c r="F7" i="324"/>
  <c r="D7" i="324"/>
  <c r="C7" i="324"/>
  <c r="B7" i="324"/>
  <c r="R4" i="324"/>
  <c r="O31" i="324" s="1"/>
  <c r="K4" i="324"/>
  <c r="G4" i="324"/>
  <c r="A4" i="324"/>
  <c r="A1" i="324"/>
  <c r="N122" i="323"/>
  <c r="K122" i="323" s="1"/>
  <c r="J122" i="323"/>
  <c r="I122" i="323"/>
  <c r="H122" i="323"/>
  <c r="N121" i="323"/>
  <c r="K121" i="323" s="1"/>
  <c r="J121" i="323"/>
  <c r="I121" i="323"/>
  <c r="H121" i="323"/>
  <c r="N120" i="323"/>
  <c r="K120" i="323"/>
  <c r="J120" i="323"/>
  <c r="I120" i="323"/>
  <c r="H120" i="323"/>
  <c r="N119" i="323"/>
  <c r="K119" i="323" s="1"/>
  <c r="J119" i="323"/>
  <c r="I119" i="323"/>
  <c r="H119" i="323"/>
  <c r="N118" i="323"/>
  <c r="K118" i="323" s="1"/>
  <c r="J118" i="323"/>
  <c r="I118" i="323"/>
  <c r="H118" i="323"/>
  <c r="N117" i="323"/>
  <c r="K117" i="323" s="1"/>
  <c r="J117" i="323"/>
  <c r="I117" i="323"/>
  <c r="H117" i="323"/>
  <c r="N116" i="323"/>
  <c r="K116" i="323" s="1"/>
  <c r="J116" i="323"/>
  <c r="I116" i="323"/>
  <c r="H116" i="323"/>
  <c r="N115" i="323"/>
  <c r="K115" i="323" s="1"/>
  <c r="J115" i="323"/>
  <c r="I115" i="323"/>
  <c r="H115" i="323"/>
  <c r="N114" i="323"/>
  <c r="K114" i="323" s="1"/>
  <c r="J114" i="323"/>
  <c r="I114" i="323"/>
  <c r="H114" i="323"/>
  <c r="N113" i="323"/>
  <c r="K113" i="323" s="1"/>
  <c r="J113" i="323"/>
  <c r="I113" i="323"/>
  <c r="H113" i="323"/>
  <c r="N112" i="323"/>
  <c r="K112" i="323"/>
  <c r="J112" i="323"/>
  <c r="I112" i="323"/>
  <c r="H112" i="323"/>
  <c r="N111" i="323"/>
  <c r="K111" i="323" s="1"/>
  <c r="J111" i="323"/>
  <c r="I111" i="323"/>
  <c r="H111" i="323"/>
  <c r="N110" i="323"/>
  <c r="K110" i="323" s="1"/>
  <c r="J110" i="323"/>
  <c r="I110" i="323"/>
  <c r="H110" i="323"/>
  <c r="N109" i="323"/>
  <c r="K109" i="323" s="1"/>
  <c r="J109" i="323"/>
  <c r="I109" i="323"/>
  <c r="H109" i="323"/>
  <c r="N108" i="323"/>
  <c r="K108" i="323" s="1"/>
  <c r="J108" i="323"/>
  <c r="I108" i="323"/>
  <c r="H108" i="323"/>
  <c r="N107" i="323"/>
  <c r="K107" i="323" s="1"/>
  <c r="J107" i="323"/>
  <c r="I107" i="323"/>
  <c r="H107" i="323"/>
  <c r="N106" i="323"/>
  <c r="K106" i="323" s="1"/>
  <c r="J106" i="323"/>
  <c r="I106" i="323"/>
  <c r="H106" i="323"/>
  <c r="N105" i="323"/>
  <c r="K105" i="323" s="1"/>
  <c r="J105" i="323"/>
  <c r="I105" i="323"/>
  <c r="H105" i="323"/>
  <c r="N104" i="323"/>
  <c r="K104" i="323"/>
  <c r="J104" i="323"/>
  <c r="I104" i="323"/>
  <c r="H104" i="323"/>
  <c r="N103" i="323"/>
  <c r="K103" i="323" s="1"/>
  <c r="J103" i="323"/>
  <c r="I103" i="323"/>
  <c r="H103" i="323"/>
  <c r="N102" i="323"/>
  <c r="K102" i="323" s="1"/>
  <c r="J102" i="323"/>
  <c r="I102" i="323"/>
  <c r="H102" i="323"/>
  <c r="N101" i="323"/>
  <c r="K101" i="323" s="1"/>
  <c r="J101" i="323"/>
  <c r="I101" i="323"/>
  <c r="H101" i="323"/>
  <c r="N100" i="323"/>
  <c r="K100" i="323" s="1"/>
  <c r="J100" i="323"/>
  <c r="I100" i="323"/>
  <c r="H100" i="323"/>
  <c r="N99" i="323"/>
  <c r="K99" i="323" s="1"/>
  <c r="J99" i="323"/>
  <c r="I99" i="323"/>
  <c r="H99" i="323"/>
  <c r="N98" i="323"/>
  <c r="K98" i="323" s="1"/>
  <c r="J98" i="323"/>
  <c r="I98" i="323"/>
  <c r="H98" i="323"/>
  <c r="N97" i="323"/>
  <c r="K97" i="323" s="1"/>
  <c r="J97" i="323"/>
  <c r="I97" i="323"/>
  <c r="H97" i="323"/>
  <c r="N96" i="323"/>
  <c r="K96" i="323"/>
  <c r="J96" i="323"/>
  <c r="I96" i="323"/>
  <c r="H96" i="323"/>
  <c r="N95" i="323"/>
  <c r="K95" i="323" s="1"/>
  <c r="J95" i="323"/>
  <c r="I95" i="323"/>
  <c r="H95" i="323"/>
  <c r="N94" i="323"/>
  <c r="K94" i="323" s="1"/>
  <c r="J94" i="323"/>
  <c r="I94" i="323"/>
  <c r="H94" i="323"/>
  <c r="N93" i="323"/>
  <c r="K93" i="323" s="1"/>
  <c r="J93" i="323"/>
  <c r="I93" i="323"/>
  <c r="H93" i="323"/>
  <c r="N92" i="323"/>
  <c r="K92" i="323" s="1"/>
  <c r="J92" i="323"/>
  <c r="I92" i="323"/>
  <c r="H92" i="323"/>
  <c r="N91" i="323"/>
  <c r="K91" i="323" s="1"/>
  <c r="J91" i="323"/>
  <c r="I91" i="323"/>
  <c r="H91" i="323"/>
  <c r="N90" i="323"/>
  <c r="K90" i="323" s="1"/>
  <c r="J90" i="323"/>
  <c r="I90" i="323"/>
  <c r="H90" i="323"/>
  <c r="N89" i="323"/>
  <c r="K89" i="323" s="1"/>
  <c r="J89" i="323"/>
  <c r="I89" i="323"/>
  <c r="H89" i="323"/>
  <c r="N88" i="323"/>
  <c r="K88" i="323"/>
  <c r="J88" i="323"/>
  <c r="I88" i="323"/>
  <c r="H88" i="323"/>
  <c r="N87" i="323"/>
  <c r="K87" i="323" s="1"/>
  <c r="J87" i="323"/>
  <c r="I87" i="323"/>
  <c r="H87" i="323"/>
  <c r="N86" i="323"/>
  <c r="K86" i="323" s="1"/>
  <c r="J86" i="323"/>
  <c r="I86" i="323"/>
  <c r="H86" i="323"/>
  <c r="N85" i="323"/>
  <c r="K85" i="323" s="1"/>
  <c r="J85" i="323"/>
  <c r="I85" i="323"/>
  <c r="H85" i="323"/>
  <c r="N84" i="323"/>
  <c r="K84" i="323" s="1"/>
  <c r="J84" i="323"/>
  <c r="I84" i="323"/>
  <c r="H84" i="323"/>
  <c r="N83" i="323"/>
  <c r="K83" i="323" s="1"/>
  <c r="J83" i="323"/>
  <c r="I83" i="323"/>
  <c r="H83" i="323"/>
  <c r="N82" i="323"/>
  <c r="K82" i="323" s="1"/>
  <c r="J82" i="323"/>
  <c r="I82" i="323"/>
  <c r="H82" i="323"/>
  <c r="N81" i="323"/>
  <c r="K81" i="323" s="1"/>
  <c r="J81" i="323"/>
  <c r="I81" i="323"/>
  <c r="H81" i="323"/>
  <c r="N80" i="323"/>
  <c r="K80" i="323"/>
  <c r="J80" i="323"/>
  <c r="I80" i="323"/>
  <c r="H80" i="323"/>
  <c r="N79" i="323"/>
  <c r="K79" i="323" s="1"/>
  <c r="J79" i="323"/>
  <c r="I79" i="323"/>
  <c r="H79" i="323"/>
  <c r="N78" i="323"/>
  <c r="K78" i="323" s="1"/>
  <c r="J78" i="323"/>
  <c r="I78" i="323"/>
  <c r="H78" i="323"/>
  <c r="N77" i="323"/>
  <c r="K77" i="323" s="1"/>
  <c r="J77" i="323"/>
  <c r="I77" i="323"/>
  <c r="H77" i="323"/>
  <c r="N76" i="323"/>
  <c r="K76" i="323" s="1"/>
  <c r="J76" i="323"/>
  <c r="I76" i="323"/>
  <c r="H76" i="323"/>
  <c r="N75" i="323"/>
  <c r="K75" i="323" s="1"/>
  <c r="J75" i="323"/>
  <c r="I75" i="323"/>
  <c r="H75" i="323"/>
  <c r="N74" i="323"/>
  <c r="K74" i="323" s="1"/>
  <c r="J74" i="323"/>
  <c r="I74" i="323"/>
  <c r="H74" i="323"/>
  <c r="N73" i="323"/>
  <c r="K73" i="323" s="1"/>
  <c r="J73" i="323"/>
  <c r="I73" i="323"/>
  <c r="H73" i="323"/>
  <c r="N72" i="323"/>
  <c r="K72" i="323"/>
  <c r="J72" i="323"/>
  <c r="I72" i="323"/>
  <c r="H72" i="323"/>
  <c r="N71" i="323"/>
  <c r="K71" i="323" s="1"/>
  <c r="J71" i="323"/>
  <c r="I71" i="323"/>
  <c r="H71" i="323"/>
  <c r="N70" i="323"/>
  <c r="K70" i="323" s="1"/>
  <c r="J70" i="323"/>
  <c r="I70" i="323"/>
  <c r="H70" i="323"/>
  <c r="N69" i="323"/>
  <c r="K69" i="323" s="1"/>
  <c r="J69" i="323"/>
  <c r="I69" i="323"/>
  <c r="H69" i="323"/>
  <c r="N68" i="323"/>
  <c r="K68" i="323" s="1"/>
  <c r="J68" i="323"/>
  <c r="I68" i="323"/>
  <c r="H68" i="323"/>
  <c r="N67" i="323"/>
  <c r="K67" i="323" s="1"/>
  <c r="J67" i="323"/>
  <c r="I67" i="323"/>
  <c r="H67" i="323"/>
  <c r="N66" i="323"/>
  <c r="K66" i="323" s="1"/>
  <c r="J66" i="323"/>
  <c r="I66" i="323"/>
  <c r="H66" i="323"/>
  <c r="N65" i="323"/>
  <c r="K65" i="323" s="1"/>
  <c r="J65" i="323"/>
  <c r="I65" i="323"/>
  <c r="H65" i="323"/>
  <c r="N64" i="323"/>
  <c r="K64" i="323"/>
  <c r="J64" i="323"/>
  <c r="I64" i="323"/>
  <c r="H64" i="323"/>
  <c r="N63" i="323"/>
  <c r="K63" i="323" s="1"/>
  <c r="J63" i="323"/>
  <c r="I63" i="323"/>
  <c r="H63" i="323"/>
  <c r="N62" i="323"/>
  <c r="K62" i="323" s="1"/>
  <c r="J62" i="323"/>
  <c r="I62" i="323"/>
  <c r="H62" i="323"/>
  <c r="N61" i="323"/>
  <c r="K61" i="323" s="1"/>
  <c r="J61" i="323"/>
  <c r="I61" i="323"/>
  <c r="H61" i="323"/>
  <c r="N60" i="323"/>
  <c r="K60" i="323" s="1"/>
  <c r="J60" i="323"/>
  <c r="I60" i="323"/>
  <c r="H60" i="323"/>
  <c r="N59" i="323"/>
  <c r="K59" i="323" s="1"/>
  <c r="J59" i="323"/>
  <c r="I59" i="323"/>
  <c r="H59" i="323"/>
  <c r="N58" i="323"/>
  <c r="K58" i="323" s="1"/>
  <c r="J58" i="323"/>
  <c r="I58" i="323"/>
  <c r="H58" i="323"/>
  <c r="N57" i="323"/>
  <c r="K57" i="323" s="1"/>
  <c r="J57" i="323"/>
  <c r="I57" i="323"/>
  <c r="H57" i="323"/>
  <c r="N56" i="323"/>
  <c r="K56" i="323"/>
  <c r="J56" i="323"/>
  <c r="I56" i="323"/>
  <c r="H56" i="323"/>
  <c r="N55" i="323"/>
  <c r="K55" i="323" s="1"/>
  <c r="J55" i="323"/>
  <c r="I55" i="323"/>
  <c r="H55" i="323"/>
  <c r="N54" i="323"/>
  <c r="K54" i="323" s="1"/>
  <c r="J54" i="323"/>
  <c r="I54" i="323"/>
  <c r="H54" i="323"/>
  <c r="N53" i="323"/>
  <c r="K53" i="323" s="1"/>
  <c r="J53" i="323"/>
  <c r="I53" i="323"/>
  <c r="H53" i="323"/>
  <c r="N52" i="323"/>
  <c r="K52" i="323" s="1"/>
  <c r="J52" i="323"/>
  <c r="I52" i="323"/>
  <c r="H52" i="323"/>
  <c r="N51" i="323"/>
  <c r="K51" i="323" s="1"/>
  <c r="J51" i="323"/>
  <c r="I51" i="323"/>
  <c r="H51" i="323"/>
  <c r="N50" i="323"/>
  <c r="K50" i="323" s="1"/>
  <c r="J50" i="323"/>
  <c r="I50" i="323"/>
  <c r="H50" i="323"/>
  <c r="N49" i="323"/>
  <c r="K49" i="323" s="1"/>
  <c r="J49" i="323"/>
  <c r="I49" i="323"/>
  <c r="H49" i="323"/>
  <c r="N48" i="323"/>
  <c r="K48" i="323"/>
  <c r="J48" i="323"/>
  <c r="I48" i="323"/>
  <c r="H48" i="323"/>
  <c r="N47" i="323"/>
  <c r="K47" i="323" s="1"/>
  <c r="J47" i="323"/>
  <c r="I47" i="323"/>
  <c r="H47" i="323"/>
  <c r="N46" i="323"/>
  <c r="K46" i="323" s="1"/>
  <c r="J46" i="323"/>
  <c r="I46" i="323"/>
  <c r="H46" i="323"/>
  <c r="N45" i="323"/>
  <c r="K45" i="323" s="1"/>
  <c r="J45" i="323"/>
  <c r="I45" i="323"/>
  <c r="H45" i="323"/>
  <c r="N44" i="323"/>
  <c r="K44" i="323" s="1"/>
  <c r="J44" i="323"/>
  <c r="I44" i="323"/>
  <c r="H44" i="323"/>
  <c r="N43" i="323"/>
  <c r="K43" i="323" s="1"/>
  <c r="J43" i="323"/>
  <c r="I43" i="323"/>
  <c r="H43" i="323"/>
  <c r="N42" i="323"/>
  <c r="K42" i="323" s="1"/>
  <c r="J42" i="323"/>
  <c r="I42" i="323"/>
  <c r="H42" i="323"/>
  <c r="N41" i="323"/>
  <c r="K41" i="323" s="1"/>
  <c r="J41" i="323"/>
  <c r="I41" i="323"/>
  <c r="H41" i="323"/>
  <c r="N40" i="323"/>
  <c r="K40" i="323"/>
  <c r="J40" i="323"/>
  <c r="I40" i="323"/>
  <c r="H40" i="323"/>
  <c r="N39" i="323"/>
  <c r="K39" i="323" s="1"/>
  <c r="J39" i="323"/>
  <c r="I39" i="323"/>
  <c r="H39" i="323"/>
  <c r="N38" i="323"/>
  <c r="K38" i="323" s="1"/>
  <c r="J38" i="323"/>
  <c r="I38" i="323"/>
  <c r="H38" i="323"/>
  <c r="N37" i="323"/>
  <c r="K37" i="323" s="1"/>
  <c r="J37" i="323"/>
  <c r="I37" i="323"/>
  <c r="H37" i="323"/>
  <c r="N36" i="323"/>
  <c r="K36" i="323" s="1"/>
  <c r="J36" i="323"/>
  <c r="I36" i="323"/>
  <c r="H36" i="323"/>
  <c r="N35" i="323"/>
  <c r="K35" i="323" s="1"/>
  <c r="J35" i="323"/>
  <c r="I35" i="323"/>
  <c r="H35" i="323"/>
  <c r="N34" i="323"/>
  <c r="K34" i="323" s="1"/>
  <c r="J34" i="323"/>
  <c r="I34" i="323"/>
  <c r="H34" i="323"/>
  <c r="N33" i="323"/>
  <c r="K33" i="323" s="1"/>
  <c r="J33" i="323"/>
  <c r="I33" i="323"/>
  <c r="H33" i="323"/>
  <c r="N32" i="323"/>
  <c r="N31" i="323"/>
  <c r="N30" i="323"/>
  <c r="G5" i="323"/>
  <c r="D5" i="323"/>
  <c r="C5" i="323"/>
  <c r="A5" i="323"/>
  <c r="A1" i="323"/>
  <c r="F2" i="322"/>
  <c r="F2" i="321"/>
  <c r="F2" i="320"/>
  <c r="C2" i="314"/>
  <c r="E2" i="313"/>
  <c r="E2" i="312"/>
  <c r="E2" i="311"/>
  <c r="E2" i="310"/>
  <c r="E2" i="309"/>
  <c r="E2" i="308"/>
  <c r="E2" i="307"/>
  <c r="E2" i="306"/>
  <c r="E2" i="305"/>
  <c r="E2" i="304"/>
  <c r="C2" i="303"/>
  <c r="E2" i="302"/>
  <c r="E2" i="301"/>
  <c r="E2" i="300"/>
  <c r="C2" i="299"/>
  <c r="M154" i="322"/>
  <c r="K154" i="322"/>
  <c r="G154" i="322"/>
  <c r="M153" i="322"/>
  <c r="K153" i="322"/>
  <c r="G153" i="322"/>
  <c r="M152" i="322"/>
  <c r="K152" i="322"/>
  <c r="G152" i="322"/>
  <c r="M151" i="322"/>
  <c r="K151" i="322"/>
  <c r="G151" i="322"/>
  <c r="M150" i="322"/>
  <c r="K150" i="322"/>
  <c r="G150" i="322"/>
  <c r="M149" i="322"/>
  <c r="K149" i="322"/>
  <c r="G149" i="322"/>
  <c r="M148" i="322"/>
  <c r="G148" i="322"/>
  <c r="M147" i="322"/>
  <c r="K147" i="322"/>
  <c r="G147" i="322"/>
  <c r="Q146" i="322"/>
  <c r="Q143" i="322"/>
  <c r="I143" i="322"/>
  <c r="G143" i="322"/>
  <c r="F143" i="322"/>
  <c r="E143" i="322"/>
  <c r="I142" i="322"/>
  <c r="G142" i="322"/>
  <c r="F142" i="322"/>
  <c r="E142" i="322"/>
  <c r="C142" i="322"/>
  <c r="B142" i="322"/>
  <c r="K141" i="322"/>
  <c r="K140"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O69" i="322"/>
  <c r="O144" i="322" s="1"/>
  <c r="O68" i="322"/>
  <c r="O143" i="322"/>
  <c r="I68" i="322"/>
  <c r="G68" i="322"/>
  <c r="F68" i="322"/>
  <c r="E68" i="322"/>
  <c r="Q67" i="322"/>
  <c r="Q142" i="322" s="1"/>
  <c r="I67" i="322"/>
  <c r="G67" i="322"/>
  <c r="F67" i="322"/>
  <c r="E67" i="322"/>
  <c r="C67" i="322"/>
  <c r="B67" i="322"/>
  <c r="Q66" i="322"/>
  <c r="Q141" i="322" s="1"/>
  <c r="K66" i="322"/>
  <c r="O65" i="322"/>
  <c r="O140" i="322" s="1"/>
  <c r="K65" i="322"/>
  <c r="O64" i="322"/>
  <c r="O139" i="322"/>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I15" i="322"/>
  <c r="G15" i="322"/>
  <c r="F15" i="322"/>
  <c r="E15" i="322"/>
  <c r="C15" i="322"/>
  <c r="B15" i="322"/>
  <c r="M14" i="322"/>
  <c r="M13" i="322"/>
  <c r="I12" i="322"/>
  <c r="G12" i="322"/>
  <c r="F12" i="322"/>
  <c r="E12" i="322"/>
  <c r="I11" i="322"/>
  <c r="G11" i="322"/>
  <c r="F11" i="322"/>
  <c r="E11" i="322"/>
  <c r="C11" i="322"/>
  <c r="B11" i="322"/>
  <c r="K10" i="322"/>
  <c r="K9" i="322"/>
  <c r="K8" i="322"/>
  <c r="I8" i="322"/>
  <c r="G8" i="322"/>
  <c r="F8" i="322"/>
  <c r="E8" i="322"/>
  <c r="U7" i="322"/>
  <c r="I7" i="322"/>
  <c r="G7" i="322"/>
  <c r="F7" i="322"/>
  <c r="E7" i="322"/>
  <c r="C7" i="322"/>
  <c r="B7" i="322"/>
  <c r="R4" i="322"/>
  <c r="O79" i="322" s="1"/>
  <c r="O154" i="322" s="1"/>
  <c r="G4" i="322"/>
  <c r="A4" i="322"/>
  <c r="A1" i="322"/>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I15" i="321"/>
  <c r="G15" i="321"/>
  <c r="F15" i="321"/>
  <c r="E15" i="321"/>
  <c r="C15" i="321"/>
  <c r="B15" i="321"/>
  <c r="M14" i="321"/>
  <c r="M13" i="321"/>
  <c r="I12" i="321"/>
  <c r="G12" i="321"/>
  <c r="F12" i="321"/>
  <c r="E12" i="321"/>
  <c r="I11" i="321"/>
  <c r="G11" i="321"/>
  <c r="F11" i="321"/>
  <c r="E11" i="321"/>
  <c r="C11" i="321"/>
  <c r="B11" i="321"/>
  <c r="K10" i="321"/>
  <c r="K9" i="321"/>
  <c r="K8" i="321"/>
  <c r="I8" i="321"/>
  <c r="G8" i="321"/>
  <c r="F8" i="321"/>
  <c r="E8" i="321"/>
  <c r="U7" i="321"/>
  <c r="I7" i="321"/>
  <c r="G7" i="321"/>
  <c r="F7" i="321"/>
  <c r="E7" i="321"/>
  <c r="C7" i="321"/>
  <c r="B7" i="321"/>
  <c r="R4" i="321"/>
  <c r="O79" i="321" s="1"/>
  <c r="G4" i="321"/>
  <c r="A4" i="321"/>
  <c r="A1" i="321"/>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I15" i="320"/>
  <c r="G15" i="320"/>
  <c r="F15" i="320"/>
  <c r="E15" i="320"/>
  <c r="C15" i="320"/>
  <c r="B15" i="320"/>
  <c r="M14" i="320"/>
  <c r="M13" i="320"/>
  <c r="I12" i="320"/>
  <c r="G12" i="320"/>
  <c r="F12" i="320"/>
  <c r="E12" i="320"/>
  <c r="I11" i="320"/>
  <c r="G11" i="320"/>
  <c r="F11" i="320"/>
  <c r="E11" i="320"/>
  <c r="C11" i="320"/>
  <c r="B11" i="320"/>
  <c r="K10" i="320"/>
  <c r="K9" i="320"/>
  <c r="K8" i="320"/>
  <c r="I8" i="320"/>
  <c r="G8" i="320"/>
  <c r="F8" i="320"/>
  <c r="E8" i="320"/>
  <c r="U7" i="320"/>
  <c r="I7" i="320"/>
  <c r="G7" i="320"/>
  <c r="F7" i="320"/>
  <c r="E7" i="320"/>
  <c r="C7" i="320"/>
  <c r="B7" i="320"/>
  <c r="R4" i="320"/>
  <c r="O79" i="320"/>
  <c r="G4" i="320"/>
  <c r="A4" i="320"/>
  <c r="A1" i="320"/>
  <c r="O26" i="314"/>
  <c r="O25" i="314"/>
  <c r="O24" i="314"/>
  <c r="O23" i="314"/>
  <c r="O22" i="314"/>
  <c r="O21" i="314"/>
  <c r="O20" i="314"/>
  <c r="O19" i="314"/>
  <c r="O18" i="314"/>
  <c r="O17" i="314"/>
  <c r="O16" i="314"/>
  <c r="O15" i="314"/>
  <c r="O14" i="314"/>
  <c r="O13" i="314"/>
  <c r="O12" i="314"/>
  <c r="O11" i="314"/>
  <c r="O10" i="314"/>
  <c r="O9" i="314"/>
  <c r="O8" i="314"/>
  <c r="P5" i="314"/>
  <c r="R79" i="322"/>
  <c r="L5" i="314"/>
  <c r="C5" i="314"/>
  <c r="A5" i="314"/>
  <c r="A2" i="314"/>
  <c r="A1" i="314"/>
  <c r="R80" i="313"/>
  <c r="F75" i="313" s="1"/>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K13" i="313"/>
  <c r="I13" i="313"/>
  <c r="G13" i="313"/>
  <c r="F13" i="313"/>
  <c r="D13" i="313"/>
  <c r="C13" i="313"/>
  <c r="B13" i="313"/>
  <c r="M12" i="313"/>
  <c r="I12" i="313"/>
  <c r="G12" i="313"/>
  <c r="F12" i="313"/>
  <c r="D12" i="313"/>
  <c r="C12" i="313"/>
  <c r="B12" i="313"/>
  <c r="K11" i="313"/>
  <c r="I11" i="313"/>
  <c r="G11" i="313"/>
  <c r="F11" i="313"/>
  <c r="D11" i="313"/>
  <c r="C11" i="313"/>
  <c r="B11" i="313"/>
  <c r="O10" i="313"/>
  <c r="I10" i="313"/>
  <c r="G10" i="313"/>
  <c r="F10" i="313"/>
  <c r="D10" i="313"/>
  <c r="C10" i="313"/>
  <c r="B10" i="313"/>
  <c r="K9" i="313"/>
  <c r="I9" i="313"/>
  <c r="G9" i="313"/>
  <c r="F9" i="313"/>
  <c r="D9" i="313"/>
  <c r="C9" i="313"/>
  <c r="B9" i="313"/>
  <c r="M8" i="313"/>
  <c r="I8" i="313"/>
  <c r="G8" i="313"/>
  <c r="F8" i="313"/>
  <c r="D8" i="313"/>
  <c r="C8" i="313"/>
  <c r="B8" i="313"/>
  <c r="U7" i="313"/>
  <c r="K7" i="313"/>
  <c r="I7" i="313"/>
  <c r="G7" i="313"/>
  <c r="F7" i="313"/>
  <c r="D7" i="313"/>
  <c r="C7" i="313"/>
  <c r="B7" i="313"/>
  <c r="Y5" i="313"/>
  <c r="R4" i="313"/>
  <c r="O80" i="313" s="1"/>
  <c r="G4" i="313"/>
  <c r="A4" i="313"/>
  <c r="Y3" i="313"/>
  <c r="A1" i="313"/>
  <c r="R79" i="312"/>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s="1"/>
  <c r="G4" i="312"/>
  <c r="A4" i="312"/>
  <c r="Y3" i="312"/>
  <c r="Q41" i="312" s="1"/>
  <c r="A1" i="312"/>
  <c r="R57" i="311"/>
  <c r="F50" i="311" s="1"/>
  <c r="F51" i="311"/>
  <c r="D37" i="311"/>
  <c r="C37" i="311"/>
  <c r="B37" i="311"/>
  <c r="I35" i="311"/>
  <c r="G35" i="311"/>
  <c r="D35" i="311"/>
  <c r="C35" i="311"/>
  <c r="B35" i="311"/>
  <c r="M34" i="311"/>
  <c r="D33" i="311"/>
  <c r="C33" i="311"/>
  <c r="B33" i="311"/>
  <c r="K32" i="311"/>
  <c r="D31" i="311"/>
  <c r="C31" i="311"/>
  <c r="B31" i="311"/>
  <c r="O30" i="311"/>
  <c r="D29" i="311"/>
  <c r="C29" i="311"/>
  <c r="B29" i="311"/>
  <c r="K28" i="311"/>
  <c r="D27" i="311"/>
  <c r="C27" i="311"/>
  <c r="B27" i="311"/>
  <c r="M26" i="311"/>
  <c r="D25" i="311"/>
  <c r="C25" i="311"/>
  <c r="B25" i="311"/>
  <c r="K24" i="311"/>
  <c r="D23" i="311"/>
  <c r="C23" i="311"/>
  <c r="B23" i="311"/>
  <c r="Q22" i="311"/>
  <c r="D21" i="311"/>
  <c r="C21" i="311"/>
  <c r="B21" i="311"/>
  <c r="I19" i="311"/>
  <c r="G19" i="311"/>
  <c r="D19" i="311"/>
  <c r="C19" i="311"/>
  <c r="B19" i="311"/>
  <c r="M18" i="311"/>
  <c r="D17" i="311"/>
  <c r="C17" i="311"/>
  <c r="B17" i="311"/>
  <c r="U16" i="311"/>
  <c r="K16" i="311"/>
  <c r="D15" i="311"/>
  <c r="C15" i="311"/>
  <c r="B15" i="311"/>
  <c r="O14" i="311"/>
  <c r="D13" i="311"/>
  <c r="C13" i="311"/>
  <c r="B13" i="311"/>
  <c r="K12" i="311"/>
  <c r="D11" i="311"/>
  <c r="C11" i="311"/>
  <c r="B11" i="311"/>
  <c r="M10" i="311"/>
  <c r="I9" i="311"/>
  <c r="G9" i="311"/>
  <c r="D9" i="311"/>
  <c r="C9" i="311"/>
  <c r="B9" i="311"/>
  <c r="U7" i="311"/>
  <c r="D7" i="311"/>
  <c r="C7" i="311"/>
  <c r="B7" i="311"/>
  <c r="Y5" i="311"/>
  <c r="R4" i="311"/>
  <c r="O57" i="311"/>
  <c r="G4" i="311"/>
  <c r="A4" i="311"/>
  <c r="Y3" i="311"/>
  <c r="A1" i="311"/>
  <c r="R62" i="310"/>
  <c r="F55" i="310" s="1"/>
  <c r="I21" i="310"/>
  <c r="G21" i="310"/>
  <c r="F21" i="310"/>
  <c r="D21" i="310"/>
  <c r="C21" i="310"/>
  <c r="B21" i="310"/>
  <c r="K20" i="310"/>
  <c r="I19" i="310"/>
  <c r="G19" i="310"/>
  <c r="F19" i="310"/>
  <c r="D19" i="310"/>
  <c r="C19" i="310"/>
  <c r="B19" i="310"/>
  <c r="M18" i="310"/>
  <c r="I17" i="310"/>
  <c r="G17" i="310"/>
  <c r="F17" i="310"/>
  <c r="D17" i="310"/>
  <c r="C17" i="310"/>
  <c r="B17" i="310"/>
  <c r="U16" i="310"/>
  <c r="K16" i="310"/>
  <c r="I15" i="310"/>
  <c r="G15" i="310"/>
  <c r="F15" i="310"/>
  <c r="D15" i="310"/>
  <c r="C15" i="310"/>
  <c r="B15" i="310"/>
  <c r="O14" i="310"/>
  <c r="I13" i="310"/>
  <c r="G13" i="310"/>
  <c r="F13" i="310"/>
  <c r="D13" i="310"/>
  <c r="C13" i="310"/>
  <c r="B13" i="310"/>
  <c r="K12" i="310"/>
  <c r="I11" i="310"/>
  <c r="G11" i="310"/>
  <c r="F11" i="310"/>
  <c r="D11" i="310"/>
  <c r="C11" i="310"/>
  <c r="B11" i="310"/>
  <c r="M10" i="310"/>
  <c r="I9" i="310"/>
  <c r="G9" i="310"/>
  <c r="F9" i="310"/>
  <c r="D9" i="310"/>
  <c r="C9" i="310"/>
  <c r="B9" i="310"/>
  <c r="K8" i="310"/>
  <c r="U7" i="310"/>
  <c r="I7" i="310"/>
  <c r="G7" i="310"/>
  <c r="F7" i="310"/>
  <c r="D7" i="310"/>
  <c r="C7" i="310"/>
  <c r="B7" i="310"/>
  <c r="Y5" i="310"/>
  <c r="R4" i="310"/>
  <c r="O62" i="310" s="1"/>
  <c r="G4" i="310"/>
  <c r="A4" i="310"/>
  <c r="Y3" i="310"/>
  <c r="A1" i="310"/>
  <c r="R47" i="309"/>
  <c r="E47" i="309" s="1"/>
  <c r="F43" i="309"/>
  <c r="C43" i="309"/>
  <c r="F41" i="309"/>
  <c r="C41" i="309"/>
  <c r="F39" i="309"/>
  <c r="C39" i="309"/>
  <c r="F37" i="309"/>
  <c r="C37" i="309"/>
  <c r="L21" i="309"/>
  <c r="I21" i="309"/>
  <c r="G21" i="309"/>
  <c r="E21" i="309"/>
  <c r="B34" i="309" s="1"/>
  <c r="D21" i="309"/>
  <c r="C21" i="309"/>
  <c r="L19" i="309"/>
  <c r="I19" i="309"/>
  <c r="G19" i="309"/>
  <c r="E19" i="309"/>
  <c r="B33" i="309" s="1"/>
  <c r="D19" i="309"/>
  <c r="C19" i="309"/>
  <c r="L17" i="309"/>
  <c r="I17" i="309"/>
  <c r="G17" i="309"/>
  <c r="E17" i="309"/>
  <c r="B32" i="309"/>
  <c r="D17" i="309"/>
  <c r="C17" i="309"/>
  <c r="L15" i="309"/>
  <c r="I15" i="309"/>
  <c r="G15" i="309"/>
  <c r="E15" i="309"/>
  <c r="B31" i="309" s="1"/>
  <c r="D15" i="309"/>
  <c r="C15" i="309"/>
  <c r="L13" i="309"/>
  <c r="I13" i="309"/>
  <c r="G13" i="309"/>
  <c r="E13" i="309"/>
  <c r="B28" i="309"/>
  <c r="D13" i="309"/>
  <c r="C13" i="309"/>
  <c r="L11" i="309"/>
  <c r="I11" i="309"/>
  <c r="G11" i="309"/>
  <c r="E11" i="309"/>
  <c r="B27" i="309" s="1"/>
  <c r="D11" i="309"/>
  <c r="C11" i="309"/>
  <c r="L9" i="309"/>
  <c r="I9" i="309"/>
  <c r="G9" i="309"/>
  <c r="E9" i="309"/>
  <c r="B26" i="309"/>
  <c r="D9" i="309"/>
  <c r="C9" i="309"/>
  <c r="L7" i="309"/>
  <c r="I7" i="309"/>
  <c r="G7" i="309"/>
  <c r="E7" i="309"/>
  <c r="B25" i="309" s="1"/>
  <c r="D7" i="309"/>
  <c r="C7" i="309"/>
  <c r="Y5" i="309"/>
  <c r="L4" i="309"/>
  <c r="K53" i="309"/>
  <c r="E4" i="309"/>
  <c r="A4" i="309"/>
  <c r="Y3" i="309"/>
  <c r="A1" i="309"/>
  <c r="R44" i="308"/>
  <c r="F38" i="308"/>
  <c r="C38" i="308"/>
  <c r="F36" i="308"/>
  <c r="C36" i="308"/>
  <c r="F34" i="308"/>
  <c r="C34" i="308"/>
  <c r="L19" i="308"/>
  <c r="I19" i="308"/>
  <c r="G19" i="308"/>
  <c r="E19" i="308"/>
  <c r="B31" i="308" s="1"/>
  <c r="D19" i="308"/>
  <c r="C19" i="308"/>
  <c r="L17" i="308"/>
  <c r="I17" i="308"/>
  <c r="G17" i="308"/>
  <c r="E17" i="308"/>
  <c r="B30" i="308" s="1"/>
  <c r="D17" i="308"/>
  <c r="C17" i="308"/>
  <c r="L15" i="308"/>
  <c r="I15" i="308"/>
  <c r="G15" i="308"/>
  <c r="E15" i="308"/>
  <c r="B29" i="308" s="1"/>
  <c r="D15" i="308"/>
  <c r="C15" i="308"/>
  <c r="L13" i="308"/>
  <c r="I13" i="308"/>
  <c r="G13" i="308"/>
  <c r="E13" i="308"/>
  <c r="B28" i="308"/>
  <c r="D13" i="308"/>
  <c r="C13" i="308"/>
  <c r="L11" i="308"/>
  <c r="I11" i="308"/>
  <c r="G11" i="308"/>
  <c r="E11" i="308"/>
  <c r="B25" i="308" s="1"/>
  <c r="D11" i="308"/>
  <c r="C11" i="308"/>
  <c r="L9" i="308"/>
  <c r="I9" i="308"/>
  <c r="G9" i="308"/>
  <c r="E9" i="308"/>
  <c r="B24" i="308" s="1"/>
  <c r="D9" i="308"/>
  <c r="C9" i="308"/>
  <c r="L7" i="308"/>
  <c r="I7" i="308"/>
  <c r="G7" i="308"/>
  <c r="E7" i="308"/>
  <c r="B23" i="308"/>
  <c r="D7" i="308"/>
  <c r="C7" i="308"/>
  <c r="Y5" i="308"/>
  <c r="L4" i="308"/>
  <c r="K49" i="308" s="1"/>
  <c r="E4" i="308"/>
  <c r="A4" i="308"/>
  <c r="Y3" i="308"/>
  <c r="A1" i="308"/>
  <c r="R47" i="307"/>
  <c r="F36" i="307"/>
  <c r="C36" i="307"/>
  <c r="F34" i="307"/>
  <c r="C34" i="307"/>
  <c r="F32" i="307"/>
  <c r="C32" i="307"/>
  <c r="L17" i="307"/>
  <c r="I17" i="307"/>
  <c r="G17" i="307"/>
  <c r="E17" i="307"/>
  <c r="D17" i="307"/>
  <c r="C17" i="307"/>
  <c r="L15" i="307"/>
  <c r="I15" i="307"/>
  <c r="G15" i="307"/>
  <c r="E15" i="307"/>
  <c r="B29" i="307"/>
  <c r="D15" i="307"/>
  <c r="C15" i="307"/>
  <c r="L13" i="307"/>
  <c r="I13" i="307"/>
  <c r="G13" i="307"/>
  <c r="E13" i="307"/>
  <c r="B28" i="307" s="1"/>
  <c r="D13" i="307"/>
  <c r="C13" i="307"/>
  <c r="L11" i="307"/>
  <c r="I11" i="307"/>
  <c r="G11" i="307"/>
  <c r="E11" i="307"/>
  <c r="B25" i="307" s="1"/>
  <c r="D11" i="307"/>
  <c r="C11" i="307"/>
  <c r="L9" i="307"/>
  <c r="I9" i="307"/>
  <c r="G9" i="307"/>
  <c r="E9" i="307"/>
  <c r="B24" i="307" s="1"/>
  <c r="D9" i="307"/>
  <c r="C9" i="307"/>
  <c r="L7" i="307"/>
  <c r="I7" i="307"/>
  <c r="G7" i="307"/>
  <c r="E7" i="307"/>
  <c r="B23" i="307"/>
  <c r="D7" i="307"/>
  <c r="C7" i="307"/>
  <c r="Y5" i="307"/>
  <c r="L4" i="307"/>
  <c r="K47" i="307" s="1"/>
  <c r="E4" i="307"/>
  <c r="A4" i="307"/>
  <c r="Y3" i="307"/>
  <c r="A1" i="307"/>
  <c r="L15" i="306"/>
  <c r="I15" i="306"/>
  <c r="G15" i="306"/>
  <c r="E15" i="306"/>
  <c r="B23" i="306" s="1"/>
  <c r="D15" i="306"/>
  <c r="C15" i="306"/>
  <c r="L13" i="306"/>
  <c r="I13" i="306"/>
  <c r="G13" i="306"/>
  <c r="E13" i="306"/>
  <c r="D13" i="306"/>
  <c r="C13" i="306"/>
  <c r="L11" i="306"/>
  <c r="I11" i="306"/>
  <c r="G11" i="306"/>
  <c r="E11" i="306"/>
  <c r="B21" i="306"/>
  <c r="D11" i="306"/>
  <c r="C11" i="306"/>
  <c r="L9" i="306"/>
  <c r="I9" i="306"/>
  <c r="G9" i="306"/>
  <c r="E9" i="306"/>
  <c r="B20" i="306" s="1"/>
  <c r="D9" i="306"/>
  <c r="C9" i="306"/>
  <c r="L7" i="306"/>
  <c r="I7" i="306"/>
  <c r="G7" i="306"/>
  <c r="E7" i="306"/>
  <c r="D7" i="306"/>
  <c r="C7" i="306"/>
  <c r="Y5" i="306"/>
  <c r="L4" i="306"/>
  <c r="K41" i="306" s="1"/>
  <c r="E4" i="306"/>
  <c r="A4" i="306"/>
  <c r="Y3" i="306"/>
  <c r="A1" i="306"/>
  <c r="L13" i="305"/>
  <c r="I13" i="305"/>
  <c r="G13" i="305"/>
  <c r="E13" i="305"/>
  <c r="B22" i="305" s="1"/>
  <c r="D13" i="305"/>
  <c r="C13" i="305"/>
  <c r="L11" i="305"/>
  <c r="I11" i="305"/>
  <c r="G11" i="305"/>
  <c r="E11" i="305"/>
  <c r="B21" i="305"/>
  <c r="D11" i="305"/>
  <c r="C11" i="305"/>
  <c r="L9" i="305"/>
  <c r="I9" i="305"/>
  <c r="G9" i="305"/>
  <c r="E9" i="305"/>
  <c r="B20" i="305" s="1"/>
  <c r="D9" i="305"/>
  <c r="C9" i="305"/>
  <c r="L7" i="305"/>
  <c r="I7" i="305"/>
  <c r="G7" i="305"/>
  <c r="E7" i="305"/>
  <c r="D7" i="305"/>
  <c r="C7" i="305"/>
  <c r="Y5" i="305"/>
  <c r="M4" i="305"/>
  <c r="K41" i="305" s="1"/>
  <c r="E4" i="305"/>
  <c r="A4" i="305"/>
  <c r="Y3" i="305"/>
  <c r="A1" i="305"/>
  <c r="L11" i="304"/>
  <c r="I11" i="304"/>
  <c r="G11" i="304"/>
  <c r="E11" i="304"/>
  <c r="B21" i="304"/>
  <c r="D11" i="304"/>
  <c r="C11" i="304"/>
  <c r="L9" i="304"/>
  <c r="I9" i="304"/>
  <c r="G9" i="304"/>
  <c r="E9" i="304"/>
  <c r="B20" i="304" s="1"/>
  <c r="D9" i="304"/>
  <c r="C9" i="304"/>
  <c r="L7" i="304"/>
  <c r="I7" i="304"/>
  <c r="G7" i="304"/>
  <c r="E7" i="304"/>
  <c r="B19" i="304"/>
  <c r="D7" i="304"/>
  <c r="C7" i="304"/>
  <c r="Y5" i="304"/>
  <c r="L4" i="304"/>
  <c r="K41" i="304" s="1"/>
  <c r="E4" i="304"/>
  <c r="A4" i="304"/>
  <c r="Y3" i="304"/>
  <c r="AK1" i="304" s="1"/>
  <c r="A1" i="304"/>
  <c r="P156" i="303"/>
  <c r="M156" i="303"/>
  <c r="L156" i="303"/>
  <c r="K156" i="303"/>
  <c r="J156" i="303"/>
  <c r="P155" i="303"/>
  <c r="M155" i="303" s="1"/>
  <c r="L155" i="303"/>
  <c r="K155" i="303"/>
  <c r="J155" i="303"/>
  <c r="P154" i="303"/>
  <c r="M154" i="303" s="1"/>
  <c r="L154" i="303"/>
  <c r="K154" i="303"/>
  <c r="J154" i="303"/>
  <c r="P153" i="303"/>
  <c r="M153" i="303" s="1"/>
  <c r="L153" i="303"/>
  <c r="K153" i="303"/>
  <c r="J153" i="303"/>
  <c r="P152" i="303"/>
  <c r="M152" i="303"/>
  <c r="L152" i="303"/>
  <c r="K152" i="303"/>
  <c r="J152" i="303"/>
  <c r="P151" i="303"/>
  <c r="M151" i="303" s="1"/>
  <c r="L151" i="303"/>
  <c r="K151" i="303"/>
  <c r="J151" i="303"/>
  <c r="P150" i="303"/>
  <c r="M150" i="303"/>
  <c r="L150" i="303"/>
  <c r="K150" i="303"/>
  <c r="J150" i="303"/>
  <c r="P149" i="303"/>
  <c r="M149" i="303" s="1"/>
  <c r="L149" i="303"/>
  <c r="K149" i="303"/>
  <c r="J149" i="303"/>
  <c r="P148" i="303"/>
  <c r="M148" i="303" s="1"/>
  <c r="L148" i="303"/>
  <c r="K148" i="303"/>
  <c r="J148" i="303"/>
  <c r="P147" i="303"/>
  <c r="M147" i="303" s="1"/>
  <c r="L147" i="303"/>
  <c r="K147" i="303"/>
  <c r="J147" i="303"/>
  <c r="P146" i="303"/>
  <c r="M146" i="303" s="1"/>
  <c r="L146" i="303"/>
  <c r="K146" i="303"/>
  <c r="J146" i="303"/>
  <c r="P145" i="303"/>
  <c r="M145" i="303"/>
  <c r="L145" i="303"/>
  <c r="K145" i="303"/>
  <c r="J145" i="303"/>
  <c r="P144" i="303"/>
  <c r="M144" i="303"/>
  <c r="L144" i="303"/>
  <c r="K144" i="303"/>
  <c r="J144" i="303"/>
  <c r="P143" i="303"/>
  <c r="M143" i="303" s="1"/>
  <c r="L143" i="303"/>
  <c r="K143" i="303"/>
  <c r="J143" i="303"/>
  <c r="P142" i="303"/>
  <c r="M142" i="303" s="1"/>
  <c r="L142" i="303"/>
  <c r="K142" i="303"/>
  <c r="J142" i="303"/>
  <c r="P141" i="303"/>
  <c r="M141" i="303" s="1"/>
  <c r="L141" i="303"/>
  <c r="K141" i="303"/>
  <c r="J141" i="303"/>
  <c r="P140" i="303"/>
  <c r="M140" i="303"/>
  <c r="L140" i="303"/>
  <c r="K140" i="303"/>
  <c r="J140" i="303"/>
  <c r="P139" i="303"/>
  <c r="M139" i="303" s="1"/>
  <c r="L139" i="303"/>
  <c r="K139" i="303"/>
  <c r="J139" i="303"/>
  <c r="P138" i="303"/>
  <c r="M138" i="303" s="1"/>
  <c r="L138" i="303"/>
  <c r="K138" i="303"/>
  <c r="J138" i="303"/>
  <c r="P137" i="303"/>
  <c r="M137" i="303" s="1"/>
  <c r="L137" i="303"/>
  <c r="K137" i="303"/>
  <c r="J137" i="303"/>
  <c r="P136" i="303"/>
  <c r="M136" i="303" s="1"/>
  <c r="L136" i="303"/>
  <c r="K136" i="303"/>
  <c r="J136" i="303"/>
  <c r="P135" i="303"/>
  <c r="M135" i="303" s="1"/>
  <c r="L135" i="303"/>
  <c r="K135" i="303"/>
  <c r="J135" i="303"/>
  <c r="P134" i="303"/>
  <c r="M134" i="303"/>
  <c r="L134" i="303"/>
  <c r="K134" i="303"/>
  <c r="J134" i="303"/>
  <c r="P133" i="303"/>
  <c r="M133" i="303"/>
  <c r="L133" i="303"/>
  <c r="K133" i="303"/>
  <c r="J133" i="303"/>
  <c r="P132" i="303"/>
  <c r="M132" i="303" s="1"/>
  <c r="L132" i="303"/>
  <c r="K132" i="303"/>
  <c r="J132" i="303"/>
  <c r="P131" i="303"/>
  <c r="M131" i="303" s="1"/>
  <c r="L131" i="303"/>
  <c r="K131" i="303"/>
  <c r="J131" i="303"/>
  <c r="P130" i="303"/>
  <c r="M130" i="303" s="1"/>
  <c r="L130" i="303"/>
  <c r="K130" i="303"/>
  <c r="J130" i="303"/>
  <c r="P129" i="303"/>
  <c r="M129" i="303"/>
  <c r="L129" i="303"/>
  <c r="K129" i="303"/>
  <c r="J129" i="303"/>
  <c r="P128" i="303"/>
  <c r="M128" i="303" s="1"/>
  <c r="L128" i="303"/>
  <c r="K128" i="303"/>
  <c r="J128" i="303"/>
  <c r="P127" i="303"/>
  <c r="M127" i="303" s="1"/>
  <c r="L127" i="303"/>
  <c r="K127" i="303"/>
  <c r="J127" i="303"/>
  <c r="P126" i="303"/>
  <c r="M126" i="303" s="1"/>
  <c r="L126" i="303"/>
  <c r="K126" i="303"/>
  <c r="J126" i="303"/>
  <c r="P125" i="303"/>
  <c r="M125" i="303"/>
  <c r="L125" i="303"/>
  <c r="K125" i="303"/>
  <c r="J125" i="303"/>
  <c r="P124" i="303"/>
  <c r="M124" i="303"/>
  <c r="L124" i="303"/>
  <c r="K124" i="303"/>
  <c r="J124" i="303"/>
  <c r="P123" i="303"/>
  <c r="M123" i="303" s="1"/>
  <c r="L123" i="303"/>
  <c r="K123" i="303"/>
  <c r="J123" i="303"/>
  <c r="P122" i="303"/>
  <c r="M122" i="303"/>
  <c r="L122" i="303"/>
  <c r="K122" i="303"/>
  <c r="J122" i="303"/>
  <c r="P121" i="303"/>
  <c r="M121" i="303" s="1"/>
  <c r="L121" i="303"/>
  <c r="K121" i="303"/>
  <c r="J121" i="303"/>
  <c r="P120" i="303"/>
  <c r="M120" i="303"/>
  <c r="L120" i="303"/>
  <c r="K120" i="303"/>
  <c r="J120" i="303"/>
  <c r="P119" i="303"/>
  <c r="M119" i="303" s="1"/>
  <c r="L119" i="303"/>
  <c r="K119" i="303"/>
  <c r="J119" i="303"/>
  <c r="P118" i="303"/>
  <c r="M118" i="303"/>
  <c r="L118" i="303"/>
  <c r="K118" i="303"/>
  <c r="J118" i="303"/>
  <c r="P117" i="303"/>
  <c r="M117" i="303"/>
  <c r="L117" i="303"/>
  <c r="K117" i="303"/>
  <c r="J117" i="303"/>
  <c r="P116" i="303"/>
  <c r="M116" i="303" s="1"/>
  <c r="L116" i="303"/>
  <c r="K116" i="303"/>
  <c r="J116" i="303"/>
  <c r="P115" i="303"/>
  <c r="M115" i="303" s="1"/>
  <c r="L115" i="303"/>
  <c r="K115" i="303"/>
  <c r="J115" i="303"/>
  <c r="P114" i="303"/>
  <c r="M114" i="303"/>
  <c r="L114" i="303"/>
  <c r="K114" i="303"/>
  <c r="J114" i="303"/>
  <c r="P113" i="303"/>
  <c r="M113" i="303"/>
  <c r="L113" i="303"/>
  <c r="K113" i="303"/>
  <c r="J113" i="303"/>
  <c r="P112" i="303"/>
  <c r="M112" i="303" s="1"/>
  <c r="L112" i="303"/>
  <c r="K112" i="303"/>
  <c r="J112" i="303"/>
  <c r="P111" i="303"/>
  <c r="M111" i="303" s="1"/>
  <c r="L111" i="303"/>
  <c r="K111" i="303"/>
  <c r="J111" i="303"/>
  <c r="P110" i="303"/>
  <c r="M110" i="303" s="1"/>
  <c r="L110" i="303"/>
  <c r="K110" i="303"/>
  <c r="J110" i="303"/>
  <c r="P109" i="303"/>
  <c r="M109" i="303"/>
  <c r="L109" i="303"/>
  <c r="K109" i="303"/>
  <c r="J109" i="303"/>
  <c r="P108" i="303"/>
  <c r="M108" i="303"/>
  <c r="L108" i="303"/>
  <c r="K108" i="303"/>
  <c r="J108" i="303"/>
  <c r="P107" i="303"/>
  <c r="M107" i="303" s="1"/>
  <c r="L107" i="303"/>
  <c r="K107" i="303"/>
  <c r="J107" i="303"/>
  <c r="P106" i="303"/>
  <c r="M106" i="303" s="1"/>
  <c r="L106" i="303"/>
  <c r="K106" i="303"/>
  <c r="J106" i="303"/>
  <c r="P105" i="303"/>
  <c r="M105" i="303" s="1"/>
  <c r="L105" i="303"/>
  <c r="K105" i="303"/>
  <c r="J105" i="303"/>
  <c r="P104" i="303"/>
  <c r="M104" i="303" s="1"/>
  <c r="L104" i="303"/>
  <c r="K104" i="303"/>
  <c r="J104" i="303"/>
  <c r="P103" i="303"/>
  <c r="M103" i="303" s="1"/>
  <c r="L103" i="303"/>
  <c r="K103" i="303"/>
  <c r="J103" i="303"/>
  <c r="P102" i="303"/>
  <c r="M102" i="303"/>
  <c r="L102" i="303"/>
  <c r="K102" i="303"/>
  <c r="J102" i="303"/>
  <c r="P101" i="303"/>
  <c r="M101" i="303"/>
  <c r="L101" i="303"/>
  <c r="K101" i="303"/>
  <c r="J101" i="303"/>
  <c r="P100" i="303"/>
  <c r="M100" i="303" s="1"/>
  <c r="L100" i="303"/>
  <c r="K100" i="303"/>
  <c r="J100" i="303"/>
  <c r="P99" i="303"/>
  <c r="M99" i="303" s="1"/>
  <c r="L99" i="303"/>
  <c r="K99" i="303"/>
  <c r="J99" i="303"/>
  <c r="P98" i="303"/>
  <c r="M98" i="303" s="1"/>
  <c r="L98" i="303"/>
  <c r="K98" i="303"/>
  <c r="J98" i="303"/>
  <c r="P97" i="303"/>
  <c r="M97" i="303"/>
  <c r="L97" i="303"/>
  <c r="K97" i="303"/>
  <c r="J97" i="303"/>
  <c r="P96" i="303"/>
  <c r="M96" i="303" s="1"/>
  <c r="L96" i="303"/>
  <c r="K96" i="303"/>
  <c r="J96" i="303"/>
  <c r="P95" i="303"/>
  <c r="M95" i="303" s="1"/>
  <c r="L95" i="303"/>
  <c r="K95" i="303"/>
  <c r="J95" i="303"/>
  <c r="P94" i="303"/>
  <c r="M94" i="303" s="1"/>
  <c r="L94" i="303"/>
  <c r="K94" i="303"/>
  <c r="J94" i="303"/>
  <c r="P93" i="303"/>
  <c r="M93" i="303" s="1"/>
  <c r="L93" i="303"/>
  <c r="K93" i="303"/>
  <c r="J93" i="303"/>
  <c r="P92" i="303"/>
  <c r="M92" i="303"/>
  <c r="L92" i="303"/>
  <c r="K92" i="303"/>
  <c r="J92" i="303"/>
  <c r="P91" i="303"/>
  <c r="M91" i="303" s="1"/>
  <c r="L91" i="303"/>
  <c r="K91" i="303"/>
  <c r="J91" i="303"/>
  <c r="P90" i="303"/>
  <c r="M90" i="303"/>
  <c r="L90" i="303"/>
  <c r="K90" i="303"/>
  <c r="J90" i="303"/>
  <c r="P89" i="303"/>
  <c r="M89" i="303" s="1"/>
  <c r="L89" i="303"/>
  <c r="K89" i="303"/>
  <c r="J89" i="303"/>
  <c r="P88" i="303"/>
  <c r="M88" i="303" s="1"/>
  <c r="L88" i="303"/>
  <c r="K88" i="303"/>
  <c r="J88" i="303"/>
  <c r="P87" i="303"/>
  <c r="M87" i="303" s="1"/>
  <c r="L87" i="303"/>
  <c r="K87" i="303"/>
  <c r="J87" i="303"/>
  <c r="P86" i="303"/>
  <c r="M86" i="303"/>
  <c r="L86" i="303"/>
  <c r="K86" i="303"/>
  <c r="J86" i="303"/>
  <c r="P85" i="303"/>
  <c r="M85" i="303" s="1"/>
  <c r="L85" i="303"/>
  <c r="K85" i="303"/>
  <c r="J85" i="303"/>
  <c r="P84" i="303"/>
  <c r="M84" i="303" s="1"/>
  <c r="L84" i="303"/>
  <c r="K84" i="303"/>
  <c r="J84" i="303"/>
  <c r="P83" i="303"/>
  <c r="M83" i="303" s="1"/>
  <c r="L83" i="303"/>
  <c r="K83" i="303"/>
  <c r="J83" i="303"/>
  <c r="P82" i="303"/>
  <c r="M82" i="303" s="1"/>
  <c r="L82" i="303"/>
  <c r="K82" i="303"/>
  <c r="J82" i="303"/>
  <c r="P81" i="303"/>
  <c r="M81" i="303"/>
  <c r="L81" i="303"/>
  <c r="K81" i="303"/>
  <c r="J81" i="303"/>
  <c r="P80" i="303"/>
  <c r="M80" i="303"/>
  <c r="L80" i="303"/>
  <c r="K80" i="303"/>
  <c r="J80" i="303"/>
  <c r="P79" i="303"/>
  <c r="M79" i="303" s="1"/>
  <c r="L79" i="303"/>
  <c r="K79" i="303"/>
  <c r="J79" i="303"/>
  <c r="P78" i="303"/>
  <c r="M78" i="303" s="1"/>
  <c r="L78" i="303"/>
  <c r="K78" i="303"/>
  <c r="J78" i="303"/>
  <c r="P77" i="303"/>
  <c r="M77" i="303" s="1"/>
  <c r="L77" i="303"/>
  <c r="K77" i="303"/>
  <c r="J77" i="303"/>
  <c r="P76" i="303"/>
  <c r="M76" i="303"/>
  <c r="L76" i="303"/>
  <c r="K76" i="303"/>
  <c r="J76" i="303"/>
  <c r="P75" i="303"/>
  <c r="M75" i="303" s="1"/>
  <c r="L75" i="303"/>
  <c r="K75" i="303"/>
  <c r="J75" i="303"/>
  <c r="P74" i="303"/>
  <c r="M74" i="303" s="1"/>
  <c r="L74" i="303"/>
  <c r="K74" i="303"/>
  <c r="J74" i="303"/>
  <c r="P73" i="303"/>
  <c r="M73" i="303" s="1"/>
  <c r="L73" i="303"/>
  <c r="K73" i="303"/>
  <c r="J73" i="303"/>
  <c r="P72" i="303"/>
  <c r="M72" i="303" s="1"/>
  <c r="L72" i="303"/>
  <c r="K72" i="303"/>
  <c r="J72" i="303"/>
  <c r="P71" i="303"/>
  <c r="M71" i="303" s="1"/>
  <c r="L71" i="303"/>
  <c r="K71" i="303"/>
  <c r="J71" i="303"/>
  <c r="P70" i="303"/>
  <c r="M70" i="303"/>
  <c r="L70" i="303"/>
  <c r="K70" i="303"/>
  <c r="J70" i="303"/>
  <c r="P69" i="303"/>
  <c r="M69" i="303"/>
  <c r="L69" i="303"/>
  <c r="K69" i="303"/>
  <c r="J69" i="303"/>
  <c r="P68" i="303"/>
  <c r="M68" i="303" s="1"/>
  <c r="L68" i="303"/>
  <c r="K68" i="303"/>
  <c r="J68" i="303"/>
  <c r="P67" i="303"/>
  <c r="M67" i="303" s="1"/>
  <c r="L67" i="303"/>
  <c r="K67" i="303"/>
  <c r="J67" i="303"/>
  <c r="P66" i="303"/>
  <c r="M66" i="303" s="1"/>
  <c r="L66" i="303"/>
  <c r="K66" i="303"/>
  <c r="J66" i="303"/>
  <c r="P65" i="303"/>
  <c r="M65" i="303"/>
  <c r="L65" i="303"/>
  <c r="K65" i="303"/>
  <c r="J65" i="303"/>
  <c r="P64" i="303"/>
  <c r="M64" i="303" s="1"/>
  <c r="L64" i="303"/>
  <c r="K64" i="303"/>
  <c r="J64" i="303"/>
  <c r="P63" i="303"/>
  <c r="M63" i="303" s="1"/>
  <c r="L63" i="303"/>
  <c r="K63" i="303"/>
  <c r="J63" i="303"/>
  <c r="P62" i="303"/>
  <c r="M62" i="303" s="1"/>
  <c r="L62" i="303"/>
  <c r="K62" i="303"/>
  <c r="J62" i="303"/>
  <c r="P61" i="303"/>
  <c r="M61" i="303" s="1"/>
  <c r="L61" i="303"/>
  <c r="K61" i="303"/>
  <c r="J61" i="303"/>
  <c r="P60" i="303"/>
  <c r="M60" i="303"/>
  <c r="L60" i="303"/>
  <c r="K60" i="303"/>
  <c r="J60" i="303"/>
  <c r="P59" i="303"/>
  <c r="M59" i="303" s="1"/>
  <c r="L59" i="303"/>
  <c r="K59" i="303"/>
  <c r="J59" i="303"/>
  <c r="P58" i="303"/>
  <c r="M58" i="303"/>
  <c r="L58" i="303"/>
  <c r="K58" i="303"/>
  <c r="J58" i="303"/>
  <c r="P57" i="303"/>
  <c r="M57" i="303" s="1"/>
  <c r="L57" i="303"/>
  <c r="K57" i="303"/>
  <c r="J57" i="303"/>
  <c r="P56" i="303"/>
  <c r="M56" i="303" s="1"/>
  <c r="L56" i="303"/>
  <c r="K56" i="303"/>
  <c r="J56" i="303"/>
  <c r="P55" i="303"/>
  <c r="M55" i="303" s="1"/>
  <c r="L55" i="303"/>
  <c r="K55" i="303"/>
  <c r="J55" i="303"/>
  <c r="P54" i="303"/>
  <c r="M54" i="303"/>
  <c r="L54" i="303"/>
  <c r="K54" i="303"/>
  <c r="J54" i="303"/>
  <c r="P53" i="303"/>
  <c r="M53" i="303" s="1"/>
  <c r="L53" i="303"/>
  <c r="K53" i="303"/>
  <c r="J53" i="303"/>
  <c r="P52" i="303"/>
  <c r="M52" i="303" s="1"/>
  <c r="L52" i="303"/>
  <c r="K52" i="303"/>
  <c r="J52" i="303"/>
  <c r="P51" i="303"/>
  <c r="M51" i="303" s="1"/>
  <c r="L51" i="303"/>
  <c r="K51" i="303"/>
  <c r="J51" i="303"/>
  <c r="P50" i="303"/>
  <c r="M50" i="303" s="1"/>
  <c r="L50" i="303"/>
  <c r="K50" i="303"/>
  <c r="J50" i="303"/>
  <c r="P49" i="303"/>
  <c r="M49" i="303"/>
  <c r="L49" i="303"/>
  <c r="K49" i="303"/>
  <c r="J49" i="303"/>
  <c r="P48" i="303"/>
  <c r="M48" i="303"/>
  <c r="L48" i="303"/>
  <c r="K48" i="303"/>
  <c r="J48" i="303"/>
  <c r="P47" i="303"/>
  <c r="M47" i="303" s="1"/>
  <c r="L47" i="303"/>
  <c r="K47" i="303"/>
  <c r="J47" i="303"/>
  <c r="P46" i="303"/>
  <c r="M46" i="303" s="1"/>
  <c r="L46" i="303"/>
  <c r="K46" i="303"/>
  <c r="J46" i="303"/>
  <c r="P45" i="303"/>
  <c r="M45" i="303" s="1"/>
  <c r="L45" i="303"/>
  <c r="K45" i="303"/>
  <c r="J45" i="303"/>
  <c r="P44" i="303"/>
  <c r="M44" i="303"/>
  <c r="L44" i="303"/>
  <c r="K44" i="303"/>
  <c r="J44" i="303"/>
  <c r="P43" i="303"/>
  <c r="M43" i="303" s="1"/>
  <c r="L43" i="303"/>
  <c r="K43" i="303"/>
  <c r="J43" i="303"/>
  <c r="P42" i="303"/>
  <c r="M42" i="303" s="1"/>
  <c r="L42" i="303"/>
  <c r="K42" i="303"/>
  <c r="J42" i="303"/>
  <c r="P41" i="303"/>
  <c r="M41" i="303" s="1"/>
  <c r="L41" i="303"/>
  <c r="K41" i="303"/>
  <c r="J41" i="303"/>
  <c r="P40" i="303"/>
  <c r="M40" i="303" s="1"/>
  <c r="L40" i="303"/>
  <c r="K40" i="303"/>
  <c r="J40" i="303"/>
  <c r="H5" i="303"/>
  <c r="D5" i="303"/>
  <c r="C5" i="303"/>
  <c r="A5" i="303"/>
  <c r="A1" i="303"/>
  <c r="R47" i="302"/>
  <c r="F41" i="302"/>
  <c r="I37" i="302"/>
  <c r="G37" i="302"/>
  <c r="F37" i="302"/>
  <c r="D37" i="302"/>
  <c r="C37" i="302"/>
  <c r="B37" i="302"/>
  <c r="K36" i="302"/>
  <c r="B36" i="302"/>
  <c r="I35" i="302"/>
  <c r="G35" i="302"/>
  <c r="F35" i="302"/>
  <c r="D35" i="302"/>
  <c r="C35" i="302"/>
  <c r="B35" i="302"/>
  <c r="M34" i="302"/>
  <c r="B34" i="302"/>
  <c r="I33" i="302"/>
  <c r="G33" i="302"/>
  <c r="F33" i="302"/>
  <c r="D33" i="302"/>
  <c r="C33" i="302"/>
  <c r="B33" i="302"/>
  <c r="K32" i="302"/>
  <c r="B32" i="302"/>
  <c r="I31" i="302"/>
  <c r="G31" i="302"/>
  <c r="F31" i="302"/>
  <c r="D31" i="302"/>
  <c r="C31" i="302"/>
  <c r="B31" i="302"/>
  <c r="B30" i="302"/>
  <c r="I29" i="302"/>
  <c r="G29" i="302"/>
  <c r="F29" i="302"/>
  <c r="D29" i="302"/>
  <c r="C29" i="302"/>
  <c r="B29" i="302"/>
  <c r="K28" i="302"/>
  <c r="B28" i="302"/>
  <c r="I27" i="302"/>
  <c r="G27" i="302"/>
  <c r="F27" i="302"/>
  <c r="D27" i="302"/>
  <c r="C27" i="302"/>
  <c r="B27" i="302"/>
  <c r="M26" i="302"/>
  <c r="B26" i="302"/>
  <c r="I25" i="302"/>
  <c r="G25" i="302"/>
  <c r="F25" i="302"/>
  <c r="D25" i="302"/>
  <c r="C25" i="302"/>
  <c r="B25" i="302"/>
  <c r="K24" i="302"/>
  <c r="B24" i="302"/>
  <c r="I23" i="302"/>
  <c r="G23" i="302"/>
  <c r="F23" i="302"/>
  <c r="D23" i="302"/>
  <c r="C23" i="302"/>
  <c r="B23" i="302"/>
  <c r="B22" i="302"/>
  <c r="I21" i="302"/>
  <c r="G21" i="302"/>
  <c r="F21" i="302"/>
  <c r="D21" i="302"/>
  <c r="C21" i="302"/>
  <c r="B21" i="302"/>
  <c r="K20" i="302"/>
  <c r="B20" i="302"/>
  <c r="I19" i="302"/>
  <c r="G19" i="302"/>
  <c r="F19" i="302"/>
  <c r="D19" i="302"/>
  <c r="C19" i="302"/>
  <c r="B19" i="302"/>
  <c r="M18" i="302"/>
  <c r="B18" i="302"/>
  <c r="I17" i="302"/>
  <c r="G17" i="302"/>
  <c r="F17" i="302"/>
  <c r="D17" i="302"/>
  <c r="C17" i="302"/>
  <c r="B17" i="302"/>
  <c r="U16" i="302"/>
  <c r="K16" i="302"/>
  <c r="B16" i="302"/>
  <c r="I15" i="302"/>
  <c r="G15" i="302"/>
  <c r="F15" i="302"/>
  <c r="D15" i="302"/>
  <c r="C15" i="302"/>
  <c r="B15" i="302"/>
  <c r="B14" i="302"/>
  <c r="I13" i="302"/>
  <c r="G13" i="302"/>
  <c r="F13" i="302"/>
  <c r="D13" i="302"/>
  <c r="C13" i="302"/>
  <c r="B13" i="302"/>
  <c r="K12" i="302"/>
  <c r="B12" i="302"/>
  <c r="I11" i="302"/>
  <c r="G11" i="302"/>
  <c r="F11" i="302"/>
  <c r="D11" i="302"/>
  <c r="C11" i="302"/>
  <c r="B11" i="302"/>
  <c r="M10" i="302"/>
  <c r="B10" i="302"/>
  <c r="I9" i="302"/>
  <c r="G9" i="302"/>
  <c r="F9" i="302"/>
  <c r="D9" i="302"/>
  <c r="C9" i="302"/>
  <c r="B9" i="302"/>
  <c r="K8" i="302"/>
  <c r="U7" i="302"/>
  <c r="I7" i="302"/>
  <c r="G7" i="302"/>
  <c r="F7" i="302"/>
  <c r="D7" i="302"/>
  <c r="C7" i="302"/>
  <c r="B7" i="302"/>
  <c r="R4" i="302"/>
  <c r="O47" i="302" s="1"/>
  <c r="K4" i="302"/>
  <c r="G4" i="302"/>
  <c r="A4" i="302"/>
  <c r="A1" i="302"/>
  <c r="R32" i="301"/>
  <c r="F25" i="301"/>
  <c r="I21" i="301"/>
  <c r="G21" i="301"/>
  <c r="F21" i="301"/>
  <c r="D21" i="301"/>
  <c r="C21" i="301"/>
  <c r="B21" i="301"/>
  <c r="K20" i="301"/>
  <c r="I19" i="301"/>
  <c r="G19" i="301"/>
  <c r="F19" i="301"/>
  <c r="D19" i="301"/>
  <c r="C19" i="301"/>
  <c r="B19" i="301"/>
  <c r="I17" i="301"/>
  <c r="G17" i="301"/>
  <c r="F17" i="301"/>
  <c r="D17" i="301"/>
  <c r="C17" i="301"/>
  <c r="B17" i="301"/>
  <c r="U16" i="301"/>
  <c r="K16" i="301"/>
  <c r="I15" i="301"/>
  <c r="G15" i="301"/>
  <c r="F15" i="301"/>
  <c r="D15" i="301"/>
  <c r="C15" i="301"/>
  <c r="B15" i="301"/>
  <c r="I13" i="301"/>
  <c r="G13" i="301"/>
  <c r="F13" i="301"/>
  <c r="D13" i="301"/>
  <c r="C13" i="301"/>
  <c r="B13" i="301"/>
  <c r="K12" i="301"/>
  <c r="I11" i="301"/>
  <c r="G11" i="301"/>
  <c r="F11" i="301"/>
  <c r="D11" i="301"/>
  <c r="C11" i="301"/>
  <c r="B11" i="301"/>
  <c r="I9" i="301"/>
  <c r="G9" i="301"/>
  <c r="F9" i="301"/>
  <c r="D9" i="301"/>
  <c r="C9" i="301"/>
  <c r="B9" i="301"/>
  <c r="K8" i="301"/>
  <c r="U7" i="301"/>
  <c r="I7" i="301"/>
  <c r="G7" i="301"/>
  <c r="F7" i="301"/>
  <c r="D7" i="301"/>
  <c r="C7" i="301"/>
  <c r="B7" i="301"/>
  <c r="R4" i="301"/>
  <c r="O32" i="301"/>
  <c r="K4" i="301"/>
  <c r="G4" i="301"/>
  <c r="A4" i="301"/>
  <c r="A1" i="301"/>
  <c r="R31" i="300"/>
  <c r="I21" i="300"/>
  <c r="G21" i="300"/>
  <c r="F21" i="300"/>
  <c r="D21" i="300"/>
  <c r="C21" i="300"/>
  <c r="B21" i="300"/>
  <c r="K20" i="300"/>
  <c r="I19" i="300"/>
  <c r="G19" i="300"/>
  <c r="F19" i="300"/>
  <c r="D19" i="300"/>
  <c r="C19" i="300"/>
  <c r="B19" i="300"/>
  <c r="M18" i="300"/>
  <c r="I17" i="300"/>
  <c r="G17" i="300"/>
  <c r="F17" i="300"/>
  <c r="D17" i="300"/>
  <c r="C17" i="300"/>
  <c r="B17" i="300"/>
  <c r="U16" i="300"/>
  <c r="K16" i="300"/>
  <c r="I15" i="300"/>
  <c r="G15" i="300"/>
  <c r="F15" i="300"/>
  <c r="D15" i="300"/>
  <c r="C15" i="300"/>
  <c r="B15" i="300"/>
  <c r="I13" i="300"/>
  <c r="G13" i="300"/>
  <c r="F13" i="300"/>
  <c r="D13" i="300"/>
  <c r="C13" i="300"/>
  <c r="B13" i="300"/>
  <c r="K12" i="300"/>
  <c r="I11" i="300"/>
  <c r="G11" i="300"/>
  <c r="F11" i="300"/>
  <c r="D11" i="300"/>
  <c r="C11" i="300"/>
  <c r="B11" i="300"/>
  <c r="M10" i="300"/>
  <c r="I9" i="300"/>
  <c r="G9" i="300"/>
  <c r="F9" i="300"/>
  <c r="D9" i="300"/>
  <c r="C9" i="300"/>
  <c r="B9" i="300"/>
  <c r="K8" i="300"/>
  <c r="U7" i="300"/>
  <c r="I7" i="300"/>
  <c r="G7" i="300"/>
  <c r="F7" i="300"/>
  <c r="D7" i="300"/>
  <c r="C7" i="300"/>
  <c r="B7" i="300"/>
  <c r="R4" i="300"/>
  <c r="O31" i="300" s="1"/>
  <c r="K4" i="300"/>
  <c r="G4" i="300"/>
  <c r="A4" i="300"/>
  <c r="A1" i="300"/>
  <c r="N122" i="299"/>
  <c r="K122" i="299"/>
  <c r="J122" i="299"/>
  <c r="I122" i="299"/>
  <c r="H122" i="299"/>
  <c r="N121" i="299"/>
  <c r="K121" i="299" s="1"/>
  <c r="J121" i="299"/>
  <c r="I121" i="299"/>
  <c r="H121" i="299"/>
  <c r="N120" i="299"/>
  <c r="K120" i="299" s="1"/>
  <c r="J120" i="299"/>
  <c r="I120" i="299"/>
  <c r="H120" i="299"/>
  <c r="N119" i="299"/>
  <c r="K119" i="299" s="1"/>
  <c r="J119" i="299"/>
  <c r="I119" i="299"/>
  <c r="H119" i="299"/>
  <c r="N118" i="299"/>
  <c r="K118" i="299"/>
  <c r="J118" i="299"/>
  <c r="I118" i="299"/>
  <c r="H118" i="299"/>
  <c r="N117" i="299"/>
  <c r="K117" i="299"/>
  <c r="J117" i="299"/>
  <c r="I117" i="299"/>
  <c r="H117" i="299"/>
  <c r="N116" i="299"/>
  <c r="K116" i="299" s="1"/>
  <c r="J116" i="299"/>
  <c r="I116" i="299"/>
  <c r="H116" i="299"/>
  <c r="N115" i="299"/>
  <c r="K115" i="299" s="1"/>
  <c r="J115" i="299"/>
  <c r="I115" i="299"/>
  <c r="H115" i="299"/>
  <c r="N114" i="299"/>
  <c r="K114" i="299" s="1"/>
  <c r="J114" i="299"/>
  <c r="I114" i="299"/>
  <c r="H114" i="299"/>
  <c r="N113" i="299"/>
  <c r="K113" i="299"/>
  <c r="J113" i="299"/>
  <c r="I113" i="299"/>
  <c r="H113" i="299"/>
  <c r="N112" i="299"/>
  <c r="K112" i="299" s="1"/>
  <c r="J112" i="299"/>
  <c r="I112" i="299"/>
  <c r="H112" i="299"/>
  <c r="N111" i="299"/>
  <c r="K111" i="299"/>
  <c r="J111" i="299"/>
  <c r="I111" i="299"/>
  <c r="H111" i="299"/>
  <c r="N110" i="299"/>
  <c r="K110" i="299" s="1"/>
  <c r="J110" i="299"/>
  <c r="I110" i="299"/>
  <c r="H110" i="299"/>
  <c r="N109" i="299"/>
  <c r="K109" i="299" s="1"/>
  <c r="J109" i="299"/>
  <c r="I109" i="299"/>
  <c r="H109" i="299"/>
  <c r="N108" i="299"/>
  <c r="K108" i="299" s="1"/>
  <c r="J108" i="299"/>
  <c r="I108" i="299"/>
  <c r="H108" i="299"/>
  <c r="N107" i="299"/>
  <c r="K107" i="299"/>
  <c r="J107" i="299"/>
  <c r="I107" i="299"/>
  <c r="H107" i="299"/>
  <c r="N106" i="299"/>
  <c r="K106" i="299"/>
  <c r="J106" i="299"/>
  <c r="I106" i="299"/>
  <c r="H106" i="299"/>
  <c r="N105" i="299"/>
  <c r="K105" i="299" s="1"/>
  <c r="J105" i="299"/>
  <c r="I105" i="299"/>
  <c r="H105" i="299"/>
  <c r="N104" i="299"/>
  <c r="K104" i="299" s="1"/>
  <c r="J104" i="299"/>
  <c r="I104" i="299"/>
  <c r="H104" i="299"/>
  <c r="N103" i="299"/>
  <c r="K103" i="299" s="1"/>
  <c r="J103" i="299"/>
  <c r="I103" i="299"/>
  <c r="H103" i="299"/>
  <c r="N102" i="299"/>
  <c r="K102" i="299"/>
  <c r="J102" i="299"/>
  <c r="I102" i="299"/>
  <c r="H102" i="299"/>
  <c r="N101" i="299"/>
  <c r="K101" i="299"/>
  <c r="J101" i="299"/>
  <c r="I101" i="299"/>
  <c r="H101" i="299"/>
  <c r="N100" i="299"/>
  <c r="K100" i="299" s="1"/>
  <c r="J100" i="299"/>
  <c r="I100" i="299"/>
  <c r="H100" i="299"/>
  <c r="N99" i="299"/>
  <c r="K99" i="299" s="1"/>
  <c r="J99" i="299"/>
  <c r="I99" i="299"/>
  <c r="H99" i="299"/>
  <c r="N98" i="299"/>
  <c r="K98" i="299" s="1"/>
  <c r="J98" i="299"/>
  <c r="I98" i="299"/>
  <c r="H98" i="299"/>
  <c r="N97" i="299"/>
  <c r="K97" i="299"/>
  <c r="J97" i="299"/>
  <c r="I97" i="299"/>
  <c r="H97" i="299"/>
  <c r="N96" i="299"/>
  <c r="K96" i="299" s="1"/>
  <c r="J96" i="299"/>
  <c r="I96" i="299"/>
  <c r="H96" i="299"/>
  <c r="N95" i="299"/>
  <c r="K95" i="299"/>
  <c r="J95" i="299"/>
  <c r="I95" i="299"/>
  <c r="H95" i="299"/>
  <c r="N94" i="299"/>
  <c r="K94" i="299" s="1"/>
  <c r="J94" i="299"/>
  <c r="I94" i="299"/>
  <c r="H94" i="299"/>
  <c r="N93" i="299"/>
  <c r="K93" i="299" s="1"/>
  <c r="J93" i="299"/>
  <c r="I93" i="299"/>
  <c r="H93" i="299"/>
  <c r="N92" i="299"/>
  <c r="K92" i="299" s="1"/>
  <c r="J92" i="299"/>
  <c r="I92" i="299"/>
  <c r="H92" i="299"/>
  <c r="N91" i="299"/>
  <c r="K91" i="299" s="1"/>
  <c r="J91" i="299"/>
  <c r="I91" i="299"/>
  <c r="H91" i="299"/>
  <c r="N90" i="299"/>
  <c r="K90" i="299"/>
  <c r="J90" i="299"/>
  <c r="I90" i="299"/>
  <c r="H90" i="299"/>
  <c r="N89" i="299"/>
  <c r="K89" i="299"/>
  <c r="J89" i="299"/>
  <c r="I89" i="299"/>
  <c r="H89" i="299"/>
  <c r="N88" i="299"/>
  <c r="K88" i="299" s="1"/>
  <c r="J88" i="299"/>
  <c r="I88" i="299"/>
  <c r="H88" i="299"/>
  <c r="N87" i="299"/>
  <c r="K87" i="299" s="1"/>
  <c r="J87" i="299"/>
  <c r="I87" i="299"/>
  <c r="H87" i="299"/>
  <c r="N86" i="299"/>
  <c r="K86" i="299" s="1"/>
  <c r="J86" i="299"/>
  <c r="I86" i="299"/>
  <c r="H86" i="299"/>
  <c r="N85" i="299"/>
  <c r="K85" i="299"/>
  <c r="J85" i="299"/>
  <c r="I85" i="299"/>
  <c r="H85" i="299"/>
  <c r="N84" i="299"/>
  <c r="K84" i="299" s="1"/>
  <c r="J84" i="299"/>
  <c r="I84" i="299"/>
  <c r="H84" i="299"/>
  <c r="N83" i="299"/>
  <c r="K83" i="299" s="1"/>
  <c r="J83" i="299"/>
  <c r="I83" i="299"/>
  <c r="H83" i="299"/>
  <c r="N82" i="299"/>
  <c r="K82" i="299"/>
  <c r="J82" i="299"/>
  <c r="I82" i="299"/>
  <c r="H82" i="299"/>
  <c r="N81" i="299"/>
  <c r="K81" i="299" s="1"/>
  <c r="J81" i="299"/>
  <c r="I81" i="299"/>
  <c r="H81" i="299"/>
  <c r="N80" i="299"/>
  <c r="K80" i="299" s="1"/>
  <c r="J80" i="299"/>
  <c r="I80" i="299"/>
  <c r="H80" i="299"/>
  <c r="N79" i="299"/>
  <c r="K79" i="299" s="1"/>
  <c r="J79" i="299"/>
  <c r="I79" i="299"/>
  <c r="H79" i="299"/>
  <c r="N78" i="299"/>
  <c r="K78" i="299" s="1"/>
  <c r="J78" i="299"/>
  <c r="I78" i="299"/>
  <c r="H78" i="299"/>
  <c r="N77" i="299"/>
  <c r="K77" i="299"/>
  <c r="J77" i="299"/>
  <c r="I77" i="299"/>
  <c r="H77" i="299"/>
  <c r="N76" i="299"/>
  <c r="K76" i="299" s="1"/>
  <c r="J76" i="299"/>
  <c r="I76" i="299"/>
  <c r="H76" i="299"/>
  <c r="N75" i="299"/>
  <c r="K75" i="299" s="1"/>
  <c r="J75" i="299"/>
  <c r="I75" i="299"/>
  <c r="H75" i="299"/>
  <c r="N74" i="299"/>
  <c r="K74" i="299"/>
  <c r="J74" i="299"/>
  <c r="I74" i="299"/>
  <c r="H74" i="299"/>
  <c r="N73" i="299"/>
  <c r="K73" i="299"/>
  <c r="J73" i="299"/>
  <c r="I73" i="299"/>
  <c r="H73" i="299"/>
  <c r="N72" i="299"/>
  <c r="K72" i="299" s="1"/>
  <c r="J72" i="299"/>
  <c r="I72" i="299"/>
  <c r="H72" i="299"/>
  <c r="N71" i="299"/>
  <c r="K71" i="299" s="1"/>
  <c r="J71" i="299"/>
  <c r="I71" i="299"/>
  <c r="H71" i="299"/>
  <c r="N70" i="299"/>
  <c r="K70" i="299" s="1"/>
  <c r="J70" i="299"/>
  <c r="I70" i="299"/>
  <c r="H70" i="299"/>
  <c r="N69" i="299"/>
  <c r="K69" i="299"/>
  <c r="J69" i="299"/>
  <c r="I69" i="299"/>
  <c r="H69" i="299"/>
  <c r="N68" i="299"/>
  <c r="K68" i="299" s="1"/>
  <c r="J68" i="299"/>
  <c r="I68" i="299"/>
  <c r="H68" i="299"/>
  <c r="N67" i="299"/>
  <c r="K67" i="299" s="1"/>
  <c r="J67" i="299"/>
  <c r="I67" i="299"/>
  <c r="H67" i="299"/>
  <c r="N66" i="299"/>
  <c r="K66" i="299"/>
  <c r="J66" i="299"/>
  <c r="I66" i="299"/>
  <c r="H66" i="299"/>
  <c r="N65" i="299"/>
  <c r="K65" i="299"/>
  <c r="J65" i="299"/>
  <c r="I65" i="299"/>
  <c r="H65" i="299"/>
  <c r="N64" i="299"/>
  <c r="K64" i="299" s="1"/>
  <c r="J64" i="299"/>
  <c r="I64" i="299"/>
  <c r="H64" i="299"/>
  <c r="N63" i="299"/>
  <c r="K63" i="299" s="1"/>
  <c r="J63" i="299"/>
  <c r="I63" i="299"/>
  <c r="H63" i="299"/>
  <c r="N62" i="299"/>
  <c r="K62" i="299" s="1"/>
  <c r="J62" i="299"/>
  <c r="I62" i="299"/>
  <c r="H62" i="299"/>
  <c r="N61" i="299"/>
  <c r="K61" i="299"/>
  <c r="J61" i="299"/>
  <c r="I61" i="299"/>
  <c r="H61" i="299"/>
  <c r="N60" i="299"/>
  <c r="K60" i="299" s="1"/>
  <c r="J60" i="299"/>
  <c r="I60" i="299"/>
  <c r="H60" i="299"/>
  <c r="N59" i="299"/>
  <c r="K59" i="299" s="1"/>
  <c r="J59" i="299"/>
  <c r="I59" i="299"/>
  <c r="H59" i="299"/>
  <c r="N58" i="299"/>
  <c r="K58" i="299" s="1"/>
  <c r="J58" i="299"/>
  <c r="I58" i="299"/>
  <c r="H58" i="299"/>
  <c r="N57" i="299"/>
  <c r="K57" i="299"/>
  <c r="J57" i="299"/>
  <c r="I57" i="299"/>
  <c r="H57" i="299"/>
  <c r="N56" i="299"/>
  <c r="K56" i="299" s="1"/>
  <c r="J56" i="299"/>
  <c r="I56" i="299"/>
  <c r="H56" i="299"/>
  <c r="N55" i="299"/>
  <c r="K55" i="299" s="1"/>
  <c r="J55" i="299"/>
  <c r="I55" i="299"/>
  <c r="H55" i="299"/>
  <c r="N54" i="299"/>
  <c r="K54" i="299"/>
  <c r="J54" i="299"/>
  <c r="I54" i="299"/>
  <c r="H54" i="299"/>
  <c r="N53" i="299"/>
  <c r="K53" i="299"/>
  <c r="J53" i="299"/>
  <c r="I53" i="299"/>
  <c r="H53" i="299"/>
  <c r="N52" i="299"/>
  <c r="K52" i="299" s="1"/>
  <c r="J52" i="299"/>
  <c r="I52" i="299"/>
  <c r="H52" i="299"/>
  <c r="N51" i="299"/>
  <c r="K51" i="299" s="1"/>
  <c r="J51" i="299"/>
  <c r="I51" i="299"/>
  <c r="H51" i="299"/>
  <c r="N50" i="299"/>
  <c r="K50" i="299" s="1"/>
  <c r="J50" i="299"/>
  <c r="I50" i="299"/>
  <c r="H50" i="299"/>
  <c r="N49" i="299"/>
  <c r="K49" i="299"/>
  <c r="J49" i="299"/>
  <c r="I49" i="299"/>
  <c r="H49" i="299"/>
  <c r="N48" i="299"/>
  <c r="K48" i="299" s="1"/>
  <c r="J48" i="299"/>
  <c r="I48" i="299"/>
  <c r="H48" i="299"/>
  <c r="N47" i="299"/>
  <c r="K47" i="299" s="1"/>
  <c r="J47" i="299"/>
  <c r="I47" i="299"/>
  <c r="H47" i="299"/>
  <c r="N46" i="299"/>
  <c r="K46" i="299"/>
  <c r="J46" i="299"/>
  <c r="I46" i="299"/>
  <c r="H46" i="299"/>
  <c r="N45" i="299"/>
  <c r="K45" i="299"/>
  <c r="J45" i="299"/>
  <c r="I45" i="299"/>
  <c r="H45" i="299"/>
  <c r="N44" i="299"/>
  <c r="K44" i="299" s="1"/>
  <c r="J44" i="299"/>
  <c r="I44" i="299"/>
  <c r="H44" i="299"/>
  <c r="N43" i="299"/>
  <c r="K43" i="299" s="1"/>
  <c r="J43" i="299"/>
  <c r="I43" i="299"/>
  <c r="H43" i="299"/>
  <c r="N42" i="299"/>
  <c r="K42" i="299" s="1"/>
  <c r="J42" i="299"/>
  <c r="I42" i="299"/>
  <c r="H42" i="299"/>
  <c r="N41" i="299"/>
  <c r="K41" i="299"/>
  <c r="J41" i="299"/>
  <c r="I41" i="299"/>
  <c r="H41" i="299"/>
  <c r="N40" i="299"/>
  <c r="K40" i="299" s="1"/>
  <c r="J40" i="299"/>
  <c r="I40" i="299"/>
  <c r="H40" i="299"/>
  <c r="N39" i="299"/>
  <c r="K39" i="299" s="1"/>
  <c r="J39" i="299"/>
  <c r="I39" i="299"/>
  <c r="H39" i="299"/>
  <c r="N38" i="299"/>
  <c r="K38" i="299"/>
  <c r="J38" i="299"/>
  <c r="I38" i="299"/>
  <c r="H38" i="299"/>
  <c r="N37" i="299"/>
  <c r="K37" i="299"/>
  <c r="J37" i="299"/>
  <c r="I37" i="299"/>
  <c r="H37" i="299"/>
  <c r="N36" i="299"/>
  <c r="K36" i="299" s="1"/>
  <c r="J36" i="299"/>
  <c r="I36" i="299"/>
  <c r="H36" i="299"/>
  <c r="N35" i="299"/>
  <c r="K35" i="299" s="1"/>
  <c r="J35" i="299"/>
  <c r="I35" i="299"/>
  <c r="H35" i="299"/>
  <c r="N34" i="299"/>
  <c r="K34" i="299" s="1"/>
  <c r="J34" i="299"/>
  <c r="I34" i="299"/>
  <c r="H34" i="299"/>
  <c r="N33" i="299"/>
  <c r="K33" i="299"/>
  <c r="J33" i="299"/>
  <c r="I33" i="299"/>
  <c r="H33" i="299"/>
  <c r="N32" i="299"/>
  <c r="N31" i="299"/>
  <c r="N30" i="299"/>
  <c r="G5" i="299"/>
  <c r="D5" i="299"/>
  <c r="C5" i="299"/>
  <c r="A5" i="299"/>
  <c r="A1" i="299"/>
  <c r="F2" i="298"/>
  <c r="F2" i="297"/>
  <c r="F2" i="296"/>
  <c r="C2" i="290"/>
  <c r="E2" i="289"/>
  <c r="E2" i="288"/>
  <c r="E2" i="287"/>
  <c r="E2" i="286"/>
  <c r="E2" i="285"/>
  <c r="E2" i="284"/>
  <c r="E2" i="283"/>
  <c r="E2" i="282"/>
  <c r="E2" i="281"/>
  <c r="E2" i="280"/>
  <c r="C2" i="279"/>
  <c r="E2" i="278"/>
  <c r="E2" i="277"/>
  <c r="E2" i="276"/>
  <c r="C2" i="275"/>
  <c r="M154" i="298"/>
  <c r="K154" i="298"/>
  <c r="G154" i="298"/>
  <c r="M153" i="298"/>
  <c r="K153" i="298"/>
  <c r="G153" i="298"/>
  <c r="M152" i="298"/>
  <c r="K152" i="298"/>
  <c r="G152" i="298"/>
  <c r="M151" i="298"/>
  <c r="K151" i="298"/>
  <c r="G151" i="298"/>
  <c r="M150" i="298"/>
  <c r="K150" i="298"/>
  <c r="G150" i="298"/>
  <c r="M149" i="298"/>
  <c r="K149" i="298"/>
  <c r="G149" i="298"/>
  <c r="M148" i="298"/>
  <c r="G148" i="298"/>
  <c r="M147" i="298"/>
  <c r="K147" i="298"/>
  <c r="G147" i="298"/>
  <c r="Q146" i="298"/>
  <c r="Q143" i="298"/>
  <c r="I143" i="298"/>
  <c r="G143" i="298"/>
  <c r="F143" i="298"/>
  <c r="E143" i="298"/>
  <c r="I142" i="298"/>
  <c r="G142" i="298"/>
  <c r="F142" i="298"/>
  <c r="E142" i="298"/>
  <c r="C142" i="298"/>
  <c r="B142" i="298"/>
  <c r="K141" i="298"/>
  <c r="K140" i="298"/>
  <c r="K139" i="298"/>
  <c r="I139" i="298"/>
  <c r="G139" i="298"/>
  <c r="F139" i="298"/>
  <c r="E139" i="298"/>
  <c r="Q138" i="298"/>
  <c r="O138" i="298"/>
  <c r="I138" i="298"/>
  <c r="G138" i="298"/>
  <c r="F138" i="298"/>
  <c r="E138" i="298"/>
  <c r="C138" i="298"/>
  <c r="B138" i="298"/>
  <c r="M137" i="298"/>
  <c r="M136" i="298"/>
  <c r="I135" i="298"/>
  <c r="G135" i="298"/>
  <c r="F135" i="298"/>
  <c r="E135" i="298"/>
  <c r="I134" i="298"/>
  <c r="G134" i="298"/>
  <c r="F134" i="298"/>
  <c r="E134" i="298"/>
  <c r="C134" i="298"/>
  <c r="B134" i="298"/>
  <c r="K133" i="298"/>
  <c r="K132" i="298"/>
  <c r="K131" i="298"/>
  <c r="I131" i="298"/>
  <c r="G131" i="298"/>
  <c r="F131" i="298"/>
  <c r="E131" i="298"/>
  <c r="I130" i="298"/>
  <c r="G130" i="298"/>
  <c r="F130" i="298"/>
  <c r="E130" i="298"/>
  <c r="C130" i="298"/>
  <c r="B130" i="298"/>
  <c r="O129" i="298"/>
  <c r="O128" i="298"/>
  <c r="I127" i="298"/>
  <c r="G127" i="298"/>
  <c r="F127" i="298"/>
  <c r="E127" i="298"/>
  <c r="I126" i="298"/>
  <c r="G126" i="298"/>
  <c r="F126" i="298"/>
  <c r="E126" i="298"/>
  <c r="C126" i="298"/>
  <c r="B126" i="298"/>
  <c r="K125" i="298"/>
  <c r="K124" i="298"/>
  <c r="K123" i="298"/>
  <c r="I123" i="298"/>
  <c r="G123" i="298"/>
  <c r="F123" i="298"/>
  <c r="E123" i="298"/>
  <c r="I122" i="298"/>
  <c r="G122" i="298"/>
  <c r="F122" i="298"/>
  <c r="E122" i="298"/>
  <c r="C122" i="298"/>
  <c r="B122" i="298"/>
  <c r="M121" i="298"/>
  <c r="M120" i="298"/>
  <c r="I119" i="298"/>
  <c r="G119" i="298"/>
  <c r="F119" i="298"/>
  <c r="E119" i="298"/>
  <c r="I118" i="298"/>
  <c r="G118" i="298"/>
  <c r="F118" i="298"/>
  <c r="E118" i="298"/>
  <c r="C118" i="298"/>
  <c r="B118" i="298"/>
  <c r="K117" i="298"/>
  <c r="K116" i="298"/>
  <c r="K115" i="298"/>
  <c r="I115" i="298"/>
  <c r="G115" i="298"/>
  <c r="F115" i="298"/>
  <c r="E115" i="298"/>
  <c r="I114" i="298"/>
  <c r="G114" i="298"/>
  <c r="F114" i="298"/>
  <c r="E114" i="298"/>
  <c r="C114" i="298"/>
  <c r="B114" i="298"/>
  <c r="Q113" i="298"/>
  <c r="Q112" i="298"/>
  <c r="I111" i="298"/>
  <c r="G111" i="298"/>
  <c r="F111" i="298"/>
  <c r="E111" i="298"/>
  <c r="I110" i="298"/>
  <c r="G110" i="298"/>
  <c r="F110" i="298"/>
  <c r="E110" i="298"/>
  <c r="C110" i="298"/>
  <c r="B110" i="298"/>
  <c r="K109" i="298"/>
  <c r="K108" i="298"/>
  <c r="K107" i="298"/>
  <c r="I107" i="298"/>
  <c r="G107" i="298"/>
  <c r="F107" i="298"/>
  <c r="E107" i="298"/>
  <c r="I106" i="298"/>
  <c r="G106" i="298"/>
  <c r="F106" i="298"/>
  <c r="E106" i="298"/>
  <c r="C106" i="298"/>
  <c r="B106" i="298"/>
  <c r="M105" i="298"/>
  <c r="M104" i="298"/>
  <c r="I103" i="298"/>
  <c r="G103" i="298"/>
  <c r="F103" i="298"/>
  <c r="E103" i="298"/>
  <c r="I102" i="298"/>
  <c r="G102" i="298"/>
  <c r="F102" i="298"/>
  <c r="E102" i="298"/>
  <c r="C102" i="298"/>
  <c r="B102" i="298"/>
  <c r="K101" i="298"/>
  <c r="K100" i="298"/>
  <c r="K99" i="298"/>
  <c r="I99" i="298"/>
  <c r="G99" i="298"/>
  <c r="F99" i="298"/>
  <c r="E99" i="298"/>
  <c r="I98" i="298"/>
  <c r="G98" i="298"/>
  <c r="F98" i="298"/>
  <c r="E98" i="298"/>
  <c r="C98" i="298"/>
  <c r="B98" i="298"/>
  <c r="O97" i="298"/>
  <c r="O96" i="298"/>
  <c r="I95" i="298"/>
  <c r="G95" i="298"/>
  <c r="F95" i="298"/>
  <c r="E95" i="298"/>
  <c r="I94" i="298"/>
  <c r="G94" i="298"/>
  <c r="F94" i="298"/>
  <c r="E94" i="298"/>
  <c r="C94" i="298"/>
  <c r="B94" i="298"/>
  <c r="K93" i="298"/>
  <c r="K92" i="298"/>
  <c r="U91" i="298"/>
  <c r="K91" i="298"/>
  <c r="I91" i="298"/>
  <c r="G91" i="298"/>
  <c r="F91" i="298"/>
  <c r="E91" i="298"/>
  <c r="U90" i="298"/>
  <c r="I90" i="298"/>
  <c r="G90" i="298"/>
  <c r="F90" i="298"/>
  <c r="E90" i="298"/>
  <c r="C90" i="298"/>
  <c r="B90" i="298"/>
  <c r="U89" i="298"/>
  <c r="M89" i="298"/>
  <c r="U88" i="298"/>
  <c r="M88" i="298"/>
  <c r="U87" i="298"/>
  <c r="I87" i="298"/>
  <c r="G87" i="298"/>
  <c r="F87" i="298"/>
  <c r="E87" i="298"/>
  <c r="U86" i="298"/>
  <c r="I86" i="298"/>
  <c r="G86" i="298"/>
  <c r="F86" i="298"/>
  <c r="E86" i="298"/>
  <c r="C86" i="298"/>
  <c r="B86" i="298"/>
  <c r="U85" i="298"/>
  <c r="K85" i="298"/>
  <c r="U84" i="298"/>
  <c r="K84" i="298"/>
  <c r="U83" i="298"/>
  <c r="K83" i="298"/>
  <c r="I83" i="298"/>
  <c r="G83" i="298"/>
  <c r="F83" i="298"/>
  <c r="E83" i="298"/>
  <c r="U82" i="298"/>
  <c r="I82" i="298"/>
  <c r="G82" i="298"/>
  <c r="F82" i="298"/>
  <c r="E82" i="298"/>
  <c r="C82" i="298"/>
  <c r="B82" i="298"/>
  <c r="O69" i="298"/>
  <c r="O144" i="298" s="1"/>
  <c r="O68" i="298"/>
  <c r="O143" i="298" s="1"/>
  <c r="I68" i="298"/>
  <c r="G68" i="298"/>
  <c r="F68" i="298"/>
  <c r="E68" i="298"/>
  <c r="Q67" i="298"/>
  <c r="Q142" i="298"/>
  <c r="I67" i="298"/>
  <c r="G67" i="298"/>
  <c r="F67" i="298"/>
  <c r="E67" i="298"/>
  <c r="C67" i="298"/>
  <c r="B67" i="298"/>
  <c r="Q66" i="298"/>
  <c r="Q141" i="298"/>
  <c r="K66" i="298"/>
  <c r="O65" i="298"/>
  <c r="O140" i="298"/>
  <c r="K65" i="298"/>
  <c r="O64" i="298"/>
  <c r="O139" i="298" s="1"/>
  <c r="K64" i="298"/>
  <c r="I64" i="298"/>
  <c r="G64" i="298"/>
  <c r="F64" i="298"/>
  <c r="E64" i="298"/>
  <c r="I63" i="298"/>
  <c r="G63" i="298"/>
  <c r="F63" i="298"/>
  <c r="E63" i="298"/>
  <c r="C63" i="298"/>
  <c r="B63" i="298"/>
  <c r="M62" i="298"/>
  <c r="M61" i="298"/>
  <c r="I60" i="298"/>
  <c r="G60" i="298"/>
  <c r="F60" i="298"/>
  <c r="E60" i="298"/>
  <c r="I59" i="298"/>
  <c r="G59" i="298"/>
  <c r="F59" i="298"/>
  <c r="E59" i="298"/>
  <c r="C59" i="298"/>
  <c r="B59" i="298"/>
  <c r="K58" i="298"/>
  <c r="K57" i="298"/>
  <c r="K56" i="298"/>
  <c r="I56" i="298"/>
  <c r="G56" i="298"/>
  <c r="F56" i="298"/>
  <c r="E56" i="298"/>
  <c r="I55" i="298"/>
  <c r="G55" i="298"/>
  <c r="F55" i="298"/>
  <c r="E55" i="298"/>
  <c r="C55" i="298"/>
  <c r="B55" i="298"/>
  <c r="O54" i="298"/>
  <c r="O53" i="298"/>
  <c r="I52" i="298"/>
  <c r="G52" i="298"/>
  <c r="F52" i="298"/>
  <c r="E52" i="298"/>
  <c r="I51" i="298"/>
  <c r="G51" i="298"/>
  <c r="F51" i="298"/>
  <c r="E51" i="298"/>
  <c r="C51" i="298"/>
  <c r="B51" i="298"/>
  <c r="K50" i="298"/>
  <c r="K49" i="298"/>
  <c r="K48" i="298"/>
  <c r="I48" i="298"/>
  <c r="G48" i="298"/>
  <c r="F48" i="298"/>
  <c r="E48" i="298"/>
  <c r="I47" i="298"/>
  <c r="G47" i="298"/>
  <c r="F47" i="298"/>
  <c r="E47" i="298"/>
  <c r="C47" i="298"/>
  <c r="B47" i="298"/>
  <c r="M46" i="298"/>
  <c r="M45" i="298"/>
  <c r="I44" i="298"/>
  <c r="G44" i="298"/>
  <c r="F44" i="298"/>
  <c r="E44" i="298"/>
  <c r="I43" i="298"/>
  <c r="G43" i="298"/>
  <c r="F43" i="298"/>
  <c r="E43" i="298"/>
  <c r="C43" i="298"/>
  <c r="B43" i="298"/>
  <c r="K42" i="298"/>
  <c r="K41" i="298"/>
  <c r="K40" i="298"/>
  <c r="I40" i="298"/>
  <c r="G40" i="298"/>
  <c r="F40" i="298"/>
  <c r="E40" i="298"/>
  <c r="I39" i="298"/>
  <c r="G39" i="298"/>
  <c r="F39" i="298"/>
  <c r="E39" i="298"/>
  <c r="C39" i="298"/>
  <c r="B39" i="298"/>
  <c r="Q38" i="298"/>
  <c r="Q37" i="298"/>
  <c r="I36" i="298"/>
  <c r="G36" i="298"/>
  <c r="F36" i="298"/>
  <c r="E36" i="298"/>
  <c r="I35" i="298"/>
  <c r="G35" i="298"/>
  <c r="F35" i="298"/>
  <c r="E35" i="298"/>
  <c r="C35" i="298"/>
  <c r="B35" i="298"/>
  <c r="K34" i="298"/>
  <c r="K33" i="298"/>
  <c r="K32" i="298"/>
  <c r="I32" i="298"/>
  <c r="G32" i="298"/>
  <c r="F32" i="298"/>
  <c r="E32" i="298"/>
  <c r="I31" i="298"/>
  <c r="G31" i="298"/>
  <c r="F31" i="298"/>
  <c r="E31" i="298"/>
  <c r="C31" i="298"/>
  <c r="B31" i="298"/>
  <c r="M30" i="298"/>
  <c r="M29" i="298"/>
  <c r="I28" i="298"/>
  <c r="G28" i="298"/>
  <c r="F28" i="298"/>
  <c r="E28" i="298"/>
  <c r="I27" i="298"/>
  <c r="G27" i="298"/>
  <c r="F27" i="298"/>
  <c r="E27" i="298"/>
  <c r="C27" i="298"/>
  <c r="B27" i="298"/>
  <c r="K26" i="298"/>
  <c r="K25" i="298"/>
  <c r="K24" i="298"/>
  <c r="I24" i="298"/>
  <c r="G24" i="298"/>
  <c r="F24" i="298"/>
  <c r="E24" i="298"/>
  <c r="I23" i="298"/>
  <c r="G23" i="298"/>
  <c r="F23" i="298"/>
  <c r="E23" i="298"/>
  <c r="C23" i="298"/>
  <c r="B23" i="298"/>
  <c r="O22" i="298"/>
  <c r="O21" i="298"/>
  <c r="I20" i="298"/>
  <c r="G20" i="298"/>
  <c r="F20" i="298"/>
  <c r="E20" i="298"/>
  <c r="I19" i="298"/>
  <c r="G19" i="298"/>
  <c r="F19" i="298"/>
  <c r="E19" i="298"/>
  <c r="C19" i="298"/>
  <c r="B19" i="298"/>
  <c r="K18" i="298"/>
  <c r="K17" i="298"/>
  <c r="U16" i="298"/>
  <c r="K16" i="298"/>
  <c r="I16" i="298"/>
  <c r="G16" i="298"/>
  <c r="F16" i="298"/>
  <c r="E16" i="298"/>
  <c r="I15" i="298"/>
  <c r="G15" i="298"/>
  <c r="F15" i="298"/>
  <c r="E15" i="298"/>
  <c r="C15" i="298"/>
  <c r="B15" i="298"/>
  <c r="M14" i="298"/>
  <c r="M13" i="298"/>
  <c r="I12" i="298"/>
  <c r="G12" i="298"/>
  <c r="F12" i="298"/>
  <c r="E12" i="298"/>
  <c r="I11" i="298"/>
  <c r="G11" i="298"/>
  <c r="F11" i="298"/>
  <c r="E11" i="298"/>
  <c r="C11" i="298"/>
  <c r="B11" i="298"/>
  <c r="K10" i="298"/>
  <c r="K9" i="298"/>
  <c r="K8" i="298"/>
  <c r="I8" i="298"/>
  <c r="G8" i="298"/>
  <c r="F8" i="298"/>
  <c r="E8" i="298"/>
  <c r="U7" i="298"/>
  <c r="I7" i="298"/>
  <c r="G7" i="298"/>
  <c r="F7" i="298"/>
  <c r="E7" i="298"/>
  <c r="C7" i="298"/>
  <c r="B7" i="298"/>
  <c r="R4" i="298"/>
  <c r="O79" i="298"/>
  <c r="O154" i="298"/>
  <c r="G4" i="298"/>
  <c r="A4" i="298"/>
  <c r="A1" i="298"/>
  <c r="I68" i="297"/>
  <c r="G68" i="297"/>
  <c r="F68" i="297"/>
  <c r="E68" i="297"/>
  <c r="I67" i="297"/>
  <c r="G67" i="297"/>
  <c r="F67" i="297"/>
  <c r="E67" i="297"/>
  <c r="C67" i="297"/>
  <c r="B67" i="297"/>
  <c r="K66" i="297"/>
  <c r="K65" i="297"/>
  <c r="K64" i="297"/>
  <c r="I64" i="297"/>
  <c r="G64" i="297"/>
  <c r="F64" i="297"/>
  <c r="E64" i="297"/>
  <c r="I63" i="297"/>
  <c r="G63" i="297"/>
  <c r="F63" i="297"/>
  <c r="E63" i="297"/>
  <c r="C63" i="297"/>
  <c r="B63" i="297"/>
  <c r="M62" i="297"/>
  <c r="M61" i="297"/>
  <c r="I60" i="297"/>
  <c r="G60" i="297"/>
  <c r="F60" i="297"/>
  <c r="E60" i="297"/>
  <c r="I59" i="297"/>
  <c r="G59" i="297"/>
  <c r="F59" i="297"/>
  <c r="E59" i="297"/>
  <c r="C59" i="297"/>
  <c r="B59" i="297"/>
  <c r="K58" i="297"/>
  <c r="K57" i="297"/>
  <c r="K56" i="297"/>
  <c r="I56" i="297"/>
  <c r="G56" i="297"/>
  <c r="F56" i="297"/>
  <c r="E56" i="297"/>
  <c r="I55" i="297"/>
  <c r="G55" i="297"/>
  <c r="F55" i="297"/>
  <c r="E55" i="297"/>
  <c r="C55" i="297"/>
  <c r="B55" i="297"/>
  <c r="O54" i="297"/>
  <c r="O53" i="297"/>
  <c r="I52" i="297"/>
  <c r="G52" i="297"/>
  <c r="F52" i="297"/>
  <c r="E52" i="297"/>
  <c r="I51" i="297"/>
  <c r="G51" i="297"/>
  <c r="F51" i="297"/>
  <c r="E51" i="297"/>
  <c r="C51" i="297"/>
  <c r="B51" i="297"/>
  <c r="K50" i="297"/>
  <c r="K49" i="297"/>
  <c r="K48" i="297"/>
  <c r="I48" i="297"/>
  <c r="G48" i="297"/>
  <c r="F48" i="297"/>
  <c r="E48" i="297"/>
  <c r="I47" i="297"/>
  <c r="G47" i="297"/>
  <c r="F47" i="297"/>
  <c r="E47" i="297"/>
  <c r="C47" i="297"/>
  <c r="B47" i="297"/>
  <c r="M46" i="297"/>
  <c r="M45" i="297"/>
  <c r="I44" i="297"/>
  <c r="G44" i="297"/>
  <c r="F44" i="297"/>
  <c r="E44" i="297"/>
  <c r="I43" i="297"/>
  <c r="G43" i="297"/>
  <c r="F43" i="297"/>
  <c r="E43" i="297"/>
  <c r="C43" i="297"/>
  <c r="B43" i="297"/>
  <c r="K42" i="297"/>
  <c r="K41" i="297"/>
  <c r="K40" i="297"/>
  <c r="I40" i="297"/>
  <c r="G40" i="297"/>
  <c r="F40" i="297"/>
  <c r="E40" i="297"/>
  <c r="I39" i="297"/>
  <c r="G39" i="297"/>
  <c r="F39" i="297"/>
  <c r="E39" i="297"/>
  <c r="C39" i="297"/>
  <c r="B39" i="297"/>
  <c r="Q38" i="297"/>
  <c r="Q37" i="297"/>
  <c r="I36" i="297"/>
  <c r="G36" i="297"/>
  <c r="F36" i="297"/>
  <c r="E36" i="297"/>
  <c r="I35" i="297"/>
  <c r="G35" i="297"/>
  <c r="F35" i="297"/>
  <c r="E35" i="297"/>
  <c r="C35" i="297"/>
  <c r="B35" i="297"/>
  <c r="K34" i="297"/>
  <c r="K33" i="297"/>
  <c r="K32" i="297"/>
  <c r="I32" i="297"/>
  <c r="G32" i="297"/>
  <c r="F32" i="297"/>
  <c r="E32" i="297"/>
  <c r="I31" i="297"/>
  <c r="G31" i="297"/>
  <c r="F31" i="297"/>
  <c r="E31" i="297"/>
  <c r="C31" i="297"/>
  <c r="B31" i="297"/>
  <c r="M30" i="297"/>
  <c r="M29" i="297"/>
  <c r="I28" i="297"/>
  <c r="G28" i="297"/>
  <c r="F28" i="297"/>
  <c r="E28" i="297"/>
  <c r="I27" i="297"/>
  <c r="G27" i="297"/>
  <c r="F27" i="297"/>
  <c r="E27" i="297"/>
  <c r="C27" i="297"/>
  <c r="B27" i="297"/>
  <c r="K26" i="297"/>
  <c r="K25" i="297"/>
  <c r="K24" i="297"/>
  <c r="I24" i="297"/>
  <c r="G24" i="297"/>
  <c r="F24" i="297"/>
  <c r="E24" i="297"/>
  <c r="I23" i="297"/>
  <c r="G23" i="297"/>
  <c r="F23" i="297"/>
  <c r="E23" i="297"/>
  <c r="C23" i="297"/>
  <c r="B23" i="297"/>
  <c r="O22" i="297"/>
  <c r="O21" i="297"/>
  <c r="I20" i="297"/>
  <c r="G20" i="297"/>
  <c r="F20" i="297"/>
  <c r="E20" i="297"/>
  <c r="I19" i="297"/>
  <c r="G19" i="297"/>
  <c r="F19" i="297"/>
  <c r="E19" i="297"/>
  <c r="C19" i="297"/>
  <c r="B19" i="297"/>
  <c r="K18" i="297"/>
  <c r="K17" i="297"/>
  <c r="U16" i="297"/>
  <c r="K16" i="297"/>
  <c r="I16" i="297"/>
  <c r="G16" i="297"/>
  <c r="F16" i="297"/>
  <c r="E16" i="297"/>
  <c r="I15" i="297"/>
  <c r="G15" i="297"/>
  <c r="F15" i="297"/>
  <c r="E15" i="297"/>
  <c r="C15" i="297"/>
  <c r="B15" i="297"/>
  <c r="M14" i="297"/>
  <c r="M13" i="297"/>
  <c r="I12" i="297"/>
  <c r="G12" i="297"/>
  <c r="F12" i="297"/>
  <c r="E12" i="297"/>
  <c r="I11" i="297"/>
  <c r="G11" i="297"/>
  <c r="F11" i="297"/>
  <c r="E11" i="297"/>
  <c r="C11" i="297"/>
  <c r="B11" i="297"/>
  <c r="K10" i="297"/>
  <c r="K9" i="297"/>
  <c r="K8" i="297"/>
  <c r="I8" i="297"/>
  <c r="G8" i="297"/>
  <c r="F8" i="297"/>
  <c r="E8" i="297"/>
  <c r="U7" i="297"/>
  <c r="I7" i="297"/>
  <c r="G7" i="297"/>
  <c r="F7" i="297"/>
  <c r="E7" i="297"/>
  <c r="C7" i="297"/>
  <c r="B7" i="297"/>
  <c r="R4" i="297"/>
  <c r="O79" i="297" s="1"/>
  <c r="G4" i="297"/>
  <c r="A4" i="297"/>
  <c r="A1" i="297"/>
  <c r="Q37" i="296"/>
  <c r="I36" i="296"/>
  <c r="G36" i="296"/>
  <c r="F36" i="296"/>
  <c r="E36" i="296"/>
  <c r="I35" i="296"/>
  <c r="G35" i="296"/>
  <c r="F35" i="296"/>
  <c r="E35" i="296"/>
  <c r="C35" i="296"/>
  <c r="B35" i="296"/>
  <c r="K34" i="296"/>
  <c r="K33" i="296"/>
  <c r="K32" i="296"/>
  <c r="I32" i="296"/>
  <c r="G32" i="296"/>
  <c r="F32" i="296"/>
  <c r="E32" i="296"/>
  <c r="I31" i="296"/>
  <c r="G31" i="296"/>
  <c r="F31" i="296"/>
  <c r="E31" i="296"/>
  <c r="C31" i="296"/>
  <c r="B31" i="296"/>
  <c r="M30" i="296"/>
  <c r="M29" i="296"/>
  <c r="I28" i="296"/>
  <c r="G28" i="296"/>
  <c r="F28" i="296"/>
  <c r="E28" i="296"/>
  <c r="I27" i="296"/>
  <c r="G27" i="296"/>
  <c r="F27" i="296"/>
  <c r="E27" i="296"/>
  <c r="C27" i="296"/>
  <c r="B27" i="296"/>
  <c r="K26" i="296"/>
  <c r="K25" i="296"/>
  <c r="K24" i="296"/>
  <c r="I24" i="296"/>
  <c r="G24" i="296"/>
  <c r="F24" i="296"/>
  <c r="E24" i="296"/>
  <c r="I23" i="296"/>
  <c r="G23" i="296"/>
  <c r="F23" i="296"/>
  <c r="E23" i="296"/>
  <c r="C23" i="296"/>
  <c r="B23" i="296"/>
  <c r="O22" i="296"/>
  <c r="O21" i="296"/>
  <c r="I20" i="296"/>
  <c r="G20" i="296"/>
  <c r="F20" i="296"/>
  <c r="E20" i="296"/>
  <c r="I19" i="296"/>
  <c r="G19" i="296"/>
  <c r="F19" i="296"/>
  <c r="E19" i="296"/>
  <c r="C19" i="296"/>
  <c r="B19" i="296"/>
  <c r="K18" i="296"/>
  <c r="K17" i="296"/>
  <c r="U16" i="296"/>
  <c r="K16" i="296"/>
  <c r="I16" i="296"/>
  <c r="G16" i="296"/>
  <c r="F16" i="296"/>
  <c r="E16" i="296"/>
  <c r="I15" i="296"/>
  <c r="G15" i="296"/>
  <c r="F15" i="296"/>
  <c r="E15" i="296"/>
  <c r="C15" i="296"/>
  <c r="B15" i="296"/>
  <c r="M14" i="296"/>
  <c r="M13" i="296"/>
  <c r="I12" i="296"/>
  <c r="G12" i="296"/>
  <c r="F12" i="296"/>
  <c r="E12" i="296"/>
  <c r="I11" i="296"/>
  <c r="G11" i="296"/>
  <c r="F11" i="296"/>
  <c r="E11" i="296"/>
  <c r="C11" i="296"/>
  <c r="B11" i="296"/>
  <c r="K10" i="296"/>
  <c r="K9" i="296"/>
  <c r="K8" i="296"/>
  <c r="I8" i="296"/>
  <c r="G8" i="296"/>
  <c r="F8" i="296"/>
  <c r="E8" i="296"/>
  <c r="U7" i="296"/>
  <c r="I7" i="296"/>
  <c r="G7" i="296"/>
  <c r="F7" i="296"/>
  <c r="E7" i="296"/>
  <c r="C7" i="296"/>
  <c r="B7" i="296"/>
  <c r="R4" i="296"/>
  <c r="O79" i="296" s="1"/>
  <c r="G4" i="296"/>
  <c r="A4" i="296"/>
  <c r="A1" i="296"/>
  <c r="O26" i="290"/>
  <c r="O25" i="290"/>
  <c r="O24" i="290"/>
  <c r="O23" i="290"/>
  <c r="O22" i="290"/>
  <c r="O21" i="290"/>
  <c r="O20" i="290"/>
  <c r="O19" i="290"/>
  <c r="O18" i="290"/>
  <c r="O17" i="290"/>
  <c r="O16" i="290"/>
  <c r="O15" i="290"/>
  <c r="O14" i="290"/>
  <c r="O13" i="290"/>
  <c r="O12" i="290"/>
  <c r="O11" i="290"/>
  <c r="O10" i="290"/>
  <c r="O9" i="290"/>
  <c r="O8" i="290"/>
  <c r="P5" i="290"/>
  <c r="R79" i="298" s="1"/>
  <c r="F78" i="298" s="1"/>
  <c r="F153" i="298" s="1"/>
  <c r="L5" i="290"/>
  <c r="C5" i="290"/>
  <c r="A5" i="290"/>
  <c r="A2" i="290"/>
  <c r="A1" i="290"/>
  <c r="R80" i="289"/>
  <c r="I70" i="289"/>
  <c r="G70" i="289"/>
  <c r="F70" i="289"/>
  <c r="D70" i="289"/>
  <c r="C70" i="289"/>
  <c r="B70" i="289"/>
  <c r="K69" i="289"/>
  <c r="I69" i="289"/>
  <c r="G69" i="289"/>
  <c r="F69" i="289"/>
  <c r="D69" i="289"/>
  <c r="C69" i="289"/>
  <c r="B69" i="289"/>
  <c r="M68" i="289"/>
  <c r="I68" i="289"/>
  <c r="G68" i="289"/>
  <c r="F68" i="289"/>
  <c r="D68" i="289"/>
  <c r="C68" i="289"/>
  <c r="B68" i="289"/>
  <c r="K67" i="289"/>
  <c r="I67" i="289"/>
  <c r="G67" i="289"/>
  <c r="F67" i="289"/>
  <c r="D67" i="289"/>
  <c r="C67" i="289"/>
  <c r="B67" i="289"/>
  <c r="O66" i="289"/>
  <c r="I66" i="289"/>
  <c r="G66" i="289"/>
  <c r="F66" i="289"/>
  <c r="D66" i="289"/>
  <c r="C66" i="289"/>
  <c r="B66" i="289"/>
  <c r="K65" i="289"/>
  <c r="I65" i="289"/>
  <c r="G65" i="289"/>
  <c r="F65" i="289"/>
  <c r="D65" i="289"/>
  <c r="C65" i="289"/>
  <c r="B65" i="289"/>
  <c r="M64" i="289"/>
  <c r="I64" i="289"/>
  <c r="G64" i="289"/>
  <c r="F64" i="289"/>
  <c r="D64" i="289"/>
  <c r="C64" i="289"/>
  <c r="B64" i="289"/>
  <c r="K63" i="289"/>
  <c r="I63" i="289"/>
  <c r="G63" i="289"/>
  <c r="F63" i="289"/>
  <c r="D63" i="289"/>
  <c r="C63" i="289"/>
  <c r="B63" i="289"/>
  <c r="Q62" i="289"/>
  <c r="I62" i="289"/>
  <c r="G62" i="289"/>
  <c r="F62" i="289"/>
  <c r="D62" i="289"/>
  <c r="C62" i="289"/>
  <c r="B62" i="289"/>
  <c r="K61" i="289"/>
  <c r="I61" i="289"/>
  <c r="G61" i="289"/>
  <c r="F61" i="289"/>
  <c r="D61" i="289"/>
  <c r="C61" i="289"/>
  <c r="B61" i="289"/>
  <c r="M60" i="289"/>
  <c r="I60" i="289"/>
  <c r="G60" i="289"/>
  <c r="F60" i="289"/>
  <c r="D60" i="289"/>
  <c r="C60" i="289"/>
  <c r="B60" i="289"/>
  <c r="K59" i="289"/>
  <c r="I59" i="289"/>
  <c r="G59" i="289"/>
  <c r="F59" i="289"/>
  <c r="D59" i="289"/>
  <c r="C59" i="289"/>
  <c r="B59" i="289"/>
  <c r="O58" i="289"/>
  <c r="I58" i="289"/>
  <c r="G58" i="289"/>
  <c r="F58" i="289"/>
  <c r="D58" i="289"/>
  <c r="C58" i="289"/>
  <c r="B58" i="289"/>
  <c r="K57" i="289"/>
  <c r="I57" i="289"/>
  <c r="G57" i="289"/>
  <c r="F57" i="289"/>
  <c r="D57" i="289"/>
  <c r="C57" i="289"/>
  <c r="B57" i="289"/>
  <c r="M56" i="289"/>
  <c r="I56" i="289"/>
  <c r="G56" i="289"/>
  <c r="F56" i="289"/>
  <c r="D56" i="289"/>
  <c r="C56" i="289"/>
  <c r="B56" i="289"/>
  <c r="K55" i="289"/>
  <c r="I55" i="289"/>
  <c r="G55" i="289"/>
  <c r="F55" i="289"/>
  <c r="D55" i="289"/>
  <c r="C55" i="289"/>
  <c r="B55" i="289"/>
  <c r="Q54" i="289"/>
  <c r="I54" i="289"/>
  <c r="G54" i="289"/>
  <c r="F54" i="289"/>
  <c r="D54" i="289"/>
  <c r="C54" i="289"/>
  <c r="B54" i="289"/>
  <c r="K53" i="289"/>
  <c r="I53" i="289"/>
  <c r="G53" i="289"/>
  <c r="F53" i="289"/>
  <c r="D53" i="289"/>
  <c r="C53" i="289"/>
  <c r="B53" i="289"/>
  <c r="M52" i="289"/>
  <c r="I52" i="289"/>
  <c r="G52" i="289"/>
  <c r="F52" i="289"/>
  <c r="D52" i="289"/>
  <c r="C52" i="289"/>
  <c r="B52" i="289"/>
  <c r="K51" i="289"/>
  <c r="I51" i="289"/>
  <c r="G51" i="289"/>
  <c r="F51" i="289"/>
  <c r="D51" i="289"/>
  <c r="C51" i="289"/>
  <c r="B51" i="289"/>
  <c r="O50" i="289"/>
  <c r="I50" i="289"/>
  <c r="G50" i="289"/>
  <c r="F50" i="289"/>
  <c r="D50" i="289"/>
  <c r="C50" i="289"/>
  <c r="B50" i="289"/>
  <c r="K49" i="289"/>
  <c r="I49" i="289"/>
  <c r="G49" i="289"/>
  <c r="F49" i="289"/>
  <c r="D49" i="289"/>
  <c r="C49" i="289"/>
  <c r="B49" i="289"/>
  <c r="M48" i="289"/>
  <c r="I48" i="289"/>
  <c r="G48" i="289"/>
  <c r="F48" i="289"/>
  <c r="D48" i="289"/>
  <c r="C48" i="289"/>
  <c r="B48" i="289"/>
  <c r="K47" i="289"/>
  <c r="I47" i="289"/>
  <c r="G47" i="289"/>
  <c r="F47" i="289"/>
  <c r="D47" i="289"/>
  <c r="C47" i="289"/>
  <c r="B47" i="289"/>
  <c r="Q46" i="289"/>
  <c r="I46" i="289"/>
  <c r="G46" i="289"/>
  <c r="F46" i="289"/>
  <c r="D46" i="289"/>
  <c r="C46" i="289"/>
  <c r="B46" i="289"/>
  <c r="K45" i="289"/>
  <c r="I45" i="289"/>
  <c r="G45" i="289"/>
  <c r="F45" i="289"/>
  <c r="D45" i="289"/>
  <c r="C45" i="289"/>
  <c r="B45" i="289"/>
  <c r="M44" i="289"/>
  <c r="I44" i="289"/>
  <c r="G44" i="289"/>
  <c r="F44" i="289"/>
  <c r="D44" i="289"/>
  <c r="C44" i="289"/>
  <c r="B44" i="289"/>
  <c r="K43" i="289"/>
  <c r="I43" i="289"/>
  <c r="G43" i="289"/>
  <c r="F43" i="289"/>
  <c r="D43" i="289"/>
  <c r="C43" i="289"/>
  <c r="B43" i="289"/>
  <c r="O42" i="289"/>
  <c r="I42" i="289"/>
  <c r="G42" i="289"/>
  <c r="F42" i="289"/>
  <c r="D42" i="289"/>
  <c r="C42" i="289"/>
  <c r="B42" i="289"/>
  <c r="K41" i="289"/>
  <c r="I41" i="289"/>
  <c r="G41" i="289"/>
  <c r="F41" i="289"/>
  <c r="D41" i="289"/>
  <c r="C41" i="289"/>
  <c r="B41" i="289"/>
  <c r="M40" i="289"/>
  <c r="I40" i="289"/>
  <c r="G40" i="289"/>
  <c r="F40" i="289"/>
  <c r="D40" i="289"/>
  <c r="C40" i="289"/>
  <c r="B40" i="289"/>
  <c r="O39" i="289"/>
  <c r="K39" i="289"/>
  <c r="I39" i="289"/>
  <c r="G39" i="289"/>
  <c r="F39" i="289"/>
  <c r="D39" i="289"/>
  <c r="C39" i="289"/>
  <c r="B39" i="289"/>
  <c r="Q38" i="289"/>
  <c r="I38" i="289"/>
  <c r="G38" i="289"/>
  <c r="F38" i="289"/>
  <c r="D38" i="289"/>
  <c r="C38" i="289"/>
  <c r="B38" i="289"/>
  <c r="O37" i="289"/>
  <c r="K37" i="289"/>
  <c r="I37" i="289"/>
  <c r="G37" i="289"/>
  <c r="F37" i="289"/>
  <c r="D37" i="289"/>
  <c r="C37" i="289"/>
  <c r="B37" i="289"/>
  <c r="M36" i="289"/>
  <c r="I36" i="289"/>
  <c r="G36" i="289"/>
  <c r="F36" i="289"/>
  <c r="D36" i="289"/>
  <c r="C36" i="289"/>
  <c r="B36" i="289"/>
  <c r="K35" i="289"/>
  <c r="I35" i="289"/>
  <c r="G35" i="289"/>
  <c r="F35" i="289"/>
  <c r="D35" i="289"/>
  <c r="C35" i="289"/>
  <c r="B35" i="289"/>
  <c r="O34" i="289"/>
  <c r="I34" i="289"/>
  <c r="G34" i="289"/>
  <c r="F34" i="289"/>
  <c r="D34" i="289"/>
  <c r="C34" i="289"/>
  <c r="B34" i="289"/>
  <c r="K33" i="289"/>
  <c r="I33" i="289"/>
  <c r="G33" i="289"/>
  <c r="F33" i="289"/>
  <c r="D33" i="289"/>
  <c r="C33" i="289"/>
  <c r="B33" i="289"/>
  <c r="M32" i="289"/>
  <c r="I32" i="289"/>
  <c r="G32" i="289"/>
  <c r="F32" i="289"/>
  <c r="D32" i="289"/>
  <c r="C32" i="289"/>
  <c r="B32" i="289"/>
  <c r="K31" i="289"/>
  <c r="I31" i="289"/>
  <c r="G31" i="289"/>
  <c r="F31" i="289"/>
  <c r="D31" i="289"/>
  <c r="C31" i="289"/>
  <c r="B31" i="289"/>
  <c r="Q30" i="289"/>
  <c r="I30" i="289"/>
  <c r="G30" i="289"/>
  <c r="F30" i="289"/>
  <c r="D30" i="289"/>
  <c r="C30" i="289"/>
  <c r="B30" i="289"/>
  <c r="K29" i="289"/>
  <c r="I29" i="289"/>
  <c r="G29" i="289"/>
  <c r="F29" i="289"/>
  <c r="D29" i="289"/>
  <c r="C29" i="289"/>
  <c r="B29" i="289"/>
  <c r="M28" i="289"/>
  <c r="I28" i="289"/>
  <c r="G28" i="289"/>
  <c r="F28" i="289"/>
  <c r="D28" i="289"/>
  <c r="C28" i="289"/>
  <c r="B28" i="289"/>
  <c r="K27" i="289"/>
  <c r="I27" i="289"/>
  <c r="G27" i="289"/>
  <c r="F27" i="289"/>
  <c r="D27" i="289"/>
  <c r="C27" i="289"/>
  <c r="B27" i="289"/>
  <c r="O26" i="289"/>
  <c r="I26" i="289"/>
  <c r="G26" i="289"/>
  <c r="F26" i="289"/>
  <c r="D26" i="289"/>
  <c r="C26" i="289"/>
  <c r="B26" i="289"/>
  <c r="K25" i="289"/>
  <c r="I25" i="289"/>
  <c r="G25" i="289"/>
  <c r="F25" i="289"/>
  <c r="D25" i="289"/>
  <c r="C25" i="289"/>
  <c r="B25" i="289"/>
  <c r="M24" i="289"/>
  <c r="I24" i="289"/>
  <c r="G24" i="289"/>
  <c r="F24" i="289"/>
  <c r="D24" i="289"/>
  <c r="C24" i="289"/>
  <c r="B24" i="289"/>
  <c r="K23" i="289"/>
  <c r="I23" i="289"/>
  <c r="G23" i="289"/>
  <c r="F23" i="289"/>
  <c r="D23" i="289"/>
  <c r="C23" i="289"/>
  <c r="B23" i="289"/>
  <c r="Q22" i="289"/>
  <c r="I22" i="289"/>
  <c r="G22" i="289"/>
  <c r="F22" i="289"/>
  <c r="D22" i="289"/>
  <c r="C22" i="289"/>
  <c r="B22" i="289"/>
  <c r="K21" i="289"/>
  <c r="I21" i="289"/>
  <c r="G21" i="289"/>
  <c r="F21" i="289"/>
  <c r="D21" i="289"/>
  <c r="C21" i="289"/>
  <c r="B21" i="289"/>
  <c r="M20" i="289"/>
  <c r="I20" i="289"/>
  <c r="G20" i="289"/>
  <c r="F20" i="289"/>
  <c r="D20" i="289"/>
  <c r="C20" i="289"/>
  <c r="B20" i="289"/>
  <c r="K19" i="289"/>
  <c r="I19" i="289"/>
  <c r="G19" i="289"/>
  <c r="F19" i="289"/>
  <c r="D19" i="289"/>
  <c r="C19" i="289"/>
  <c r="B19" i="289"/>
  <c r="O18" i="289"/>
  <c r="I18" i="289"/>
  <c r="G18" i="289"/>
  <c r="F18" i="289"/>
  <c r="D18" i="289"/>
  <c r="C18" i="289"/>
  <c r="B18" i="289"/>
  <c r="K17" i="289"/>
  <c r="I17" i="289"/>
  <c r="G17" i="289"/>
  <c r="F17" i="289"/>
  <c r="D17" i="289"/>
  <c r="C17" i="289"/>
  <c r="B17" i="289"/>
  <c r="U16" i="289"/>
  <c r="M16" i="289"/>
  <c r="I16" i="289"/>
  <c r="G16" i="289"/>
  <c r="F16" i="289"/>
  <c r="D16" i="289"/>
  <c r="C16" i="289"/>
  <c r="B16" i="289"/>
  <c r="K15" i="289"/>
  <c r="I15" i="289"/>
  <c r="G15" i="289"/>
  <c r="F15" i="289"/>
  <c r="D15" i="289"/>
  <c r="C15" i="289"/>
  <c r="B15" i="289"/>
  <c r="Q14" i="289"/>
  <c r="I14" i="289"/>
  <c r="G14" i="289"/>
  <c r="F14" i="289"/>
  <c r="D14" i="289"/>
  <c r="C14" i="289"/>
  <c r="B14" i="289"/>
  <c r="K13" i="289"/>
  <c r="I13" i="289"/>
  <c r="G13" i="289"/>
  <c r="F13" i="289"/>
  <c r="D13" i="289"/>
  <c r="C13" i="289"/>
  <c r="B13" i="289"/>
  <c r="M12" i="289"/>
  <c r="I12" i="289"/>
  <c r="G12" i="289"/>
  <c r="F12" i="289"/>
  <c r="D12" i="289"/>
  <c r="C12" i="289"/>
  <c r="B12" i="289"/>
  <c r="K11" i="289"/>
  <c r="I11" i="289"/>
  <c r="G11" i="289"/>
  <c r="F11" i="289"/>
  <c r="D11" i="289"/>
  <c r="C11" i="289"/>
  <c r="B11" i="289"/>
  <c r="O10" i="289"/>
  <c r="I10" i="289"/>
  <c r="G10" i="289"/>
  <c r="F10" i="289"/>
  <c r="D10" i="289"/>
  <c r="C10" i="289"/>
  <c r="B10" i="289"/>
  <c r="K9" i="289"/>
  <c r="I9" i="289"/>
  <c r="G9" i="289"/>
  <c r="F9" i="289"/>
  <c r="D9" i="289"/>
  <c r="C9" i="289"/>
  <c r="B9" i="289"/>
  <c r="M8" i="289"/>
  <c r="I8" i="289"/>
  <c r="G8" i="289"/>
  <c r="F8" i="289"/>
  <c r="D8" i="289"/>
  <c r="C8" i="289"/>
  <c r="B8" i="289"/>
  <c r="U7" i="289"/>
  <c r="K7" i="289"/>
  <c r="I7" i="289"/>
  <c r="G7" i="289"/>
  <c r="F7" i="289"/>
  <c r="D7" i="289"/>
  <c r="C7" i="289"/>
  <c r="B7" i="289"/>
  <c r="Y5" i="289"/>
  <c r="R4" i="289"/>
  <c r="O80" i="289" s="1"/>
  <c r="G4" i="289"/>
  <c r="A4" i="289"/>
  <c r="Y3" i="289"/>
  <c r="A1" i="289"/>
  <c r="R79" i="288"/>
  <c r="I69" i="288"/>
  <c r="G69" i="288"/>
  <c r="F69" i="288"/>
  <c r="D69" i="288"/>
  <c r="C69" i="288"/>
  <c r="B69" i="288"/>
  <c r="K68" i="288"/>
  <c r="I67" i="288"/>
  <c r="G67" i="288"/>
  <c r="F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Q38" i="288"/>
  <c r="I37" i="288"/>
  <c r="G37" i="288"/>
  <c r="F37" i="288"/>
  <c r="D37" i="288"/>
  <c r="C37" i="288"/>
  <c r="B37" i="288"/>
  <c r="K36" i="288"/>
  <c r="I35" i="288"/>
  <c r="G35" i="288"/>
  <c r="F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K20" i="288"/>
  <c r="I19" i="288"/>
  <c r="G19" i="288"/>
  <c r="F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F9" i="288"/>
  <c r="D9" i="288"/>
  <c r="C9" i="288"/>
  <c r="B9" i="288"/>
  <c r="K8" i="288"/>
  <c r="U7" i="288"/>
  <c r="I7" i="288"/>
  <c r="G7" i="288"/>
  <c r="F7" i="288"/>
  <c r="D7" i="288"/>
  <c r="C7" i="288"/>
  <c r="B7" i="288"/>
  <c r="Y5" i="288"/>
  <c r="R4" i="288"/>
  <c r="O79" i="288"/>
  <c r="G4" i="288"/>
  <c r="A4" i="288"/>
  <c r="Y3" i="288"/>
  <c r="A1" i="288"/>
  <c r="R57" i="287"/>
  <c r="F52" i="287" s="1"/>
  <c r="D37" i="287"/>
  <c r="C37" i="287"/>
  <c r="B37" i="287"/>
  <c r="I35" i="287"/>
  <c r="G35" i="287"/>
  <c r="D35" i="287"/>
  <c r="C35" i="287"/>
  <c r="B35" i="287"/>
  <c r="M34" i="287"/>
  <c r="D33" i="287"/>
  <c r="C33" i="287"/>
  <c r="B33" i="287"/>
  <c r="K32" i="287"/>
  <c r="D31" i="287"/>
  <c r="C31" i="287"/>
  <c r="B31" i="287"/>
  <c r="O30" i="287"/>
  <c r="D29" i="287"/>
  <c r="C29" i="287"/>
  <c r="B29" i="287"/>
  <c r="K28" i="287"/>
  <c r="D27" i="287"/>
  <c r="C27" i="287"/>
  <c r="B27" i="287"/>
  <c r="M26" i="287"/>
  <c r="D25" i="287"/>
  <c r="C25" i="287"/>
  <c r="B25" i="287"/>
  <c r="K24" i="287"/>
  <c r="D23" i="287"/>
  <c r="C23" i="287"/>
  <c r="B23" i="287"/>
  <c r="Q22" i="287"/>
  <c r="D21" i="287"/>
  <c r="C21" i="287"/>
  <c r="B21" i="287"/>
  <c r="I19" i="287"/>
  <c r="G19" i="287"/>
  <c r="D19" i="287"/>
  <c r="C19" i="287"/>
  <c r="B19" i="287"/>
  <c r="M18" i="287"/>
  <c r="D17" i="287"/>
  <c r="C17" i="287"/>
  <c r="B17" i="287"/>
  <c r="U16" i="287"/>
  <c r="K16" i="287"/>
  <c r="D15" i="287"/>
  <c r="C15" i="287"/>
  <c r="B15" i="287"/>
  <c r="O14" i="287"/>
  <c r="D13" i="287"/>
  <c r="C13" i="287"/>
  <c r="B13" i="287"/>
  <c r="K12" i="287"/>
  <c r="D11" i="287"/>
  <c r="C11" i="287"/>
  <c r="B11" i="287"/>
  <c r="M10" i="287"/>
  <c r="I9" i="287"/>
  <c r="G9" i="287"/>
  <c r="D9" i="287"/>
  <c r="C9" i="287"/>
  <c r="B9" i="287"/>
  <c r="U7" i="287"/>
  <c r="D7" i="287"/>
  <c r="C7" i="287"/>
  <c r="B7" i="287"/>
  <c r="Y5" i="287"/>
  <c r="AF1" i="287" s="1"/>
  <c r="R4" i="287"/>
  <c r="O57" i="287"/>
  <c r="G4" i="287"/>
  <c r="A4" i="287"/>
  <c r="Y3" i="287"/>
  <c r="A1" i="287"/>
  <c r="R62" i="286"/>
  <c r="F55" i="286" s="1"/>
  <c r="I21" i="286"/>
  <c r="G21" i="286"/>
  <c r="F21" i="286"/>
  <c r="D21" i="286"/>
  <c r="C21" i="286"/>
  <c r="B21" i="286"/>
  <c r="K20" i="286"/>
  <c r="I19" i="286"/>
  <c r="G19" i="286"/>
  <c r="F19" i="286"/>
  <c r="D19" i="286"/>
  <c r="C19" i="286"/>
  <c r="B19" i="286"/>
  <c r="M18" i="286"/>
  <c r="I17" i="286"/>
  <c r="G17" i="286"/>
  <c r="F17" i="286"/>
  <c r="D17" i="286"/>
  <c r="C17" i="286"/>
  <c r="B17" i="286"/>
  <c r="U16" i="286"/>
  <c r="K16" i="286"/>
  <c r="I15" i="286"/>
  <c r="G15" i="286"/>
  <c r="F15" i="286"/>
  <c r="D15" i="286"/>
  <c r="C15" i="286"/>
  <c r="B15" i="286"/>
  <c r="O14" i="286"/>
  <c r="I13" i="286"/>
  <c r="G13" i="286"/>
  <c r="F13" i="286"/>
  <c r="D13" i="286"/>
  <c r="C13" i="286"/>
  <c r="B13" i="286"/>
  <c r="K12" i="286"/>
  <c r="I11" i="286"/>
  <c r="G11" i="286"/>
  <c r="F11" i="286"/>
  <c r="D11" i="286"/>
  <c r="C11" i="286"/>
  <c r="B11" i="286"/>
  <c r="M10" i="286"/>
  <c r="I9" i="286"/>
  <c r="G9" i="286"/>
  <c r="F9" i="286"/>
  <c r="D9" i="286"/>
  <c r="C9" i="286"/>
  <c r="B9" i="286"/>
  <c r="K8" i="286"/>
  <c r="U7" i="286"/>
  <c r="I7" i="286"/>
  <c r="G7" i="286"/>
  <c r="F7" i="286"/>
  <c r="D7" i="286"/>
  <c r="C7" i="286"/>
  <c r="B7" i="286"/>
  <c r="Y5" i="286"/>
  <c r="R4" i="286"/>
  <c r="O62" i="286" s="1"/>
  <c r="G4" i="286"/>
  <c r="A4" i="286"/>
  <c r="Y3" i="286"/>
  <c r="A1" i="286"/>
  <c r="R47" i="285"/>
  <c r="E46" i="285" s="1"/>
  <c r="L21" i="285"/>
  <c r="I21" i="285"/>
  <c r="G21" i="285"/>
  <c r="E21" i="285"/>
  <c r="B34" i="285"/>
  <c r="F43" i="285"/>
  <c r="D21" i="285"/>
  <c r="C21" i="285"/>
  <c r="L19" i="285"/>
  <c r="I19" i="285"/>
  <c r="G19" i="285"/>
  <c r="E19" i="285"/>
  <c r="B33" i="285"/>
  <c r="F41" i="285"/>
  <c r="D19" i="285"/>
  <c r="C19" i="285"/>
  <c r="L17" i="285"/>
  <c r="I17" i="285"/>
  <c r="G17" i="285"/>
  <c r="E17" i="285"/>
  <c r="B32" i="285"/>
  <c r="F39" i="285"/>
  <c r="D17" i="285"/>
  <c r="C17" i="285"/>
  <c r="L15" i="285"/>
  <c r="I15" i="285"/>
  <c r="G15" i="285"/>
  <c r="E15" i="285"/>
  <c r="B31" i="285"/>
  <c r="F37" i="285"/>
  <c r="D15" i="285"/>
  <c r="C15" i="285"/>
  <c r="L13" i="285"/>
  <c r="I13" i="285"/>
  <c r="G13" i="285"/>
  <c r="E13" i="285"/>
  <c r="B28" i="285"/>
  <c r="C37" i="285"/>
  <c r="D13" i="285"/>
  <c r="C13" i="285"/>
  <c r="L11" i="285"/>
  <c r="I11" i="285"/>
  <c r="G11" i="285"/>
  <c r="E11" i="285"/>
  <c r="B27" i="285"/>
  <c r="C39" i="285"/>
  <c r="D11" i="285"/>
  <c r="C11" i="285"/>
  <c r="L9" i="285"/>
  <c r="I9" i="285"/>
  <c r="G9" i="285"/>
  <c r="E9" i="285"/>
  <c r="B26" i="285"/>
  <c r="C41" i="285"/>
  <c r="D9" i="285"/>
  <c r="C9" i="285"/>
  <c r="L7" i="285"/>
  <c r="I7" i="285"/>
  <c r="G7" i="285"/>
  <c r="E7" i="285"/>
  <c r="B25" i="285"/>
  <c r="C43" i="285"/>
  <c r="D7" i="285"/>
  <c r="C7" i="285"/>
  <c r="Y5" i="285"/>
  <c r="L4" i="285"/>
  <c r="K53" i="285" s="1"/>
  <c r="E4" i="285"/>
  <c r="A4" i="285"/>
  <c r="Y3" i="285"/>
  <c r="AD1" i="285" s="1"/>
  <c r="A1" i="285"/>
  <c r="R44" i="284"/>
  <c r="E43" i="284" s="1"/>
  <c r="L19" i="284"/>
  <c r="I19" i="284"/>
  <c r="G19" i="284"/>
  <c r="E19" i="284"/>
  <c r="B31" i="284"/>
  <c r="D19" i="284"/>
  <c r="C19" i="284"/>
  <c r="L17" i="284"/>
  <c r="I17" i="284"/>
  <c r="G17" i="284"/>
  <c r="E17" i="284"/>
  <c r="B30" i="284" s="1"/>
  <c r="F38" i="284"/>
  <c r="D17" i="284"/>
  <c r="C17" i="284"/>
  <c r="L15" i="284"/>
  <c r="I15" i="284"/>
  <c r="G15" i="284"/>
  <c r="E15" i="284"/>
  <c r="F36" i="284"/>
  <c r="D15" i="284"/>
  <c r="C15" i="284"/>
  <c r="L13" i="284"/>
  <c r="I13" i="284"/>
  <c r="G13" i="284"/>
  <c r="E13" i="284"/>
  <c r="B28" i="284" s="1"/>
  <c r="F34" i="284"/>
  <c r="D13" i="284"/>
  <c r="C13" i="284"/>
  <c r="L11" i="284"/>
  <c r="I11" i="284"/>
  <c r="G11" i="284"/>
  <c r="E11" i="284"/>
  <c r="B25" i="284" s="1"/>
  <c r="C38" i="284"/>
  <c r="D11" i="284"/>
  <c r="C11" i="284"/>
  <c r="L9" i="284"/>
  <c r="I9" i="284"/>
  <c r="G9" i="284"/>
  <c r="E9" i="284"/>
  <c r="B24" i="284" s="1"/>
  <c r="C36" i="284"/>
  <c r="D9" i="284"/>
  <c r="C9" i="284"/>
  <c r="L7" i="284"/>
  <c r="I7" i="284"/>
  <c r="G7" i="284"/>
  <c r="E7" i="284"/>
  <c r="C34" i="284"/>
  <c r="D7" i="284"/>
  <c r="C7" i="284"/>
  <c r="Y5" i="284"/>
  <c r="L4" i="284"/>
  <c r="K49" i="284" s="1"/>
  <c r="E4" i="284"/>
  <c r="A4" i="284"/>
  <c r="Y3" i="284"/>
  <c r="A1" i="284"/>
  <c r="R47" i="283"/>
  <c r="E40" i="283" s="1"/>
  <c r="L17" i="283"/>
  <c r="I17" i="283"/>
  <c r="G17" i="283"/>
  <c r="E17" i="283"/>
  <c r="B30" i="283"/>
  <c r="F34" i="283"/>
  <c r="D17" i="283"/>
  <c r="C17" i="283"/>
  <c r="L15" i="283"/>
  <c r="I15" i="283"/>
  <c r="G15" i="283"/>
  <c r="E15" i="283"/>
  <c r="B29" i="283" s="1"/>
  <c r="F36" i="283"/>
  <c r="D15" i="283"/>
  <c r="C15" i="283"/>
  <c r="L13" i="283"/>
  <c r="I13" i="283"/>
  <c r="G13" i="283"/>
  <c r="E13" i="283"/>
  <c r="B28" i="283" s="1"/>
  <c r="F32" i="283"/>
  <c r="D13" i="283"/>
  <c r="C13" i="283"/>
  <c r="L11" i="283"/>
  <c r="I11" i="283"/>
  <c r="G11" i="283"/>
  <c r="E11" i="283"/>
  <c r="C36" i="283"/>
  <c r="D11" i="283"/>
  <c r="C11" i="283"/>
  <c r="L9" i="283"/>
  <c r="I9" i="283"/>
  <c r="G9" i="283"/>
  <c r="E9" i="283"/>
  <c r="B24" i="283" s="1"/>
  <c r="C34" i="283"/>
  <c r="D9" i="283"/>
  <c r="C9" i="283"/>
  <c r="L7" i="283"/>
  <c r="I7" i="283"/>
  <c r="G7" i="283"/>
  <c r="E7" i="283"/>
  <c r="B23" i="283" s="1"/>
  <c r="C32" i="283"/>
  <c r="D7" i="283"/>
  <c r="C7" i="283"/>
  <c r="Y5" i="283"/>
  <c r="L4" i="283"/>
  <c r="K47" i="283" s="1"/>
  <c r="E4" i="283"/>
  <c r="A4" i="283"/>
  <c r="Y3" i="283"/>
  <c r="A1" i="283"/>
  <c r="L15" i="282"/>
  <c r="I15" i="282"/>
  <c r="G15" i="282"/>
  <c r="E15" i="282"/>
  <c r="B23" i="282" s="1"/>
  <c r="D15" i="282"/>
  <c r="C15" i="282"/>
  <c r="L13" i="282"/>
  <c r="I13" i="282"/>
  <c r="G13" i="282"/>
  <c r="E13" i="282"/>
  <c r="B22" i="282"/>
  <c r="D13" i="282"/>
  <c r="C13" i="282"/>
  <c r="L11" i="282"/>
  <c r="I11" i="282"/>
  <c r="G11" i="282"/>
  <c r="E11" i="282"/>
  <c r="B21" i="282" s="1"/>
  <c r="D11" i="282"/>
  <c r="C11" i="282"/>
  <c r="L9" i="282"/>
  <c r="I9" i="282"/>
  <c r="G9" i="282"/>
  <c r="E9" i="282"/>
  <c r="B20" i="282" s="1"/>
  <c r="D9" i="282"/>
  <c r="C9" i="282"/>
  <c r="L7" i="282"/>
  <c r="I7" i="282"/>
  <c r="G7" i="282"/>
  <c r="E7" i="282"/>
  <c r="B19" i="282" s="1"/>
  <c r="D7" i="282"/>
  <c r="C7" i="282"/>
  <c r="Y5" i="282"/>
  <c r="L4" i="282"/>
  <c r="K41" i="282" s="1"/>
  <c r="E4" i="282"/>
  <c r="A4" i="282"/>
  <c r="Y3" i="282"/>
  <c r="A1" i="282"/>
  <c r="L13" i="281"/>
  <c r="I13" i="281"/>
  <c r="G13" i="281"/>
  <c r="E13" i="281"/>
  <c r="B22" i="281" s="1"/>
  <c r="D13" i="281"/>
  <c r="C13" i="281"/>
  <c r="L11" i="281"/>
  <c r="I11" i="281"/>
  <c r="G11" i="281"/>
  <c r="E11" i="281"/>
  <c r="D11" i="281"/>
  <c r="C11" i="281"/>
  <c r="L9" i="281"/>
  <c r="I9" i="281"/>
  <c r="G9" i="281"/>
  <c r="E9" i="281"/>
  <c r="B20" i="281"/>
  <c r="D9" i="281"/>
  <c r="C9" i="281"/>
  <c r="L7" i="281"/>
  <c r="I7" i="281"/>
  <c r="G7" i="281"/>
  <c r="E7" i="281"/>
  <c r="B19" i="281" s="1"/>
  <c r="D7" i="281"/>
  <c r="C7" i="281"/>
  <c r="Y5" i="281"/>
  <c r="M4" i="281"/>
  <c r="K41" i="281"/>
  <c r="E4" i="281"/>
  <c r="A4" i="281"/>
  <c r="Y3" i="281"/>
  <c r="A1" i="281"/>
  <c r="L11" i="280"/>
  <c r="I11" i="280"/>
  <c r="G11" i="280"/>
  <c r="E11" i="280"/>
  <c r="B21" i="280" s="1"/>
  <c r="D11" i="280"/>
  <c r="C11" i="280"/>
  <c r="L9" i="280"/>
  <c r="I9" i="280"/>
  <c r="G9" i="280"/>
  <c r="E9" i="280"/>
  <c r="B20" i="280"/>
  <c r="D9" i="280"/>
  <c r="C9" i="280"/>
  <c r="L7" i="280"/>
  <c r="I7" i="280"/>
  <c r="G7" i="280"/>
  <c r="E7" i="280"/>
  <c r="D7" i="280"/>
  <c r="C7" i="280"/>
  <c r="Y5" i="280"/>
  <c r="L4" i="280"/>
  <c r="K41" i="280" s="1"/>
  <c r="E4" i="280"/>
  <c r="A4" i="280"/>
  <c r="Y3" i="280"/>
  <c r="A1" i="280"/>
  <c r="P156" i="279"/>
  <c r="M156" i="279" s="1"/>
  <c r="L156" i="279"/>
  <c r="K156" i="279"/>
  <c r="J156" i="279"/>
  <c r="P155" i="279"/>
  <c r="M155" i="279" s="1"/>
  <c r="L155" i="279"/>
  <c r="K155" i="279"/>
  <c r="J155" i="279"/>
  <c r="P154" i="279"/>
  <c r="M154" i="279" s="1"/>
  <c r="L154" i="279"/>
  <c r="K154" i="279"/>
  <c r="J154" i="279"/>
  <c r="P153" i="279"/>
  <c r="M153" i="279"/>
  <c r="L153" i="279"/>
  <c r="K153" i="279"/>
  <c r="J153" i="279"/>
  <c r="P152" i="279"/>
  <c r="M152" i="279" s="1"/>
  <c r="L152" i="279"/>
  <c r="K152" i="279"/>
  <c r="J152" i="279"/>
  <c r="P151" i="279"/>
  <c r="M151" i="279" s="1"/>
  <c r="L151" i="279"/>
  <c r="K151" i="279"/>
  <c r="J151" i="279"/>
  <c r="P150" i="279"/>
  <c r="M150" i="279" s="1"/>
  <c r="L150" i="279"/>
  <c r="K150" i="279"/>
  <c r="J150" i="279"/>
  <c r="P149" i="279"/>
  <c r="M149" i="279"/>
  <c r="L149" i="279"/>
  <c r="K149" i="279"/>
  <c r="J149" i="279"/>
  <c r="P148" i="279"/>
  <c r="M148" i="279" s="1"/>
  <c r="L148" i="279"/>
  <c r="K148" i="279"/>
  <c r="J148" i="279"/>
  <c r="P147" i="279"/>
  <c r="M147" i="279" s="1"/>
  <c r="L147" i="279"/>
  <c r="K147" i="279"/>
  <c r="J147" i="279"/>
  <c r="P146" i="279"/>
  <c r="M146" i="279" s="1"/>
  <c r="L146" i="279"/>
  <c r="K146" i="279"/>
  <c r="J146" i="279"/>
  <c r="P145" i="279"/>
  <c r="M145" i="279" s="1"/>
  <c r="L145" i="279"/>
  <c r="K145" i="279"/>
  <c r="J145" i="279"/>
  <c r="P144" i="279"/>
  <c r="M144" i="279" s="1"/>
  <c r="L144" i="279"/>
  <c r="K144" i="279"/>
  <c r="J144" i="279"/>
  <c r="P143" i="279"/>
  <c r="M143" i="279" s="1"/>
  <c r="L143" i="279"/>
  <c r="K143" i="279"/>
  <c r="J143" i="279"/>
  <c r="P142" i="279"/>
  <c r="M142" i="279" s="1"/>
  <c r="L142" i="279"/>
  <c r="K142" i="279"/>
  <c r="J142" i="279"/>
  <c r="P141" i="279"/>
  <c r="M141" i="279"/>
  <c r="L141" i="279"/>
  <c r="K141" i="279"/>
  <c r="J141" i="279"/>
  <c r="P140" i="279"/>
  <c r="M140" i="279" s="1"/>
  <c r="L140" i="279"/>
  <c r="K140" i="279"/>
  <c r="J140" i="279"/>
  <c r="P139" i="279"/>
  <c r="M139" i="279" s="1"/>
  <c r="L139" i="279"/>
  <c r="K139" i="279"/>
  <c r="J139" i="279"/>
  <c r="P138" i="279"/>
  <c r="M138" i="279" s="1"/>
  <c r="L138" i="279"/>
  <c r="K138" i="279"/>
  <c r="J138" i="279"/>
  <c r="P137" i="279"/>
  <c r="M137" i="279"/>
  <c r="L137" i="279"/>
  <c r="K137" i="279"/>
  <c r="J137" i="279"/>
  <c r="P136" i="279"/>
  <c r="M136" i="279" s="1"/>
  <c r="L136" i="279"/>
  <c r="K136" i="279"/>
  <c r="J136" i="279"/>
  <c r="P135" i="279"/>
  <c r="M135" i="279" s="1"/>
  <c r="L135" i="279"/>
  <c r="K135" i="279"/>
  <c r="J135" i="279"/>
  <c r="P134" i="279"/>
  <c r="M134" i="279" s="1"/>
  <c r="L134" i="279"/>
  <c r="K134" i="279"/>
  <c r="J134" i="279"/>
  <c r="P133" i="279"/>
  <c r="M133" i="279"/>
  <c r="L133" i="279"/>
  <c r="K133" i="279"/>
  <c r="J133" i="279"/>
  <c r="P132" i="279"/>
  <c r="M132" i="279" s="1"/>
  <c r="L132" i="279"/>
  <c r="K132" i="279"/>
  <c r="J132" i="279"/>
  <c r="P131" i="279"/>
  <c r="M131" i="279" s="1"/>
  <c r="L131" i="279"/>
  <c r="K131" i="279"/>
  <c r="J131" i="279"/>
  <c r="P130" i="279"/>
  <c r="M130" i="279" s="1"/>
  <c r="L130" i="279"/>
  <c r="K130" i="279"/>
  <c r="J130" i="279"/>
  <c r="P129" i="279"/>
  <c r="M129" i="279" s="1"/>
  <c r="L129" i="279"/>
  <c r="K129" i="279"/>
  <c r="J129" i="279"/>
  <c r="P128" i="279"/>
  <c r="M128" i="279" s="1"/>
  <c r="L128" i="279"/>
  <c r="K128" i="279"/>
  <c r="J128" i="279"/>
  <c r="P127" i="279"/>
  <c r="M127" i="279" s="1"/>
  <c r="L127" i="279"/>
  <c r="K127" i="279"/>
  <c r="J127" i="279"/>
  <c r="P126" i="279"/>
  <c r="M126" i="279" s="1"/>
  <c r="L126" i="279"/>
  <c r="K126" i="279"/>
  <c r="J126" i="279"/>
  <c r="P125" i="279"/>
  <c r="M125" i="279" s="1"/>
  <c r="L125" i="279"/>
  <c r="K125" i="279"/>
  <c r="J125" i="279"/>
  <c r="P124" i="279"/>
  <c r="M124" i="279" s="1"/>
  <c r="L124" i="279"/>
  <c r="K124" i="279"/>
  <c r="J124" i="279"/>
  <c r="P123" i="279"/>
  <c r="M123" i="279" s="1"/>
  <c r="L123" i="279"/>
  <c r="K123" i="279"/>
  <c r="J123" i="279"/>
  <c r="P122" i="279"/>
  <c r="M122" i="279" s="1"/>
  <c r="L122" i="279"/>
  <c r="K122" i="279"/>
  <c r="J122" i="279"/>
  <c r="P121" i="279"/>
  <c r="M121" i="279"/>
  <c r="L121" i="279"/>
  <c r="K121" i="279"/>
  <c r="J121" i="279"/>
  <c r="P120" i="279"/>
  <c r="M120" i="279" s="1"/>
  <c r="L120" i="279"/>
  <c r="K120" i="279"/>
  <c r="J120" i="279"/>
  <c r="P119" i="279"/>
  <c r="M119" i="279" s="1"/>
  <c r="L119" i="279"/>
  <c r="K119" i="279"/>
  <c r="J119" i="279"/>
  <c r="P118" i="279"/>
  <c r="M118" i="279" s="1"/>
  <c r="L118" i="279"/>
  <c r="K118" i="279"/>
  <c r="J118" i="279"/>
  <c r="P117" i="279"/>
  <c r="M117" i="279"/>
  <c r="L117" i="279"/>
  <c r="K117" i="279"/>
  <c r="J117" i="279"/>
  <c r="P116" i="279"/>
  <c r="M116" i="279" s="1"/>
  <c r="L116" i="279"/>
  <c r="K116" i="279"/>
  <c r="J116" i="279"/>
  <c r="P115" i="279"/>
  <c r="M115" i="279" s="1"/>
  <c r="L115" i="279"/>
  <c r="K115" i="279"/>
  <c r="J115" i="279"/>
  <c r="P114" i="279"/>
  <c r="M114" i="279" s="1"/>
  <c r="L114" i="279"/>
  <c r="K114" i="279"/>
  <c r="J114" i="279"/>
  <c r="P113" i="279"/>
  <c r="M113" i="279" s="1"/>
  <c r="L113" i="279"/>
  <c r="K113" i="279"/>
  <c r="J113" i="279"/>
  <c r="P112" i="279"/>
  <c r="M112" i="279" s="1"/>
  <c r="L112" i="279"/>
  <c r="K112" i="279"/>
  <c r="J112" i="279"/>
  <c r="P111" i="279"/>
  <c r="M111" i="279" s="1"/>
  <c r="L111" i="279"/>
  <c r="K111" i="279"/>
  <c r="J111" i="279"/>
  <c r="P110" i="279"/>
  <c r="M110" i="279" s="1"/>
  <c r="L110" i="279"/>
  <c r="K110" i="279"/>
  <c r="J110" i="279"/>
  <c r="P109" i="279"/>
  <c r="M109" i="279" s="1"/>
  <c r="L109" i="279"/>
  <c r="K109" i="279"/>
  <c r="J109" i="279"/>
  <c r="P108" i="279"/>
  <c r="M108" i="279" s="1"/>
  <c r="L108" i="279"/>
  <c r="K108" i="279"/>
  <c r="J108" i="279"/>
  <c r="P107" i="279"/>
  <c r="M107" i="279" s="1"/>
  <c r="L107" i="279"/>
  <c r="K107" i="279"/>
  <c r="J107" i="279"/>
  <c r="P106" i="279"/>
  <c r="M106" i="279" s="1"/>
  <c r="L106" i="279"/>
  <c r="K106" i="279"/>
  <c r="J106" i="279"/>
  <c r="P105" i="279"/>
  <c r="M105" i="279"/>
  <c r="L105" i="279"/>
  <c r="K105" i="279"/>
  <c r="J105" i="279"/>
  <c r="P104" i="279"/>
  <c r="M104" i="279" s="1"/>
  <c r="L104" i="279"/>
  <c r="K104" i="279"/>
  <c r="J104" i="279"/>
  <c r="P103" i="279"/>
  <c r="M103" i="279" s="1"/>
  <c r="L103" i="279"/>
  <c r="K103" i="279"/>
  <c r="J103" i="279"/>
  <c r="P102" i="279"/>
  <c r="M102" i="279" s="1"/>
  <c r="L102" i="279"/>
  <c r="K102" i="279"/>
  <c r="J102" i="279"/>
  <c r="P101" i="279"/>
  <c r="M101" i="279"/>
  <c r="L101" i="279"/>
  <c r="K101" i="279"/>
  <c r="J101" i="279"/>
  <c r="P100" i="279"/>
  <c r="M100" i="279" s="1"/>
  <c r="L100" i="279"/>
  <c r="K100" i="279"/>
  <c r="J100" i="279"/>
  <c r="P99" i="279"/>
  <c r="M99" i="279" s="1"/>
  <c r="L99" i="279"/>
  <c r="K99" i="279"/>
  <c r="J99" i="279"/>
  <c r="P98" i="279"/>
  <c r="M98" i="279" s="1"/>
  <c r="L98" i="279"/>
  <c r="K98" i="279"/>
  <c r="J98" i="279"/>
  <c r="P97" i="279"/>
  <c r="M97" i="279" s="1"/>
  <c r="L97" i="279"/>
  <c r="K97" i="279"/>
  <c r="J97" i="279"/>
  <c r="P96" i="279"/>
  <c r="M96" i="279" s="1"/>
  <c r="L96" i="279"/>
  <c r="K96" i="279"/>
  <c r="J96" i="279"/>
  <c r="P95" i="279"/>
  <c r="M95" i="279" s="1"/>
  <c r="L95" i="279"/>
  <c r="K95" i="279"/>
  <c r="J95" i="279"/>
  <c r="P94" i="279"/>
  <c r="M94" i="279" s="1"/>
  <c r="L94" i="279"/>
  <c r="K94" i="279"/>
  <c r="J94" i="279"/>
  <c r="P93" i="279"/>
  <c r="M93" i="279" s="1"/>
  <c r="L93" i="279"/>
  <c r="K93" i="279"/>
  <c r="J93" i="279"/>
  <c r="P92" i="279"/>
  <c r="M92" i="279" s="1"/>
  <c r="L92" i="279"/>
  <c r="K92" i="279"/>
  <c r="J92" i="279"/>
  <c r="P91" i="279"/>
  <c r="M91" i="279" s="1"/>
  <c r="L91" i="279"/>
  <c r="K91" i="279"/>
  <c r="J91" i="279"/>
  <c r="P90" i="279"/>
  <c r="M90" i="279" s="1"/>
  <c r="L90" i="279"/>
  <c r="K90" i="279"/>
  <c r="J90" i="279"/>
  <c r="P89" i="279"/>
  <c r="M89" i="279"/>
  <c r="L89" i="279"/>
  <c r="K89" i="279"/>
  <c r="J89" i="279"/>
  <c r="P88" i="279"/>
  <c r="M88" i="279" s="1"/>
  <c r="L88" i="279"/>
  <c r="K88" i="279"/>
  <c r="J88" i="279"/>
  <c r="P87" i="279"/>
  <c r="M87" i="279" s="1"/>
  <c r="L87" i="279"/>
  <c r="K87" i="279"/>
  <c r="J87" i="279"/>
  <c r="P86" i="279"/>
  <c r="M86" i="279" s="1"/>
  <c r="L86" i="279"/>
  <c r="K86" i="279"/>
  <c r="J86" i="279"/>
  <c r="P85" i="279"/>
  <c r="M85" i="279"/>
  <c r="L85" i="279"/>
  <c r="K85" i="279"/>
  <c r="J85" i="279"/>
  <c r="P84" i="279"/>
  <c r="M84" i="279" s="1"/>
  <c r="L84" i="279"/>
  <c r="K84" i="279"/>
  <c r="J84" i="279"/>
  <c r="P83" i="279"/>
  <c r="M83" i="279" s="1"/>
  <c r="L83" i="279"/>
  <c r="K83" i="279"/>
  <c r="J83" i="279"/>
  <c r="P82" i="279"/>
  <c r="M82" i="279" s="1"/>
  <c r="L82" i="279"/>
  <c r="K82" i="279"/>
  <c r="J82" i="279"/>
  <c r="P81" i="279"/>
  <c r="M81" i="279" s="1"/>
  <c r="L81" i="279"/>
  <c r="K81" i="279"/>
  <c r="J81" i="279"/>
  <c r="P80" i="279"/>
  <c r="M80" i="279" s="1"/>
  <c r="L80" i="279"/>
  <c r="K80" i="279"/>
  <c r="J80" i="279"/>
  <c r="P79" i="279"/>
  <c r="M79" i="279" s="1"/>
  <c r="L79" i="279"/>
  <c r="K79" i="279"/>
  <c r="J79" i="279"/>
  <c r="P78" i="279"/>
  <c r="M78" i="279" s="1"/>
  <c r="L78" i="279"/>
  <c r="K78" i="279"/>
  <c r="J78" i="279"/>
  <c r="P77" i="279"/>
  <c r="M77" i="279" s="1"/>
  <c r="L77" i="279"/>
  <c r="K77" i="279"/>
  <c r="J77" i="279"/>
  <c r="P76" i="279"/>
  <c r="M76" i="279" s="1"/>
  <c r="L76" i="279"/>
  <c r="K76" i="279"/>
  <c r="J76" i="279"/>
  <c r="P75" i="279"/>
  <c r="M75" i="279" s="1"/>
  <c r="L75" i="279"/>
  <c r="K75" i="279"/>
  <c r="J75" i="279"/>
  <c r="P74" i="279"/>
  <c r="M74" i="279" s="1"/>
  <c r="L74" i="279"/>
  <c r="K74" i="279"/>
  <c r="J74" i="279"/>
  <c r="P73" i="279"/>
  <c r="M73" i="279"/>
  <c r="L73" i="279"/>
  <c r="K73" i="279"/>
  <c r="J73" i="279"/>
  <c r="P72" i="279"/>
  <c r="M72" i="279" s="1"/>
  <c r="L72" i="279"/>
  <c r="K72" i="279"/>
  <c r="J72" i="279"/>
  <c r="P71" i="279"/>
  <c r="M71" i="279" s="1"/>
  <c r="L71" i="279"/>
  <c r="K71" i="279"/>
  <c r="J71" i="279"/>
  <c r="P70" i="279"/>
  <c r="M70" i="279" s="1"/>
  <c r="L70" i="279"/>
  <c r="K70" i="279"/>
  <c r="J70" i="279"/>
  <c r="P69" i="279"/>
  <c r="M69" i="279"/>
  <c r="L69" i="279"/>
  <c r="K69" i="279"/>
  <c r="J69" i="279"/>
  <c r="P68" i="279"/>
  <c r="M68" i="279" s="1"/>
  <c r="L68" i="279"/>
  <c r="K68" i="279"/>
  <c r="J68" i="279"/>
  <c r="P67" i="279"/>
  <c r="M67" i="279" s="1"/>
  <c r="L67" i="279"/>
  <c r="K67" i="279"/>
  <c r="J67" i="279"/>
  <c r="P66" i="279"/>
  <c r="M66" i="279" s="1"/>
  <c r="L66" i="279"/>
  <c r="K66" i="279"/>
  <c r="J66" i="279"/>
  <c r="P65" i="279"/>
  <c r="M65" i="279" s="1"/>
  <c r="L65" i="279"/>
  <c r="K65" i="279"/>
  <c r="J65" i="279"/>
  <c r="P64" i="279"/>
  <c r="M64" i="279" s="1"/>
  <c r="L64" i="279"/>
  <c r="K64" i="279"/>
  <c r="J64" i="279"/>
  <c r="P63" i="279"/>
  <c r="M63" i="279" s="1"/>
  <c r="L63" i="279"/>
  <c r="K63" i="279"/>
  <c r="J63" i="279"/>
  <c r="P62" i="279"/>
  <c r="M62" i="279" s="1"/>
  <c r="L62" i="279"/>
  <c r="K62" i="279"/>
  <c r="J62" i="279"/>
  <c r="P61" i="279"/>
  <c r="M61" i="279" s="1"/>
  <c r="L61" i="279"/>
  <c r="K61" i="279"/>
  <c r="J61" i="279"/>
  <c r="P60" i="279"/>
  <c r="M60" i="279" s="1"/>
  <c r="L60" i="279"/>
  <c r="K60" i="279"/>
  <c r="J60" i="279"/>
  <c r="P59" i="279"/>
  <c r="M59" i="279" s="1"/>
  <c r="L59" i="279"/>
  <c r="K59" i="279"/>
  <c r="J59" i="279"/>
  <c r="P58" i="279"/>
  <c r="M58" i="279" s="1"/>
  <c r="L58" i="279"/>
  <c r="K58" i="279"/>
  <c r="J58" i="279"/>
  <c r="P57" i="279"/>
  <c r="M57" i="279"/>
  <c r="L57" i="279"/>
  <c r="K57" i="279"/>
  <c r="J57" i="279"/>
  <c r="P56" i="279"/>
  <c r="M56" i="279" s="1"/>
  <c r="L56" i="279"/>
  <c r="K56" i="279"/>
  <c r="J56" i="279"/>
  <c r="P55" i="279"/>
  <c r="M55" i="279" s="1"/>
  <c r="L55" i="279"/>
  <c r="K55" i="279"/>
  <c r="J55" i="279"/>
  <c r="P54" i="279"/>
  <c r="M54" i="279" s="1"/>
  <c r="L54" i="279"/>
  <c r="K54" i="279"/>
  <c r="J54" i="279"/>
  <c r="P53" i="279"/>
  <c r="M53" i="279"/>
  <c r="L53" i="279"/>
  <c r="K53" i="279"/>
  <c r="J53" i="279"/>
  <c r="P52" i="279"/>
  <c r="M52" i="279" s="1"/>
  <c r="L52" i="279"/>
  <c r="K52" i="279"/>
  <c r="J52" i="279"/>
  <c r="P51" i="279"/>
  <c r="M51" i="279" s="1"/>
  <c r="L51" i="279"/>
  <c r="K51" i="279"/>
  <c r="J51" i="279"/>
  <c r="P50" i="279"/>
  <c r="M50" i="279" s="1"/>
  <c r="L50" i="279"/>
  <c r="K50" i="279"/>
  <c r="J50" i="279"/>
  <c r="P49" i="279"/>
  <c r="M49" i="279" s="1"/>
  <c r="L49" i="279"/>
  <c r="K49" i="279"/>
  <c r="J49" i="279"/>
  <c r="P48" i="279"/>
  <c r="M48" i="279" s="1"/>
  <c r="L48" i="279"/>
  <c r="K48" i="279"/>
  <c r="J48" i="279"/>
  <c r="P47" i="279"/>
  <c r="M47" i="279" s="1"/>
  <c r="L47" i="279"/>
  <c r="K47" i="279"/>
  <c r="J47" i="279"/>
  <c r="P46" i="279"/>
  <c r="M46" i="279" s="1"/>
  <c r="L46" i="279"/>
  <c r="K46" i="279"/>
  <c r="J46" i="279"/>
  <c r="P45" i="279"/>
  <c r="M45" i="279" s="1"/>
  <c r="L45" i="279"/>
  <c r="K45" i="279"/>
  <c r="J45" i="279"/>
  <c r="P44" i="279"/>
  <c r="M44" i="279" s="1"/>
  <c r="L44" i="279"/>
  <c r="K44" i="279"/>
  <c r="J44" i="279"/>
  <c r="P43" i="279"/>
  <c r="M43" i="279" s="1"/>
  <c r="L43" i="279"/>
  <c r="K43" i="279"/>
  <c r="J43" i="279"/>
  <c r="P42" i="279"/>
  <c r="M42" i="279" s="1"/>
  <c r="L42" i="279"/>
  <c r="K42" i="279"/>
  <c r="J42" i="279"/>
  <c r="P41" i="279"/>
  <c r="M41" i="279"/>
  <c r="L41" i="279"/>
  <c r="K41" i="279"/>
  <c r="J41" i="279"/>
  <c r="P40" i="279"/>
  <c r="M40" i="279" s="1"/>
  <c r="L40" i="279"/>
  <c r="K40" i="279"/>
  <c r="J40" i="279"/>
  <c r="H5" i="279"/>
  <c r="D5" i="279"/>
  <c r="C5" i="279"/>
  <c r="A5" i="279"/>
  <c r="A1" i="279"/>
  <c r="R47" i="278"/>
  <c r="I37" i="278"/>
  <c r="G37" i="278"/>
  <c r="F37" i="278"/>
  <c r="D37" i="278"/>
  <c r="C37" i="278"/>
  <c r="B37" i="278"/>
  <c r="K36" i="278"/>
  <c r="B36" i="278"/>
  <c r="I35" i="278"/>
  <c r="G35" i="278"/>
  <c r="F35" i="278"/>
  <c r="D35" i="278"/>
  <c r="C35" i="278"/>
  <c r="B35" i="278"/>
  <c r="M34" i="278"/>
  <c r="B34" i="278"/>
  <c r="I33" i="278"/>
  <c r="G33" i="278"/>
  <c r="F33" i="278"/>
  <c r="D33" i="278"/>
  <c r="C33" i="278"/>
  <c r="B33" i="278"/>
  <c r="K32" i="278"/>
  <c r="B32" i="278"/>
  <c r="I31" i="278"/>
  <c r="G31" i="278"/>
  <c r="F31" i="278"/>
  <c r="D31" i="278"/>
  <c r="C31" i="278"/>
  <c r="B31" i="278"/>
  <c r="B30" i="278"/>
  <c r="I29" i="278"/>
  <c r="G29" i="278"/>
  <c r="F29" i="278"/>
  <c r="D29" i="278"/>
  <c r="C29" i="278"/>
  <c r="B29" i="278"/>
  <c r="K28" i="278"/>
  <c r="B28" i="278"/>
  <c r="I27" i="278"/>
  <c r="G27" i="278"/>
  <c r="F27" i="278"/>
  <c r="D27" i="278"/>
  <c r="C27" i="278"/>
  <c r="B27" i="278"/>
  <c r="M26" i="278"/>
  <c r="B26" i="278"/>
  <c r="I25" i="278"/>
  <c r="G25" i="278"/>
  <c r="F25" i="278"/>
  <c r="D25" i="278"/>
  <c r="C25" i="278"/>
  <c r="B25" i="278"/>
  <c r="K24" i="278"/>
  <c r="B24" i="278"/>
  <c r="I23" i="278"/>
  <c r="G23" i="278"/>
  <c r="F23" i="278"/>
  <c r="D23" i="278"/>
  <c r="C23" i="278"/>
  <c r="B23" i="278"/>
  <c r="B22" i="278"/>
  <c r="I21" i="278"/>
  <c r="G21" i="278"/>
  <c r="F21" i="278"/>
  <c r="D21" i="278"/>
  <c r="C21" i="278"/>
  <c r="B21" i="278"/>
  <c r="K20" i="278"/>
  <c r="B20" i="278"/>
  <c r="I19" i="278"/>
  <c r="G19" i="278"/>
  <c r="F19" i="278"/>
  <c r="D19" i="278"/>
  <c r="C19" i="278"/>
  <c r="B19" i="278"/>
  <c r="M18" i="278"/>
  <c r="B18" i="278"/>
  <c r="I17" i="278"/>
  <c r="G17" i="278"/>
  <c r="F17" i="278"/>
  <c r="D17" i="278"/>
  <c r="C17" i="278"/>
  <c r="B17" i="278"/>
  <c r="U16" i="278"/>
  <c r="K16" i="278"/>
  <c r="B16" i="278"/>
  <c r="I15" i="278"/>
  <c r="G15" i="278"/>
  <c r="F15" i="278"/>
  <c r="D15" i="278"/>
  <c r="C15" i="278"/>
  <c r="B15" i="278"/>
  <c r="B14" i="278"/>
  <c r="I13" i="278"/>
  <c r="G13" i="278"/>
  <c r="F13" i="278"/>
  <c r="D13" i="278"/>
  <c r="C13" i="278"/>
  <c r="B13" i="278"/>
  <c r="K12" i="278"/>
  <c r="B12" i="278"/>
  <c r="I11" i="278"/>
  <c r="G11" i="278"/>
  <c r="F11" i="278"/>
  <c r="D11" i="278"/>
  <c r="C11" i="278"/>
  <c r="B11" i="278"/>
  <c r="M10" i="278"/>
  <c r="B10" i="278"/>
  <c r="I9" i="278"/>
  <c r="G9" i="278"/>
  <c r="F9" i="278"/>
  <c r="D9" i="278"/>
  <c r="C9" i="278"/>
  <c r="B9" i="278"/>
  <c r="K8" i="278"/>
  <c r="U7" i="278"/>
  <c r="I7" i="278"/>
  <c r="G7" i="278"/>
  <c r="F7" i="278"/>
  <c r="D7" i="278"/>
  <c r="C7" i="278"/>
  <c r="B7" i="278"/>
  <c r="R4" i="278"/>
  <c r="O47" i="278" s="1"/>
  <c r="K4" i="278"/>
  <c r="G4" i="278"/>
  <c r="A4" i="278"/>
  <c r="A1" i="278"/>
  <c r="R32" i="277"/>
  <c r="I21" i="277"/>
  <c r="G21" i="277"/>
  <c r="F21" i="277"/>
  <c r="D21" i="277"/>
  <c r="C21" i="277"/>
  <c r="B21" i="277"/>
  <c r="K20" i="277"/>
  <c r="I19" i="277"/>
  <c r="G19" i="277"/>
  <c r="F19" i="277"/>
  <c r="D19" i="277"/>
  <c r="C19" i="277"/>
  <c r="B19" i="277"/>
  <c r="I17" i="277"/>
  <c r="G17" i="277"/>
  <c r="F17" i="277"/>
  <c r="D17" i="277"/>
  <c r="C17" i="277"/>
  <c r="B17" i="277"/>
  <c r="U16" i="277"/>
  <c r="K16" i="277"/>
  <c r="I15" i="277"/>
  <c r="G15" i="277"/>
  <c r="F15" i="277"/>
  <c r="D15" i="277"/>
  <c r="C15" i="277"/>
  <c r="B15" i="277"/>
  <c r="I13" i="277"/>
  <c r="G13" i="277"/>
  <c r="F13" i="277"/>
  <c r="D13" i="277"/>
  <c r="C13" i="277"/>
  <c r="B13" i="277"/>
  <c r="K12" i="277"/>
  <c r="I11" i="277"/>
  <c r="G11" i="277"/>
  <c r="F11" i="277"/>
  <c r="D11" i="277"/>
  <c r="C11" i="277"/>
  <c r="B11" i="277"/>
  <c r="I9" i="277"/>
  <c r="G9" i="277"/>
  <c r="F9" i="277"/>
  <c r="D9" i="277"/>
  <c r="C9" i="277"/>
  <c r="B9" i="277"/>
  <c r="K8" i="277"/>
  <c r="U7" i="277"/>
  <c r="I7" i="277"/>
  <c r="G7" i="277"/>
  <c r="F7" i="277"/>
  <c r="D7" i="277"/>
  <c r="C7" i="277"/>
  <c r="B7" i="277"/>
  <c r="R4" i="277"/>
  <c r="O32" i="277"/>
  <c r="K4" i="277"/>
  <c r="G4" i="277"/>
  <c r="A4" i="277"/>
  <c r="A1" i="277"/>
  <c r="R31" i="276"/>
  <c r="F24" i="276" s="1"/>
  <c r="I21" i="276"/>
  <c r="G21" i="276"/>
  <c r="F21" i="276"/>
  <c r="D21" i="276"/>
  <c r="C21" i="276"/>
  <c r="B21" i="276"/>
  <c r="K20" i="276"/>
  <c r="I19" i="276"/>
  <c r="G19" i="276"/>
  <c r="F19" i="276"/>
  <c r="D19" i="276"/>
  <c r="C19" i="276"/>
  <c r="B19" i="276"/>
  <c r="M18" i="276"/>
  <c r="I17" i="276"/>
  <c r="G17" i="276"/>
  <c r="F17" i="276"/>
  <c r="D17" i="276"/>
  <c r="C17" i="276"/>
  <c r="B17" i="276"/>
  <c r="U16" i="276"/>
  <c r="K16" i="276"/>
  <c r="I15" i="276"/>
  <c r="G15" i="276"/>
  <c r="F15" i="276"/>
  <c r="D15" i="276"/>
  <c r="C15" i="276"/>
  <c r="B15" i="276"/>
  <c r="I13" i="276"/>
  <c r="G13" i="276"/>
  <c r="F13" i="276"/>
  <c r="D13" i="276"/>
  <c r="C13" i="276"/>
  <c r="B13" i="276"/>
  <c r="K12" i="276"/>
  <c r="I11" i="276"/>
  <c r="G11" i="276"/>
  <c r="F11" i="276"/>
  <c r="D11" i="276"/>
  <c r="C11" i="276"/>
  <c r="B11" i="276"/>
  <c r="M10" i="276"/>
  <c r="I9" i="276"/>
  <c r="G9" i="276"/>
  <c r="F9" i="276"/>
  <c r="D9" i="276"/>
  <c r="C9" i="276"/>
  <c r="B9" i="276"/>
  <c r="K8" i="276"/>
  <c r="U7" i="276"/>
  <c r="I7" i="276"/>
  <c r="G7" i="276"/>
  <c r="F7" i="276"/>
  <c r="D7" i="276"/>
  <c r="C7" i="276"/>
  <c r="B7" i="276"/>
  <c r="R4" i="276"/>
  <c r="O31" i="276"/>
  <c r="K4" i="276"/>
  <c r="G4" i="276"/>
  <c r="A4" i="276"/>
  <c r="A1" i="276"/>
  <c r="N122" i="275"/>
  <c r="K122" i="275" s="1"/>
  <c r="J122" i="275"/>
  <c r="I122" i="275"/>
  <c r="H122" i="275"/>
  <c r="N121" i="275"/>
  <c r="K121" i="275"/>
  <c r="J121" i="275"/>
  <c r="I121" i="275"/>
  <c r="H121" i="275"/>
  <c r="N120" i="275"/>
  <c r="K120" i="275" s="1"/>
  <c r="J120" i="275"/>
  <c r="I120" i="275"/>
  <c r="H120" i="275"/>
  <c r="N119" i="275"/>
  <c r="K119" i="275" s="1"/>
  <c r="J119" i="275"/>
  <c r="I119" i="275"/>
  <c r="H119" i="275"/>
  <c r="N118" i="275"/>
  <c r="K118" i="275" s="1"/>
  <c r="J118" i="275"/>
  <c r="I118" i="275"/>
  <c r="H118" i="275"/>
  <c r="N117" i="275"/>
  <c r="K117" i="275"/>
  <c r="J117" i="275"/>
  <c r="I117" i="275"/>
  <c r="H117" i="275"/>
  <c r="N116" i="275"/>
  <c r="K116" i="275"/>
  <c r="J116" i="275"/>
  <c r="I116" i="275"/>
  <c r="H116" i="275"/>
  <c r="N115" i="275"/>
  <c r="K115" i="275" s="1"/>
  <c r="J115" i="275"/>
  <c r="I115" i="275"/>
  <c r="H115" i="275"/>
  <c r="N114" i="275"/>
  <c r="K114" i="275" s="1"/>
  <c r="J114" i="275"/>
  <c r="I114" i="275"/>
  <c r="H114" i="275"/>
  <c r="N113" i="275"/>
  <c r="K113" i="275"/>
  <c r="J113" i="275"/>
  <c r="I113" i="275"/>
  <c r="H113" i="275"/>
  <c r="N112" i="275"/>
  <c r="K112" i="275" s="1"/>
  <c r="J112" i="275"/>
  <c r="I112" i="275"/>
  <c r="H112" i="275"/>
  <c r="N111" i="275"/>
  <c r="K111" i="275" s="1"/>
  <c r="J111" i="275"/>
  <c r="I111" i="275"/>
  <c r="H111" i="275"/>
  <c r="N110" i="275"/>
  <c r="K110" i="275" s="1"/>
  <c r="J110" i="275"/>
  <c r="I110" i="275"/>
  <c r="H110" i="275"/>
  <c r="N109" i="275"/>
  <c r="K109" i="275" s="1"/>
  <c r="J109" i="275"/>
  <c r="I109" i="275"/>
  <c r="H109" i="275"/>
  <c r="N108" i="275"/>
  <c r="K108" i="275" s="1"/>
  <c r="J108" i="275"/>
  <c r="I108" i="275"/>
  <c r="H108" i="275"/>
  <c r="N107" i="275"/>
  <c r="K107" i="275" s="1"/>
  <c r="J107" i="275"/>
  <c r="I107" i="275"/>
  <c r="H107" i="275"/>
  <c r="N106" i="275"/>
  <c r="K106" i="275" s="1"/>
  <c r="J106" i="275"/>
  <c r="I106" i="275"/>
  <c r="H106" i="275"/>
  <c r="N105" i="275"/>
  <c r="K105" i="275"/>
  <c r="J105" i="275"/>
  <c r="I105" i="275"/>
  <c r="H105" i="275"/>
  <c r="N104" i="275"/>
  <c r="K104" i="275" s="1"/>
  <c r="J104" i="275"/>
  <c r="I104" i="275"/>
  <c r="H104" i="275"/>
  <c r="N103" i="275"/>
  <c r="K103" i="275" s="1"/>
  <c r="J103" i="275"/>
  <c r="I103" i="275"/>
  <c r="H103" i="275"/>
  <c r="N102" i="275"/>
  <c r="K102" i="275" s="1"/>
  <c r="J102" i="275"/>
  <c r="I102" i="275"/>
  <c r="H102" i="275"/>
  <c r="N101" i="275"/>
  <c r="K101" i="275"/>
  <c r="J101" i="275"/>
  <c r="I101" i="275"/>
  <c r="H101" i="275"/>
  <c r="N100" i="275"/>
  <c r="K100" i="275" s="1"/>
  <c r="J100" i="275"/>
  <c r="I100" i="275"/>
  <c r="H100" i="275"/>
  <c r="N99" i="275"/>
  <c r="K99" i="275" s="1"/>
  <c r="J99" i="275"/>
  <c r="I99" i="275"/>
  <c r="H99" i="275"/>
  <c r="N98" i="275"/>
  <c r="K98" i="275" s="1"/>
  <c r="J98" i="275"/>
  <c r="I98" i="275"/>
  <c r="H98" i="275"/>
  <c r="N97" i="275"/>
  <c r="K97" i="275"/>
  <c r="J97" i="275"/>
  <c r="I97" i="275"/>
  <c r="H97" i="275"/>
  <c r="N96" i="275"/>
  <c r="K96" i="275" s="1"/>
  <c r="J96" i="275"/>
  <c r="I96" i="275"/>
  <c r="H96" i="275"/>
  <c r="N95" i="275"/>
  <c r="K95" i="275" s="1"/>
  <c r="J95" i="275"/>
  <c r="I95" i="275"/>
  <c r="H95" i="275"/>
  <c r="N94" i="275"/>
  <c r="K94" i="275" s="1"/>
  <c r="J94" i="275"/>
  <c r="I94" i="275"/>
  <c r="H94" i="275"/>
  <c r="N93" i="275"/>
  <c r="K93" i="275" s="1"/>
  <c r="J93" i="275"/>
  <c r="I93" i="275"/>
  <c r="H93" i="275"/>
  <c r="N92" i="275"/>
  <c r="K92" i="275" s="1"/>
  <c r="J92" i="275"/>
  <c r="I92" i="275"/>
  <c r="H92" i="275"/>
  <c r="N91" i="275"/>
  <c r="K91" i="275" s="1"/>
  <c r="J91" i="275"/>
  <c r="I91" i="275"/>
  <c r="H91" i="275"/>
  <c r="N90" i="275"/>
  <c r="K90" i="275" s="1"/>
  <c r="J90" i="275"/>
  <c r="I90" i="275"/>
  <c r="H90" i="275"/>
  <c r="N89" i="275"/>
  <c r="K89" i="275"/>
  <c r="J89" i="275"/>
  <c r="I89" i="275"/>
  <c r="H89" i="275"/>
  <c r="N88" i="275"/>
  <c r="K88" i="275" s="1"/>
  <c r="J88" i="275"/>
  <c r="I88" i="275"/>
  <c r="H88" i="275"/>
  <c r="N87" i="275"/>
  <c r="K87" i="275" s="1"/>
  <c r="J87" i="275"/>
  <c r="I87" i="275"/>
  <c r="H87" i="275"/>
  <c r="N86" i="275"/>
  <c r="K86" i="275" s="1"/>
  <c r="J86" i="275"/>
  <c r="I86" i="275"/>
  <c r="H86" i="275"/>
  <c r="N85" i="275"/>
  <c r="K85" i="275"/>
  <c r="J85" i="275"/>
  <c r="I85" i="275"/>
  <c r="H85" i="275"/>
  <c r="N84" i="275"/>
  <c r="K84" i="275" s="1"/>
  <c r="J84" i="275"/>
  <c r="I84" i="275"/>
  <c r="H84" i="275"/>
  <c r="N83" i="275"/>
  <c r="K83" i="275" s="1"/>
  <c r="J83" i="275"/>
  <c r="I83" i="275"/>
  <c r="H83" i="275"/>
  <c r="N82" i="275"/>
  <c r="K82" i="275" s="1"/>
  <c r="J82" i="275"/>
  <c r="I82" i="275"/>
  <c r="H82" i="275"/>
  <c r="N81" i="275"/>
  <c r="K81" i="275"/>
  <c r="J81" i="275"/>
  <c r="I81" i="275"/>
  <c r="H81" i="275"/>
  <c r="N80" i="275"/>
  <c r="K80" i="275" s="1"/>
  <c r="J80" i="275"/>
  <c r="I80" i="275"/>
  <c r="H80" i="275"/>
  <c r="N79" i="275"/>
  <c r="K79" i="275" s="1"/>
  <c r="J79" i="275"/>
  <c r="I79" i="275"/>
  <c r="H79" i="275"/>
  <c r="N78" i="275"/>
  <c r="K78" i="275" s="1"/>
  <c r="J78" i="275"/>
  <c r="I78" i="275"/>
  <c r="H78" i="275"/>
  <c r="N77" i="275"/>
  <c r="K77" i="275" s="1"/>
  <c r="J77" i="275"/>
  <c r="I77" i="275"/>
  <c r="H77" i="275"/>
  <c r="N76" i="275"/>
  <c r="K76" i="275" s="1"/>
  <c r="J76" i="275"/>
  <c r="I76" i="275"/>
  <c r="H76" i="275"/>
  <c r="N75" i="275"/>
  <c r="K75" i="275" s="1"/>
  <c r="J75" i="275"/>
  <c r="I75" i="275"/>
  <c r="H75" i="275"/>
  <c r="N74" i="275"/>
  <c r="K74" i="275" s="1"/>
  <c r="J74" i="275"/>
  <c r="I74" i="275"/>
  <c r="H74" i="275"/>
  <c r="N73" i="275"/>
  <c r="K73" i="275"/>
  <c r="J73" i="275"/>
  <c r="I73" i="275"/>
  <c r="H73" i="275"/>
  <c r="N72" i="275"/>
  <c r="K72" i="275" s="1"/>
  <c r="J72" i="275"/>
  <c r="I72" i="275"/>
  <c r="H72" i="275"/>
  <c r="N71" i="275"/>
  <c r="K71" i="275" s="1"/>
  <c r="J71" i="275"/>
  <c r="I71" i="275"/>
  <c r="H71" i="275"/>
  <c r="N70" i="275"/>
  <c r="K70" i="275" s="1"/>
  <c r="J70" i="275"/>
  <c r="I70" i="275"/>
  <c r="H70" i="275"/>
  <c r="N69" i="275"/>
  <c r="K69" i="275"/>
  <c r="J69" i="275"/>
  <c r="I69" i="275"/>
  <c r="H69" i="275"/>
  <c r="N68" i="275"/>
  <c r="K68" i="275" s="1"/>
  <c r="J68" i="275"/>
  <c r="I68" i="275"/>
  <c r="H68" i="275"/>
  <c r="N67" i="275"/>
  <c r="K67" i="275" s="1"/>
  <c r="J67" i="275"/>
  <c r="I67" i="275"/>
  <c r="H67" i="275"/>
  <c r="N66" i="275"/>
  <c r="K66" i="275" s="1"/>
  <c r="J66" i="275"/>
  <c r="I66" i="275"/>
  <c r="H66" i="275"/>
  <c r="N65" i="275"/>
  <c r="K65" i="275"/>
  <c r="J65" i="275"/>
  <c r="I65" i="275"/>
  <c r="H65" i="275"/>
  <c r="N64" i="275"/>
  <c r="K64" i="275" s="1"/>
  <c r="J64" i="275"/>
  <c r="I64" i="275"/>
  <c r="H64" i="275"/>
  <c r="N63" i="275"/>
  <c r="K63" i="275" s="1"/>
  <c r="J63" i="275"/>
  <c r="I63" i="275"/>
  <c r="H63" i="275"/>
  <c r="N62" i="275"/>
  <c r="K62" i="275" s="1"/>
  <c r="J62" i="275"/>
  <c r="I62" i="275"/>
  <c r="H62" i="275"/>
  <c r="N61" i="275"/>
  <c r="K61" i="275" s="1"/>
  <c r="J61" i="275"/>
  <c r="I61" i="275"/>
  <c r="H61" i="275"/>
  <c r="N60" i="275"/>
  <c r="K60" i="275" s="1"/>
  <c r="J60" i="275"/>
  <c r="I60" i="275"/>
  <c r="H60" i="275"/>
  <c r="N59" i="275"/>
  <c r="K59" i="275" s="1"/>
  <c r="J59" i="275"/>
  <c r="I59" i="275"/>
  <c r="H59" i="275"/>
  <c r="N58" i="275"/>
  <c r="K58" i="275" s="1"/>
  <c r="J58" i="275"/>
  <c r="I58" i="275"/>
  <c r="H58" i="275"/>
  <c r="N57" i="275"/>
  <c r="K57" i="275"/>
  <c r="J57" i="275"/>
  <c r="I57" i="275"/>
  <c r="H57" i="275"/>
  <c r="N56" i="275"/>
  <c r="K56" i="275" s="1"/>
  <c r="J56" i="275"/>
  <c r="I56" i="275"/>
  <c r="H56" i="275"/>
  <c r="N55" i="275"/>
  <c r="K55" i="275" s="1"/>
  <c r="J55" i="275"/>
  <c r="I55" i="275"/>
  <c r="H55" i="275"/>
  <c r="N54" i="275"/>
  <c r="K54" i="275" s="1"/>
  <c r="J54" i="275"/>
  <c r="I54" i="275"/>
  <c r="H54" i="275"/>
  <c r="N53" i="275"/>
  <c r="K53" i="275"/>
  <c r="J53" i="275"/>
  <c r="I53" i="275"/>
  <c r="H53" i="275"/>
  <c r="N52" i="275"/>
  <c r="K52" i="275" s="1"/>
  <c r="J52" i="275"/>
  <c r="I52" i="275"/>
  <c r="H52" i="275"/>
  <c r="N51" i="275"/>
  <c r="K51" i="275" s="1"/>
  <c r="J51" i="275"/>
  <c r="I51" i="275"/>
  <c r="H51" i="275"/>
  <c r="N50" i="275"/>
  <c r="K50" i="275" s="1"/>
  <c r="J50" i="275"/>
  <c r="I50" i="275"/>
  <c r="H50" i="275"/>
  <c r="N49" i="275"/>
  <c r="K49" i="275"/>
  <c r="J49" i="275"/>
  <c r="I49" i="275"/>
  <c r="H49" i="275"/>
  <c r="N48" i="275"/>
  <c r="K48" i="275" s="1"/>
  <c r="J48" i="275"/>
  <c r="I48" i="275"/>
  <c r="H48" i="275"/>
  <c r="N47" i="275"/>
  <c r="K47" i="275" s="1"/>
  <c r="J47" i="275"/>
  <c r="I47" i="275"/>
  <c r="H47" i="275"/>
  <c r="N46" i="275"/>
  <c r="K46" i="275" s="1"/>
  <c r="J46" i="275"/>
  <c r="I46" i="275"/>
  <c r="H46" i="275"/>
  <c r="N45" i="275"/>
  <c r="K45" i="275" s="1"/>
  <c r="J45" i="275"/>
  <c r="I45" i="275"/>
  <c r="H45" i="275"/>
  <c r="N44" i="275"/>
  <c r="K44" i="275" s="1"/>
  <c r="J44" i="275"/>
  <c r="I44" i="275"/>
  <c r="H44" i="275"/>
  <c r="N43" i="275"/>
  <c r="K43" i="275" s="1"/>
  <c r="J43" i="275"/>
  <c r="I43" i="275"/>
  <c r="H43" i="275"/>
  <c r="N42" i="275"/>
  <c r="K42" i="275" s="1"/>
  <c r="J42" i="275"/>
  <c r="I42" i="275"/>
  <c r="H42" i="275"/>
  <c r="N41" i="275"/>
  <c r="K41" i="275"/>
  <c r="J41" i="275"/>
  <c r="I41" i="275"/>
  <c r="H41" i="275"/>
  <c r="N40" i="275"/>
  <c r="K40" i="275" s="1"/>
  <c r="J40" i="275"/>
  <c r="I40" i="275"/>
  <c r="H40" i="275"/>
  <c r="N39" i="275"/>
  <c r="K39" i="275" s="1"/>
  <c r="J39" i="275"/>
  <c r="I39" i="275"/>
  <c r="H39" i="275"/>
  <c r="N38" i="275"/>
  <c r="K38" i="275" s="1"/>
  <c r="J38" i="275"/>
  <c r="I38" i="275"/>
  <c r="H38" i="275"/>
  <c r="N37" i="275"/>
  <c r="K37" i="275"/>
  <c r="J37" i="275"/>
  <c r="I37" i="275"/>
  <c r="H37" i="275"/>
  <c r="N36" i="275"/>
  <c r="K36" i="275" s="1"/>
  <c r="J36" i="275"/>
  <c r="I36" i="275"/>
  <c r="H36" i="275"/>
  <c r="N35" i="275"/>
  <c r="K35" i="275" s="1"/>
  <c r="J35" i="275"/>
  <c r="I35" i="275"/>
  <c r="H35" i="275"/>
  <c r="N34" i="275"/>
  <c r="K34" i="275" s="1"/>
  <c r="J34" i="275"/>
  <c r="I34" i="275"/>
  <c r="H34" i="275"/>
  <c r="N33" i="275"/>
  <c r="K33" i="275"/>
  <c r="J33" i="275"/>
  <c r="I33" i="275"/>
  <c r="H33" i="275"/>
  <c r="N32" i="275"/>
  <c r="N31" i="275"/>
  <c r="N30" i="275"/>
  <c r="G5" i="275"/>
  <c r="D5" i="275"/>
  <c r="C5" i="275"/>
  <c r="A5" i="275"/>
  <c r="A1" i="275"/>
  <c r="E2" i="240"/>
  <c r="E2" i="239"/>
  <c r="E2" i="236"/>
  <c r="E2" i="234"/>
  <c r="E2" i="233"/>
  <c r="R79" i="240"/>
  <c r="F74" i="240" s="1"/>
  <c r="D69" i="240"/>
  <c r="C69" i="240"/>
  <c r="B69" i="240"/>
  <c r="I67" i="240"/>
  <c r="G67" i="240"/>
  <c r="D67" i="240"/>
  <c r="C67" i="240"/>
  <c r="B67" i="240"/>
  <c r="M66" i="240"/>
  <c r="D65" i="240"/>
  <c r="C65" i="240"/>
  <c r="B65" i="240"/>
  <c r="I63" i="240"/>
  <c r="G63" i="240"/>
  <c r="D63" i="240"/>
  <c r="C63" i="240"/>
  <c r="B63" i="240"/>
  <c r="O62" i="240"/>
  <c r="D61" i="240"/>
  <c r="C61" i="240"/>
  <c r="B61" i="240"/>
  <c r="K60" i="240"/>
  <c r="D59" i="240"/>
  <c r="C59" i="240"/>
  <c r="B59" i="240"/>
  <c r="M58" i="240"/>
  <c r="D57" i="240"/>
  <c r="C57" i="240"/>
  <c r="B57" i="240"/>
  <c r="K56" i="240"/>
  <c r="D55" i="240"/>
  <c r="C55" i="240"/>
  <c r="B55" i="240"/>
  <c r="Q54" i="240"/>
  <c r="D53" i="240"/>
  <c r="C53" i="240"/>
  <c r="B53" i="240"/>
  <c r="K52" i="240"/>
  <c r="D51" i="240"/>
  <c r="C51" i="240"/>
  <c r="B51" i="240"/>
  <c r="M50" i="240"/>
  <c r="I49" i="240"/>
  <c r="G49" i="240"/>
  <c r="D49" i="240"/>
  <c r="C49" i="240"/>
  <c r="B49" i="240"/>
  <c r="D47" i="240"/>
  <c r="C47" i="240"/>
  <c r="B47" i="240"/>
  <c r="O46" i="240"/>
  <c r="D45" i="240"/>
  <c r="C45" i="240"/>
  <c r="B45" i="240"/>
  <c r="I43" i="240"/>
  <c r="G43" i="240"/>
  <c r="D43" i="240"/>
  <c r="C43" i="240"/>
  <c r="B43" i="240"/>
  <c r="M42" i="240"/>
  <c r="I41" i="240"/>
  <c r="G41" i="240"/>
  <c r="D41" i="240"/>
  <c r="C41" i="240"/>
  <c r="B41" i="240"/>
  <c r="D39" i="240"/>
  <c r="C39" i="240"/>
  <c r="B39" i="240"/>
  <c r="Q38" i="240"/>
  <c r="D37" i="240"/>
  <c r="C37" i="240"/>
  <c r="B37" i="240"/>
  <c r="K36" i="240"/>
  <c r="D35" i="240"/>
  <c r="C35" i="240"/>
  <c r="B35" i="240"/>
  <c r="M34" i="240"/>
  <c r="D33" i="240"/>
  <c r="C33" i="240"/>
  <c r="B33" i="240"/>
  <c r="K32" i="240"/>
  <c r="D31" i="240"/>
  <c r="C31" i="240"/>
  <c r="B31" i="240"/>
  <c r="O30" i="240"/>
  <c r="I29" i="240"/>
  <c r="G29" i="240"/>
  <c r="D29" i="240"/>
  <c r="C29" i="240"/>
  <c r="B29" i="240"/>
  <c r="D27" i="240"/>
  <c r="C27" i="240"/>
  <c r="B27" i="240"/>
  <c r="M26" i="240"/>
  <c r="D25" i="240"/>
  <c r="C25" i="240"/>
  <c r="B25" i="240"/>
  <c r="I23" i="240"/>
  <c r="G23" i="240"/>
  <c r="D23" i="240"/>
  <c r="C23" i="240"/>
  <c r="B23" i="240"/>
  <c r="Q22" i="240"/>
  <c r="D21" i="240"/>
  <c r="C21" i="240"/>
  <c r="B21" i="240"/>
  <c r="K20" i="240"/>
  <c r="D19" i="240"/>
  <c r="C19" i="240"/>
  <c r="B19" i="240"/>
  <c r="M18" i="240"/>
  <c r="D17" i="240"/>
  <c r="C17" i="240"/>
  <c r="B17" i="240"/>
  <c r="U16" i="240"/>
  <c r="K16" i="240"/>
  <c r="D15" i="240"/>
  <c r="C15" i="240"/>
  <c r="B15" i="240"/>
  <c r="O14" i="240"/>
  <c r="D13" i="240"/>
  <c r="C13" i="240"/>
  <c r="B13" i="240"/>
  <c r="K12" i="240"/>
  <c r="D11" i="240"/>
  <c r="C11" i="240"/>
  <c r="B11" i="240"/>
  <c r="M10" i="240"/>
  <c r="I9" i="240"/>
  <c r="G9" i="240"/>
  <c r="D9" i="240"/>
  <c r="C9" i="240"/>
  <c r="B9" i="240"/>
  <c r="U7" i="240"/>
  <c r="D7" i="240"/>
  <c r="C7" i="240"/>
  <c r="B7" i="240"/>
  <c r="Y5" i="240"/>
  <c r="R4" i="240"/>
  <c r="O79" i="240" s="1"/>
  <c r="G4" i="240"/>
  <c r="A4" i="240"/>
  <c r="Y3" i="240"/>
  <c r="A1" i="240"/>
  <c r="R57" i="239"/>
  <c r="F50" i="239" s="1"/>
  <c r="D37" i="239"/>
  <c r="C37" i="239"/>
  <c r="B37" i="239"/>
  <c r="I35" i="239"/>
  <c r="G35" i="239"/>
  <c r="D35" i="239"/>
  <c r="C35" i="239"/>
  <c r="B35" i="239"/>
  <c r="M34" i="239"/>
  <c r="D33" i="239"/>
  <c r="C33" i="239"/>
  <c r="B33" i="239"/>
  <c r="K32" i="239"/>
  <c r="D31" i="239"/>
  <c r="C31" i="239"/>
  <c r="B31" i="239"/>
  <c r="O30" i="239"/>
  <c r="D29" i="239"/>
  <c r="C29" i="239"/>
  <c r="B29" i="239"/>
  <c r="K28" i="239"/>
  <c r="D27" i="239"/>
  <c r="C27" i="239"/>
  <c r="B27" i="239"/>
  <c r="M26" i="239"/>
  <c r="D25" i="239"/>
  <c r="C25" i="239"/>
  <c r="B25" i="239"/>
  <c r="K24" i="239"/>
  <c r="D23" i="239"/>
  <c r="C23" i="239"/>
  <c r="B23" i="239"/>
  <c r="Q22" i="239"/>
  <c r="D21" i="239"/>
  <c r="C21" i="239"/>
  <c r="B21" i="239"/>
  <c r="K20" i="239"/>
  <c r="D19" i="239"/>
  <c r="C19" i="239"/>
  <c r="B19" i="239"/>
  <c r="M18" i="239"/>
  <c r="D17" i="239"/>
  <c r="C17" i="239"/>
  <c r="B17" i="239"/>
  <c r="U16" i="239"/>
  <c r="K16" i="239"/>
  <c r="D15" i="239"/>
  <c r="C15" i="239"/>
  <c r="B15" i="239"/>
  <c r="O14" i="239"/>
  <c r="D13" i="239"/>
  <c r="C13" i="239"/>
  <c r="B13" i="239"/>
  <c r="K12" i="239"/>
  <c r="D11" i="239"/>
  <c r="C11" i="239"/>
  <c r="B11" i="239"/>
  <c r="M10" i="239"/>
  <c r="I9" i="239"/>
  <c r="G9" i="239"/>
  <c r="D9" i="239"/>
  <c r="C9" i="239"/>
  <c r="B9" i="239"/>
  <c r="U7" i="239"/>
  <c r="D7" i="239"/>
  <c r="C7" i="239"/>
  <c r="B7" i="239"/>
  <c r="Y5" i="239"/>
  <c r="R4" i="239"/>
  <c r="O57" i="239" s="1"/>
  <c r="G4" i="239"/>
  <c r="A4" i="239"/>
  <c r="Y3" i="239"/>
  <c r="A1" i="239"/>
  <c r="R44" i="236"/>
  <c r="E42" i="236" s="1"/>
  <c r="L19" i="236"/>
  <c r="B31" i="236"/>
  <c r="D19" i="236"/>
  <c r="C19" i="236"/>
  <c r="L17" i="236"/>
  <c r="B30" i="236"/>
  <c r="F38" i="236"/>
  <c r="D17" i="236"/>
  <c r="C17" i="236"/>
  <c r="L15" i="236"/>
  <c r="B29" i="236"/>
  <c r="F36" i="236"/>
  <c r="D15" i="236"/>
  <c r="C15" i="236"/>
  <c r="L13" i="236"/>
  <c r="B28" i="236"/>
  <c r="F34" i="236"/>
  <c r="D13" i="236"/>
  <c r="C13" i="236"/>
  <c r="L11" i="236"/>
  <c r="B25" i="236"/>
  <c r="C38" i="236"/>
  <c r="D11" i="236"/>
  <c r="C11" i="236"/>
  <c r="L9" i="236"/>
  <c r="B24" i="236"/>
  <c r="C36" i="236"/>
  <c r="D9" i="236"/>
  <c r="C9" i="236"/>
  <c r="L7" i="236"/>
  <c r="B23" i="236"/>
  <c r="C34" i="236"/>
  <c r="D7" i="236"/>
  <c r="C7" i="236"/>
  <c r="Y5" i="236"/>
  <c r="L4" i="236"/>
  <c r="K49" i="236"/>
  <c r="E4" i="236"/>
  <c r="A4" i="236"/>
  <c r="Y3" i="236"/>
  <c r="A1" i="236"/>
  <c r="L15" i="234"/>
  <c r="B23" i="234"/>
  <c r="D15" i="234"/>
  <c r="C15" i="234"/>
  <c r="L13" i="234"/>
  <c r="B22" i="234"/>
  <c r="D13" i="234"/>
  <c r="C13" i="234"/>
  <c r="L11" i="234"/>
  <c r="B21" i="234"/>
  <c r="D11" i="234"/>
  <c r="C11" i="234"/>
  <c r="L9" i="234"/>
  <c r="B20" i="234"/>
  <c r="D9" i="234"/>
  <c r="C9" i="234"/>
  <c r="L7" i="234"/>
  <c r="B19" i="234"/>
  <c r="D7" i="234"/>
  <c r="C7" i="234"/>
  <c r="Y5" i="234"/>
  <c r="L4" i="234"/>
  <c r="K41" i="234"/>
  <c r="E4" i="234"/>
  <c r="A4" i="234"/>
  <c r="Y3" i="234"/>
  <c r="AD1" i="234" s="1"/>
  <c r="A1" i="234"/>
  <c r="L13" i="233"/>
  <c r="B22" i="233"/>
  <c r="D13" i="233"/>
  <c r="C13" i="233"/>
  <c r="L11" i="233"/>
  <c r="B21" i="233"/>
  <c r="D11" i="233"/>
  <c r="C11" i="233"/>
  <c r="L9" i="233"/>
  <c r="B20" i="233"/>
  <c r="D9" i="233"/>
  <c r="C9" i="233"/>
  <c r="L7" i="233"/>
  <c r="B19" i="233"/>
  <c r="D7" i="233"/>
  <c r="C7" i="233"/>
  <c r="Y5" i="233"/>
  <c r="M4" i="233"/>
  <c r="K41" i="233" s="1"/>
  <c r="E4" i="233"/>
  <c r="A4" i="233"/>
  <c r="Y3" i="233"/>
  <c r="AJ1" i="233" s="1"/>
  <c r="A1" i="233"/>
  <c r="I9" i="10"/>
  <c r="P22" i="2"/>
  <c r="U8" i="346" s="1"/>
  <c r="P23" i="2"/>
  <c r="P24" i="2"/>
  <c r="U10" i="335"/>
  <c r="P25" i="2"/>
  <c r="P26" i="2"/>
  <c r="P27" i="2"/>
  <c r="U13" i="311"/>
  <c r="P28" i="2"/>
  <c r="P29" i="2"/>
  <c r="Y3" i="11"/>
  <c r="Y5" i="11"/>
  <c r="AH1" i="11" s="1"/>
  <c r="Y3" i="10"/>
  <c r="Y5" i="10"/>
  <c r="L11" i="89"/>
  <c r="L9" i="89"/>
  <c r="L7" i="89"/>
  <c r="L13" i="88"/>
  <c r="L11" i="88"/>
  <c r="L9" i="88"/>
  <c r="L7" i="88"/>
  <c r="L15" i="87"/>
  <c r="L13" i="87"/>
  <c r="L11" i="87"/>
  <c r="L9" i="87"/>
  <c r="L7" i="87"/>
  <c r="L17" i="90"/>
  <c r="L15" i="90"/>
  <c r="L13" i="90"/>
  <c r="L11" i="90"/>
  <c r="L9" i="90"/>
  <c r="L7" i="90"/>
  <c r="Y5" i="89"/>
  <c r="Y3" i="89"/>
  <c r="Y5" i="88"/>
  <c r="Y3" i="88"/>
  <c r="Y5" i="87"/>
  <c r="Y3" i="87"/>
  <c r="Y5" i="90"/>
  <c r="Y3" i="90"/>
  <c r="Y3" i="86"/>
  <c r="Y5" i="86"/>
  <c r="L19" i="86"/>
  <c r="L17" i="86"/>
  <c r="L15" i="86"/>
  <c r="L13" i="86"/>
  <c r="L11" i="86"/>
  <c r="L9" i="86"/>
  <c r="L7" i="86"/>
  <c r="R44" i="86"/>
  <c r="E43" i="86" s="1"/>
  <c r="R47" i="90"/>
  <c r="E40" i="90" s="1"/>
  <c r="J27" i="86"/>
  <c r="C19" i="86"/>
  <c r="B29" i="86"/>
  <c r="F27" i="86"/>
  <c r="B28" i="86"/>
  <c r="B30" i="86"/>
  <c r="B31" i="86"/>
  <c r="F38" i="86"/>
  <c r="F36" i="86"/>
  <c r="F34" i="86"/>
  <c r="L4" i="86"/>
  <c r="K49" i="86" s="1"/>
  <c r="B25" i="86"/>
  <c r="C38" i="86"/>
  <c r="B24" i="86"/>
  <c r="C36" i="86"/>
  <c r="B23" i="86"/>
  <c r="C34" i="86"/>
  <c r="D22" i="86"/>
  <c r="D17" i="86"/>
  <c r="C17" i="86"/>
  <c r="D15" i="86"/>
  <c r="C15" i="86"/>
  <c r="C13" i="86"/>
  <c r="C11" i="86"/>
  <c r="C9" i="86"/>
  <c r="C7" i="86"/>
  <c r="E4" i="86"/>
  <c r="A4" i="86"/>
  <c r="E2" i="86"/>
  <c r="A1" i="86"/>
  <c r="B30" i="90"/>
  <c r="F27" i="90"/>
  <c r="B28" i="90"/>
  <c r="D27" i="90"/>
  <c r="F34" i="90"/>
  <c r="F36" i="90"/>
  <c r="F32" i="90"/>
  <c r="D17" i="90"/>
  <c r="C17" i="90"/>
  <c r="C15" i="90"/>
  <c r="C13" i="90"/>
  <c r="L4" i="90"/>
  <c r="K47" i="90" s="1"/>
  <c r="B25" i="90"/>
  <c r="C36" i="90"/>
  <c r="F22" i="90"/>
  <c r="C34" i="90"/>
  <c r="B23" i="90"/>
  <c r="C32" i="90"/>
  <c r="H22" i="90"/>
  <c r="D11" i="90"/>
  <c r="C11" i="90"/>
  <c r="C9" i="90"/>
  <c r="C7" i="90"/>
  <c r="E4" i="90"/>
  <c r="A4" i="90"/>
  <c r="E2" i="90"/>
  <c r="A1" i="90"/>
  <c r="B23" i="87"/>
  <c r="D15" i="87"/>
  <c r="C15" i="87"/>
  <c r="L4" i="87"/>
  <c r="K41" i="87"/>
  <c r="B22" i="87"/>
  <c r="B21" i="87"/>
  <c r="H18" i="87"/>
  <c r="B19" i="87"/>
  <c r="J18" i="87"/>
  <c r="D13" i="87"/>
  <c r="C13" i="87"/>
  <c r="D11" i="87"/>
  <c r="C11" i="87"/>
  <c r="D9" i="87"/>
  <c r="C9" i="87"/>
  <c r="D7" i="87"/>
  <c r="C7" i="87"/>
  <c r="E4" i="87"/>
  <c r="A4" i="87"/>
  <c r="E2" i="87"/>
  <c r="A1" i="87"/>
  <c r="C13" i="88"/>
  <c r="M4" i="88"/>
  <c r="K41" i="88"/>
  <c r="B21" i="88"/>
  <c r="B20" i="88"/>
  <c r="D18" i="88"/>
  <c r="C11" i="88"/>
  <c r="C9" i="88"/>
  <c r="C7" i="88"/>
  <c r="E4" i="88"/>
  <c r="A4" i="88"/>
  <c r="E2" i="88"/>
  <c r="A1" i="88"/>
  <c r="L4" i="89"/>
  <c r="K41" i="89"/>
  <c r="E4" i="89"/>
  <c r="C11" i="89"/>
  <c r="F18" i="89"/>
  <c r="C9" i="89"/>
  <c r="D18" i="89"/>
  <c r="C7" i="89"/>
  <c r="H18" i="89"/>
  <c r="B21" i="89"/>
  <c r="A4" i="89"/>
  <c r="E2" i="89"/>
  <c r="A1" i="89"/>
  <c r="I67" i="11"/>
  <c r="G67" i="11"/>
  <c r="I65" i="11"/>
  <c r="G65" i="11"/>
  <c r="I59" i="11"/>
  <c r="G59" i="11"/>
  <c r="I51" i="11"/>
  <c r="G51" i="11"/>
  <c r="I45" i="11"/>
  <c r="G45" i="11"/>
  <c r="I41" i="11"/>
  <c r="G41" i="11"/>
  <c r="I35" i="11"/>
  <c r="G35" i="11"/>
  <c r="I27" i="11"/>
  <c r="G27" i="11"/>
  <c r="I25" i="11"/>
  <c r="G25" i="11"/>
  <c r="I19" i="11"/>
  <c r="G19" i="11"/>
  <c r="I13" i="11"/>
  <c r="G13" i="11"/>
  <c r="I9" i="11"/>
  <c r="G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D7" i="11"/>
  <c r="C7" i="11"/>
  <c r="B7" i="11"/>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5" i="10"/>
  <c r="G35" i="10"/>
  <c r="M34" i="10"/>
  <c r="K32" i="10"/>
  <c r="O30" i="10"/>
  <c r="K28" i="10"/>
  <c r="M26" i="10"/>
  <c r="K24" i="10"/>
  <c r="Q22" i="10"/>
  <c r="K20" i="10"/>
  <c r="M18" i="10"/>
  <c r="U16" i="10"/>
  <c r="K16" i="10"/>
  <c r="O14" i="10"/>
  <c r="K12" i="10"/>
  <c r="M10" i="10"/>
  <c r="G9" i="10"/>
  <c r="U7" i="10"/>
  <c r="G4" i="10"/>
  <c r="A4" i="10"/>
  <c r="A1" i="10"/>
  <c r="U14" i="10"/>
  <c r="U11" i="10"/>
  <c r="U10" i="10"/>
  <c r="U8" i="10"/>
  <c r="R57" i="10"/>
  <c r="F53" i="10" s="1"/>
  <c r="R4" i="11"/>
  <c r="O79" i="11"/>
  <c r="M66" i="11"/>
  <c r="O62" i="11"/>
  <c r="M58" i="11"/>
  <c r="Q54" i="11"/>
  <c r="M50" i="11"/>
  <c r="K48" i="11"/>
  <c r="O46" i="11"/>
  <c r="M42" i="11"/>
  <c r="Q38" i="11"/>
  <c r="M34" i="11"/>
  <c r="K32" i="11"/>
  <c r="O30" i="11"/>
  <c r="M26" i="11"/>
  <c r="Q22" i="11"/>
  <c r="M18" i="11"/>
  <c r="U16" i="11"/>
  <c r="K16" i="11"/>
  <c r="O14" i="11"/>
  <c r="M10" i="11"/>
  <c r="U7" i="11"/>
  <c r="G4" i="11"/>
  <c r="A4" i="11"/>
  <c r="E2" i="11"/>
  <c r="A1" i="11"/>
  <c r="U15" i="11"/>
  <c r="U14" i="11"/>
  <c r="U11" i="11"/>
  <c r="U10" i="11"/>
  <c r="U8" i="11"/>
  <c r="R79" i="11"/>
  <c r="F75" i="11" s="1"/>
  <c r="D18" i="233"/>
  <c r="F18" i="233"/>
  <c r="H18" i="233"/>
  <c r="J18" i="233"/>
  <c r="D18" i="234"/>
  <c r="F18" i="234"/>
  <c r="H18" i="234"/>
  <c r="J18" i="234"/>
  <c r="U8" i="239"/>
  <c r="U8" i="240"/>
  <c r="U8" i="276"/>
  <c r="U8" i="277"/>
  <c r="U8" i="278"/>
  <c r="U9" i="278"/>
  <c r="U8" i="286"/>
  <c r="U8" i="287"/>
  <c r="U9" i="287"/>
  <c r="U8" i="288"/>
  <c r="U8" i="289"/>
  <c r="U8" i="296"/>
  <c r="U8" i="297"/>
  <c r="U8" i="298"/>
  <c r="U8" i="300"/>
  <c r="U9" i="300"/>
  <c r="U8" i="301"/>
  <c r="U8" i="302"/>
  <c r="U9" i="302"/>
  <c r="U8" i="310"/>
  <c r="U8" i="311"/>
  <c r="U8" i="312"/>
  <c r="U8" i="313"/>
  <c r="U8" i="320"/>
  <c r="U8" i="321"/>
  <c r="U9" i="321"/>
  <c r="U8" i="322"/>
  <c r="U8" i="324"/>
  <c r="U9" i="324"/>
  <c r="U8" i="325"/>
  <c r="U8" i="326"/>
  <c r="U8" i="334"/>
  <c r="U8" i="335"/>
  <c r="U8" i="336"/>
  <c r="U8" i="337"/>
  <c r="U9" i="337"/>
  <c r="U8" i="344"/>
  <c r="U8" i="345"/>
  <c r="U9" i="345"/>
  <c r="H79" i="346"/>
  <c r="H154" i="346" s="1"/>
  <c r="F79" i="346"/>
  <c r="F154" i="346"/>
  <c r="H78" i="346"/>
  <c r="H153" i="346" s="1"/>
  <c r="F78" i="346"/>
  <c r="F153" i="346"/>
  <c r="H77" i="346"/>
  <c r="H152" i="346" s="1"/>
  <c r="F77" i="346"/>
  <c r="F152" i="346"/>
  <c r="H76" i="346"/>
  <c r="H151" i="346" s="1"/>
  <c r="F76" i="346"/>
  <c r="F151" i="346"/>
  <c r="H75" i="346"/>
  <c r="H150" i="346" s="1"/>
  <c r="F75" i="346"/>
  <c r="F150" i="346"/>
  <c r="H74" i="346"/>
  <c r="H149" i="346" s="1"/>
  <c r="F74" i="346"/>
  <c r="F149" i="346"/>
  <c r="K73" i="346"/>
  <c r="K148" i="346" s="1"/>
  <c r="H73" i="346"/>
  <c r="H148" i="346"/>
  <c r="F73" i="346"/>
  <c r="F148" i="346" s="1"/>
  <c r="H72" i="346"/>
  <c r="H147" i="346"/>
  <c r="F72" i="346"/>
  <c r="F147" i="346" s="1"/>
  <c r="D18" i="328"/>
  <c r="F18" i="328"/>
  <c r="H18" i="328"/>
  <c r="D18" i="329"/>
  <c r="F18" i="329"/>
  <c r="H18" i="329"/>
  <c r="J18" i="329"/>
  <c r="D18" i="330"/>
  <c r="F18" i="330"/>
  <c r="H18" i="330"/>
  <c r="J18" i="330"/>
  <c r="L18" i="330"/>
  <c r="D22" i="331"/>
  <c r="F22" i="331"/>
  <c r="H22" i="331"/>
  <c r="D27" i="331"/>
  <c r="F27" i="331"/>
  <c r="H27" i="331"/>
  <c r="D22" i="332"/>
  <c r="F22" i="332"/>
  <c r="H22" i="332"/>
  <c r="D27" i="332"/>
  <c r="F27" i="332"/>
  <c r="H27" i="332"/>
  <c r="J27" i="332"/>
  <c r="D24" i="333"/>
  <c r="F24" i="333"/>
  <c r="H24" i="333"/>
  <c r="J24" i="333"/>
  <c r="D30" i="333"/>
  <c r="F30" i="333"/>
  <c r="H30" i="333"/>
  <c r="J30" i="333"/>
  <c r="F6" i="334"/>
  <c r="K6" i="334"/>
  <c r="M6" i="334"/>
  <c r="F6" i="335"/>
  <c r="K6" i="335"/>
  <c r="M6" i="335"/>
  <c r="O6" i="335"/>
  <c r="F6" i="336"/>
  <c r="K6" i="336"/>
  <c r="M6" i="336"/>
  <c r="O6" i="336"/>
  <c r="Q6" i="336"/>
  <c r="F6" i="337"/>
  <c r="K6" i="337"/>
  <c r="M6" i="337"/>
  <c r="O6" i="337"/>
  <c r="Q6" i="337"/>
  <c r="Q25" i="337"/>
  <c r="Q41" i="337"/>
  <c r="R79" i="344"/>
  <c r="F75" i="344"/>
  <c r="R79" i="345"/>
  <c r="F77" i="345" s="1"/>
  <c r="H79" i="322"/>
  <c r="H154" i="322"/>
  <c r="F79" i="322"/>
  <c r="F154" i="322" s="1"/>
  <c r="H78" i="322"/>
  <c r="H153" i="322"/>
  <c r="F78" i="322"/>
  <c r="F153" i="322" s="1"/>
  <c r="H77" i="322"/>
  <c r="H152" i="322"/>
  <c r="F77" i="322"/>
  <c r="F152" i="322" s="1"/>
  <c r="H76" i="322"/>
  <c r="H151" i="322"/>
  <c r="F76" i="322"/>
  <c r="F151" i="322" s="1"/>
  <c r="H75" i="322"/>
  <c r="H150" i="322"/>
  <c r="F75" i="322"/>
  <c r="F150" i="322" s="1"/>
  <c r="H74" i="322"/>
  <c r="H149" i="322" s="1"/>
  <c r="F74" i="322"/>
  <c r="F149" i="322"/>
  <c r="K73" i="322"/>
  <c r="K148" i="322" s="1"/>
  <c r="H73" i="322"/>
  <c r="H148" i="322"/>
  <c r="F73" i="322"/>
  <c r="F148" i="322" s="1"/>
  <c r="H72" i="322"/>
  <c r="H147" i="322" s="1"/>
  <c r="F72" i="322"/>
  <c r="F147" i="322" s="1"/>
  <c r="D18" i="304"/>
  <c r="F18" i="304"/>
  <c r="H18" i="304"/>
  <c r="F18" i="305"/>
  <c r="H18" i="305"/>
  <c r="J18" i="305"/>
  <c r="F18" i="306"/>
  <c r="H18" i="306"/>
  <c r="L18" i="306"/>
  <c r="D22" i="307"/>
  <c r="F22" i="307"/>
  <c r="H22" i="307"/>
  <c r="D27" i="307"/>
  <c r="F27" i="307"/>
  <c r="D22" i="308"/>
  <c r="F22" i="308"/>
  <c r="H22" i="308"/>
  <c r="D27" i="308"/>
  <c r="F27" i="308"/>
  <c r="H27" i="308"/>
  <c r="J27" i="308"/>
  <c r="D24" i="309"/>
  <c r="F24" i="309"/>
  <c r="H24" i="309"/>
  <c r="J24" i="309"/>
  <c r="D30" i="309"/>
  <c r="F30" i="309"/>
  <c r="H30" i="309"/>
  <c r="J30" i="309"/>
  <c r="F6" i="310"/>
  <c r="K6" i="310"/>
  <c r="M6" i="310"/>
  <c r="F6" i="312"/>
  <c r="K6" i="312"/>
  <c r="M6" i="312"/>
  <c r="O6" i="312"/>
  <c r="Q6" i="312"/>
  <c r="F6" i="313"/>
  <c r="K6" i="313"/>
  <c r="M6" i="313"/>
  <c r="O6" i="313"/>
  <c r="Q6" i="313"/>
  <c r="Q25" i="313"/>
  <c r="Q41" i="313"/>
  <c r="R79" i="320"/>
  <c r="R79" i="321"/>
  <c r="F72" i="321" s="1"/>
  <c r="F72" i="298"/>
  <c r="F147" i="298" s="1"/>
  <c r="F18" i="280"/>
  <c r="H18" i="280"/>
  <c r="D18" i="281"/>
  <c r="F18" i="281"/>
  <c r="J18" i="281"/>
  <c r="D18" i="282"/>
  <c r="F18" i="282"/>
  <c r="H18" i="282"/>
  <c r="J18" i="282"/>
  <c r="L18" i="282"/>
  <c r="D22" i="283"/>
  <c r="F22" i="283"/>
  <c r="D27" i="283"/>
  <c r="F27" i="283"/>
  <c r="H27" i="283"/>
  <c r="F22" i="284"/>
  <c r="H22" i="284"/>
  <c r="D27" i="284"/>
  <c r="H27" i="284"/>
  <c r="J27" i="284"/>
  <c r="D24" i="285"/>
  <c r="F24" i="285"/>
  <c r="H24" i="285"/>
  <c r="J24" i="285"/>
  <c r="D30" i="285"/>
  <c r="F30" i="285"/>
  <c r="H30" i="285"/>
  <c r="J30" i="285"/>
  <c r="F6" i="286"/>
  <c r="K6" i="286"/>
  <c r="M6" i="286"/>
  <c r="F6" i="288"/>
  <c r="K6" i="288"/>
  <c r="M6" i="288"/>
  <c r="O6" i="288"/>
  <c r="Q6" i="288"/>
  <c r="M6" i="289"/>
  <c r="Q41" i="289"/>
  <c r="R79" i="296"/>
  <c r="F75" i="296" s="1"/>
  <c r="R79" i="297"/>
  <c r="F79" i="297" s="1"/>
  <c r="F79" i="345"/>
  <c r="F78" i="345"/>
  <c r="F75" i="345"/>
  <c r="F74" i="345"/>
  <c r="F74" i="344"/>
  <c r="F72" i="344"/>
  <c r="F78" i="297"/>
  <c r="F77" i="297"/>
  <c r="F76" i="297"/>
  <c r="F74" i="297"/>
  <c r="F73" i="297"/>
  <c r="F72" i="297"/>
  <c r="B20" i="87"/>
  <c r="F18" i="87"/>
  <c r="AF1" i="88"/>
  <c r="F72" i="320"/>
  <c r="L18" i="87"/>
  <c r="AK1" i="87"/>
  <c r="AB1" i="11"/>
  <c r="Q41" i="11" s="1"/>
  <c r="AE1" i="11"/>
  <c r="M6" i="11" s="1"/>
  <c r="AF1" i="11"/>
  <c r="AD1" i="11"/>
  <c r="U12" i="346"/>
  <c r="U12" i="345"/>
  <c r="U12" i="321"/>
  <c r="U12" i="326"/>
  <c r="U12" i="336"/>
  <c r="U12" i="344"/>
  <c r="U12" i="297"/>
  <c r="U12" i="296"/>
  <c r="U12" i="278"/>
  <c r="U12" i="300"/>
  <c r="U12" i="286"/>
  <c r="U12" i="288"/>
  <c r="AF1" i="86"/>
  <c r="AH1" i="88"/>
  <c r="AD1" i="88"/>
  <c r="AK1" i="88"/>
  <c r="AG1" i="88"/>
  <c r="AC1" i="88"/>
  <c r="K6" i="11"/>
  <c r="F73" i="321"/>
  <c r="B22" i="88"/>
  <c r="J18" i="88"/>
  <c r="AH1" i="90"/>
  <c r="AC1" i="90"/>
  <c r="AB1" i="88"/>
  <c r="AJ1" i="88"/>
  <c r="AC1" i="11"/>
  <c r="Q6" i="11" s="1"/>
  <c r="O6" i="11"/>
  <c r="U9" i="11"/>
  <c r="U13" i="11"/>
  <c r="U13" i="10"/>
  <c r="AC1" i="10"/>
  <c r="U15" i="345"/>
  <c r="U15" i="336"/>
  <c r="U15" i="334"/>
  <c r="U15" i="301"/>
  <c r="U15" i="325"/>
  <c r="U15" i="287"/>
  <c r="U15" i="278"/>
  <c r="U15" i="240"/>
  <c r="U11" i="335"/>
  <c r="U11" i="336"/>
  <c r="U11" i="334"/>
  <c r="U11" i="344"/>
  <c r="U11" i="337"/>
  <c r="U11" i="325"/>
  <c r="U11" i="311"/>
  <c r="U11" i="324"/>
  <c r="U11" i="322"/>
  <c r="U11" i="313"/>
  <c r="U11" i="302"/>
  <c r="U11" i="346"/>
  <c r="U11" i="345"/>
  <c r="U11" i="326"/>
  <c r="U11" i="320"/>
  <c r="U11" i="310"/>
  <c r="U11" i="301"/>
  <c r="U11" i="300"/>
  <c r="U11" i="298"/>
  <c r="U11" i="289"/>
  <c r="U11" i="286"/>
  <c r="U11" i="277"/>
  <c r="U11" i="312"/>
  <c r="U11" i="296"/>
  <c r="U11" i="287"/>
  <c r="U11" i="240"/>
  <c r="AK1" i="234"/>
  <c r="AG1" i="234"/>
  <c r="AC1" i="234"/>
  <c r="AI1" i="234"/>
  <c r="AE1" i="234"/>
  <c r="U13" i="240"/>
  <c r="U15" i="276"/>
  <c r="U13" i="286"/>
  <c r="F78" i="288"/>
  <c r="F74" i="288"/>
  <c r="F79" i="288"/>
  <c r="F73" i="288"/>
  <c r="F76" i="288"/>
  <c r="U11" i="297"/>
  <c r="AF1" i="335"/>
  <c r="AB1" i="335"/>
  <c r="AE1" i="335"/>
  <c r="AD1" i="335"/>
  <c r="AH1" i="335"/>
  <c r="AG1" i="335"/>
  <c r="AC1" i="335"/>
  <c r="U14" i="346"/>
  <c r="U14" i="335"/>
  <c r="U14" i="344"/>
  <c r="U14" i="337"/>
  <c r="U14" i="325"/>
  <c r="U14" i="322"/>
  <c r="U14" i="321"/>
  <c r="U14" i="320"/>
  <c r="U14" i="334"/>
  <c r="U14" i="336"/>
  <c r="U14" i="313"/>
  <c r="U14" i="310"/>
  <c r="U14" i="298"/>
  <c r="U14" i="297"/>
  <c r="U14" i="296"/>
  <c r="U14" i="288"/>
  <c r="U14" i="286"/>
  <c r="U14" i="345"/>
  <c r="U14" i="312"/>
  <c r="U14" i="289"/>
  <c r="U14" i="287"/>
  <c r="U14" i="326"/>
  <c r="U14" i="277"/>
  <c r="U14" i="239"/>
  <c r="U10" i="336"/>
  <c r="U10" i="334"/>
  <c r="U10" i="346"/>
  <c r="U10" i="345"/>
  <c r="U10" i="337"/>
  <c r="U10" i="326"/>
  <c r="U10" i="322"/>
  <c r="U10" i="321"/>
  <c r="U10" i="320"/>
  <c r="U10" i="324"/>
  <c r="U10" i="312"/>
  <c r="U10" i="310"/>
  <c r="U10" i="313"/>
  <c r="U10" i="311"/>
  <c r="U10" i="301"/>
  <c r="U10" i="300"/>
  <c r="U10" i="298"/>
  <c r="U10" i="297"/>
  <c r="U10" i="296"/>
  <c r="U10" i="344"/>
  <c r="U10" i="325"/>
  <c r="U10" i="302"/>
  <c r="U10" i="289"/>
  <c r="U10" i="288"/>
  <c r="U10" i="276"/>
  <c r="U10" i="239"/>
  <c r="U10" i="278"/>
  <c r="AC1" i="233"/>
  <c r="AF1" i="234"/>
  <c r="U11" i="239"/>
  <c r="U15" i="239"/>
  <c r="U11" i="276"/>
  <c r="U10" i="277"/>
  <c r="U14" i="278"/>
  <c r="F72" i="288"/>
  <c r="U15" i="298"/>
  <c r="U14" i="301"/>
  <c r="AJ1" i="308"/>
  <c r="AF1" i="308"/>
  <c r="AD1" i="308"/>
  <c r="AG1" i="308"/>
  <c r="AC1" i="308"/>
  <c r="AK1" i="309"/>
  <c r="AG1" i="309"/>
  <c r="AC1" i="309"/>
  <c r="AH1" i="309"/>
  <c r="AB1" i="309"/>
  <c r="AJ1" i="309"/>
  <c r="AE1" i="309"/>
  <c r="AD1" i="309"/>
  <c r="AI1" i="309"/>
  <c r="AG1" i="310"/>
  <c r="AC1" i="310"/>
  <c r="AF1" i="310"/>
  <c r="O6" i="310"/>
  <c r="AD1" i="310"/>
  <c r="AH1" i="310"/>
  <c r="AB1" i="310"/>
  <c r="U15" i="310"/>
  <c r="AJ1" i="331"/>
  <c r="AF1" i="331"/>
  <c r="AB1" i="331"/>
  <c r="AI1" i="331"/>
  <c r="AE1" i="331"/>
  <c r="AK1" i="331"/>
  <c r="AC1" i="331"/>
  <c r="AG1" i="331"/>
  <c r="AH1" i="331"/>
  <c r="AD1" i="331"/>
  <c r="U13" i="345"/>
  <c r="U13" i="344"/>
  <c r="U13" i="336"/>
  <c r="U13" i="334"/>
  <c r="U13" i="337"/>
  <c r="U13" i="335"/>
  <c r="U13" i="324"/>
  <c r="U13" i="322"/>
  <c r="U13" i="321"/>
  <c r="U13" i="320"/>
  <c r="U13" i="312"/>
  <c r="U13" i="310"/>
  <c r="U13" i="302"/>
  <c r="U13" i="346"/>
  <c r="U13" i="313"/>
  <c r="U13" i="301"/>
  <c r="U13" i="300"/>
  <c r="U13" i="298"/>
  <c r="U13" i="297"/>
  <c r="U13" i="296"/>
  <c r="U13" i="326"/>
  <c r="U13" i="289"/>
  <c r="U13" i="288"/>
  <c r="U13" i="276"/>
  <c r="U13" i="239"/>
  <c r="U13" i="325"/>
  <c r="U13" i="287"/>
  <c r="AH1" i="234"/>
  <c r="AH1" i="240"/>
  <c r="AB1" i="240"/>
  <c r="U10" i="240"/>
  <c r="U14" i="240"/>
  <c r="U15" i="277"/>
  <c r="F26" i="277"/>
  <c r="F28" i="277"/>
  <c r="U11" i="278"/>
  <c r="AK1" i="280"/>
  <c r="AG1" i="280"/>
  <c r="AC1" i="280"/>
  <c r="AH1" i="280"/>
  <c r="AB1" i="280"/>
  <c r="AJ1" i="280"/>
  <c r="AE1" i="280"/>
  <c r="AE1" i="286"/>
  <c r="AH1" i="286"/>
  <c r="AC1" i="286"/>
  <c r="AF1" i="286"/>
  <c r="U10" i="286"/>
  <c r="F75" i="288"/>
  <c r="U15" i="296"/>
  <c r="AK1" i="305"/>
  <c r="AG1" i="305"/>
  <c r="AC1" i="305"/>
  <c r="AH1" i="305"/>
  <c r="AB1" i="305"/>
  <c r="AJ1" i="305"/>
  <c r="AE1" i="305"/>
  <c r="AI1" i="305"/>
  <c r="AD1" i="305"/>
  <c r="AH1" i="306"/>
  <c r="AC1" i="306"/>
  <c r="AD1" i="306"/>
  <c r="AI1" i="306"/>
  <c r="AK1" i="306"/>
  <c r="U11" i="321"/>
  <c r="AD1" i="233"/>
  <c r="AB1" i="234"/>
  <c r="AJ1" i="234"/>
  <c r="AK1" i="236"/>
  <c r="AG1" i="236"/>
  <c r="AC1" i="236"/>
  <c r="AI1" i="236"/>
  <c r="AE1" i="236"/>
  <c r="AG1" i="239"/>
  <c r="U13" i="277"/>
  <c r="U13" i="278"/>
  <c r="AD1" i="280"/>
  <c r="AI1" i="281"/>
  <c r="AE1" i="281"/>
  <c r="AK1" i="281"/>
  <c r="AF1" i="281"/>
  <c r="AH1" i="281"/>
  <c r="AC1" i="281"/>
  <c r="AI1" i="285"/>
  <c r="AE1" i="285"/>
  <c r="AK1" i="285"/>
  <c r="AF1" i="285"/>
  <c r="AH1" i="285"/>
  <c r="AC1" i="285"/>
  <c r="AB1" i="286"/>
  <c r="AH1" i="287"/>
  <c r="AD1" i="287"/>
  <c r="AG1" i="287"/>
  <c r="AB1" i="287"/>
  <c r="M6" i="287" s="1"/>
  <c r="AE1" i="287"/>
  <c r="U10" i="287"/>
  <c r="U11" i="288"/>
  <c r="F77" i="288"/>
  <c r="U14" i="311"/>
  <c r="U15" i="344"/>
  <c r="AF1" i="282"/>
  <c r="AF1" i="283"/>
  <c r="AH1" i="284"/>
  <c r="AD1" i="284"/>
  <c r="AF1" i="289"/>
  <c r="AB1" i="289"/>
  <c r="F25" i="300"/>
  <c r="F24" i="300"/>
  <c r="E40" i="307"/>
  <c r="E41" i="307"/>
  <c r="Q57" i="313"/>
  <c r="AC1" i="313"/>
  <c r="AF1" i="313"/>
  <c r="AH1" i="282"/>
  <c r="AD1" i="282"/>
  <c r="AH1" i="283"/>
  <c r="AD1" i="283"/>
  <c r="AE1" i="288"/>
  <c r="AD1" i="289"/>
  <c r="H80" i="289"/>
  <c r="H78" i="289"/>
  <c r="H76" i="289"/>
  <c r="H74" i="289"/>
  <c r="H79" i="289"/>
  <c r="H77" i="289"/>
  <c r="H75" i="289"/>
  <c r="H73" i="289"/>
  <c r="F43" i="302"/>
  <c r="F42" i="302"/>
  <c r="F40" i="302"/>
  <c r="AH1" i="307"/>
  <c r="AC1" i="307"/>
  <c r="AK1" i="307"/>
  <c r="E46" i="309"/>
  <c r="AJ1" i="332"/>
  <c r="AF1" i="332"/>
  <c r="AB1" i="332"/>
  <c r="AI1" i="332"/>
  <c r="AE1" i="332"/>
  <c r="AK1" i="332"/>
  <c r="AC1" i="332"/>
  <c r="AG1" i="332"/>
  <c r="AH1" i="332"/>
  <c r="F55" i="334"/>
  <c r="F56" i="334"/>
  <c r="AH1" i="337"/>
  <c r="AD1" i="337"/>
  <c r="AG1" i="337"/>
  <c r="AC1" i="337"/>
  <c r="Q57" i="337"/>
  <c r="AE1" i="337"/>
  <c r="AF1" i="337"/>
  <c r="AD1" i="304"/>
  <c r="AE1" i="306"/>
  <c r="AE1" i="307"/>
  <c r="AG1" i="312"/>
  <c r="AC1" i="312"/>
  <c r="AH1" i="313"/>
  <c r="AD1" i="313"/>
  <c r="F74" i="313"/>
  <c r="F77" i="313"/>
  <c r="F28" i="325"/>
  <c r="F26" i="325"/>
  <c r="AK1" i="329"/>
  <c r="AG1" i="329"/>
  <c r="AC1" i="329"/>
  <c r="AJ1" i="329"/>
  <c r="AF1" i="329"/>
  <c r="AB1" i="329"/>
  <c r="AE1" i="329"/>
  <c r="AI1" i="329"/>
  <c r="AI1" i="304"/>
  <c r="AE1" i="304"/>
  <c r="AJ1" i="306"/>
  <c r="AF1" i="306"/>
  <c r="AB1" i="306"/>
  <c r="AJ1" i="307"/>
  <c r="AF1" i="307"/>
  <c r="AB1" i="307"/>
  <c r="AF1" i="311"/>
  <c r="AB1" i="311"/>
  <c r="H80" i="313"/>
  <c r="H78" i="313"/>
  <c r="H76" i="313"/>
  <c r="H74" i="313"/>
  <c r="E43" i="332"/>
  <c r="E42" i="332"/>
  <c r="AK1" i="333"/>
  <c r="AG1" i="333"/>
  <c r="AC1" i="333"/>
  <c r="AJ1" i="333"/>
  <c r="AF1" i="333"/>
  <c r="AB1" i="333"/>
  <c r="AI1" i="333"/>
  <c r="AE1" i="333"/>
  <c r="F53" i="335"/>
  <c r="F52" i="335"/>
  <c r="F51" i="335"/>
  <c r="E47" i="333"/>
  <c r="E46" i="333"/>
  <c r="F75" i="337"/>
  <c r="AJ1" i="330"/>
  <c r="AF1" i="330"/>
  <c r="AB1" i="330"/>
  <c r="AI1" i="330"/>
  <c r="AE1" i="330"/>
  <c r="H80" i="337"/>
  <c r="H78" i="337"/>
  <c r="H76" i="337"/>
  <c r="H74" i="337"/>
  <c r="F80" i="337"/>
  <c r="F78" i="337"/>
  <c r="F76" i="337"/>
  <c r="F74" i="337"/>
  <c r="AD1" i="328"/>
  <c r="AB1" i="334"/>
  <c r="AB1" i="336"/>
  <c r="F75" i="336"/>
  <c r="AD1" i="10"/>
  <c r="AB1" i="10"/>
  <c r="Q6" i="10" s="1"/>
  <c r="AH1" i="236"/>
  <c r="AF1" i="236"/>
  <c r="AB1" i="236"/>
  <c r="AJ1" i="236"/>
  <c r="F18" i="88"/>
  <c r="F22" i="86"/>
  <c r="AI1" i="87"/>
  <c r="AE1" i="87"/>
  <c r="AI1" i="88"/>
  <c r="AE1" i="88"/>
  <c r="AF1" i="10"/>
  <c r="AE1" i="233"/>
  <c r="AD1" i="236"/>
  <c r="F27" i="277"/>
  <c r="F25" i="277"/>
  <c r="AK1" i="282"/>
  <c r="AJ1" i="282"/>
  <c r="AG1" i="282"/>
  <c r="AC1" i="282"/>
  <c r="AK1" i="284"/>
  <c r="AI1" i="284"/>
  <c r="AF1" i="284"/>
  <c r="AC1" i="284"/>
  <c r="Q41" i="288"/>
  <c r="AG1" i="288"/>
  <c r="AD1" i="288"/>
  <c r="AB1" i="288"/>
  <c r="Q57" i="289"/>
  <c r="AG1" i="289"/>
  <c r="AC1" i="289"/>
  <c r="F28" i="301"/>
  <c r="F26" i="301"/>
  <c r="AG1" i="307"/>
  <c r="AD1" i="307"/>
  <c r="AI1" i="307"/>
  <c r="H79" i="313"/>
  <c r="F79" i="313"/>
  <c r="H77" i="313"/>
  <c r="H75" i="313"/>
  <c r="H73" i="313"/>
  <c r="F80" i="313"/>
  <c r="F76" i="313"/>
  <c r="F73" i="313"/>
  <c r="AI1" i="280"/>
  <c r="AF1" i="280"/>
  <c r="AJ1" i="281"/>
  <c r="AB1" i="281"/>
  <c r="AJ1" i="285"/>
  <c r="AB1" i="285"/>
  <c r="Q6" i="287"/>
  <c r="AC1" i="287"/>
  <c r="AH1" i="289"/>
  <c r="F27" i="301"/>
  <c r="AH1" i="312"/>
  <c r="AE1" i="312"/>
  <c r="AB1" i="312"/>
  <c r="AF1" i="312"/>
  <c r="F79" i="312"/>
  <c r="F77" i="312"/>
  <c r="F75" i="312"/>
  <c r="F73" i="312"/>
  <c r="F78" i="312"/>
  <c r="F74" i="312"/>
  <c r="F78" i="313"/>
  <c r="AH1" i="328"/>
  <c r="AK1" i="328"/>
  <c r="AI1" i="328"/>
  <c r="AF1" i="328"/>
  <c r="AC1" i="328"/>
  <c r="AJ1" i="328"/>
  <c r="AE1" i="328"/>
  <c r="AJ1" i="304"/>
  <c r="AH1" i="304"/>
  <c r="AF1" i="304"/>
  <c r="AB1" i="304"/>
  <c r="AF1" i="305"/>
  <c r="F24" i="324"/>
  <c r="AG1" i="328"/>
  <c r="AK1" i="330"/>
  <c r="AD1" i="330"/>
  <c r="AD1" i="333"/>
  <c r="AH1" i="333"/>
  <c r="AF1" i="336"/>
  <c r="AG1" i="336"/>
  <c r="AD1" i="336"/>
  <c r="F73" i="337"/>
  <c r="H75" i="337"/>
  <c r="H77" i="337"/>
  <c r="D22" i="90"/>
  <c r="AG1" i="311"/>
  <c r="F79" i="321"/>
  <c r="F75" i="297"/>
  <c r="F78" i="321"/>
  <c r="F73" i="320"/>
  <c r="F76" i="321"/>
  <c r="F75" i="321"/>
  <c r="F73" i="296"/>
  <c r="F73" i="344"/>
  <c r="J27" i="236"/>
  <c r="AF1" i="90"/>
  <c r="AG1" i="313"/>
  <c r="AE1" i="313"/>
  <c r="D18" i="87"/>
  <c r="U14" i="302"/>
  <c r="U9" i="346"/>
  <c r="AB1" i="313"/>
  <c r="AB1" i="90"/>
  <c r="AH1" i="311"/>
  <c r="AE1" i="289"/>
  <c r="AG1" i="281"/>
  <c r="AD1" i="281"/>
  <c r="AB1" i="284"/>
  <c r="O6" i="286"/>
  <c r="F56" i="286"/>
  <c r="AC1" i="288"/>
  <c r="AC1" i="304"/>
  <c r="AC1" i="311"/>
  <c r="AC1" i="334"/>
  <c r="AE1" i="311"/>
  <c r="AD1" i="311"/>
  <c r="F25" i="325"/>
  <c r="AE1" i="334"/>
  <c r="AF1" i="334"/>
  <c r="F50" i="287"/>
  <c r="F76" i="289"/>
  <c r="F78" i="289"/>
  <c r="AH1" i="334"/>
  <c r="F40" i="278"/>
  <c r="AG1" i="286"/>
  <c r="F51" i="287"/>
  <c r="F73" i="289"/>
  <c r="F52" i="311"/>
  <c r="AG1" i="330"/>
  <c r="F41" i="278"/>
  <c r="F53" i="311"/>
  <c r="AG1" i="304"/>
  <c r="F76" i="336"/>
  <c r="F72" i="336"/>
  <c r="F73" i="336"/>
  <c r="H27" i="90"/>
  <c r="B20" i="89"/>
  <c r="H27" i="86"/>
  <c r="H18" i="88"/>
  <c r="B24" i="90"/>
  <c r="B19" i="89"/>
  <c r="B19" i="88"/>
  <c r="B29" i="90"/>
  <c r="D27" i="86"/>
  <c r="H22" i="86"/>
  <c r="AF1" i="89"/>
  <c r="AJ1" i="89"/>
  <c r="AG1" i="89"/>
  <c r="AE1" i="89"/>
  <c r="AB1" i="89"/>
  <c r="AI1" i="89"/>
  <c r="AK1" i="89"/>
  <c r="AB1" i="233"/>
  <c r="AF1" i="233"/>
  <c r="AI1" i="233"/>
  <c r="AH1" i="233"/>
  <c r="AK1" i="233"/>
  <c r="AG1" i="233"/>
  <c r="AK1" i="86"/>
  <c r="AD1" i="86"/>
  <c r="AC1" i="86"/>
  <c r="AI1" i="86"/>
  <c r="AB1" i="86"/>
  <c r="AG1" i="86"/>
  <c r="AH1" i="86"/>
  <c r="AE1" i="86"/>
  <c r="AI1" i="90"/>
  <c r="AG1" i="90"/>
  <c r="AJ1" i="90"/>
  <c r="AK1" i="90"/>
  <c r="AE1" i="90"/>
  <c r="O6" i="287"/>
  <c r="AH1" i="239"/>
  <c r="F6" i="239"/>
  <c r="AE1" i="239"/>
  <c r="AB1" i="239"/>
  <c r="AD1" i="239"/>
  <c r="Q6" i="239"/>
  <c r="AF1" i="239"/>
  <c r="AC1" i="239"/>
  <c r="O6" i="239" s="1"/>
  <c r="AJ1" i="87"/>
  <c r="M6" i="311"/>
  <c r="K6" i="311"/>
  <c r="AF1" i="240"/>
  <c r="K6" i="240" s="1"/>
  <c r="AC1" i="240"/>
  <c r="Q6" i="240" s="1"/>
  <c r="AG1" i="240"/>
  <c r="F6" i="240" s="1"/>
  <c r="AD1" i="240"/>
  <c r="O6" i="240"/>
  <c r="F75" i="240"/>
  <c r="F53" i="239"/>
  <c r="D27" i="236"/>
  <c r="E43" i="236"/>
  <c r="F51" i="239"/>
  <c r="F79" i="240"/>
  <c r="H22" i="236"/>
  <c r="F73" i="240"/>
  <c r="H27" i="236"/>
  <c r="F22" i="236"/>
  <c r="L18" i="234"/>
  <c r="F52" i="239"/>
  <c r="F78" i="240"/>
  <c r="F77" i="240"/>
  <c r="F27" i="236"/>
  <c r="D22" i="236"/>
  <c r="F76" i="240"/>
  <c r="F72" i="240"/>
  <c r="F73" i="11"/>
  <c r="F77" i="11"/>
  <c r="E41" i="90"/>
  <c r="F72" i="11"/>
  <c r="F78" i="11"/>
  <c r="F74" i="11"/>
  <c r="F79" i="11"/>
  <c r="F76" i="11"/>
  <c r="M6" i="239"/>
  <c r="F74" i="320" l="1"/>
  <c r="F75" i="320"/>
  <c r="B19" i="280"/>
  <c r="D18" i="280"/>
  <c r="F42" i="326"/>
  <c r="F40" i="326"/>
  <c r="M6" i="10"/>
  <c r="F41" i="326"/>
  <c r="AH1" i="89"/>
  <c r="AC1" i="89"/>
  <c r="AG1" i="10"/>
  <c r="AE1" i="10"/>
  <c r="K6" i="10" s="1"/>
  <c r="AH1" i="10"/>
  <c r="U15" i="335"/>
  <c r="U15" i="313"/>
  <c r="U15" i="321"/>
  <c r="U15" i="289"/>
  <c r="U15" i="324"/>
  <c r="U15" i="320"/>
  <c r="U15" i="300"/>
  <c r="U15" i="10"/>
  <c r="U15" i="337"/>
  <c r="U15" i="326"/>
  <c r="U15" i="311"/>
  <c r="U15" i="312"/>
  <c r="U15" i="288"/>
  <c r="U15" i="322"/>
  <c r="U15" i="286"/>
  <c r="U12" i="10"/>
  <c r="U12" i="11"/>
  <c r="U12" i="337"/>
  <c r="U12" i="320"/>
  <c r="U12" i="313"/>
  <c r="U12" i="324"/>
  <c r="U12" i="287"/>
  <c r="U12" i="240"/>
  <c r="U12" i="277"/>
  <c r="U12" i="335"/>
  <c r="U12" i="325"/>
  <c r="U12" i="334"/>
  <c r="U12" i="311"/>
  <c r="U12" i="298"/>
  <c r="U12" i="312"/>
  <c r="U12" i="301"/>
  <c r="U12" i="276"/>
  <c r="U12" i="302"/>
  <c r="U9" i="240"/>
  <c r="U9" i="277"/>
  <c r="U9" i="286"/>
  <c r="U9" i="288"/>
  <c r="U9" i="296"/>
  <c r="U9" i="298"/>
  <c r="U9" i="301"/>
  <c r="U9" i="310"/>
  <c r="U9" i="312"/>
  <c r="U9" i="320"/>
  <c r="U9" i="322"/>
  <c r="U9" i="325"/>
  <c r="U9" i="334"/>
  <c r="U9" i="336"/>
  <c r="U9" i="344"/>
  <c r="U9" i="10"/>
  <c r="B19" i="305"/>
  <c r="D18" i="305"/>
  <c r="AG1" i="306"/>
  <c r="B30" i="307"/>
  <c r="H27" i="307"/>
  <c r="AB1" i="308"/>
  <c r="AI1" i="308"/>
  <c r="AH1" i="308"/>
  <c r="AK1" i="308"/>
  <c r="F79" i="298"/>
  <c r="F154" i="298" s="1"/>
  <c r="H76" i="298"/>
  <c r="H151" i="298" s="1"/>
  <c r="F75" i="298"/>
  <c r="F150" i="298" s="1"/>
  <c r="F73" i="298"/>
  <c r="F148" i="298" s="1"/>
  <c r="H77" i="298"/>
  <c r="H152" i="298" s="1"/>
  <c r="F76" i="298"/>
  <c r="F151" i="298" s="1"/>
  <c r="K73" i="298"/>
  <c r="K148" i="298" s="1"/>
  <c r="H72" i="298"/>
  <c r="H147" i="298" s="1"/>
  <c r="H78" i="298"/>
  <c r="H153" i="298" s="1"/>
  <c r="F77" i="298"/>
  <c r="F152" i="298" s="1"/>
  <c r="H74" i="298"/>
  <c r="H149" i="298" s="1"/>
  <c r="H73" i="298"/>
  <c r="H148" i="298" s="1"/>
  <c r="F6" i="311"/>
  <c r="F43" i="326"/>
  <c r="F56" i="310"/>
  <c r="F74" i="298"/>
  <c r="F149" i="298" s="1"/>
  <c r="H79" i="298"/>
  <c r="H154" i="298" s="1"/>
  <c r="U9" i="326"/>
  <c r="U9" i="311"/>
  <c r="U9" i="289"/>
  <c r="U9" i="239"/>
  <c r="AF1" i="87"/>
  <c r="AG1" i="87"/>
  <c r="AH1" i="87"/>
  <c r="AC1" i="87"/>
  <c r="AD1" i="87"/>
  <c r="AD1" i="89"/>
  <c r="F43" i="278"/>
  <c r="F42" i="278"/>
  <c r="AI1" i="282"/>
  <c r="AB1" i="282"/>
  <c r="B25" i="283"/>
  <c r="H22" i="283"/>
  <c r="AE1" i="284"/>
  <c r="AJ1" i="284"/>
  <c r="B23" i="284"/>
  <c r="D22" i="284"/>
  <c r="B29" i="284"/>
  <c r="F27" i="284"/>
  <c r="AH1" i="288"/>
  <c r="AF1" i="288"/>
  <c r="O6" i="289"/>
  <c r="F6" i="289"/>
  <c r="Q6" i="289"/>
  <c r="K6" i="289"/>
  <c r="Q25" i="289"/>
  <c r="F80" i="289"/>
  <c r="F79" i="289"/>
  <c r="F77" i="289"/>
  <c r="F75" i="289"/>
  <c r="B19" i="306"/>
  <c r="D18" i="306"/>
  <c r="K6" i="239"/>
  <c r="O6" i="311"/>
  <c r="U15" i="297"/>
  <c r="U15" i="302"/>
  <c r="U15" i="346"/>
  <c r="U12" i="239"/>
  <c r="U12" i="289"/>
  <c r="U12" i="310"/>
  <c r="U12" i="322"/>
  <c r="H75" i="298"/>
  <c r="H150" i="298" s="1"/>
  <c r="U9" i="335"/>
  <c r="U9" i="313"/>
  <c r="U9" i="297"/>
  <c r="U9" i="276"/>
  <c r="B21" i="281"/>
  <c r="H18" i="281"/>
  <c r="AJ1" i="283"/>
  <c r="AI1" i="283"/>
  <c r="AG1" i="283"/>
  <c r="AC1" i="283"/>
  <c r="AE1" i="283"/>
  <c r="AK1" i="283"/>
  <c r="B22" i="306"/>
  <c r="J18" i="306"/>
  <c r="F72" i="345"/>
  <c r="F76" i="345"/>
  <c r="F77" i="321"/>
  <c r="O6" i="10"/>
  <c r="Q41" i="240"/>
  <c r="AE1" i="240"/>
  <c r="E43" i="308"/>
  <c r="E42" i="308"/>
  <c r="F74" i="296"/>
  <c r="F74" i="321"/>
  <c r="F73" i="345"/>
  <c r="AD1" i="90"/>
  <c r="E41" i="283"/>
  <c r="E42" i="284"/>
  <c r="E47" i="285"/>
  <c r="AJ1" i="86"/>
  <c r="AB1" i="87"/>
  <c r="AG1" i="284"/>
  <c r="AH1" i="329"/>
  <c r="AE1" i="308"/>
  <c r="AB1" i="328"/>
  <c r="AC1" i="330"/>
  <c r="AD1" i="332"/>
  <c r="AF1" i="309"/>
  <c r="AD1" i="334"/>
  <c r="AB1" i="337"/>
  <c r="F77" i="337"/>
  <c r="E42" i="86"/>
  <c r="F50" i="10"/>
  <c r="F51" i="10"/>
  <c r="F52" i="10"/>
  <c r="F6" i="10"/>
  <c r="Q6" i="311"/>
  <c r="K6" i="287"/>
  <c r="AG1" i="11"/>
  <c r="F6" i="11" s="1"/>
  <c r="M6" i="240"/>
  <c r="F25" i="276"/>
  <c r="F72" i="296"/>
  <c r="AE1" i="282"/>
  <c r="AG1" i="285"/>
  <c r="AD1" i="286"/>
  <c r="F6" i="287"/>
  <c r="AB1" i="283"/>
  <c r="F53" i="287"/>
  <c r="F74" i="289"/>
  <c r="F72" i="312"/>
  <c r="F76" i="312"/>
  <c r="AE1" i="310"/>
  <c r="AD1" i="312"/>
  <c r="E41" i="331"/>
  <c r="AG1" i="334"/>
  <c r="AE1" i="336"/>
  <c r="F79" i="336"/>
  <c r="F79" i="337"/>
  <c r="Q41" i="336"/>
  <c r="F74" i="336"/>
  <c r="H73" i="337"/>
  <c r="AC1" i="3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4BC08D34-6F85-4ED7-A532-B7573E9082A6}">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B8ACDB86-5387-4A10-A675-6B2E253F1187}">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7EFEE172-DFA4-4513-898F-E6CA2552236D}">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795005FF-184D-488C-9F1D-DACFE4393B96}">
      <text>
        <r>
          <rPr>
            <b/>
            <sz val="8"/>
            <color indexed="8"/>
            <rFont val="Tahoma"/>
            <family val="2"/>
            <charset val="238"/>
          </rPr>
          <t>Amikor kész a kiemelési lista töltsd ki a kiemeléseket 1,2,3,4,…
A ki nem emelteknél hagyd üresen!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280274F0-157C-4D85-AB3C-AD79067E9AE5}">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12E35F92-3460-45F6-AED3-1BE43A4444BD}">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17738689-B9DA-4CB5-9293-9E7E18D600BC}">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DB3D8306-3B51-4EFC-BC96-ACBC767BC617}">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89B89E9B-4954-4ECB-9A91-DD03674DF6A9}">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8532F364-2D0A-4AD5-9247-FBE137ED9DEB}">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8F996112-C56E-4735-9758-0B3788AB74AB}">
      <text>
        <r>
          <rPr>
            <b/>
            <sz val="8"/>
            <color indexed="8"/>
            <rFont val="Tahoma"/>
            <family val="2"/>
          </rPr>
          <t>A játékos végső elfogadási státusza:
QA= Direkt elfogadva
WC=Szabad kártyás
Üres=nincs a táblában</t>
        </r>
      </text>
    </comment>
    <comment ref="O6" authorId="0" shapeId="0" xr:uid="{368964FC-A4F7-40B5-A248-4C5559E93EFA}">
      <text>
        <r>
          <rPr>
            <b/>
            <sz val="8"/>
            <color indexed="8"/>
            <rFont val="Tahoma"/>
            <family val="2"/>
            <charset val="238"/>
          </rPr>
          <t>Amikor kész a kiemelési lista töltsd ki a kiemeléseket 1,2,3,4,…
A ki nem emelteknél hagyd üresen!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8AF71E37-55E7-4051-B12C-B9BF13007EAA}">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D8BC1845-74E6-4252-A289-6C330A9F587B}">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B98D4215-8224-41FC-971A-FCE8CD29EFFA}">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AAF958C4-E0E8-4069-A478-07BCB79B221B}">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579B84B9-6CC1-4DDD-B915-E730FA9B1206}">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5978CAE2-679F-4A43-A031-D0864BDE0A91}">
      <text>
        <r>
          <rPr>
            <b/>
            <sz val="8"/>
            <color indexed="8"/>
            <rFont val="Tahoma"/>
            <family val="2"/>
            <charset val="238"/>
          </rPr>
          <t>Amikor kész a kiemelési lista töltsd ki a kiemeléseket 1,2,3,4,…
A ki nem emelteknél hagyd üresen!</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40946032-CC88-4C1B-AF4A-709A3FB86C3D}">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D368D450-93C1-4342-B5EB-02871694A665}">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29CCA463-FDA2-4E95-ABC6-3704DEABF55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62F6001E-B138-4132-A6EC-C04D3CCA716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268E0ACF-406E-4120-B4A0-2B4A05913498}">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4ACCB40E-37A5-4153-BF43-CFDFA1FE3CC6}">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E2FBEDE7-7038-4710-8FFC-AD32C586A841}">
      <text>
        <r>
          <rPr>
            <b/>
            <sz val="8"/>
            <color indexed="8"/>
            <rFont val="Tahoma"/>
            <family val="2"/>
          </rPr>
          <t>A játékos végső elfogadási státusza:
QA= Direkt elfogadva
WC=Szabad kártyás
Üres=nincs a táblában</t>
        </r>
      </text>
    </comment>
    <comment ref="O6" authorId="0" shapeId="0" xr:uid="{2E4D9DF7-86F9-4224-98BC-80754446722F}">
      <text>
        <r>
          <rPr>
            <b/>
            <sz val="8"/>
            <color indexed="8"/>
            <rFont val="Tahoma"/>
            <family val="2"/>
            <charset val="238"/>
          </rPr>
          <t>Amikor kész a kiemelési lista töltsd ki a kiemeléseket 1,2,3,4,…
A ki nem emelteknél hagyd üresen!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5B0C1A70-D19B-4A7A-BE3D-0A8BC0002C61}">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F3EA1E79-BA8E-45E2-A0EF-F968162F1B52}">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1B44F527-E454-4914-AC39-D87C586E0229}">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9114BDA4-1225-44EA-9BE0-431A410AAB72}">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1F2D24C-55BB-46B8-9A17-985B6D362C8F}">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6A9B688-6204-4E46-A80F-85D468E55E06}">
      <text>
        <r>
          <rPr>
            <b/>
            <sz val="8"/>
            <color indexed="8"/>
            <rFont val="Tahoma"/>
            <family val="2"/>
            <charset val="238"/>
          </rPr>
          <t>Amikor kész a kiemelési lista töltsd ki a kiemeléseket 1,2,3,4,…
A ki nem emelteknél hagyd üresen!</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655B8B1A-4CB2-4372-AA22-22B542B90D24}">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3F9A4D4E-C6BF-4D4B-9D1D-18B47BA24F7C}">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39BF72A4-8F80-4D9B-9D49-4F55CAC9F057}">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FACC6CFB-832F-4087-8CCC-84CCC84EE6AD}">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21A72988-9259-43BE-A868-2B6FE6C8159F}">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B979C346-FF3C-4A05-895D-B868F30F4347}">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3B257F48-22A7-43A6-8DF2-04A0C2EE4296}">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E637A8FA-D437-4DB1-B878-098FD9260081}">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642A5D09-3812-403E-A3B8-C4AF8EBA7827}">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FB823401-BA47-4993-AF5D-EDEEC9771782}">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DB14A589-163A-4107-8F01-015A29A9D97E}">
      <text>
        <r>
          <rPr>
            <b/>
            <sz val="8"/>
            <color indexed="8"/>
            <rFont val="Tahoma"/>
            <family val="2"/>
          </rPr>
          <t>A játékos végső elfogadási státusza:
QA= Direkt elfogadva
WC=Szabad kártyás
Üres=nincs a táblában</t>
        </r>
      </text>
    </comment>
    <comment ref="O6" authorId="0" shapeId="0" xr:uid="{97BF2FA3-E47D-41BC-A54C-15AD2CF57EED}">
      <text>
        <r>
          <rPr>
            <b/>
            <sz val="8"/>
            <color indexed="8"/>
            <rFont val="Tahoma"/>
            <family val="2"/>
            <charset val="238"/>
          </rPr>
          <t>Amikor kész a kiemelési lista töltsd ki a kiemeléseket 1,2,3,4,…
A ki nem emelteknél hagyd üresen!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F66F2AED-95E7-4E49-A9CE-BAC930044FEE}">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F33238F8-38B5-44B6-966A-DCEA0E161448}">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sharedStrings.xml><?xml version="1.0" encoding="utf-8"?>
<sst xmlns="http://schemas.openxmlformats.org/spreadsheetml/2006/main" count="8861" uniqueCount="909">
  <si>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</si>
  <si>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</si>
  <si>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</si>
  <si>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</si>
  <si>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</si>
  <si>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</si>
  <si>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</si>
  <si>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</si>
  <si>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</si>
  <si>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</si>
  <si>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</si>
  <si>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</si>
  <si>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</si>
  <si>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</si>
  <si>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</si>
  <si>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</si>
  <si>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</si>
  <si>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</si>
  <si>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</si>
  <si>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</si>
  <si>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</si>
  <si>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</si>
  <si>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</si>
  <si>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</si>
  <si>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</si>
  <si>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</si>
  <si>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</si>
  <si>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</si>
  <si>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</si>
  <si>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</si>
  <si>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</si>
  <si>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</si>
  <si>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</si>
  <si>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</si>
  <si>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</si>
  <si>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</si>
  <si>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</si>
  <si>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</si>
  <si>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</si>
  <si>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</si>
  <si>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</si>
  <si>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</si>
  <si>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</si>
  <si>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</si>
  <si>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</si>
  <si>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</si>
  <si>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</si>
  <si>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</si>
  <si>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</si>
  <si>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</si>
  <si>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</si>
  <si>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</si>
  <si>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</si>
  <si>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</si>
  <si>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</si>
  <si>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</si>
  <si>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</si>
  <si>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</si>
  <si>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</si>
  <si>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</si>
  <si>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</si>
  <si>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</si>
  <si>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</si>
  <si>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</si>
  <si>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</si>
  <si>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</si>
  <si>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</si>
  <si>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</si>
  <si>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</si>
  <si>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</si>
  <si>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</si>
  <si>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</si>
  <si>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</si>
  <si>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</si>
  <si>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</si>
  <si>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</si>
  <si>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</si>
  <si>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</si>
  <si>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</si>
  <si>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</si>
  <si>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</si>
  <si>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</si>
  <si>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</si>
  <si>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</si>
  <si>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</si>
  <si>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</si>
  <si>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</si>
  <si>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</si>
  <si>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</si>
  <si>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</si>
  <si>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</si>
  <si>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</si>
  <si>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</si>
  <si>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</si>
  <si>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</si>
  <si>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</si>
  <si>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</si>
  <si>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</si>
  <si>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</si>
  <si>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</si>
  <si>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</si>
  <si>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</si>
  <si>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</si>
  <si>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</si>
  <si>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</si>
  <si>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</si>
  <si>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</si>
  <si>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</si>
  <si>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</si>
  <si>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</si>
  <si>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</si>
  <si>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</si>
  <si>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</si>
  <si>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</si>
  <si>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</si>
  <si>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</si>
  <si>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</si>
  <si>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</si>
  <si>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</si>
  <si>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</si>
  <si>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</si>
  <si>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</si>
  <si>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</si>
  <si>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</si>
  <si>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</si>
  <si>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</si>
  <si>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</si>
  <si>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</si>
  <si>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</si>
  <si>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</si>
  <si>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</si>
  <si>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</si>
  <si>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</si>
  <si>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</si>
  <si>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</si>
  <si>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</si>
  <si>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</si>
  <si>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</si>
  <si>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</si>
  <si>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</si>
  <si>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</si>
  <si>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</si>
  <si>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</si>
  <si>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</si>
  <si>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</si>
  <si>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</si>
  <si>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</si>
  <si>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Orvos neve:</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</si>
  <si>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</si>
  <si>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</si>
  <si>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</si>
  <si>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</si>
  <si>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</si>
  <si>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</si>
  <si>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</si>
  <si>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</si>
  <si>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</si>
  <si>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</si>
  <si>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</si>
  <si>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</si>
  <si>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</si>
  <si>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</si>
  <si>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</si>
  <si>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</si>
  <si>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</si>
  <si>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</si>
  <si>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</si>
  <si>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</si>
  <si>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</si>
  <si>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</si>
  <si>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</si>
  <si>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</si>
  <si>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</si>
  <si>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</si>
  <si>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</si>
  <si>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</si>
  <si>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</si>
  <si>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</si>
  <si>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</si>
  <si>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</si>
  <si>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</si>
  <si>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</si>
  <si>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</si>
  <si>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</si>
  <si>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</si>
  <si>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</si>
  <si>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</si>
  <si>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</si>
  <si>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</si>
  <si>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</si>
  <si>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</si>
  <si>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</si>
  <si>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</si>
  <si>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</si>
  <si>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</si>
  <si>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</si>
  <si>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</si>
  <si>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</si>
  <si>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</si>
  <si>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</si>
  <si>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</si>
  <si>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</si>
  <si>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</si>
  <si>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</si>
  <si>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</si>
  <si>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</si>
  <si>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</si>
  <si>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</si>
  <si>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</si>
  <si>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</si>
  <si>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</si>
  <si>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</si>
  <si>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</si>
  <si>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</si>
  <si>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1. játékos ranglista</t>
  </si>
  <si>
    <t>2. játékos ranglista</t>
  </si>
  <si>
    <t>H</t>
  </si>
  <si>
    <t>7. hely</t>
  </si>
  <si>
    <t>E - F</t>
  </si>
  <si>
    <t>F - D</t>
  </si>
  <si>
    <t>D - G</t>
  </si>
  <si>
    <t>G - E</t>
  </si>
  <si>
    <t>F - E</t>
  </si>
  <si>
    <t>F - G</t>
  </si>
  <si>
    <t>E - H</t>
  </si>
  <si>
    <t>H - F</t>
  </si>
  <si>
    <t>G - H</t>
  </si>
  <si>
    <t>SELEJTEZŐTÁBLA (8--&gt;4)</t>
  </si>
  <si>
    <t xml:space="preserve">SELEJTEZŐ TÁBLA (8--&gt;2) </t>
  </si>
  <si>
    <t>Diákolimpiai Döntő</t>
  </si>
  <si>
    <t xml:space="preserve">2026. május 7. </t>
  </si>
  <si>
    <t>Gyula</t>
  </si>
  <si>
    <t>Kovács Zoltán</t>
  </si>
  <si>
    <t>TSZSK Gyula</t>
  </si>
  <si>
    <t>Hankó Bálint</t>
  </si>
  <si>
    <t>Gerzanits</t>
  </si>
  <si>
    <t>Gergely</t>
  </si>
  <si>
    <t>Bcs. Belvár</t>
  </si>
  <si>
    <t>Békési</t>
  </si>
  <si>
    <t>Noel</t>
  </si>
  <si>
    <t>Bcs. Petőfi</t>
  </si>
  <si>
    <t>Őri</t>
  </si>
  <si>
    <t>Gábor</t>
  </si>
  <si>
    <t>Bcs. Jankay</t>
  </si>
  <si>
    <t>Szénási</t>
  </si>
  <si>
    <t>Benedek</t>
  </si>
  <si>
    <t>Gyula Implom</t>
  </si>
  <si>
    <t>Baudermann</t>
  </si>
  <si>
    <t>Benjámin</t>
  </si>
  <si>
    <t>Orosháza</t>
  </si>
  <si>
    <t>Kiss</t>
  </si>
  <si>
    <t>Kevin</t>
  </si>
  <si>
    <t>Bcs. Andrássy</t>
  </si>
  <si>
    <t>Berg</t>
  </si>
  <si>
    <t>Ervin</t>
  </si>
  <si>
    <t>Bcs. Szeberényi</t>
  </si>
  <si>
    <t>Tóth</t>
  </si>
  <si>
    <t>Vid</t>
  </si>
  <si>
    <t>Szilasi</t>
  </si>
  <si>
    <t>Dávid</t>
  </si>
  <si>
    <t>Galbács</t>
  </si>
  <si>
    <t>Mihály</t>
  </si>
  <si>
    <t>Gyula Karácsonyi</t>
  </si>
  <si>
    <t>Dániel</t>
  </si>
  <si>
    <t>Bcs. Széchenyi</t>
  </si>
  <si>
    <t xml:space="preserve">Kátay </t>
  </si>
  <si>
    <t>Soma</t>
  </si>
  <si>
    <t>Bagdi</t>
  </si>
  <si>
    <t>Barnabás</t>
  </si>
  <si>
    <t>Domokos</t>
  </si>
  <si>
    <t>Arnold</t>
  </si>
  <si>
    <t>Szűcs</t>
  </si>
  <si>
    <t>Ákos</t>
  </si>
  <si>
    <t>Mezőberény</t>
  </si>
  <si>
    <t>Csökmei</t>
  </si>
  <si>
    <t>Marcell</t>
  </si>
  <si>
    <t>Nagy</t>
  </si>
  <si>
    <t>Ádám</t>
  </si>
  <si>
    <t>Sarkad</t>
  </si>
  <si>
    <t>Olivér</t>
  </si>
  <si>
    <t>Bence</t>
  </si>
  <si>
    <t>Ombódi</t>
  </si>
  <si>
    <t>Róbert</t>
  </si>
  <si>
    <t>Bcs. Lencsési</t>
  </si>
  <si>
    <t>Hrabovszki</t>
  </si>
  <si>
    <t>Kovácsik</t>
  </si>
  <si>
    <t>Norbert</t>
  </si>
  <si>
    <t>Nemes</t>
  </si>
  <si>
    <t>Roland</t>
  </si>
  <si>
    <t>Bcs. Kazinczy</t>
  </si>
  <si>
    <t>Szabó</t>
  </si>
  <si>
    <t>Kocsár</t>
  </si>
  <si>
    <t>Csizmadia</t>
  </si>
  <si>
    <t>Bcs. Nemes</t>
  </si>
  <si>
    <t>Alt</t>
  </si>
  <si>
    <t>Havas</t>
  </si>
  <si>
    <t>István</t>
  </si>
  <si>
    <t>Gyula Erkel</t>
  </si>
  <si>
    <t>Mikulán</t>
  </si>
  <si>
    <t>Gellért</t>
  </si>
  <si>
    <t>Gyula Magvető</t>
  </si>
  <si>
    <t>x</t>
  </si>
  <si>
    <t>Mag</t>
  </si>
  <si>
    <t xml:space="preserve">Géczei </t>
  </si>
  <si>
    <t>Misi Benett</t>
  </si>
  <si>
    <t>Saoud</t>
  </si>
  <si>
    <t>Aziz Zénó</t>
  </si>
  <si>
    <t>Gyula Dürer</t>
  </si>
  <si>
    <t>Perina</t>
  </si>
  <si>
    <t>Gergő</t>
  </si>
  <si>
    <t>Dénes-Földesi</t>
  </si>
  <si>
    <t>Dominik</t>
  </si>
  <si>
    <t>Huhász</t>
  </si>
  <si>
    <t>Csepreghy</t>
  </si>
  <si>
    <t>Botond</t>
  </si>
  <si>
    <t>Bende</t>
  </si>
  <si>
    <t>Gyula 5.Sz.</t>
  </si>
  <si>
    <t>Freiberger</t>
  </si>
  <si>
    <t>Zalán</t>
  </si>
  <si>
    <t>Frankó</t>
  </si>
  <si>
    <t>Zétény</t>
  </si>
  <si>
    <t>Balázs</t>
  </si>
  <si>
    <t>Vajgely</t>
  </si>
  <si>
    <t>Milán</t>
  </si>
  <si>
    <t>Baukó</t>
  </si>
  <si>
    <t>Máté</t>
  </si>
  <si>
    <t>Zsombor</t>
  </si>
  <si>
    <t>Óré</t>
  </si>
  <si>
    <t>Csaba</t>
  </si>
  <si>
    <t>Habóczki</t>
  </si>
  <si>
    <t>Szikora-Pribojszky</t>
  </si>
  <si>
    <t>Kócsi</t>
  </si>
  <si>
    <t>Kaczkó</t>
  </si>
  <si>
    <t>Grazia-Oravecz</t>
  </si>
  <si>
    <t>Beke</t>
  </si>
  <si>
    <t>Csanádapáca</t>
  </si>
  <si>
    <t>Stégermájer</t>
  </si>
  <si>
    <t>Tamás</t>
  </si>
  <si>
    <t>Döme</t>
  </si>
  <si>
    <t>Soós</t>
  </si>
  <si>
    <t>Gyula Román</t>
  </si>
  <si>
    <t>Szilágyi</t>
  </si>
  <si>
    <t>Vári</t>
  </si>
  <si>
    <t>Kispál</t>
  </si>
  <si>
    <t>Hunor</t>
  </si>
  <si>
    <t>Péter</t>
  </si>
  <si>
    <t>Bcs. Vásárhelyi</t>
  </si>
  <si>
    <t>Csatári</t>
  </si>
  <si>
    <t>Szák</t>
  </si>
  <si>
    <t>Brendon</t>
  </si>
  <si>
    <t>Bálint</t>
  </si>
  <si>
    <t>Benett</t>
  </si>
  <si>
    <t>Bencsik</t>
  </si>
  <si>
    <t>Juhász</t>
  </si>
  <si>
    <t>Lipták</t>
  </si>
  <si>
    <t>Reisz</t>
  </si>
  <si>
    <t>Nándor</t>
  </si>
  <si>
    <t>Dér</t>
  </si>
  <si>
    <t>Nimród</t>
  </si>
  <si>
    <t>Godó</t>
  </si>
  <si>
    <t>Olga</t>
  </si>
  <si>
    <t>Miriam Alma</t>
  </si>
  <si>
    <t>Debreczeni</t>
  </si>
  <si>
    <t>Flóra</t>
  </si>
  <si>
    <t>Pocsay</t>
  </si>
  <si>
    <t>Olívia</t>
  </si>
  <si>
    <t>Martina</t>
  </si>
  <si>
    <t>Magyar</t>
  </si>
  <si>
    <t>Vivien</t>
  </si>
  <si>
    <t>Kölüs</t>
  </si>
  <si>
    <t>Laura</t>
  </si>
  <si>
    <t>Beszterczey</t>
  </si>
  <si>
    <t>Luca</t>
  </si>
  <si>
    <t>Hajdu</t>
  </si>
  <si>
    <t>Hanna</t>
  </si>
  <si>
    <t>Tiszai</t>
  </si>
  <si>
    <t>Annabella</t>
  </si>
  <si>
    <t>Okány</t>
  </si>
  <si>
    <t>Kovács</t>
  </si>
  <si>
    <t>Panni</t>
  </si>
  <si>
    <t>Rácz</t>
  </si>
  <si>
    <t>Zsófia</t>
  </si>
  <si>
    <t>Emese</t>
  </si>
  <si>
    <t>Zalai</t>
  </si>
  <si>
    <t>Réka</t>
  </si>
  <si>
    <t>Szlovák</t>
  </si>
  <si>
    <t>Emília</t>
  </si>
  <si>
    <t>Szarvas</t>
  </si>
  <si>
    <t>Szigetvári</t>
  </si>
  <si>
    <t>Rebeka</t>
  </si>
  <si>
    <t>Bolya</t>
  </si>
  <si>
    <t>Blanka</t>
  </si>
  <si>
    <t>Janka</t>
  </si>
  <si>
    <t>Csúri</t>
  </si>
  <si>
    <t>Anna</t>
  </si>
  <si>
    <t>Regina</t>
  </si>
  <si>
    <t>Tifani</t>
  </si>
  <si>
    <t>Veres</t>
  </si>
  <si>
    <t>Csenge</t>
  </si>
  <si>
    <t>Jázmin</t>
  </si>
  <si>
    <t>Gulyás</t>
  </si>
  <si>
    <t>Zora</t>
  </si>
  <si>
    <t>Gara</t>
  </si>
  <si>
    <t>Mici</t>
  </si>
  <si>
    <t>Szabó E.</t>
  </si>
  <si>
    <t>Szabó J.</t>
  </si>
  <si>
    <t xml:space="preserve">Medovarszki </t>
  </si>
  <si>
    <t>Gréta</t>
  </si>
  <si>
    <t>Szőke</t>
  </si>
  <si>
    <t>Zsóka</t>
  </si>
  <si>
    <t>Matus</t>
  </si>
  <si>
    <t>Bianka</t>
  </si>
  <si>
    <t>Edit</t>
  </si>
  <si>
    <t>Abigél</t>
  </si>
  <si>
    <t>Hack</t>
  </si>
  <si>
    <t>Amanda</t>
  </si>
  <si>
    <t>Valach</t>
  </si>
  <si>
    <t>Emma</t>
  </si>
  <si>
    <t>Kocsis</t>
  </si>
  <si>
    <t>Lilla</t>
  </si>
  <si>
    <t>Papp</t>
  </si>
  <si>
    <t>Török</t>
  </si>
  <si>
    <t>Klaudia</t>
  </si>
  <si>
    <t>Bartolák</t>
  </si>
  <si>
    <t>Maja</t>
  </si>
  <si>
    <t>Erdei</t>
  </si>
  <si>
    <t>Feier</t>
  </si>
  <si>
    <t>Kocsányi</t>
  </si>
  <si>
    <t>Szonja</t>
  </si>
  <si>
    <t>Tótkomlós</t>
  </si>
  <si>
    <t>Insperger</t>
  </si>
  <si>
    <t>Babcsán</t>
  </si>
  <si>
    <t>Izabell</t>
  </si>
  <si>
    <t>Nyárfádi</t>
  </si>
  <si>
    <t>Alexa</t>
  </si>
  <si>
    <t>Vadász</t>
  </si>
  <si>
    <t>Haizer</t>
  </si>
  <si>
    <t>Andrea</t>
  </si>
  <si>
    <t>Kords</t>
  </si>
  <si>
    <t>Lili</t>
  </si>
  <si>
    <t>Farkas</t>
  </si>
  <si>
    <t>Légrádi</t>
  </si>
  <si>
    <t>Napsugár</t>
  </si>
  <si>
    <t>Lovas</t>
  </si>
  <si>
    <t>Medovarszki</t>
  </si>
  <si>
    <t>Cservenák</t>
  </si>
  <si>
    <t>Dorina</t>
  </si>
  <si>
    <t>Túróczy</t>
  </si>
  <si>
    <t>Patrícia</t>
  </si>
  <si>
    <t>Vígh</t>
  </si>
  <si>
    <t>Deli</t>
  </si>
  <si>
    <t>Szelina</t>
  </si>
  <si>
    <t>Geszner</t>
  </si>
  <si>
    <t>Sára</t>
  </si>
  <si>
    <t>Szikora</t>
  </si>
  <si>
    <t>Sztella</t>
  </si>
  <si>
    <t>Anna Lili</t>
  </si>
  <si>
    <t>Berner</t>
  </si>
  <si>
    <t>Técsy</t>
  </si>
  <si>
    <t>Gitta</t>
  </si>
  <si>
    <t>Herdeló</t>
  </si>
  <si>
    <t>Bíborka</t>
  </si>
  <si>
    <t>1. Bujdosó Boglárka</t>
  </si>
  <si>
    <t>Játék nélkül továbbjutott versenyzők</t>
  </si>
  <si>
    <t>L18+ "B"</t>
  </si>
  <si>
    <t>Iskola</t>
  </si>
  <si>
    <t>Korcsoport</t>
  </si>
  <si>
    <t>2. Csukás Réka</t>
  </si>
  <si>
    <t>L18 "A"</t>
  </si>
  <si>
    <t>L14 "A</t>
  </si>
  <si>
    <t>3. Zendehdel-Moghaddam Leila</t>
  </si>
  <si>
    <t>L12 "B"</t>
  </si>
  <si>
    <t>L14 "B"</t>
  </si>
  <si>
    <t>L16 "B"</t>
  </si>
  <si>
    <t>L18 "B"</t>
  </si>
  <si>
    <t>F12 "B"</t>
  </si>
  <si>
    <t>F14 "B"</t>
  </si>
  <si>
    <t>F16 "B"</t>
  </si>
  <si>
    <t>F18 "B"</t>
  </si>
  <si>
    <t>F18+ "B"</t>
  </si>
  <si>
    <t>F12 "A"</t>
  </si>
  <si>
    <t>F14 "A"</t>
  </si>
  <si>
    <t>F16 "A"</t>
  </si>
  <si>
    <t>F18 "A"</t>
  </si>
  <si>
    <t>F18+ "A"</t>
  </si>
  <si>
    <t>Nagy O.</t>
  </si>
  <si>
    <t xml:space="preserve">Szilágyi </t>
  </si>
  <si>
    <t>Bcs.Andrássy</t>
  </si>
  <si>
    <t xml:space="preserve">Majorosi </t>
  </si>
  <si>
    <t>JÁTÉKREND 2026. május 7. Gyula</t>
  </si>
  <si>
    <t>Előre tervezett</t>
  </si>
  <si>
    <t>Pályára ment</t>
  </si>
  <si>
    <t>vsz</t>
  </si>
  <si>
    <t>pálya</t>
  </si>
  <si>
    <t>eredmény</t>
  </si>
  <si>
    <t>8.00</t>
  </si>
  <si>
    <t>F12A</t>
  </si>
  <si>
    <t>Csökmei Marcell</t>
  </si>
  <si>
    <t>Nagy Ádám</t>
  </si>
  <si>
    <t>Szűcs Ákos</t>
  </si>
  <si>
    <t>Berg Olivér</t>
  </si>
  <si>
    <t>F16A</t>
  </si>
  <si>
    <t>Kiss Kevin</t>
  </si>
  <si>
    <t>Szilasi Dávid</t>
  </si>
  <si>
    <t>Berg Ervin</t>
  </si>
  <si>
    <t>Tóth Vid</t>
  </si>
  <si>
    <t>F14A</t>
  </si>
  <si>
    <t>Hrabovszki Bence</t>
  </si>
  <si>
    <t>Nemes Roland</t>
  </si>
  <si>
    <t>Kovácsik Norbert</t>
  </si>
  <si>
    <t>Szabó Gergely</t>
  </si>
  <si>
    <t>Ombódi Róbert</t>
  </si>
  <si>
    <t>Kocsár Dávid</t>
  </si>
  <si>
    <t>L16B</t>
  </si>
  <si>
    <t>Nagy Gréta</t>
  </si>
  <si>
    <t>Szőke Zsóka</t>
  </si>
  <si>
    <t>F12 B</t>
  </si>
  <si>
    <t>Gerzanits Gergely</t>
  </si>
  <si>
    <t>Szénási Benedek</t>
  </si>
  <si>
    <t>Békési Noel</t>
  </si>
  <si>
    <t>Őri Gábor</t>
  </si>
  <si>
    <t>8.40</t>
  </si>
  <si>
    <t>Matus Blanka</t>
  </si>
  <si>
    <t>Csúri Edit</t>
  </si>
  <si>
    <t>Nagy Abigél</t>
  </si>
  <si>
    <t>Hack Amanda</t>
  </si>
  <si>
    <t>Papp Gréta</t>
  </si>
  <si>
    <t>Török Klaudia</t>
  </si>
  <si>
    <t>Bartolák Maja</t>
  </si>
  <si>
    <t>Erdei Luca</t>
  </si>
  <si>
    <t>Babcsán Izabell</t>
  </si>
  <si>
    <t>Nyárfádi Alexa</t>
  </si>
  <si>
    <t>Vadász Réka</t>
  </si>
  <si>
    <t>Haizer Andrea</t>
  </si>
  <si>
    <t>Kords Lili</t>
  </si>
  <si>
    <t>Farkas Jázmin</t>
  </si>
  <si>
    <t>L12B</t>
  </si>
  <si>
    <t>Magyar Vivien</t>
  </si>
  <si>
    <t>Kölüs Laura</t>
  </si>
  <si>
    <t>Saoud Miriam Alma</t>
  </si>
  <si>
    <t>Debreczeni Martina</t>
  </si>
  <si>
    <t>Kaczkó Olga</t>
  </si>
  <si>
    <t>Pocsay Olívia</t>
  </si>
  <si>
    <t>9.20</t>
  </si>
  <si>
    <t>Bagdi Bence</t>
  </si>
  <si>
    <t>Bagdi Barnabás</t>
  </si>
  <si>
    <t>Domokos Arnold</t>
  </si>
  <si>
    <t>L14B</t>
  </si>
  <si>
    <t>Tiszai Annabella</t>
  </si>
  <si>
    <t>Kovács Panni</t>
  </si>
  <si>
    <t>F12B</t>
  </si>
  <si>
    <t>Baudermann Benjámin</t>
  </si>
  <si>
    <t>10.00</t>
  </si>
  <si>
    <t>Debreczeni Laura</t>
  </si>
  <si>
    <t>Szlovák Emília</t>
  </si>
  <si>
    <t>Csűri Anna</t>
  </si>
  <si>
    <t>Juhász Regina</t>
  </si>
  <si>
    <t>Medovarszki Anna</t>
  </si>
  <si>
    <t>Nagy G./Szőke</t>
  </si>
  <si>
    <t>Matus/Csűri</t>
  </si>
  <si>
    <t>Nagy A./Hack</t>
  </si>
  <si>
    <t>Vallach Emma</t>
  </si>
  <si>
    <t>Kocsis Lilla</t>
  </si>
  <si>
    <t>Papp/Török</t>
  </si>
  <si>
    <t>Bartolák/Erdei</t>
  </si>
  <si>
    <t>Feier Hanna</t>
  </si>
  <si>
    <t>Kocsányi Szonja</t>
  </si>
  <si>
    <t>Debreczeni Flóra</t>
  </si>
  <si>
    <t>10.40</t>
  </si>
  <si>
    <t>Insperger Jázmin</t>
  </si>
  <si>
    <t>Babcsán/Nyárfádi</t>
  </si>
  <si>
    <t>Vadász/Heizer</t>
  </si>
  <si>
    <t>Kords/Farkas</t>
  </si>
  <si>
    <t>Légrádi Napsugár</t>
  </si>
  <si>
    <t>Lovas Lili</t>
  </si>
  <si>
    <t>11.20</t>
  </si>
  <si>
    <t>L18B</t>
  </si>
  <si>
    <t>Ombódi Réka</t>
  </si>
  <si>
    <t>Nagy Dorina</t>
  </si>
  <si>
    <t>Túróczy Patrícia</t>
  </si>
  <si>
    <t>Vígh Flóra</t>
  </si>
  <si>
    <t>Geszner Sára</t>
  </si>
  <si>
    <t>Szikora Sztella</t>
  </si>
  <si>
    <t>Kovács Anna</t>
  </si>
  <si>
    <t>Berner Sára</t>
  </si>
  <si>
    <t>Técsy Gitta</t>
  </si>
  <si>
    <t>Csepreghy Emma</t>
  </si>
  <si>
    <t>L12 B</t>
  </si>
  <si>
    <t>Saoud Miriam</t>
  </si>
  <si>
    <t>12.00</t>
  </si>
  <si>
    <t>F12 A</t>
  </si>
  <si>
    <t>Helyosztó 1. helyért</t>
  </si>
  <si>
    <t>F14B</t>
  </si>
  <si>
    <t>Mag Bence</t>
  </si>
  <si>
    <t>Géczei Misi Benett</t>
  </si>
  <si>
    <t>Saoud Aziz</t>
  </si>
  <si>
    <t>Perina Gergő</t>
  </si>
  <si>
    <t>Dénes-Földesi Dominik</t>
  </si>
  <si>
    <t>Juhász Dániel</t>
  </si>
  <si>
    <t>Csepreghy Botond</t>
  </si>
  <si>
    <t>Bende Dávid</t>
  </si>
  <si>
    <t>Galbács Gergely</t>
  </si>
  <si>
    <t>Freiberger Zalán</t>
  </si>
  <si>
    <t>Frankó Zétény</t>
  </si>
  <si>
    <t>Tóth Balázs</t>
  </si>
  <si>
    <t>12.40</t>
  </si>
  <si>
    <t>Beszterczey Luca</t>
  </si>
  <si>
    <t>Hajdu Hanna</t>
  </si>
  <si>
    <t>Tiszai/Kovács</t>
  </si>
  <si>
    <t>Rácz Zsófia</t>
  </si>
  <si>
    <t>Szabó Emese</t>
  </si>
  <si>
    <t>Zalai Réka</t>
  </si>
  <si>
    <t>Debreczeni /Szlovák</t>
  </si>
  <si>
    <t>Szigetvári Rebeka</t>
  </si>
  <si>
    <t>Bolya Blanka</t>
  </si>
  <si>
    <t>Szabó Janka</t>
  </si>
  <si>
    <t>Veres Csenge</t>
  </si>
  <si>
    <t>Gulyás Anna</t>
  </si>
  <si>
    <t>Nagy Zóra</t>
  </si>
  <si>
    <t>Gara Mici</t>
  </si>
  <si>
    <t>F16B</t>
  </si>
  <si>
    <t>Szilágyi Dominik</t>
  </si>
  <si>
    <t>Óré Csaba</t>
  </si>
  <si>
    <t>13.20</t>
  </si>
  <si>
    <t>Habóczki Balázs</t>
  </si>
  <si>
    <t>Szikora-Pribojszki Dominik</t>
  </si>
  <si>
    <t>Kócsi Zalán</t>
  </si>
  <si>
    <t>Kaczkó Ádám</t>
  </si>
  <si>
    <t>Majorosi Dominik</t>
  </si>
  <si>
    <t>Grazia-Oravecz Noel</t>
  </si>
  <si>
    <t>Beke Dávid</t>
  </si>
  <si>
    <t>Stégermájer Tamás</t>
  </si>
  <si>
    <t>Döme Noel</t>
  </si>
  <si>
    <t>Soós Noel</t>
  </si>
  <si>
    <t>F18A</t>
  </si>
  <si>
    <t>Csizmadia Bence</t>
  </si>
  <si>
    <t>Alt Ádám</t>
  </si>
  <si>
    <t>Szabó Ákos</t>
  </si>
  <si>
    <t>Havas István</t>
  </si>
  <si>
    <t>Cservenák Gréta</t>
  </si>
  <si>
    <t>Ombódi/Nagy</t>
  </si>
  <si>
    <t>14.00</t>
  </si>
  <si>
    <t>Baudermann Tiffani</t>
  </si>
  <si>
    <t>Csúri/Juhász</t>
  </si>
  <si>
    <t>Túróczy/Vígh</t>
  </si>
  <si>
    <t>Deli Szelina</t>
  </si>
  <si>
    <t>Geszner/Szikora</t>
  </si>
  <si>
    <t>Kovács/Berner</t>
  </si>
  <si>
    <t>Técsy/Csepreghy</t>
  </si>
  <si>
    <t>Herdeló Bíborka</t>
  </si>
  <si>
    <t>negyeddöntő</t>
  </si>
  <si>
    <t>14.40</t>
  </si>
  <si>
    <t>Mikulán Gellért</t>
  </si>
  <si>
    <t>Mag/Géczei</t>
  </si>
  <si>
    <t>Saoud/perina</t>
  </si>
  <si>
    <t>Dénes-Földesi/Juhász</t>
  </si>
  <si>
    <t>15.20</t>
  </si>
  <si>
    <t>Csepreghy/Bende</t>
  </si>
  <si>
    <t>Galbács/Freiberger</t>
  </si>
  <si>
    <t>Frankó/Tóth</t>
  </si>
  <si>
    <t>Valygej Milán</t>
  </si>
  <si>
    <t>Baukó Máté</t>
  </si>
  <si>
    <t>Szilágyi/Óré</t>
  </si>
  <si>
    <t>Habóczki/Szikora-Pribojszki</t>
  </si>
  <si>
    <t>Kócsi/Kaczkó</t>
  </si>
  <si>
    <t>Majorosi/Grazia</t>
  </si>
  <si>
    <t>Beke/Stégermájer</t>
  </si>
  <si>
    <t>Döme/Soós</t>
  </si>
  <si>
    <t>Szilasi Zsombor</t>
  </si>
  <si>
    <t>F18B</t>
  </si>
  <si>
    <t>Kispál Hunor</t>
  </si>
  <si>
    <t>Nagy Ákos</t>
  </si>
  <si>
    <t>Csatári Péter</t>
  </si>
  <si>
    <t>Szák Dániel</t>
  </si>
  <si>
    <t>16.00</t>
  </si>
  <si>
    <t>Tóth Ádám</t>
  </si>
  <si>
    <t>Tóth Benett</t>
  </si>
  <si>
    <t>Bencsik Milán</t>
  </si>
  <si>
    <t>Juhász Noel</t>
  </si>
  <si>
    <t>Lipták Milán</t>
  </si>
  <si>
    <t>Reisz Nándor</t>
  </si>
  <si>
    <t>F18+A</t>
  </si>
  <si>
    <t>Mihály Dániel</t>
  </si>
  <si>
    <t>Kátay Soma</t>
  </si>
  <si>
    <t>F18+B</t>
  </si>
  <si>
    <t>Godó Nándor</t>
  </si>
  <si>
    <t>Nagy Nimród</t>
  </si>
  <si>
    <t>Reisz Dániel</t>
  </si>
  <si>
    <t>Szilágyi Barnabás</t>
  </si>
  <si>
    <t>16.40</t>
  </si>
  <si>
    <t>elődöntő</t>
  </si>
  <si>
    <t>17.20</t>
  </si>
  <si>
    <t>Dér Máté</t>
  </si>
  <si>
    <t>Galbács Mihály</t>
  </si>
  <si>
    <t>Kispál/Nagy</t>
  </si>
  <si>
    <t>Vári Ádám</t>
  </si>
  <si>
    <t>Csatári/Szák</t>
  </si>
  <si>
    <t>Brendon Bálint</t>
  </si>
  <si>
    <t>Tóth Á./Tóth B.</t>
  </si>
  <si>
    <t>Brencsik/Juhász</t>
  </si>
  <si>
    <t>18.00</t>
  </si>
  <si>
    <t>Lipták/Reisz N.</t>
  </si>
  <si>
    <t>Nagy Olivér</t>
  </si>
  <si>
    <t>18.40</t>
  </si>
  <si>
    <t>Rér Máté</t>
  </si>
  <si>
    <t>19.20</t>
  </si>
  <si>
    <t>Vármegyei szervezet</t>
  </si>
  <si>
    <t>DSB szervezet</t>
  </si>
  <si>
    <t>Versenykiírás</t>
  </si>
  <si>
    <t>Sportág</t>
  </si>
  <si>
    <t>Nem</t>
  </si>
  <si>
    <t>Jelleg</t>
  </si>
  <si>
    <t>Település</t>
  </si>
  <si>
    <t>Nevező</t>
  </si>
  <si>
    <t>Csapattag</t>
  </si>
  <si>
    <t>Testnevelő</t>
  </si>
  <si>
    <t>Felkészítő</t>
  </si>
  <si>
    <t>Békés Vármegyei Diáksport Egyesület</t>
  </si>
  <si>
    <t>Békés és körzete DSB</t>
  </si>
  <si>
    <t>Tenisz</t>
  </si>
  <si>
    <t>I.kcs Tenisz U8 piros labdával, P+S szabály</t>
  </si>
  <si>
    <t>Mezőberényi Petőfi Sándor Evangélikus  Gimnázium, Kollégium és Általános Iskola</t>
  </si>
  <si>
    <t>S. Nagy Benedek</t>
  </si>
  <si>
    <t>Nagy Imre</t>
  </si>
  <si>
    <t>Gyula és körzete DSB</t>
  </si>
  <si>
    <t>Gyulai Implom József Általános Iskola</t>
  </si>
  <si>
    <t>Freiberger Milán Viktor</t>
  </si>
  <si>
    <t>Kovács  Katalin</t>
  </si>
  <si>
    <t>Bujdosó Botond</t>
  </si>
  <si>
    <t>Gyulai Római Katolikus Gimnázium, Általános Iskola, Óvoda és Kollégium</t>
  </si>
  <si>
    <t>Gyimesi András</t>
  </si>
  <si>
    <t>Puczkó Annamária</t>
  </si>
  <si>
    <t>Szűcs Sámuel</t>
  </si>
  <si>
    <t>Dányi-Bereczki Márta</t>
  </si>
  <si>
    <t>Erdélyi Ilona</t>
  </si>
  <si>
    <t>Kakas Áron Ádám</t>
  </si>
  <si>
    <t>Mihály István</t>
  </si>
  <si>
    <t>L</t>
  </si>
  <si>
    <t>Rácz Dóra Kata</t>
  </si>
  <si>
    <t>Magvető Református  Magyar - Angol Két Tanítási Nyelvű Általános Iskola és Óvoda</t>
  </si>
  <si>
    <t>Szűcs Dorottya</t>
  </si>
  <si>
    <t>Dávid Szilvia</t>
  </si>
  <si>
    <t>Csontos Natasa</t>
  </si>
  <si>
    <t>Gebei Hanna</t>
  </si>
  <si>
    <t>Schriffert Janka</t>
  </si>
  <si>
    <t>II.kcs Tenisz U10 narancs labdával, P+S szabály</t>
  </si>
  <si>
    <t>Rácz Levente</t>
  </si>
  <si>
    <t>Vincze Árpád</t>
  </si>
  <si>
    <t>Pap Flórián Tibor</t>
  </si>
  <si>
    <t>Gurzó Dávid</t>
  </si>
  <si>
    <t>Kovács Dominik</t>
  </si>
  <si>
    <t>Fehér Ádám</t>
  </si>
  <si>
    <t>Békéscsaba és körzete DSB</t>
  </si>
  <si>
    <t>Békéscsabai Petőfi Utcai Általános Iskola</t>
  </si>
  <si>
    <t>Békéscsaba</t>
  </si>
  <si>
    <t>Solti Olivér</t>
  </si>
  <si>
    <t>Méhes Áron</t>
  </si>
  <si>
    <t>Csongrádi Csaba</t>
  </si>
  <si>
    <t>Mizó Martin Zalán</t>
  </si>
  <si>
    <t>Jankay Tibor Két Tanítási Nyelvű Általános Iskola</t>
  </si>
  <si>
    <t>Ignácz Mihály</t>
  </si>
  <si>
    <t>Blahó Bence</t>
  </si>
  <si>
    <t>Békéscsabai Belvárosi Általános Iskola és Gimnázium</t>
  </si>
  <si>
    <t>Szuchy Levente</t>
  </si>
  <si>
    <t>Zleovszki Aliz</t>
  </si>
  <si>
    <t>Hankó Hunor</t>
  </si>
  <si>
    <t>Jova Benett</t>
  </si>
  <si>
    <t>Kincses Albert</t>
  </si>
  <si>
    <t>Nyári Arion</t>
  </si>
  <si>
    <t>Bagdi Sàra Szonja</t>
  </si>
  <si>
    <t>Grósz Lili</t>
  </si>
  <si>
    <t>Lestyán Zoé</t>
  </si>
  <si>
    <t>Katona Anna</t>
  </si>
  <si>
    <t>Nagy Maja Emma</t>
  </si>
  <si>
    <t>Magasi Lilla Viola</t>
  </si>
  <si>
    <t>Sarkadi Általános Iskola</t>
  </si>
  <si>
    <t>Szőke Zille</t>
  </si>
  <si>
    <t>Papp Károly Szilárd</t>
  </si>
  <si>
    <t xml:space="preserve">III.kcs Tenisz U11 zöld labdával, P+S szabály </t>
  </si>
  <si>
    <t>S. Nagy Attila</t>
  </si>
  <si>
    <t>Nagy Lénárd</t>
  </si>
  <si>
    <t>Varga Péter</t>
  </si>
  <si>
    <t>Zahorán Patrik</t>
  </si>
  <si>
    <t>Nagy János</t>
  </si>
  <si>
    <t>Eczeti Vince</t>
  </si>
  <si>
    <t>Békéscsabai Kazinczy Ferenc Általános Iskola</t>
  </si>
  <si>
    <t>Jantyik Zénó</t>
  </si>
  <si>
    <t>Néma Szabolcs Péter</t>
  </si>
  <si>
    <t>Crai Zsombor</t>
  </si>
  <si>
    <t>Duzs Dávid</t>
  </si>
  <si>
    <t>Mátyási Marcell Máté</t>
  </si>
  <si>
    <t>Németh Kristóf</t>
  </si>
  <si>
    <t>Szeberényi Gusztáv Adolf Evangélikus Gimnázium, Technikum, Szakgimnázium, Általános Iskola, Óvoda, Alapfokú Művészeti Iskola és Kollégium</t>
  </si>
  <si>
    <t>Patvaros Bálint</t>
  </si>
  <si>
    <t>Benkőné Petri Szilvia Mónika</t>
  </si>
  <si>
    <t>Rácz Sándor</t>
  </si>
  <si>
    <t>Nagy Ferenc István</t>
  </si>
  <si>
    <t>Petrovits Bende Péter</t>
  </si>
  <si>
    <t>Molnár Milán György</t>
  </si>
  <si>
    <t>Czikray Sarolta</t>
  </si>
  <si>
    <t>Orosháza és körzete DSB</t>
  </si>
  <si>
    <t>Orosházi Református Két Tanítási Nyelvű Általános Iskola</t>
  </si>
  <si>
    <t>Sárközi Olívia</t>
  </si>
  <si>
    <t>Nadicsán Marcell Tas</t>
  </si>
  <si>
    <t>Kiss Felicia Leah</t>
  </si>
  <si>
    <t>Orosházi Vörösmarty Mihály Általános Iskola</t>
  </si>
  <si>
    <t>Nagy Nóra Lili</t>
  </si>
  <si>
    <t>Takácsné Móricz Sára</t>
  </si>
  <si>
    <t>Németh István</t>
  </si>
  <si>
    <t>Beregszászi Nelli</t>
  </si>
  <si>
    <t>Ancsin Erika</t>
  </si>
  <si>
    <t>IV.kcs Tenisz U12</t>
  </si>
  <si>
    <t>Bagdi Barnabás Árpád</t>
  </si>
  <si>
    <t>Lovas László</t>
  </si>
  <si>
    <t>Csökmei Marcel</t>
  </si>
  <si>
    <t>Balogh-Halász Henriett</t>
  </si>
  <si>
    <t>Orosházi Táncsics Mihály Gimnázium és Kollégium</t>
  </si>
  <si>
    <t>Baudermann Benjamin</t>
  </si>
  <si>
    <t>Tuska-Selmeci Tímea</t>
  </si>
  <si>
    <t>Gyulai Dürer Albert Általános Iskola</t>
  </si>
  <si>
    <t>Kesztyűs Barbara</t>
  </si>
  <si>
    <t>Magyar Vivien Csenge</t>
  </si>
  <si>
    <t>Pocsay Villő Olívia</t>
  </si>
  <si>
    <t xml:space="preserve">Kaczkó Olga Anna </t>
  </si>
  <si>
    <t>Fehér Bence</t>
  </si>
  <si>
    <t>V.kcs Tenisz U14</t>
  </si>
  <si>
    <t>Bagdi Bence Levente</t>
  </si>
  <si>
    <t>Kocsár Dávid Arnold</t>
  </si>
  <si>
    <t>Mártonné Bartyik Magdolna</t>
  </si>
  <si>
    <t xml:space="preserve">Lencsési Általános Iskola </t>
  </si>
  <si>
    <t>Marikné Püski Zsuzsanna</t>
  </si>
  <si>
    <t>Freiberger Zalán Balázs</t>
  </si>
  <si>
    <t>Tóth Balázs Botond</t>
  </si>
  <si>
    <t>Dolezsán Dávid</t>
  </si>
  <si>
    <t>Saoud Aziz Zénó</t>
  </si>
  <si>
    <t>Géczei Misi Benet</t>
  </si>
  <si>
    <t>Petrina Gergő Lajos</t>
  </si>
  <si>
    <t>Vajgely Milán</t>
  </si>
  <si>
    <t>NICOLAE BĂLCESCU ROMÁN GIMNÁZIUM, ÁLTALÁNOS ISKOLA ÉS KOLLÉGIUM</t>
  </si>
  <si>
    <t>Zendehdel-Moghaddam Leila</t>
  </si>
  <si>
    <t>Berényi Tibor</t>
  </si>
  <si>
    <t>Okányi Általános Iskola</t>
  </si>
  <si>
    <t>Szekeres Károlyné</t>
  </si>
  <si>
    <t>Bolya Blanka Bettina</t>
  </si>
  <si>
    <t>Nagy Zora</t>
  </si>
  <si>
    <t>Szarvas és körzete DSB</t>
  </si>
  <si>
    <t>Gál Ferenc Egyetem Szarvasi Gyakorló Általános Iskola és Gyakorlóóvoda</t>
  </si>
  <si>
    <t>Gulyásné Dékán Klára</t>
  </si>
  <si>
    <t>Gara Mici Zsuzsa</t>
  </si>
  <si>
    <t xml:space="preserve">Szabó Emese </t>
  </si>
  <si>
    <t>Csúri Anna</t>
  </si>
  <si>
    <t>Szabó Janka Kata</t>
  </si>
  <si>
    <t>Eötvös József Katolikus Általános Iskola és Óvoda</t>
  </si>
  <si>
    <t>Hajdú Hanna</t>
  </si>
  <si>
    <t>Gönci Tibor</t>
  </si>
  <si>
    <t>Baudermann Tifani</t>
  </si>
  <si>
    <t>Simon Viktor</t>
  </si>
  <si>
    <t>VI.kcs Tenisz U16</t>
  </si>
  <si>
    <t>Békéscsabai Andrássy Gyula Gimnázium és Kollégium</t>
  </si>
  <si>
    <t>Tulkán György Zsolt</t>
  </si>
  <si>
    <t>Berg Ervin Valter</t>
  </si>
  <si>
    <t>Gracia-Oravecz Noel Manuel</t>
  </si>
  <si>
    <t>Óré Csaba Áron</t>
  </si>
  <si>
    <t>Szikora-Pribojszki Barna</t>
  </si>
  <si>
    <t>Pap Csaba László</t>
  </si>
  <si>
    <t>Döme Noel Gábor</t>
  </si>
  <si>
    <t>Rokszin Tibor</t>
  </si>
  <si>
    <t>Habóczki Balázs János</t>
  </si>
  <si>
    <t>Székács József Evangélikus Óvoda, Általános Iskola és Gimnázium</t>
  </si>
  <si>
    <t>Jeszenszky-Paulovics László Róbert</t>
  </si>
  <si>
    <t>Nagyboldogasszony Katolikus Általános Iskola és Óvoda</t>
  </si>
  <si>
    <t>Benke Dávid Nándor</t>
  </si>
  <si>
    <t>Kádas Bálint</t>
  </si>
  <si>
    <t>Kords Lili Boglárka</t>
  </si>
  <si>
    <t>Albrecht Jázmin</t>
  </si>
  <si>
    <t>Szlovák Két Tanítási Nyelvű Általános Iskola és Óvoda</t>
  </si>
  <si>
    <t>Krcsméri Milán</t>
  </si>
  <si>
    <t>Békéscsabai SZC Széchenyi István Két Tanítási Nyelvű Közgazdasági Technikum és Kollégium</t>
  </si>
  <si>
    <t>Bojtor Anikó</t>
  </si>
  <si>
    <t>Vajda Péter Evangélikus Gimnázium</t>
  </si>
  <si>
    <t>Valach Emma Sára</t>
  </si>
  <si>
    <t>Szalontainé Takács Tímea</t>
  </si>
  <si>
    <t>Matus Bianka</t>
  </si>
  <si>
    <t>Török Klaudia Kitti</t>
  </si>
  <si>
    <t>Szőke Zsóka Polett</t>
  </si>
  <si>
    <t>Légrádi Napsugár Anita</t>
  </si>
  <si>
    <t>Insperger Jázmin Anna</t>
  </si>
  <si>
    <t>Farkas Jázmin Mária</t>
  </si>
  <si>
    <t>Bartolák Maya</t>
  </si>
  <si>
    <t>VIII.kcs Tenisz U18+</t>
  </si>
  <si>
    <t>Gyulai Erkel Ferenc Gimnázium és Kollégium</t>
  </si>
  <si>
    <t>Czoldánné Domokos Györgyi Ida</t>
  </si>
  <si>
    <t>Bujdosó Boglárka</t>
  </si>
  <si>
    <t>VII.kcs Tenisz U18</t>
  </si>
  <si>
    <t>Békéscsabai SZC Nemes Tihamér Technikum és Kollégium</t>
  </si>
  <si>
    <t>Drotár János</t>
  </si>
  <si>
    <t>Gyulai SZC Ady Endre - Bay Zoltán Technikum, Szakképző Iskola, Gimnázium és Kollégium</t>
  </si>
  <si>
    <t>Nagy Ákos Áron</t>
  </si>
  <si>
    <t>Őri István</t>
  </si>
  <si>
    <t>Vári Ádám Edvin</t>
  </si>
  <si>
    <t>Békéscsabai SZC Vásárhelyi Pál Technikum és Kollégium</t>
  </si>
  <si>
    <t>Bálint Brendon</t>
  </si>
  <si>
    <t>Kovács Timea</t>
  </si>
  <si>
    <t>Kis Pál Hunor</t>
  </si>
  <si>
    <t>Csukás Réka</t>
  </si>
  <si>
    <t>Kovács Hédi</t>
  </si>
  <si>
    <t>Sebestyén Mira Sára</t>
  </si>
  <si>
    <t>Szikora Stella</t>
  </si>
  <si>
    <t>Kovács Anna Lili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</si>
</sst>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118" x14ac:knownFonts="1">
    <font>
      <sz val="10"/>
      <name val="Arial"/>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9"/>
      <color indexed="9"/>
      <name val="Arial"/>
      <family val="2"/>
      <charset val="238"/>
    </font>
    <font>
      <b/>
      <sz val="9"/>
      <name val="Arial"/>
      <family val="2"/>
      <charset val="238"/>
    </font>
    <font>
      <b/>
      <sz val="9"/>
      <color indexed="9"/>
      <name val="Arial"/>
      <family val="2"/>
      <charset val="238"/>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
      <b/>
      <sz val="11"/>
      <name val="Calibri"/>
      <family val="2"/>
      <charset val="238"/>
      <scheme val="minor"/>
    </font>
    <font>
      <sz val="11"/>
      <name val="Calibri"/>
      <family val="2"/>
      <charset val="238"/>
      <scheme val="minor"/>
    </font>
    <font>
      <sz val="8"/>
      <color rgb="FF000000"/>
      <name val="Segoe UI"/>
      <family val="2"/>
      <charset val="238"/>
    </font>
    <font>
      <i/>
      <sz val="8"/>
      <color rgb="FFFF0000"/>
      <name val="Arial"/>
      <family val="2"/>
      <charset val="238"/>
    </font>
    <font>
      <sz val="7"/>
      <color rgb="FF000000"/>
      <name val="Arial"/>
      <family val="2"/>
      <charset val="238"/>
    </font>
    <font>
      <sz val="10"/>
      <color rgb="FF000000"/>
      <name val="Arial"/>
      <family val="2"/>
      <charset val="238"/>
    </font>
    <font>
      <b/>
      <sz val="11"/>
      <name val="Calibri"/>
      <family val="2"/>
      <charset val="238"/>
    </font>
  </fonts>
  <fills count="22">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s>
  <cellStyleXfs count="4">
    <xf numFmtId="0" fontId="0" fillId="0" borderId="0"/>
    <xf numFmtId="0" fontId="3" fillId="0" borderId="0" applyNumberFormat="0" applyFill="0" applyBorder="0" applyAlignment="0" applyProtection="0"/>
    <xf numFmtId="164" fontId="2" fillId="0" borderId="0" applyFont="0" applyFill="0" applyBorder="0" applyAlignment="0" applyProtection="0"/>
    <xf numFmtId="0" fontId="101" fillId="0" borderId="0"/>
  </cellStyleXfs>
  <cellXfs count="787">
    <xf numFmtId="0" fontId="0" fillId="0" borderId="0" xfId="0"/>
    <xf numFmtId="0" fontId="0" fillId="0" borderId="0" xfId="0" applyAlignment="1">
      <alignment horizontal="left"/>
    </xf>
    <xf numFmtId="0" fontId="0" fillId="0" borderId="0" xfId="0"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5" fillId="0" borderId="0" xfId="0" applyFont="1" applyAlignment="1">
      <alignment vertical="center"/>
    </xf>
    <xf numFmtId="0" fontId="6" fillId="3" borderId="1" xfId="0" applyFont="1" applyFill="1" applyBorder="1" applyAlignment="1">
      <alignment horizontal="centerContinuous" vertical="center"/>
    </xf>
    <xf numFmtId="0" fontId="6"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5" fillId="2" borderId="0" xfId="0" applyFont="1" applyFill="1" applyAlignment="1">
      <alignment vertical="center"/>
    </xf>
    <xf numFmtId="0" fontId="7" fillId="0" borderId="0" xfId="0" applyFont="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4" borderId="1" xfId="0" applyFont="1" applyFill="1" applyBorder="1" applyAlignment="1">
      <alignment horizontal="centerContinuous" vertical="center"/>
    </xf>
    <xf numFmtId="0" fontId="8" fillId="4" borderId="2" xfId="0" applyFont="1" applyFill="1" applyBorder="1" applyAlignment="1">
      <alignment horizontal="centerContinuous" vertical="center"/>
    </xf>
    <xf numFmtId="0" fontId="8" fillId="4" borderId="3" xfId="0" applyFont="1" applyFill="1" applyBorder="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49" fontId="10" fillId="2" borderId="4" xfId="0" applyNumberFormat="1" applyFont="1" applyFill="1" applyBorder="1" applyAlignment="1">
      <alignment vertical="center"/>
    </xf>
    <xf numFmtId="49" fontId="10" fillId="2" borderId="0" xfId="0" applyNumberFormat="1" applyFont="1" applyFill="1" applyAlignment="1">
      <alignment vertical="center"/>
    </xf>
    <xf numFmtId="0" fontId="10" fillId="0" borderId="0" xfId="0" applyFont="1" applyAlignment="1">
      <alignment horizontal="left" vertical="center"/>
    </xf>
    <xf numFmtId="49" fontId="10" fillId="2" borderId="0" xfId="0" applyNumberFormat="1" applyFont="1" applyFill="1" applyAlignment="1">
      <alignment horizontal="left" vertical="center"/>
    </xf>
    <xf numFmtId="49" fontId="9" fillId="2" borderId="0" xfId="0" applyNumberFormat="1" applyFont="1" applyFill="1" applyAlignment="1">
      <alignment vertical="center"/>
    </xf>
    <xf numFmtId="0" fontId="9" fillId="2" borderId="0" xfId="0" applyFont="1" applyFill="1" applyAlignment="1">
      <alignment vertical="center"/>
    </xf>
    <xf numFmtId="49" fontId="5" fillId="2" borderId="0" xfId="0" applyNumberFormat="1" applyFont="1" applyFill="1" applyAlignment="1">
      <alignment vertical="center"/>
    </xf>
    <xf numFmtId="49" fontId="13" fillId="2" borderId="0" xfId="0" applyNumberFormat="1" applyFont="1" applyFill="1" applyAlignment="1">
      <alignment horizontal="left" vertical="center"/>
    </xf>
    <xf numFmtId="49" fontId="5" fillId="2" borderId="0" xfId="0" applyNumberFormat="1" applyFont="1" applyFill="1" applyAlignment="1">
      <alignment horizontal="right" vertical="center"/>
    </xf>
    <xf numFmtId="49" fontId="14" fillId="2" borderId="0" xfId="0" applyNumberFormat="1" applyFont="1" applyFill="1" applyAlignment="1">
      <alignment horizontal="left" vertical="center"/>
    </xf>
    <xf numFmtId="49" fontId="17" fillId="2" borderId="0" xfId="0" applyNumberFormat="1" applyFont="1" applyFill="1" applyAlignment="1">
      <alignment horizontal="left" vertical="center"/>
    </xf>
    <xf numFmtId="0" fontId="18" fillId="0" borderId="0" xfId="0" applyFont="1" applyAlignment="1">
      <alignment vertical="center"/>
    </xf>
    <xf numFmtId="14" fontId="18" fillId="4" borderId="5" xfId="0" applyNumberFormat="1" applyFont="1" applyFill="1" applyBorder="1" applyAlignment="1">
      <alignment horizontal="left" vertical="center"/>
    </xf>
    <xf numFmtId="49" fontId="18" fillId="2" borderId="0" xfId="0" applyNumberFormat="1" applyFont="1" applyFill="1" applyAlignment="1">
      <alignment vertical="center"/>
    </xf>
    <xf numFmtId="49" fontId="18" fillId="4" borderId="5" xfId="0" applyNumberFormat="1" applyFont="1" applyFill="1" applyBorder="1" applyAlignment="1">
      <alignment vertical="center"/>
    </xf>
    <xf numFmtId="0" fontId="7" fillId="0" borderId="0" xfId="0" applyFont="1"/>
    <xf numFmtId="0" fontId="7" fillId="2" borderId="0" xfId="0" applyFont="1" applyFill="1"/>
    <xf numFmtId="0" fontId="0" fillId="2" borderId="0" xfId="0" applyFill="1"/>
    <xf numFmtId="0" fontId="20" fillId="0" borderId="0" xfId="0" applyFont="1" applyAlignment="1">
      <alignment vertical="center"/>
    </xf>
    <xf numFmtId="0" fontId="15" fillId="2" borderId="0" xfId="0" applyFont="1" applyFill="1" applyAlignment="1">
      <alignment vertical="center"/>
    </xf>
    <xf numFmtId="0" fontId="20" fillId="2" borderId="0" xfId="0" applyFont="1" applyFill="1" applyAlignment="1">
      <alignment horizontal="left" vertical="center"/>
    </xf>
    <xf numFmtId="0" fontId="0" fillId="2" borderId="0" xfId="0" applyFill="1" applyAlignment="1">
      <alignment horizontal="left"/>
    </xf>
    <xf numFmtId="0" fontId="9" fillId="2" borderId="0" xfId="0" applyFont="1" applyFill="1"/>
    <xf numFmtId="0" fontId="21" fillId="2" borderId="0" xfId="1" applyFont="1" applyFill="1"/>
    <xf numFmtId="0" fontId="0" fillId="0" borderId="0" xfId="0" applyAlignment="1">
      <alignment horizontal="center"/>
    </xf>
    <xf numFmtId="49" fontId="22" fillId="2" borderId="0" xfId="0" applyNumberFormat="1" applyFont="1" applyFill="1" applyAlignment="1">
      <alignment vertical="top"/>
    </xf>
    <xf numFmtId="49" fontId="12" fillId="2" borderId="0" xfId="0" applyNumberFormat="1" applyFont="1" applyFill="1" applyAlignment="1">
      <alignment vertical="top"/>
    </xf>
    <xf numFmtId="49" fontId="15" fillId="2" borderId="0" xfId="0" applyNumberFormat="1" applyFont="1" applyFill="1" applyAlignment="1">
      <alignment horizontal="left"/>
    </xf>
    <xf numFmtId="0" fontId="23" fillId="2" borderId="0" xfId="0" applyFont="1" applyFill="1" applyAlignment="1">
      <alignment horizontal="left"/>
    </xf>
    <xf numFmtId="49" fontId="14" fillId="2" borderId="0" xfId="0" applyNumberFormat="1" applyFont="1" applyFill="1" applyAlignment="1">
      <alignment horizontal="left"/>
    </xf>
    <xf numFmtId="49" fontId="15" fillId="2" borderId="6" xfId="0" applyNumberFormat="1" applyFont="1" applyFill="1" applyBorder="1" applyAlignment="1">
      <alignment vertical="center"/>
    </xf>
    <xf numFmtId="49" fontId="22" fillId="2" borderId="6" xfId="0" applyNumberFormat="1" applyFont="1" applyFill="1" applyBorder="1" applyAlignment="1">
      <alignment horizontal="right" vertical="center"/>
    </xf>
    <xf numFmtId="49" fontId="24" fillId="2" borderId="0" xfId="0" applyNumberFormat="1" applyFont="1" applyFill="1" applyAlignment="1">
      <alignment horizontal="left" vertical="center"/>
    </xf>
    <xf numFmtId="0" fontId="24" fillId="2" borderId="0" xfId="0" applyFont="1" applyFill="1" applyAlignment="1">
      <alignment vertical="center"/>
    </xf>
    <xf numFmtId="49" fontId="24" fillId="2" borderId="0" xfId="0" applyNumberFormat="1" applyFont="1" applyFill="1" applyAlignment="1">
      <alignment vertical="center"/>
    </xf>
    <xf numFmtId="49" fontId="25" fillId="2" borderId="0" xfId="0" applyNumberFormat="1" applyFont="1" applyFill="1" applyAlignment="1">
      <alignment horizontal="right" vertical="center"/>
    </xf>
    <xf numFmtId="0" fontId="9" fillId="2" borderId="0" xfId="0" applyFont="1" applyFill="1" applyAlignment="1">
      <alignment horizontal="center" vertical="center"/>
    </xf>
    <xf numFmtId="14" fontId="19" fillId="2" borderId="7" xfId="0" applyNumberFormat="1" applyFont="1" applyFill="1" applyBorder="1" applyAlignment="1">
      <alignment horizontal="left" vertical="center"/>
    </xf>
    <xf numFmtId="49" fontId="19" fillId="2" borderId="7" xfId="0" applyNumberFormat="1" applyFont="1" applyFill="1" applyBorder="1" applyAlignment="1">
      <alignment vertical="center"/>
    </xf>
    <xf numFmtId="0" fontId="20" fillId="2" borderId="0" xfId="0" applyFont="1" applyFill="1" applyAlignment="1">
      <alignment horizontal="center" vertical="center"/>
    </xf>
    <xf numFmtId="0" fontId="15" fillId="2" borderId="0" xfId="0" applyFont="1" applyFill="1" applyAlignment="1">
      <alignment horizontal="center" vertical="center"/>
    </xf>
    <xf numFmtId="49" fontId="19" fillId="2" borderId="0" xfId="0" applyNumberFormat="1" applyFont="1" applyFill="1" applyAlignment="1">
      <alignment vertical="center"/>
    </xf>
    <xf numFmtId="0" fontId="18" fillId="2" borderId="0" xfId="2" applyNumberFormat="1" applyFont="1" applyFill="1" applyAlignment="1" applyProtection="1">
      <alignment vertical="center"/>
      <protection locked="0"/>
    </xf>
    <xf numFmtId="0" fontId="19" fillId="2" borderId="0" xfId="0" applyFont="1" applyFill="1" applyAlignment="1">
      <alignment vertical="center"/>
    </xf>
    <xf numFmtId="49" fontId="19" fillId="2" borderId="0" xfId="0" applyNumberFormat="1" applyFont="1" applyFill="1" applyAlignment="1">
      <alignment horizontal="right" vertical="center"/>
    </xf>
    <xf numFmtId="0" fontId="9" fillId="2" borderId="4" xfId="0" applyFont="1" applyFill="1" applyBorder="1" applyAlignment="1">
      <alignment horizontal="left" vertical="center"/>
    </xf>
    <xf numFmtId="0" fontId="9" fillId="2" borderId="0" xfId="0" applyFont="1" applyFill="1" applyAlignment="1">
      <alignment horizontal="left" vertical="center"/>
    </xf>
    <xf numFmtId="0" fontId="20" fillId="2" borderId="4" xfId="0" applyFont="1" applyFill="1" applyBorder="1" applyAlignment="1">
      <alignment horizontal="left" vertical="center"/>
    </xf>
    <xf numFmtId="0" fontId="27" fillId="2" borderId="4" xfId="0" applyFont="1" applyFill="1" applyBorder="1" applyAlignment="1">
      <alignment horizontal="left" vertical="center"/>
    </xf>
    <xf numFmtId="0" fontId="28" fillId="0" borderId="0" xfId="0" applyFont="1" applyAlignment="1">
      <alignment vertical="center"/>
    </xf>
    <xf numFmtId="0" fontId="28" fillId="2" borderId="0" xfId="0" applyFont="1" applyFill="1" applyAlignment="1">
      <alignment horizontal="left" vertical="center"/>
    </xf>
    <xf numFmtId="0" fontId="29" fillId="2" borderId="0" xfId="0" applyFont="1" applyFill="1" applyAlignment="1">
      <alignment horizontal="left" vertical="center"/>
    </xf>
    <xf numFmtId="0" fontId="28" fillId="2" borderId="0" xfId="0" applyFont="1" applyFill="1" applyAlignment="1">
      <alignment horizontal="center" vertical="center"/>
    </xf>
    <xf numFmtId="0" fontId="15" fillId="2" borderId="4" xfId="0" applyFont="1" applyFill="1" applyBorder="1" applyAlignment="1">
      <alignment horizontal="left" vertical="center"/>
    </xf>
    <xf numFmtId="0" fontId="7" fillId="2" borderId="6"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5" borderId="10" xfId="0" applyFont="1" applyFill="1" applyBorder="1" applyAlignment="1">
      <alignment vertical="center"/>
    </xf>
    <xf numFmtId="0" fontId="15" fillId="4" borderId="11" xfId="0" applyFont="1" applyFill="1" applyBorder="1" applyAlignment="1">
      <alignment horizontal="left" vertical="center"/>
    </xf>
    <xf numFmtId="0" fontId="15" fillId="4" borderId="12" xfId="0" applyFont="1" applyFill="1" applyBorder="1" applyAlignment="1">
      <alignment vertical="center"/>
    </xf>
    <xf numFmtId="0" fontId="9" fillId="5" borderId="13" xfId="0" applyFont="1" applyFill="1" applyBorder="1" applyAlignment="1">
      <alignment vertical="center"/>
    </xf>
    <xf numFmtId="0" fontId="15" fillId="4" borderId="14" xfId="0" applyFont="1" applyFill="1" applyBorder="1" applyAlignment="1">
      <alignment horizontal="left" vertical="center"/>
    </xf>
    <xf numFmtId="0" fontId="15"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14" fillId="0" borderId="0" xfId="0" applyNumberFormat="1" applyFont="1" applyAlignment="1">
      <alignment horizontal="left" vertical="center"/>
    </xf>
    <xf numFmtId="49" fontId="24" fillId="2" borderId="0" xfId="0" applyNumberFormat="1" applyFont="1" applyFill="1" applyAlignment="1">
      <alignment horizontal="right" vertical="center"/>
    </xf>
    <xf numFmtId="49" fontId="19" fillId="0" borderId="6" xfId="0" applyNumberFormat="1" applyFont="1" applyBorder="1" applyAlignment="1">
      <alignment horizontal="right" vertical="center"/>
    </xf>
    <xf numFmtId="49" fontId="9" fillId="6" borderId="0" xfId="0" applyNumberFormat="1" applyFont="1" applyFill="1" applyAlignment="1">
      <alignment vertical="center"/>
    </xf>
    <xf numFmtId="49" fontId="9" fillId="6" borderId="17" xfId="0" applyNumberFormat="1" applyFont="1" applyFill="1" applyBorder="1" applyAlignment="1">
      <alignment vertical="center"/>
    </xf>
    <xf numFmtId="0" fontId="9" fillId="6" borderId="0" xfId="0" applyFont="1" applyFill="1" applyAlignment="1">
      <alignment vertical="center"/>
    </xf>
    <xf numFmtId="49" fontId="12" fillId="0" borderId="0" xfId="0" applyNumberFormat="1" applyFont="1" applyAlignment="1">
      <alignment vertical="top"/>
    </xf>
    <xf numFmtId="49" fontId="15" fillId="0" borderId="0" xfId="0" applyNumberFormat="1" applyFont="1" applyAlignment="1">
      <alignment horizontal="left"/>
    </xf>
    <xf numFmtId="0" fontId="23" fillId="6" borderId="0" xfId="0" applyFont="1" applyFill="1" applyAlignment="1">
      <alignment horizontal="left"/>
    </xf>
    <xf numFmtId="49" fontId="14" fillId="0" borderId="0" xfId="0" applyNumberFormat="1" applyFont="1" applyAlignment="1">
      <alignment horizontal="left"/>
    </xf>
    <xf numFmtId="49" fontId="19" fillId="0" borderId="6" xfId="0" applyNumberFormat="1" applyFont="1" applyBorder="1" applyAlignment="1">
      <alignment vertical="center"/>
    </xf>
    <xf numFmtId="49" fontId="19" fillId="0" borderId="6" xfId="0" applyNumberFormat="1" applyFont="1" applyBorder="1" applyAlignment="1">
      <alignment horizontal="left" vertical="center"/>
    </xf>
    <xf numFmtId="0" fontId="10" fillId="0" borderId="0" xfId="0" applyFont="1" applyAlignment="1">
      <alignment horizontal="center" vertical="center"/>
    </xf>
    <xf numFmtId="49" fontId="0" fillId="0" borderId="6" xfId="0" applyNumberFormat="1" applyBorder="1" applyAlignment="1">
      <alignment vertical="center"/>
    </xf>
    <xf numFmtId="165" fontId="0" fillId="0" borderId="0" xfId="0" applyNumberFormat="1" applyAlignment="1">
      <alignment horizontal="center"/>
    </xf>
    <xf numFmtId="49" fontId="20" fillId="0" borderId="0" xfId="0" applyNumberFormat="1" applyFont="1" applyAlignment="1">
      <alignment horizontal="left"/>
    </xf>
    <xf numFmtId="0" fontId="19" fillId="0" borderId="6" xfId="0" applyFont="1" applyBorder="1" applyAlignment="1">
      <alignment horizontal="right" vertical="center"/>
    </xf>
    <xf numFmtId="0" fontId="20" fillId="0" borderId="18" xfId="0" applyFont="1" applyBorder="1" applyAlignment="1">
      <alignment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xf numFmtId="49" fontId="8" fillId="6" borderId="0" xfId="0" applyNumberFormat="1" applyFont="1" applyFill="1" applyAlignment="1">
      <alignment horizontal="left"/>
    </xf>
    <xf numFmtId="49" fontId="20" fillId="0" borderId="0" xfId="0" applyNumberFormat="1" applyFont="1"/>
    <xf numFmtId="49" fontId="16" fillId="0" borderId="0" xfId="0" applyNumberFormat="1" applyFont="1" applyAlignment="1">
      <alignment horizontal="left"/>
    </xf>
    <xf numFmtId="49" fontId="17" fillId="2" borderId="19" xfId="0" applyNumberFormat="1" applyFont="1" applyFill="1" applyBorder="1" applyAlignment="1">
      <alignment horizontal="left" vertical="center"/>
    </xf>
    <xf numFmtId="49" fontId="17" fillId="2" borderId="20" xfId="0" applyNumberFormat="1" applyFont="1" applyFill="1" applyBorder="1" applyAlignment="1">
      <alignment horizontal="left" vertical="center"/>
    </xf>
    <xf numFmtId="49" fontId="9" fillId="2" borderId="14" xfId="0" applyNumberFormat="1" applyFont="1" applyFill="1" applyBorder="1" applyAlignment="1">
      <alignment horizontal="center" wrapText="1"/>
    </xf>
    <xf numFmtId="49" fontId="9" fillId="2" borderId="21" xfId="0" applyNumberFormat="1" applyFont="1" applyFill="1" applyBorder="1" applyAlignment="1">
      <alignment horizontal="center" wrapText="1"/>
    </xf>
    <xf numFmtId="49" fontId="9" fillId="2" borderId="15" xfId="0" applyNumberFormat="1" applyFont="1" applyFill="1" applyBorder="1" applyAlignment="1">
      <alignment horizontal="center" wrapText="1"/>
    </xf>
    <xf numFmtId="49" fontId="9" fillId="5" borderId="21" xfId="0" applyNumberFormat="1" applyFont="1" applyFill="1" applyBorder="1" applyAlignment="1">
      <alignment horizontal="center" wrapText="1"/>
    </xf>
    <xf numFmtId="0" fontId="38" fillId="2" borderId="15" xfId="0" applyFont="1" applyFill="1" applyBorder="1" applyAlignment="1">
      <alignment horizontal="center" wrapText="1"/>
    </xf>
    <xf numFmtId="1" fontId="20" fillId="0" borderId="12" xfId="0" applyNumberFormat="1" applyFont="1" applyBorder="1" applyAlignment="1">
      <alignment horizontal="center" vertical="center"/>
    </xf>
    <xf numFmtId="49" fontId="39" fillId="0" borderId="0" xfId="0" applyNumberFormat="1" applyFont="1" applyAlignment="1">
      <alignment horizontal="left"/>
    </xf>
    <xf numFmtId="0" fontId="42" fillId="0" borderId="0" xfId="0" applyFont="1" applyAlignment="1">
      <alignment horizontal="center" vertical="center"/>
    </xf>
    <xf numFmtId="49" fontId="17" fillId="2" borderId="20" xfId="0" applyNumberFormat="1" applyFont="1" applyFill="1" applyBorder="1" applyAlignment="1">
      <alignment horizontal="right" vertical="center"/>
    </xf>
    <xf numFmtId="49" fontId="10" fillId="2" borderId="20" xfId="0" applyNumberFormat="1" applyFont="1" applyFill="1" applyBorder="1" applyAlignment="1">
      <alignment horizontal="left" vertical="center"/>
    </xf>
    <xf numFmtId="0" fontId="24" fillId="2" borderId="0" xfId="0" applyFont="1" applyFill="1" applyAlignment="1">
      <alignment horizontal="left" vertical="center"/>
    </xf>
    <xf numFmtId="49" fontId="17" fillId="6" borderId="4" xfId="0" applyNumberFormat="1" applyFont="1" applyFill="1" applyBorder="1" applyAlignment="1">
      <alignment horizontal="left" vertical="center"/>
    </xf>
    <xf numFmtId="49" fontId="17" fillId="0" borderId="0" xfId="0" applyNumberFormat="1" applyFont="1" applyAlignment="1">
      <alignment horizontal="right" vertical="center"/>
    </xf>
    <xf numFmtId="0" fontId="0" fillId="6" borderId="9" xfId="0" applyFill="1" applyBorder="1" applyAlignment="1">
      <alignment horizontal="center" vertical="center"/>
    </xf>
    <xf numFmtId="49" fontId="19" fillId="0" borderId="22" xfId="0" applyNumberFormat="1" applyFont="1" applyBorder="1" applyAlignment="1">
      <alignment horizontal="left" vertical="center"/>
    </xf>
    <xf numFmtId="0" fontId="43" fillId="7" borderId="15" xfId="0" applyFont="1" applyFill="1" applyBorder="1" applyAlignment="1">
      <alignment horizontal="right" vertical="center"/>
    </xf>
    <xf numFmtId="0" fontId="38" fillId="5" borderId="15" xfId="0" applyFont="1" applyFill="1" applyBorder="1" applyAlignment="1">
      <alignment horizontal="center" wrapText="1"/>
    </xf>
    <xf numFmtId="0" fontId="20" fillId="5" borderId="12" xfId="0" applyFont="1" applyFill="1" applyBorder="1" applyAlignment="1">
      <alignment horizontal="center" vertical="center"/>
    </xf>
    <xf numFmtId="0" fontId="45" fillId="0" borderId="0" xfId="0" applyFont="1"/>
    <xf numFmtId="0" fontId="16" fillId="0" borderId="0" xfId="0" applyFont="1"/>
    <xf numFmtId="0" fontId="5" fillId="0" borderId="0" xfId="0" applyFont="1" applyAlignment="1">
      <alignment vertical="top"/>
    </xf>
    <xf numFmtId="0" fontId="32" fillId="0" borderId="0" xfId="0" applyFont="1" applyAlignment="1">
      <alignment vertical="top"/>
    </xf>
    <xf numFmtId="0" fontId="12" fillId="0" borderId="0" xfId="0" applyFont="1" applyAlignment="1">
      <alignment vertical="top"/>
    </xf>
    <xf numFmtId="49" fontId="5" fillId="0" borderId="0" xfId="0" applyNumberFormat="1" applyFont="1" applyAlignment="1">
      <alignment vertical="top"/>
    </xf>
    <xf numFmtId="49" fontId="32" fillId="0" borderId="0" xfId="0" applyNumberFormat="1" applyFont="1" applyAlignment="1">
      <alignment vertical="top"/>
    </xf>
    <xf numFmtId="49" fontId="33" fillId="0" borderId="0" xfId="0" applyNumberFormat="1" applyFont="1"/>
    <xf numFmtId="49" fontId="16" fillId="0" borderId="0" xfId="0" applyNumberFormat="1" applyFont="1"/>
    <xf numFmtId="0" fontId="42" fillId="0" borderId="0" xfId="0" applyFont="1" applyAlignment="1">
      <alignment vertical="center"/>
    </xf>
    <xf numFmtId="49" fontId="37" fillId="2" borderId="0" xfId="0" applyNumberFormat="1" applyFont="1" applyFill="1" applyAlignment="1">
      <alignment vertical="center"/>
    </xf>
    <xf numFmtId="0" fontId="18" fillId="0" borderId="6" xfId="0" applyFont="1" applyBorder="1" applyAlignment="1">
      <alignment vertical="center"/>
    </xf>
    <xf numFmtId="49" fontId="18" fillId="0" borderId="6" xfId="0" applyNumberFormat="1" applyFont="1" applyBorder="1" applyAlignment="1">
      <alignment vertical="center"/>
    </xf>
    <xf numFmtId="49" fontId="46" fillId="0" borderId="6" xfId="0" applyNumberFormat="1" applyFont="1" applyBorder="1" applyAlignment="1">
      <alignment vertical="center"/>
    </xf>
    <xf numFmtId="49" fontId="18" fillId="0" borderId="6" xfId="2" applyNumberFormat="1" applyFont="1" applyBorder="1" applyAlignment="1" applyProtection="1">
      <alignment vertical="center"/>
      <protection locked="0"/>
    </xf>
    <xf numFmtId="0" fontId="19" fillId="0" borderId="6" xfId="0" applyFont="1" applyBorder="1" applyAlignment="1">
      <alignment horizontal="left" vertical="center"/>
    </xf>
    <xf numFmtId="49" fontId="9" fillId="2" borderId="0" xfId="0" applyNumberFormat="1" applyFont="1" applyFill="1" applyAlignment="1">
      <alignment horizontal="right"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45" fillId="2" borderId="0" xfId="0" applyNumberFormat="1" applyFont="1" applyFill="1" applyAlignment="1">
      <alignment horizontal="center" vertical="center"/>
    </xf>
    <xf numFmtId="49" fontId="45" fillId="2" borderId="0" xfId="0" applyNumberFormat="1" applyFont="1" applyFill="1" applyAlignment="1">
      <alignment vertical="center"/>
    </xf>
    <xf numFmtId="49" fontId="0" fillId="0" borderId="0" xfId="0" applyNumberFormat="1" applyAlignment="1">
      <alignment vertical="center"/>
    </xf>
    <xf numFmtId="0" fontId="47" fillId="0" borderId="0" xfId="0" applyFont="1" applyAlignment="1">
      <alignment vertical="center"/>
    </xf>
    <xf numFmtId="49" fontId="47" fillId="2" borderId="0" xfId="0" applyNumberFormat="1" applyFont="1" applyFill="1" applyAlignment="1">
      <alignment horizontal="center" vertical="center"/>
    </xf>
    <xf numFmtId="0" fontId="48" fillId="0" borderId="0" xfId="0" applyFont="1" applyAlignment="1">
      <alignment vertical="center"/>
    </xf>
    <xf numFmtId="0" fontId="49" fillId="8" borderId="7" xfId="0" applyFont="1" applyFill="1" applyBorder="1" applyAlignment="1">
      <alignment horizontal="center" vertical="center"/>
    </xf>
    <xf numFmtId="0" fontId="47" fillId="0" borderId="7" xfId="0" applyFont="1" applyBorder="1" applyAlignment="1">
      <alignment vertical="center"/>
    </xf>
    <xf numFmtId="0" fontId="50" fillId="0" borderId="0" xfId="0" applyFont="1" applyAlignment="1">
      <alignment vertical="center"/>
    </xf>
    <xf numFmtId="0" fontId="50" fillId="0" borderId="7" xfId="0" applyFont="1" applyBorder="1" applyAlignment="1">
      <alignment horizontal="center" vertical="center"/>
    </xf>
    <xf numFmtId="0" fontId="51" fillId="0" borderId="0" xfId="0" applyFont="1" applyAlignment="1">
      <alignment vertical="center"/>
    </xf>
    <xf numFmtId="0" fontId="51" fillId="6" borderId="0" xfId="0" applyFont="1" applyFill="1" applyAlignment="1">
      <alignment vertical="center"/>
    </xf>
    <xf numFmtId="0" fontId="52" fillId="0" borderId="0" xfId="0" applyFont="1" applyAlignment="1">
      <alignment vertical="center"/>
    </xf>
    <xf numFmtId="0" fontId="52" fillId="6" borderId="0" xfId="0" applyFont="1" applyFill="1" applyAlignment="1">
      <alignment vertical="center"/>
    </xf>
    <xf numFmtId="49" fontId="51" fillId="6" borderId="0" xfId="0" applyNumberFormat="1" applyFont="1" applyFill="1" applyAlignment="1">
      <alignment vertical="center"/>
    </xf>
    <xf numFmtId="49" fontId="52" fillId="6" borderId="0" xfId="0" applyNumberFormat="1" applyFont="1" applyFill="1" applyAlignment="1">
      <alignment vertical="center"/>
    </xf>
    <xf numFmtId="0" fontId="20" fillId="6" borderId="0" xfId="0" applyFont="1" applyFill="1" applyAlignment="1">
      <alignment vertical="center"/>
    </xf>
    <xf numFmtId="0" fontId="20" fillId="0" borderId="10" xfId="0" applyFont="1" applyBorder="1" applyAlignment="1">
      <alignment vertical="center"/>
    </xf>
    <xf numFmtId="49" fontId="51" fillId="2" borderId="0" xfId="0" applyNumberFormat="1" applyFont="1" applyFill="1" applyAlignment="1">
      <alignment horizontal="center" vertical="center"/>
    </xf>
    <xf numFmtId="0" fontId="51" fillId="0" borderId="0" xfId="0" applyFont="1" applyAlignment="1">
      <alignment horizontal="center" vertical="center"/>
    </xf>
    <xf numFmtId="0" fontId="53" fillId="0" borderId="0" xfId="0" applyFont="1" applyAlignment="1">
      <alignment vertical="center"/>
    </xf>
    <xf numFmtId="0" fontId="54" fillId="0" borderId="0" xfId="0" applyFont="1" applyAlignment="1">
      <alignment vertical="center"/>
    </xf>
    <xf numFmtId="0" fontId="45" fillId="0" borderId="0" xfId="0" applyFont="1" applyAlignment="1">
      <alignment horizontal="right" vertical="center"/>
    </xf>
    <xf numFmtId="0" fontId="55" fillId="9" borderId="23" xfId="0" applyFont="1" applyFill="1" applyBorder="1" applyAlignment="1">
      <alignment horizontal="right" vertical="center"/>
    </xf>
    <xf numFmtId="0" fontId="50" fillId="0" borderId="7" xfId="0" applyFont="1" applyBorder="1" applyAlignment="1">
      <alignment vertical="center"/>
    </xf>
    <xf numFmtId="0" fontId="20" fillId="0" borderId="13" xfId="0" applyFont="1" applyBorder="1" applyAlignment="1">
      <alignment vertical="center"/>
    </xf>
    <xf numFmtId="0" fontId="51" fillId="0" borderId="7" xfId="0" applyFont="1" applyBorder="1" applyAlignment="1">
      <alignment vertical="center"/>
    </xf>
    <xf numFmtId="0" fontId="50" fillId="0" borderId="18" xfId="0" applyFont="1" applyBorder="1" applyAlignment="1">
      <alignment horizontal="center" vertical="center"/>
    </xf>
    <xf numFmtId="0" fontId="50" fillId="0" borderId="17" xfId="0" applyFont="1" applyBorder="1" applyAlignment="1">
      <alignment horizontal="left" vertical="center"/>
    </xf>
    <xf numFmtId="0" fontId="49" fillId="0" borderId="0" xfId="0" applyFont="1" applyAlignment="1">
      <alignment horizontal="center" vertical="center"/>
    </xf>
    <xf numFmtId="0" fontId="50" fillId="0" borderId="0" xfId="0" applyFont="1" applyAlignment="1">
      <alignment horizontal="center" vertical="center"/>
    </xf>
    <xf numFmtId="0" fontId="55" fillId="9" borderId="17" xfId="0" applyFont="1" applyFill="1" applyBorder="1" applyAlignment="1">
      <alignment horizontal="right" vertical="center"/>
    </xf>
    <xf numFmtId="49" fontId="50" fillId="0" borderId="7" xfId="0" applyNumberFormat="1" applyFont="1" applyBorder="1" applyAlignment="1">
      <alignment vertical="center"/>
    </xf>
    <xf numFmtId="49" fontId="50" fillId="0" borderId="0" xfId="0" applyNumberFormat="1" applyFont="1" applyAlignment="1">
      <alignment vertical="center"/>
    </xf>
    <xf numFmtId="0" fontId="50" fillId="0" borderId="17" xfId="0" applyFont="1" applyBorder="1" applyAlignment="1">
      <alignment vertical="center"/>
    </xf>
    <xf numFmtId="49" fontId="50" fillId="0" borderId="17" xfId="0" applyNumberFormat="1" applyFont="1" applyBorder="1" applyAlignment="1">
      <alignment vertical="center"/>
    </xf>
    <xf numFmtId="0" fontId="50" fillId="0" borderId="18" xfId="0" applyFont="1" applyBorder="1" applyAlignment="1">
      <alignment vertical="center"/>
    </xf>
    <xf numFmtId="0" fontId="56" fillId="0" borderId="18" xfId="0" applyFont="1" applyBorder="1" applyAlignment="1">
      <alignment horizontal="center" vertical="center"/>
    </xf>
    <xf numFmtId="0" fontId="57" fillId="0" borderId="0" xfId="0" applyFont="1" applyAlignment="1">
      <alignment vertical="center"/>
    </xf>
    <xf numFmtId="0" fontId="56" fillId="0" borderId="7" xfId="0" applyFont="1" applyBorder="1" applyAlignment="1">
      <alignment horizontal="center" vertical="center"/>
    </xf>
    <xf numFmtId="0" fontId="20" fillId="0" borderId="16" xfId="0" applyFont="1" applyBorder="1" applyAlignment="1">
      <alignment vertical="center"/>
    </xf>
    <xf numFmtId="49" fontId="50" fillId="0" borderId="18" xfId="0" applyNumberFormat="1" applyFont="1" applyBorder="1" applyAlignment="1">
      <alignment vertical="center"/>
    </xf>
    <xf numFmtId="0" fontId="58" fillId="0" borderId="0" xfId="0" applyFont="1" applyAlignment="1">
      <alignment vertical="center"/>
    </xf>
    <xf numFmtId="49" fontId="59" fillId="2" borderId="0" xfId="0" applyNumberFormat="1" applyFont="1" applyFill="1" applyAlignment="1">
      <alignment horizontal="center" vertical="center"/>
    </xf>
    <xf numFmtId="49" fontId="51" fillId="0" borderId="0" xfId="0" applyNumberFormat="1" applyFont="1" applyAlignment="1">
      <alignment horizontal="center" vertical="center"/>
    </xf>
    <xf numFmtId="49" fontId="47" fillId="0" borderId="0" xfId="0" applyNumberFormat="1" applyFont="1" applyAlignment="1">
      <alignment horizontal="center" vertical="center"/>
    </xf>
    <xf numFmtId="49" fontId="51" fillId="0" borderId="0" xfId="0" applyNumberFormat="1" applyFont="1" applyAlignment="1">
      <alignment vertical="center"/>
    </xf>
    <xf numFmtId="0" fontId="9" fillId="0" borderId="0" xfId="0" applyFont="1" applyAlignment="1">
      <alignment horizontal="right" vertical="center"/>
    </xf>
    <xf numFmtId="0" fontId="51" fillId="0" borderId="0" xfId="0" applyFont="1" applyAlignment="1">
      <alignment horizontal="left" vertical="center"/>
    </xf>
    <xf numFmtId="49" fontId="20" fillId="6" borderId="0" xfId="0" applyNumberFormat="1" applyFont="1" applyFill="1" applyAlignment="1">
      <alignment vertical="center"/>
    </xf>
    <xf numFmtId="49" fontId="36" fillId="6" borderId="0" xfId="0" applyNumberFormat="1" applyFont="1" applyFill="1" applyAlignment="1">
      <alignment horizontal="center" vertical="center"/>
    </xf>
    <xf numFmtId="49" fontId="60" fillId="0" borderId="0" xfId="0" applyNumberFormat="1" applyFont="1" applyAlignment="1">
      <alignment vertical="center"/>
    </xf>
    <xf numFmtId="49" fontId="61" fillId="0" borderId="0" xfId="0" applyNumberFormat="1" applyFont="1" applyAlignment="1">
      <alignment horizontal="center" vertical="center"/>
    </xf>
    <xf numFmtId="49" fontId="60" fillId="6" borderId="0" xfId="0" applyNumberFormat="1" applyFont="1" applyFill="1" applyAlignment="1">
      <alignment vertical="center"/>
    </xf>
    <xf numFmtId="49" fontId="61" fillId="6" borderId="0" xfId="0" applyNumberFormat="1" applyFont="1" applyFill="1" applyAlignment="1">
      <alignment vertical="center"/>
    </xf>
    <xf numFmtId="0" fontId="0" fillId="6" borderId="0" xfId="0" applyFill="1" applyAlignment="1">
      <alignment vertical="center"/>
    </xf>
    <xf numFmtId="0" fontId="30" fillId="2" borderId="24" xfId="0" applyFont="1" applyFill="1" applyBorder="1" applyAlignment="1">
      <alignment vertical="center"/>
    </xf>
    <xf numFmtId="0" fontId="30" fillId="2" borderId="25" xfId="0" applyFont="1" applyFill="1" applyBorder="1" applyAlignment="1">
      <alignment vertical="center"/>
    </xf>
    <xf numFmtId="0" fontId="30" fillId="2" borderId="26" xfId="0" applyFont="1" applyFill="1" applyBorder="1" applyAlignment="1">
      <alignment vertical="center"/>
    </xf>
    <xf numFmtId="49" fontId="62" fillId="2" borderId="25" xfId="0" applyNumberFormat="1" applyFont="1" applyFill="1" applyBorder="1" applyAlignment="1">
      <alignment horizontal="center" vertical="center"/>
    </xf>
    <xf numFmtId="49" fontId="62" fillId="2" borderId="25" xfId="0" applyNumberFormat="1" applyFont="1" applyFill="1" applyBorder="1" applyAlignment="1">
      <alignment vertical="center"/>
    </xf>
    <xf numFmtId="49" fontId="62" fillId="2" borderId="25" xfId="0" applyNumberFormat="1" applyFont="1" applyFill="1" applyBorder="1" applyAlignment="1">
      <alignment horizontal="centerContinuous" vertical="center"/>
    </xf>
    <xf numFmtId="49" fontId="62" fillId="2" borderId="27" xfId="0" applyNumberFormat="1" applyFont="1" applyFill="1" applyBorder="1" applyAlignment="1">
      <alignment horizontal="centerContinuous" vertical="center"/>
    </xf>
    <xf numFmtId="49" fontId="63" fillId="2" borderId="25" xfId="0" applyNumberFormat="1" applyFont="1" applyFill="1" applyBorder="1" applyAlignment="1">
      <alignment vertical="center"/>
    </xf>
    <xf numFmtId="49" fontId="63" fillId="2" borderId="27" xfId="0" applyNumberFormat="1" applyFont="1" applyFill="1" applyBorder="1" applyAlignment="1">
      <alignment vertical="center"/>
    </xf>
    <xf numFmtId="49" fontId="30" fillId="2" borderId="25" xfId="0" applyNumberFormat="1" applyFont="1" applyFill="1" applyBorder="1" applyAlignment="1">
      <alignment horizontal="left" vertical="center"/>
    </xf>
    <xf numFmtId="49" fontId="30" fillId="0" borderId="25" xfId="0" applyNumberFormat="1" applyFont="1" applyBorder="1" applyAlignment="1">
      <alignment horizontal="left" vertical="center"/>
    </xf>
    <xf numFmtId="49" fontId="63" fillId="6" borderId="27" xfId="0" applyNumberFormat="1" applyFont="1" applyFill="1" applyBorder="1" applyAlignment="1">
      <alignment vertical="center"/>
    </xf>
    <xf numFmtId="49" fontId="9" fillId="0" borderId="0" xfId="0" applyNumberFormat="1" applyFont="1" applyAlignment="1">
      <alignment vertical="center"/>
    </xf>
    <xf numFmtId="49" fontId="9" fillId="0" borderId="28" xfId="0" applyNumberFormat="1" applyFont="1" applyBorder="1" applyAlignment="1">
      <alignment vertical="center"/>
    </xf>
    <xf numFmtId="49" fontId="9" fillId="0" borderId="17" xfId="0" applyNumberFormat="1" applyFont="1" applyBorder="1" applyAlignment="1">
      <alignment horizontal="right" vertical="center"/>
    </xf>
    <xf numFmtId="49" fontId="9" fillId="0" borderId="0" xfId="0" applyNumberFormat="1" applyFont="1" applyAlignment="1">
      <alignment horizontal="center" vertical="center"/>
    </xf>
    <xf numFmtId="49" fontId="9" fillId="6" borderId="0" xfId="0" applyNumberFormat="1" applyFont="1" applyFill="1" applyAlignment="1">
      <alignment horizontal="center" vertical="center"/>
    </xf>
    <xf numFmtId="49" fontId="38" fillId="0" borderId="0" xfId="0" applyNumberFormat="1" applyFont="1" applyAlignment="1">
      <alignment horizontal="center" vertical="center"/>
    </xf>
    <xf numFmtId="49" fontId="45" fillId="0" borderId="0" xfId="0" applyNumberFormat="1" applyFont="1" applyAlignment="1">
      <alignment vertical="center"/>
    </xf>
    <xf numFmtId="49" fontId="45" fillId="0" borderId="17" xfId="0" applyNumberFormat="1" applyFont="1" applyBorder="1" applyAlignment="1">
      <alignment vertical="center"/>
    </xf>
    <xf numFmtId="49" fontId="30" fillId="2" borderId="29" xfId="0" applyNumberFormat="1" applyFont="1" applyFill="1" applyBorder="1" applyAlignment="1">
      <alignment vertical="center"/>
    </xf>
    <xf numFmtId="49" fontId="30" fillId="2" borderId="30" xfId="0" applyNumberFormat="1" applyFont="1" applyFill="1" applyBorder="1" applyAlignment="1">
      <alignment vertical="center"/>
    </xf>
    <xf numFmtId="49" fontId="45" fillId="2" borderId="17" xfId="0" applyNumberFormat="1" applyFont="1" applyFill="1" applyBorder="1" applyAlignment="1">
      <alignment vertical="center"/>
    </xf>
    <xf numFmtId="0" fontId="9" fillId="0" borderId="7" xfId="0" applyFont="1" applyBorder="1" applyAlignment="1">
      <alignment vertical="center"/>
    </xf>
    <xf numFmtId="49" fontId="45" fillId="0" borderId="7" xfId="0" applyNumberFormat="1" applyFont="1" applyBorder="1" applyAlignment="1">
      <alignment vertical="center"/>
    </xf>
    <xf numFmtId="49" fontId="9" fillId="0" borderId="7" xfId="0" applyNumberFormat="1" applyFont="1" applyBorder="1" applyAlignment="1">
      <alignment vertical="center"/>
    </xf>
    <xf numFmtId="49" fontId="45" fillId="0" borderId="18" xfId="0" applyNumberFormat="1" applyFont="1" applyBorder="1" applyAlignment="1">
      <alignment vertical="center"/>
    </xf>
    <xf numFmtId="49" fontId="9" fillId="0" borderId="31" xfId="0" applyNumberFormat="1" applyFont="1" applyBorder="1" applyAlignment="1">
      <alignment vertical="center"/>
    </xf>
    <xf numFmtId="49" fontId="9" fillId="0" borderId="18" xfId="0" applyNumberFormat="1" applyFont="1" applyBorder="1" applyAlignment="1">
      <alignment horizontal="right" vertical="center"/>
    </xf>
    <xf numFmtId="0" fontId="9" fillId="2" borderId="28" xfId="0" applyFont="1" applyFill="1" applyBorder="1" applyAlignment="1">
      <alignment vertical="center"/>
    </xf>
    <xf numFmtId="49" fontId="9" fillId="2" borderId="17" xfId="0" applyNumberFormat="1" applyFont="1" applyFill="1" applyBorder="1" applyAlignment="1">
      <alignment horizontal="right" vertical="center"/>
    </xf>
    <xf numFmtId="49" fontId="9" fillId="0" borderId="7" xfId="0" applyNumberFormat="1" applyFont="1" applyBorder="1" applyAlignment="1">
      <alignment horizontal="center" vertical="center"/>
    </xf>
    <xf numFmtId="0" fontId="9" fillId="6" borderId="7" xfId="0" applyFont="1" applyFill="1" applyBorder="1" applyAlignment="1">
      <alignment vertical="center"/>
    </xf>
    <xf numFmtId="49" fontId="9" fillId="6" borderId="7" xfId="0" applyNumberFormat="1" applyFont="1" applyFill="1" applyBorder="1" applyAlignment="1">
      <alignment horizontal="center" vertical="center"/>
    </xf>
    <xf numFmtId="49" fontId="9" fillId="6" borderId="18" xfId="0" applyNumberFormat="1" applyFont="1" applyFill="1" applyBorder="1" applyAlignment="1">
      <alignment vertical="center"/>
    </xf>
    <xf numFmtId="49" fontId="38" fillId="0" borderId="7" xfId="0" applyNumberFormat="1" applyFont="1" applyBorder="1" applyAlignment="1">
      <alignment horizontal="center" vertical="center"/>
    </xf>
    <xf numFmtId="0" fontId="55" fillId="9" borderId="18" xfId="0" applyFont="1" applyFill="1" applyBorder="1" applyAlignment="1">
      <alignment horizontal="right" vertical="center"/>
    </xf>
    <xf numFmtId="0" fontId="52" fillId="6" borderId="17" xfId="0" applyFont="1" applyFill="1" applyBorder="1" applyAlignment="1">
      <alignment vertical="center"/>
    </xf>
    <xf numFmtId="0" fontId="52" fillId="6" borderId="7" xfId="0" applyFont="1" applyFill="1" applyBorder="1" applyAlignment="1">
      <alignment vertical="center"/>
    </xf>
    <xf numFmtId="0" fontId="52" fillId="6" borderId="18" xfId="0" applyFont="1" applyFill="1" applyBorder="1" applyAlignment="1">
      <alignment vertical="center"/>
    </xf>
    <xf numFmtId="0" fontId="64" fillId="6" borderId="0" xfId="0" applyFont="1" applyFill="1" applyAlignment="1">
      <alignment horizontal="right" vertical="center"/>
    </xf>
    <xf numFmtId="0" fontId="65" fillId="0" borderId="0" xfId="0" applyFont="1" applyAlignment="1">
      <alignment vertical="center"/>
    </xf>
    <xf numFmtId="0" fontId="50" fillId="0" borderId="18" xfId="0" applyFont="1" applyBorder="1" applyAlignment="1">
      <alignment horizontal="right" vertical="center"/>
    </xf>
    <xf numFmtId="0" fontId="55" fillId="9" borderId="0" xfId="0" applyFont="1" applyFill="1" applyAlignment="1">
      <alignment horizontal="right" vertical="center"/>
    </xf>
    <xf numFmtId="49" fontId="50" fillId="0" borderId="7" xfId="0" applyNumberFormat="1" applyFont="1" applyBorder="1" applyAlignment="1">
      <alignment horizontal="left" vertical="center"/>
    </xf>
    <xf numFmtId="49" fontId="48" fillId="2" borderId="0" xfId="0" applyNumberFormat="1" applyFont="1" applyFill="1" applyAlignment="1">
      <alignment horizontal="center" vertical="center"/>
    </xf>
    <xf numFmtId="0" fontId="55" fillId="9" borderId="27" xfId="0" applyFont="1" applyFill="1" applyBorder="1" applyAlignment="1">
      <alignment horizontal="right" vertical="center"/>
    </xf>
    <xf numFmtId="49" fontId="50" fillId="0" borderId="18" xfId="0" applyNumberFormat="1" applyFont="1" applyBorder="1" applyAlignment="1">
      <alignment horizontal="left" vertical="center"/>
    </xf>
    <xf numFmtId="49" fontId="50" fillId="0" borderId="0" xfId="0" applyNumberFormat="1" applyFont="1" applyAlignment="1">
      <alignment horizontal="left" vertical="center"/>
    </xf>
    <xf numFmtId="49" fontId="50" fillId="0" borderId="17" xfId="0" applyNumberFormat="1" applyFont="1" applyBorder="1" applyAlignment="1">
      <alignment horizontal="left" vertical="center"/>
    </xf>
    <xf numFmtId="49" fontId="66" fillId="0" borderId="18" xfId="0" applyNumberFormat="1" applyFont="1" applyBorder="1" applyAlignment="1">
      <alignment horizontal="right" vertical="center"/>
    </xf>
    <xf numFmtId="49" fontId="66" fillId="0" borderId="0" xfId="0" applyNumberFormat="1" applyFont="1" applyAlignment="1">
      <alignment horizontal="right" vertical="center"/>
    </xf>
    <xf numFmtId="0" fontId="34" fillId="6" borderId="0" xfId="0" applyFont="1" applyFill="1" applyAlignment="1">
      <alignment horizontal="right" vertical="center"/>
    </xf>
    <xf numFmtId="49" fontId="9" fillId="10" borderId="0" xfId="0" applyNumberFormat="1" applyFont="1" applyFill="1" applyAlignment="1">
      <alignment horizontal="center" vertical="center"/>
    </xf>
    <xf numFmtId="49" fontId="50" fillId="10" borderId="0" xfId="0" applyNumberFormat="1" applyFont="1" applyFill="1" applyAlignment="1">
      <alignment vertical="center"/>
    </xf>
    <xf numFmtId="0" fontId="50" fillId="10" borderId="7" xfId="0" applyFont="1" applyFill="1" applyBorder="1" applyAlignment="1">
      <alignment vertical="center"/>
    </xf>
    <xf numFmtId="49" fontId="50" fillId="10" borderId="7" xfId="0" applyNumberFormat="1" applyFont="1" applyFill="1" applyBorder="1" applyAlignment="1">
      <alignment vertical="center"/>
    </xf>
    <xf numFmtId="0" fontId="51" fillId="6" borderId="0" xfId="0" applyFont="1" applyFill="1" applyAlignment="1">
      <alignment horizontal="right" vertical="center"/>
    </xf>
    <xf numFmtId="0" fontId="45" fillId="10" borderId="0" xfId="0" applyFont="1" applyFill="1" applyAlignment="1">
      <alignment horizontal="right" vertical="center"/>
    </xf>
    <xf numFmtId="0" fontId="55" fillId="11" borderId="23" xfId="0" applyFont="1" applyFill="1" applyBorder="1" applyAlignment="1">
      <alignment horizontal="right" vertical="center"/>
    </xf>
    <xf numFmtId="49" fontId="50" fillId="10" borderId="18" xfId="0" applyNumberFormat="1" applyFont="1" applyFill="1" applyBorder="1" applyAlignment="1">
      <alignment vertical="center"/>
    </xf>
    <xf numFmtId="49" fontId="59" fillId="0" borderId="0" xfId="0" applyNumberFormat="1" applyFont="1" applyAlignment="1">
      <alignment horizontal="center" vertical="center"/>
    </xf>
    <xf numFmtId="49" fontId="51" fillId="0" borderId="7" xfId="0" applyNumberFormat="1" applyFont="1" applyBorder="1" applyAlignment="1">
      <alignment horizontal="center" vertical="center"/>
    </xf>
    <xf numFmtId="1" fontId="51" fillId="0" borderId="7" xfId="0" applyNumberFormat="1" applyFont="1" applyBorder="1" applyAlignment="1">
      <alignment horizontal="center" vertical="center"/>
    </xf>
    <xf numFmtId="49" fontId="57" fillId="0" borderId="7" xfId="0" applyNumberFormat="1" applyFont="1" applyBorder="1" applyAlignment="1">
      <alignment vertical="center"/>
    </xf>
    <xf numFmtId="49" fontId="58" fillId="0" borderId="7" xfId="0" applyNumberFormat="1" applyFont="1" applyBorder="1" applyAlignment="1">
      <alignment vertical="center"/>
    </xf>
    <xf numFmtId="49" fontId="66" fillId="0" borderId="7" xfId="0" applyNumberFormat="1" applyFont="1" applyBorder="1" applyAlignment="1">
      <alignment horizontal="right" vertical="center"/>
    </xf>
    <xf numFmtId="49" fontId="62" fillId="2" borderId="7" xfId="0" applyNumberFormat="1" applyFont="1" applyFill="1" applyBorder="1" applyAlignment="1">
      <alignment horizontal="center" vertical="center"/>
    </xf>
    <xf numFmtId="49" fontId="62" fillId="2" borderId="26" xfId="0" applyNumberFormat="1" applyFont="1" applyFill="1" applyBorder="1" applyAlignment="1">
      <alignment horizontal="centerContinuous" vertical="center"/>
    </xf>
    <xf numFmtId="0" fontId="9" fillId="6" borderId="17" xfId="0" applyFont="1" applyFill="1" applyBorder="1" applyAlignment="1">
      <alignment vertical="center"/>
    </xf>
    <xf numFmtId="0" fontId="9" fillId="6" borderId="18" xfId="0" applyFont="1" applyFill="1" applyBorder="1" applyAlignment="1">
      <alignment vertical="center"/>
    </xf>
    <xf numFmtId="49" fontId="67" fillId="0" borderId="0" xfId="0" applyNumberFormat="1" applyFont="1" applyAlignment="1">
      <alignment horizontal="right" vertical="center"/>
    </xf>
    <xf numFmtId="0" fontId="51" fillId="2" borderId="0" xfId="0" applyFont="1" applyFill="1" applyAlignment="1">
      <alignment horizontal="center" vertical="center"/>
    </xf>
    <xf numFmtId="49" fontId="62" fillId="2" borderId="27" xfId="0" applyNumberFormat="1" applyFont="1" applyFill="1" applyBorder="1" applyAlignment="1">
      <alignment vertical="center"/>
    </xf>
    <xf numFmtId="49" fontId="10" fillId="6" borderId="4" xfId="0" applyNumberFormat="1" applyFont="1" applyFill="1" applyBorder="1" applyAlignment="1">
      <alignment horizontal="left" vertical="center"/>
    </xf>
    <xf numFmtId="0" fontId="9" fillId="2" borderId="15" xfId="0" applyFont="1" applyFill="1" applyBorder="1" applyAlignment="1">
      <alignment horizontal="center" wrapText="1"/>
    </xf>
    <xf numFmtId="0" fontId="68" fillId="0" borderId="0" xfId="0" applyFont="1" applyAlignment="1">
      <alignment vertical="center"/>
    </xf>
    <xf numFmtId="0" fontId="8" fillId="6" borderId="0" xfId="0" applyFont="1" applyFill="1" applyAlignment="1">
      <alignment horizontal="left"/>
    </xf>
    <xf numFmtId="49" fontId="14" fillId="0" borderId="0" xfId="0" applyNumberFormat="1" applyFont="1" applyAlignment="1">
      <alignment horizontal="right" vertical="center"/>
    </xf>
    <xf numFmtId="0" fontId="16" fillId="0" borderId="0" xfId="0" applyFont="1" applyAlignment="1">
      <alignment horizontal="left"/>
    </xf>
    <xf numFmtId="49" fontId="10" fillId="2" borderId="19" xfId="0" applyNumberFormat="1" applyFont="1" applyFill="1" applyBorder="1" applyAlignment="1">
      <alignment horizontal="left" vertical="center"/>
    </xf>
    <xf numFmtId="0" fontId="0" fillId="2" borderId="32" xfId="0" applyFill="1" applyBorder="1" applyAlignment="1">
      <alignment vertical="center"/>
    </xf>
    <xf numFmtId="0" fontId="0" fillId="6" borderId="0" xfId="0" applyFill="1" applyAlignment="1">
      <alignment horizontal="center" vertical="center"/>
    </xf>
    <xf numFmtId="0" fontId="35" fillId="0" borderId="0" xfId="0" applyFont="1"/>
    <xf numFmtId="49" fontId="35" fillId="2" borderId="8" xfId="0" applyNumberFormat="1" applyFont="1" applyFill="1" applyBorder="1" applyAlignment="1">
      <alignment horizontal="center" wrapText="1"/>
    </xf>
    <xf numFmtId="49" fontId="9" fillId="5" borderId="6" xfId="0" applyNumberFormat="1" applyFont="1" applyFill="1" applyBorder="1" applyAlignment="1">
      <alignment horizontal="center" wrapText="1"/>
    </xf>
    <xf numFmtId="0" fontId="20" fillId="0" borderId="18" xfId="0" applyFont="1" applyBorder="1" applyAlignment="1">
      <alignment horizontal="left" vertical="center"/>
    </xf>
    <xf numFmtId="0" fontId="20" fillId="0" borderId="12" xfId="0" applyFont="1" applyBorder="1" applyAlignment="1">
      <alignment horizontal="center" vertical="center" wrapText="1"/>
    </xf>
    <xf numFmtId="0" fontId="39" fillId="0" borderId="0" xfId="0" applyFont="1" applyAlignment="1">
      <alignment horizontal="left"/>
    </xf>
    <xf numFmtId="0" fontId="15" fillId="0" borderId="0" xfId="0" applyFont="1" applyAlignment="1">
      <alignment horizontal="left"/>
    </xf>
    <xf numFmtId="0" fontId="37" fillId="2" borderId="0" xfId="0" applyFont="1" applyFill="1" applyAlignment="1">
      <alignment vertical="center"/>
    </xf>
    <xf numFmtId="0" fontId="25" fillId="2" borderId="0" xfId="0" applyFont="1" applyFill="1" applyAlignment="1">
      <alignment horizontal="right" vertical="center"/>
    </xf>
    <xf numFmtId="0" fontId="0" fillId="0" borderId="6" xfId="0" applyBorder="1" applyAlignment="1">
      <alignment vertical="center"/>
    </xf>
    <xf numFmtId="0" fontId="46" fillId="0" borderId="6" xfId="0" applyFont="1" applyBorder="1" applyAlignment="1">
      <alignment vertical="center"/>
    </xf>
    <xf numFmtId="0" fontId="9" fillId="2" borderId="0" xfId="0" applyFont="1" applyFill="1" applyAlignment="1">
      <alignment horizontal="right" vertical="center"/>
    </xf>
    <xf numFmtId="0" fontId="45" fillId="2" borderId="0" xfId="0" applyFont="1" applyFill="1" applyAlignment="1">
      <alignment horizontal="center" vertical="center"/>
    </xf>
    <xf numFmtId="0" fontId="45" fillId="2" borderId="0" xfId="0" applyFont="1" applyFill="1" applyAlignment="1">
      <alignment vertical="center"/>
    </xf>
    <xf numFmtId="0" fontId="10" fillId="2" borderId="0" xfId="0" applyFont="1" applyFill="1" applyAlignment="1">
      <alignment horizontal="right" vertical="center"/>
    </xf>
    <xf numFmtId="0" fontId="47" fillId="2" borderId="0" xfId="0" applyFont="1" applyFill="1" applyAlignment="1">
      <alignment horizontal="center" vertical="center"/>
    </xf>
    <xf numFmtId="0" fontId="15" fillId="0" borderId="7" xfId="0" applyFont="1" applyBorder="1" applyAlignment="1">
      <alignment vertical="center"/>
    </xf>
    <xf numFmtId="0" fontId="52" fillId="0" borderId="7" xfId="0" applyFont="1" applyBorder="1" applyAlignment="1">
      <alignment horizontal="center" vertical="center"/>
    </xf>
    <xf numFmtId="0" fontId="48" fillId="0" borderId="0" xfId="0" applyFont="1" applyAlignment="1">
      <alignment horizontal="center" vertical="center"/>
    </xf>
    <xf numFmtId="0" fontId="65" fillId="0" borderId="18" xfId="0" applyFont="1" applyBorder="1" applyAlignment="1">
      <alignment horizontal="right" vertical="center"/>
    </xf>
    <xf numFmtId="0" fontId="69" fillId="0" borderId="17" xfId="0" applyFont="1" applyBorder="1" applyAlignment="1">
      <alignment horizontal="center" vertical="center"/>
    </xf>
    <xf numFmtId="0" fontId="50" fillId="0" borderId="0" xfId="0" applyFont="1" applyAlignment="1">
      <alignment horizontal="left" vertical="center"/>
    </xf>
    <xf numFmtId="0" fontId="52" fillId="0" borderId="0" xfId="0" applyFont="1" applyAlignment="1">
      <alignment horizontal="left" vertical="center"/>
    </xf>
    <xf numFmtId="0" fontId="50" fillId="0" borderId="7" xfId="0" applyFont="1" applyBorder="1" applyAlignment="1">
      <alignment horizontal="left" vertical="center"/>
    </xf>
    <xf numFmtId="0" fontId="65" fillId="0" borderId="7" xfId="0" applyFont="1" applyBorder="1" applyAlignment="1">
      <alignment horizontal="right" vertical="center"/>
    </xf>
    <xf numFmtId="0" fontId="52" fillId="0" borderId="18" xfId="0" applyFont="1" applyBorder="1" applyAlignment="1">
      <alignment horizontal="center" vertical="center"/>
    </xf>
    <xf numFmtId="0" fontId="52" fillId="0" borderId="17" xfId="0" applyFont="1" applyBorder="1" applyAlignment="1">
      <alignment vertical="center"/>
    </xf>
    <xf numFmtId="0" fontId="65" fillId="0" borderId="0" xfId="0" applyFont="1" applyAlignment="1">
      <alignment horizontal="right" vertical="center"/>
    </xf>
    <xf numFmtId="0" fontId="52" fillId="0" borderId="0" xfId="0" applyFont="1" applyAlignment="1">
      <alignment horizontal="center" vertical="center"/>
    </xf>
    <xf numFmtId="0" fontId="48" fillId="2" borderId="0" xfId="0" applyFont="1" applyFill="1" applyAlignment="1">
      <alignment horizontal="center" vertical="center"/>
    </xf>
    <xf numFmtId="0" fontId="52" fillId="0" borderId="17" xfId="0" applyFont="1" applyBorder="1" applyAlignment="1">
      <alignment horizontal="left" vertical="center"/>
    </xf>
    <xf numFmtId="0" fontId="65" fillId="0" borderId="17" xfId="0" applyFont="1" applyBorder="1" applyAlignment="1">
      <alignment horizontal="right" vertical="center"/>
    </xf>
    <xf numFmtId="0" fontId="52" fillId="6" borderId="0" xfId="0" applyFont="1" applyFill="1" applyAlignment="1">
      <alignment horizontal="right" vertical="center"/>
    </xf>
    <xf numFmtId="0" fontId="52" fillId="6" borderId="7" xfId="0" applyFont="1" applyFill="1" applyBorder="1" applyAlignment="1">
      <alignment horizontal="right" vertical="center"/>
    </xf>
    <xf numFmtId="0" fontId="65" fillId="6" borderId="0" xfId="0" applyFont="1" applyFill="1" applyAlignment="1">
      <alignment horizontal="right" vertical="center"/>
    </xf>
    <xf numFmtId="0" fontId="59" fillId="2" borderId="0" xfId="0" applyFont="1" applyFill="1" applyAlignment="1">
      <alignment horizontal="center" vertical="center"/>
    </xf>
    <xf numFmtId="0" fontId="51" fillId="6" borderId="0" xfId="0" applyFont="1" applyFill="1" applyAlignment="1">
      <alignment horizontal="center" vertical="center"/>
    </xf>
    <xf numFmtId="49" fontId="51" fillId="6" borderId="0" xfId="0" applyNumberFormat="1" applyFont="1" applyFill="1" applyAlignment="1">
      <alignment horizontal="center" vertical="center"/>
    </xf>
    <xf numFmtId="1" fontId="51" fillId="6" borderId="0" xfId="0" applyNumberFormat="1" applyFont="1" applyFill="1" applyAlignment="1">
      <alignment horizontal="center" vertical="center"/>
    </xf>
    <xf numFmtId="49" fontId="52" fillId="0" borderId="0" xfId="0" applyNumberFormat="1" applyFont="1" applyAlignment="1">
      <alignment horizontal="center" vertical="center"/>
    </xf>
    <xf numFmtId="49" fontId="38" fillId="6" borderId="17" xfId="0" applyNumberFormat="1" applyFont="1" applyFill="1" applyBorder="1" applyAlignment="1">
      <alignment vertical="center"/>
    </xf>
    <xf numFmtId="49" fontId="38" fillId="0" borderId="0" xfId="0" applyNumberFormat="1" applyFont="1" applyAlignment="1">
      <alignment vertical="center"/>
    </xf>
    <xf numFmtId="49" fontId="9" fillId="6" borderId="7" xfId="0" applyNumberFormat="1" applyFont="1" applyFill="1" applyBorder="1" applyAlignment="1">
      <alignment vertical="center"/>
    </xf>
    <xf numFmtId="49" fontId="38" fillId="6" borderId="18" xfId="0" applyNumberFormat="1" applyFont="1" applyFill="1" applyBorder="1" applyAlignment="1">
      <alignment vertical="center"/>
    </xf>
    <xf numFmtId="49" fontId="38" fillId="0" borderId="7" xfId="0" applyNumberFormat="1" applyFont="1" applyBorder="1" applyAlignment="1">
      <alignment vertical="center"/>
    </xf>
    <xf numFmtId="0" fontId="70" fillId="7" borderId="18" xfId="0" applyFont="1" applyFill="1" applyBorder="1" applyAlignment="1">
      <alignment vertical="center"/>
    </xf>
    <xf numFmtId="0" fontId="51" fillId="10" borderId="0" xfId="0" applyFont="1" applyFill="1" applyAlignment="1">
      <alignment horizontal="center" vertical="center"/>
    </xf>
    <xf numFmtId="0" fontId="52" fillId="10" borderId="0" xfId="0" applyFont="1" applyFill="1" applyAlignment="1">
      <alignment vertical="center"/>
    </xf>
    <xf numFmtId="0" fontId="50" fillId="10" borderId="0" xfId="0" applyFont="1" applyFill="1" applyAlignment="1">
      <alignment horizontal="left" vertical="center"/>
    </xf>
    <xf numFmtId="0" fontId="52" fillId="10" borderId="0" xfId="0" applyFont="1" applyFill="1" applyAlignment="1">
      <alignment horizontal="left" vertical="center"/>
    </xf>
    <xf numFmtId="0" fontId="51" fillId="10" borderId="0" xfId="0" applyFont="1" applyFill="1" applyAlignment="1">
      <alignment vertical="center"/>
    </xf>
    <xf numFmtId="0" fontId="50" fillId="10" borderId="7" xfId="0" applyFont="1" applyFill="1" applyBorder="1" applyAlignment="1">
      <alignment horizontal="left" vertical="center"/>
    </xf>
    <xf numFmtId="0" fontId="65" fillId="10" borderId="7" xfId="0" applyFont="1" applyFill="1" applyBorder="1" applyAlignment="1">
      <alignment horizontal="right" vertical="center"/>
    </xf>
    <xf numFmtId="0" fontId="69" fillId="10" borderId="17" xfId="0" applyFont="1" applyFill="1" applyBorder="1" applyAlignment="1">
      <alignment horizontal="center" vertical="center"/>
    </xf>
    <xf numFmtId="0" fontId="52" fillId="10" borderId="0" xfId="0" applyFont="1" applyFill="1" applyAlignment="1">
      <alignment horizontal="right" vertical="center"/>
    </xf>
    <xf numFmtId="0" fontId="55" fillId="11" borderId="17" xfId="0" applyFont="1" applyFill="1" applyBorder="1" applyAlignment="1">
      <alignment horizontal="right" vertical="center"/>
    </xf>
    <xf numFmtId="0" fontId="52" fillId="10" borderId="7" xfId="0" applyFont="1" applyFill="1" applyBorder="1" applyAlignment="1">
      <alignment horizontal="right" vertical="center"/>
    </xf>
    <xf numFmtId="0" fontId="52" fillId="10" borderId="17" xfId="0" applyFont="1" applyFill="1" applyBorder="1" applyAlignment="1">
      <alignment horizontal="left" vertical="center"/>
    </xf>
    <xf numFmtId="0" fontId="65" fillId="10" borderId="18" xfId="0" applyFont="1" applyFill="1" applyBorder="1" applyAlignment="1">
      <alignment horizontal="right" vertical="center"/>
    </xf>
    <xf numFmtId="49" fontId="60" fillId="10" borderId="0" xfId="0" applyNumberFormat="1" applyFont="1" applyFill="1" applyAlignment="1">
      <alignment vertical="center"/>
    </xf>
    <xf numFmtId="49" fontId="61" fillId="10" borderId="0" xfId="0" applyNumberFormat="1" applyFont="1" applyFill="1" applyAlignment="1">
      <alignment vertical="center"/>
    </xf>
    <xf numFmtId="49" fontId="62" fillId="2" borderId="26" xfId="0" applyNumberFormat="1" applyFont="1" applyFill="1" applyBorder="1" applyAlignment="1">
      <alignment vertical="center"/>
    </xf>
    <xf numFmtId="1" fontId="9" fillId="6" borderId="0" xfId="0" applyNumberFormat="1" applyFont="1" applyFill="1" applyAlignment="1">
      <alignment horizontal="center" vertical="center"/>
    </xf>
    <xf numFmtId="1" fontId="9" fillId="6" borderId="7" xfId="0" applyNumberFormat="1" applyFont="1" applyFill="1" applyBorder="1" applyAlignment="1">
      <alignment horizontal="center" vertical="center"/>
    </xf>
    <xf numFmtId="0" fontId="43" fillId="7" borderId="18" xfId="0" applyFont="1" applyFill="1" applyBorder="1" applyAlignment="1">
      <alignment horizontal="right" vertical="center"/>
    </xf>
    <xf numFmtId="0" fontId="52" fillId="10" borderId="7" xfId="0" applyFont="1" applyFill="1" applyBorder="1" applyAlignment="1">
      <alignment vertical="center"/>
    </xf>
    <xf numFmtId="0" fontId="52" fillId="10" borderId="17" xfId="0" applyFont="1" applyFill="1" applyBorder="1" applyAlignment="1">
      <alignment vertical="center"/>
    </xf>
    <xf numFmtId="49" fontId="52" fillId="10" borderId="18" xfId="0" applyNumberFormat="1" applyFont="1" applyFill="1" applyBorder="1" applyAlignment="1">
      <alignment vertical="center"/>
    </xf>
    <xf numFmtId="49" fontId="51" fillId="10" borderId="0" xfId="0" applyNumberFormat="1" applyFont="1" applyFill="1" applyAlignment="1">
      <alignment vertical="center"/>
    </xf>
    <xf numFmtId="49" fontId="52" fillId="10" borderId="0" xfId="0" applyNumberFormat="1" applyFont="1" applyFill="1" applyAlignment="1">
      <alignment vertical="center"/>
    </xf>
    <xf numFmtId="49" fontId="30" fillId="2" borderId="30" xfId="0" applyNumberFormat="1" applyFont="1" applyFill="1" applyBorder="1" applyAlignment="1">
      <alignment horizontal="left" vertical="center"/>
    </xf>
    <xf numFmtId="49" fontId="63" fillId="2" borderId="30" xfId="0" applyNumberFormat="1" applyFont="1" applyFill="1" applyBorder="1" applyAlignment="1">
      <alignment vertical="center"/>
    </xf>
    <xf numFmtId="49" fontId="9" fillId="2" borderId="7" xfId="0" applyNumberFormat="1" applyFont="1" applyFill="1" applyBorder="1" applyAlignment="1">
      <alignment vertical="center"/>
    </xf>
    <xf numFmtId="0" fontId="30" fillId="2" borderId="28" xfId="0" applyFont="1" applyFill="1" applyBorder="1" applyAlignment="1">
      <alignment vertical="center"/>
    </xf>
    <xf numFmtId="49" fontId="9" fillId="2" borderId="28" xfId="0" applyNumberFormat="1" applyFont="1" applyFill="1" applyBorder="1" applyAlignment="1">
      <alignment vertical="center"/>
    </xf>
    <xf numFmtId="49" fontId="9" fillId="2" borderId="31" xfId="0" applyNumberFormat="1" applyFont="1" applyFill="1" applyBorder="1" applyAlignment="1">
      <alignment vertical="center"/>
    </xf>
    <xf numFmtId="0" fontId="20" fillId="0" borderId="21" xfId="0" applyFont="1" applyBorder="1" applyAlignment="1">
      <alignment vertical="center"/>
    </xf>
    <xf numFmtId="0" fontId="72" fillId="2" borderId="0" xfId="0" applyFont="1" applyFill="1" applyAlignment="1">
      <alignment vertical="center"/>
    </xf>
    <xf numFmtId="0" fontId="22" fillId="2" borderId="0" xfId="0" applyFont="1" applyFill="1" applyAlignment="1">
      <alignment horizontal="center" vertical="center" wrapText="1"/>
    </xf>
    <xf numFmtId="0" fontId="18" fillId="2" borderId="0" xfId="0" applyFont="1" applyFill="1" applyAlignment="1">
      <alignment vertical="center"/>
    </xf>
    <xf numFmtId="0" fontId="9" fillId="2" borderId="0" xfId="0" applyFont="1" applyFill="1" applyAlignment="1">
      <alignment horizontal="center"/>
    </xf>
    <xf numFmtId="0" fontId="27" fillId="2" borderId="33" xfId="0" applyFont="1" applyFill="1" applyBorder="1" applyAlignment="1">
      <alignment horizontal="left" vertical="center"/>
    </xf>
    <xf numFmtId="0" fontId="28" fillId="2" borderId="34" xfId="0" applyFont="1" applyFill="1" applyBorder="1" applyAlignment="1">
      <alignment horizontal="left" vertical="center"/>
    </xf>
    <xf numFmtId="49" fontId="73" fillId="0" borderId="0" xfId="0" applyNumberFormat="1" applyFont="1" applyAlignment="1">
      <alignment vertical="top"/>
    </xf>
    <xf numFmtId="0" fontId="9" fillId="2" borderId="17" xfId="0" applyFont="1" applyFill="1" applyBorder="1" applyAlignment="1">
      <alignment horizontal="right" vertical="center"/>
    </xf>
    <xf numFmtId="0" fontId="9" fillId="2" borderId="18" xfId="0" applyFont="1" applyFill="1" applyBorder="1" applyAlignment="1">
      <alignment horizontal="right" vertical="center"/>
    </xf>
    <xf numFmtId="49" fontId="9" fillId="2" borderId="29" xfId="0" applyNumberFormat="1" applyFont="1" applyFill="1" applyBorder="1" applyAlignment="1">
      <alignment vertical="center"/>
    </xf>
    <xf numFmtId="49" fontId="9" fillId="2" borderId="30" xfId="0" applyNumberFormat="1" applyFont="1" applyFill="1" applyBorder="1" applyAlignment="1">
      <alignment vertical="center"/>
    </xf>
    <xf numFmtId="49" fontId="9" fillId="2" borderId="23" xfId="0" applyNumberFormat="1" applyFont="1" applyFill="1" applyBorder="1" applyAlignment="1">
      <alignment horizontal="right" vertical="center"/>
    </xf>
    <xf numFmtId="0" fontId="30" fillId="2" borderId="0" xfId="0" applyFont="1" applyFill="1" applyAlignment="1">
      <alignment vertical="center"/>
    </xf>
    <xf numFmtId="0" fontId="30" fillId="2" borderId="35" xfId="0" applyFont="1" applyFill="1" applyBorder="1" applyAlignment="1">
      <alignment vertical="center"/>
    </xf>
    <xf numFmtId="49" fontId="73" fillId="0" borderId="0" xfId="0" applyNumberFormat="1" applyFont="1" applyAlignment="1">
      <alignment horizontal="center"/>
    </xf>
    <xf numFmtId="49" fontId="22" fillId="0" borderId="0" xfId="0" applyNumberFormat="1" applyFont="1" applyAlignment="1">
      <alignment horizontal="center"/>
    </xf>
    <xf numFmtId="49" fontId="9" fillId="2" borderId="36" xfId="0" applyNumberFormat="1" applyFont="1" applyFill="1" applyBorder="1" applyAlignment="1">
      <alignment horizontal="center" wrapText="1"/>
    </xf>
    <xf numFmtId="0" fontId="20" fillId="0" borderId="37" xfId="0" applyFont="1" applyBorder="1" applyAlignment="1">
      <alignment horizontal="center" vertical="center"/>
    </xf>
    <xf numFmtId="0" fontId="9" fillId="2" borderId="7" xfId="0" applyFont="1" applyFill="1" applyBorder="1" applyAlignment="1">
      <alignment vertical="center"/>
    </xf>
    <xf numFmtId="0" fontId="48" fillId="0" borderId="7" xfId="0" applyFont="1" applyBorder="1" applyAlignment="1">
      <alignment horizontal="center" vertical="center"/>
    </xf>
    <xf numFmtId="49" fontId="9" fillId="2" borderId="7" xfId="0" applyNumberFormat="1" applyFont="1" applyFill="1" applyBorder="1" applyAlignment="1">
      <alignment horizontal="center" vertical="center"/>
    </xf>
    <xf numFmtId="49" fontId="9" fillId="2" borderId="38" xfId="0" applyNumberFormat="1" applyFont="1" applyFill="1" applyBorder="1" applyAlignment="1">
      <alignment horizontal="center" wrapText="1"/>
    </xf>
    <xf numFmtId="49" fontId="11" fillId="0" borderId="0" xfId="0" applyNumberFormat="1" applyFont="1" applyAlignment="1">
      <alignment vertical="top"/>
    </xf>
    <xf numFmtId="0" fontId="69" fillId="0" borderId="0" xfId="0" applyFont="1" applyAlignment="1">
      <alignment horizontal="center" vertical="center"/>
    </xf>
    <xf numFmtId="0" fontId="52" fillId="0" borderId="30" xfId="0" applyFont="1" applyBorder="1" applyAlignment="1">
      <alignment vertical="center"/>
    </xf>
    <xf numFmtId="49" fontId="9" fillId="0" borderId="31" xfId="0" applyNumberFormat="1" applyFont="1" applyBorder="1" applyAlignment="1">
      <alignment horizontal="center" vertical="center"/>
    </xf>
    <xf numFmtId="49" fontId="38" fillId="2" borderId="17" xfId="0" applyNumberFormat="1" applyFont="1" applyFill="1" applyBorder="1" applyAlignment="1">
      <alignment vertical="center"/>
    </xf>
    <xf numFmtId="49" fontId="38" fillId="2" borderId="18" xfId="0" applyNumberFormat="1" applyFont="1" applyFill="1" applyBorder="1" applyAlignment="1">
      <alignment vertical="center"/>
    </xf>
    <xf numFmtId="0" fontId="31" fillId="5" borderId="18" xfId="0" applyFont="1" applyFill="1" applyBorder="1" applyAlignment="1">
      <alignment horizontal="center" vertical="center"/>
    </xf>
    <xf numFmtId="49" fontId="9" fillId="5" borderId="38" xfId="0" applyNumberFormat="1" applyFont="1" applyFill="1" applyBorder="1" applyAlignment="1">
      <alignment horizontal="center" wrapText="1"/>
    </xf>
    <xf numFmtId="1" fontId="31" fillId="5" borderId="11" xfId="0" applyNumberFormat="1" applyFont="1" applyFill="1" applyBorder="1" applyAlignment="1">
      <alignment horizontal="center" vertical="center"/>
    </xf>
    <xf numFmtId="49" fontId="9" fillId="5" borderId="39" xfId="0" applyNumberFormat="1" applyFont="1" applyFill="1" applyBorder="1" applyAlignment="1">
      <alignment horizontal="center" wrapText="1"/>
    </xf>
    <xf numFmtId="1" fontId="31" fillId="5" borderId="40" xfId="0" applyNumberFormat="1" applyFont="1" applyFill="1" applyBorder="1" applyAlignment="1">
      <alignment horizontal="center" vertical="center"/>
    </xf>
    <xf numFmtId="0" fontId="7" fillId="0" borderId="11" xfId="0" applyFont="1" applyBorder="1" applyAlignment="1">
      <alignment horizontal="center" vertical="center"/>
    </xf>
    <xf numFmtId="49" fontId="5" fillId="0" borderId="0" xfId="0" applyNumberFormat="1" applyFont="1" applyAlignment="1">
      <alignment horizontal="left" vertical="top"/>
    </xf>
    <xf numFmtId="0" fontId="23" fillId="0" borderId="0" xfId="0" applyFont="1" applyAlignment="1">
      <alignment horizontal="left"/>
    </xf>
    <xf numFmtId="49" fontId="8" fillId="0" borderId="0" xfId="0" applyNumberFormat="1" applyFont="1" applyAlignment="1">
      <alignment horizontal="left"/>
    </xf>
    <xf numFmtId="14" fontId="18" fillId="0" borderId="6" xfId="0" applyNumberFormat="1" applyFont="1" applyBorder="1" applyAlignment="1">
      <alignment horizontal="left" vertical="center"/>
    </xf>
    <xf numFmtId="49" fontId="74" fillId="2" borderId="4" xfId="0" applyNumberFormat="1" applyFont="1" applyFill="1" applyBorder="1" applyAlignment="1">
      <alignment vertical="center"/>
    </xf>
    <xf numFmtId="49" fontId="74" fillId="2" borderId="0" xfId="0" applyNumberFormat="1" applyFont="1" applyFill="1" applyAlignment="1">
      <alignment vertical="center"/>
    </xf>
    <xf numFmtId="49" fontId="75" fillId="2" borderId="0" xfId="0" applyNumberFormat="1" applyFont="1" applyFill="1" applyAlignment="1">
      <alignment horizontal="left" vertical="center"/>
    </xf>
    <xf numFmtId="0" fontId="38" fillId="2" borderId="41" xfId="0" applyFont="1" applyFill="1" applyBorder="1" applyAlignment="1">
      <alignment horizontal="center" wrapText="1"/>
    </xf>
    <xf numFmtId="0" fontId="38" fillId="5" borderId="41" xfId="0" applyFont="1" applyFill="1" applyBorder="1" applyAlignment="1">
      <alignment horizontal="center" wrapText="1"/>
    </xf>
    <xf numFmtId="49" fontId="39" fillId="0" borderId="0" xfId="0" applyNumberFormat="1" applyFont="1" applyAlignment="1">
      <alignment horizontal="center"/>
    </xf>
    <xf numFmtId="0" fontId="0" fillId="2" borderId="32" xfId="0" applyFill="1" applyBorder="1" applyAlignment="1">
      <alignment horizontal="center" vertical="center"/>
    </xf>
    <xf numFmtId="49" fontId="10" fillId="6" borderId="0" xfId="0" applyNumberFormat="1" applyFont="1" applyFill="1" applyAlignment="1">
      <alignment horizontal="left" vertical="center"/>
    </xf>
    <xf numFmtId="49" fontId="20" fillId="0" borderId="12" xfId="0" applyNumberFormat="1" applyFont="1" applyBorder="1" applyAlignment="1">
      <alignment horizontal="center" vertical="center"/>
    </xf>
    <xf numFmtId="49" fontId="9" fillId="0" borderId="0" xfId="0" applyNumberFormat="1" applyFont="1" applyAlignment="1">
      <alignment horizontal="right" vertical="center"/>
    </xf>
    <xf numFmtId="0" fontId="9" fillId="2" borderId="7" xfId="0" applyFont="1" applyFill="1" applyBorder="1" applyAlignment="1">
      <alignment horizontal="right" vertical="center"/>
    </xf>
    <xf numFmtId="0" fontId="48" fillId="0" borderId="7" xfId="0" applyFont="1" applyBorder="1" applyAlignment="1">
      <alignment horizontal="center" vertical="center" shrinkToFit="1"/>
    </xf>
    <xf numFmtId="0" fontId="51" fillId="0" borderId="0" xfId="0" applyFont="1" applyAlignment="1">
      <alignment horizontal="center" vertical="center" shrinkToFit="1"/>
    </xf>
    <xf numFmtId="49" fontId="9" fillId="0" borderId="7" xfId="0" applyNumberFormat="1" applyFont="1" applyBorder="1" applyAlignment="1">
      <alignment horizontal="right" vertical="center"/>
    </xf>
    <xf numFmtId="49" fontId="9" fillId="2" borderId="30" xfId="0" applyNumberFormat="1" applyFont="1" applyFill="1" applyBorder="1" applyAlignment="1">
      <alignment horizontal="right" vertical="center"/>
    </xf>
    <xf numFmtId="0" fontId="30" fillId="2" borderId="17" xfId="0" applyFont="1" applyFill="1" applyBorder="1" applyAlignment="1">
      <alignment vertical="center"/>
    </xf>
    <xf numFmtId="0" fontId="30" fillId="2" borderId="27" xfId="0" applyFont="1" applyFill="1" applyBorder="1" applyAlignment="1">
      <alignment vertical="center"/>
    </xf>
    <xf numFmtId="49" fontId="9" fillId="0" borderId="29" xfId="0" applyNumberFormat="1" applyFont="1" applyBorder="1" applyAlignment="1">
      <alignment vertical="center"/>
    </xf>
    <xf numFmtId="49" fontId="9" fillId="0" borderId="30" xfId="0" applyNumberFormat="1" applyFont="1" applyBorder="1" applyAlignment="1">
      <alignment vertical="center"/>
    </xf>
    <xf numFmtId="49" fontId="9" fillId="0" borderId="30" xfId="0" applyNumberFormat="1" applyFont="1" applyBorder="1" applyAlignment="1">
      <alignment horizontal="right" vertical="center"/>
    </xf>
    <xf numFmtId="49" fontId="9" fillId="0" borderId="23" xfId="0" applyNumberFormat="1" applyFont="1" applyBorder="1" applyAlignment="1">
      <alignment horizontal="right" vertical="center"/>
    </xf>
    <xf numFmtId="0" fontId="48" fillId="0" borderId="0" xfId="0" applyFont="1" applyAlignment="1">
      <alignment horizontal="center" vertical="center" shrinkToFit="1"/>
    </xf>
    <xf numFmtId="49" fontId="9" fillId="2" borderId="42" xfId="0" applyNumberFormat="1" applyFont="1" applyFill="1" applyBorder="1" applyAlignment="1">
      <alignment horizontal="center" wrapText="1"/>
    </xf>
    <xf numFmtId="0" fontId="20" fillId="0" borderId="43" xfId="0" applyFont="1" applyBorder="1" applyAlignment="1">
      <alignment horizontal="center" vertical="center"/>
    </xf>
    <xf numFmtId="49" fontId="9" fillId="2" borderId="0" xfId="0" applyNumberFormat="1" applyFont="1" applyFill="1" applyAlignment="1">
      <alignment horizontal="center" vertical="center" shrinkToFit="1"/>
    </xf>
    <xf numFmtId="0" fontId="24" fillId="2" borderId="0" xfId="0" applyFont="1" applyFill="1" applyAlignment="1">
      <alignment horizontal="right" vertical="center"/>
    </xf>
    <xf numFmtId="0" fontId="74" fillId="2" borderId="0" xfId="0" applyFont="1" applyFill="1"/>
    <xf numFmtId="0" fontId="14" fillId="0" borderId="0" xfId="0" applyFont="1" applyAlignment="1">
      <alignment horizontal="left"/>
    </xf>
    <xf numFmtId="0" fontId="14" fillId="0" borderId="0" xfId="0" applyFont="1" applyAlignment="1">
      <alignment horizontal="left" vertical="center"/>
    </xf>
    <xf numFmtId="0" fontId="31" fillId="5" borderId="7" xfId="0" applyFont="1" applyFill="1" applyBorder="1" applyAlignment="1">
      <alignment horizontal="center" vertical="center"/>
    </xf>
    <xf numFmtId="0" fontId="20" fillId="0" borderId="44" xfId="0" applyFont="1" applyBorder="1" applyAlignment="1">
      <alignment horizontal="center" vertical="center"/>
    </xf>
    <xf numFmtId="0" fontId="20" fillId="5" borderId="44" xfId="0" applyFont="1" applyFill="1" applyBorder="1" applyAlignment="1">
      <alignment horizontal="center" vertical="center"/>
    </xf>
    <xf numFmtId="49" fontId="77" fillId="0" borderId="6" xfId="0" applyNumberFormat="1" applyFont="1" applyBorder="1" applyAlignment="1">
      <alignment horizontal="right" vertical="center"/>
    </xf>
    <xf numFmtId="0" fontId="78" fillId="0" borderId="0" xfId="0" applyFont="1"/>
    <xf numFmtId="0" fontId="79" fillId="6" borderId="0" xfId="0" applyFont="1" applyFill="1" applyAlignment="1">
      <alignment horizontal="right" vertical="center"/>
    </xf>
    <xf numFmtId="49" fontId="62" fillId="2" borderId="25" xfId="0" applyNumberFormat="1" applyFont="1" applyFill="1" applyBorder="1" applyAlignment="1">
      <alignment horizontal="right" vertical="center"/>
    </xf>
    <xf numFmtId="49" fontId="39" fillId="0" borderId="0" xfId="0" applyNumberFormat="1" applyFont="1"/>
    <xf numFmtId="49" fontId="76" fillId="3" borderId="24" xfId="0" applyNumberFormat="1" applyFont="1" applyFill="1" applyBorder="1" applyAlignment="1">
      <alignment vertical="center"/>
    </xf>
    <xf numFmtId="49" fontId="41" fillId="3" borderId="25" xfId="0" applyNumberFormat="1" applyFont="1" applyFill="1" applyBorder="1" applyAlignment="1">
      <alignment vertical="center"/>
    </xf>
    <xf numFmtId="49" fontId="41" fillId="3" borderId="45" xfId="0" applyNumberFormat="1" applyFont="1" applyFill="1" applyBorder="1" applyAlignment="1">
      <alignment vertical="center"/>
    </xf>
    <xf numFmtId="49" fontId="10" fillId="3" borderId="25" xfId="0" applyNumberFormat="1" applyFont="1" applyFill="1" applyBorder="1" applyAlignment="1">
      <alignment horizontal="left" vertical="center"/>
    </xf>
    <xf numFmtId="49" fontId="10" fillId="3" borderId="27" xfId="0" applyNumberFormat="1" applyFont="1" applyFill="1" applyBorder="1" applyAlignment="1">
      <alignment horizontal="left" vertical="center"/>
    </xf>
    <xf numFmtId="0" fontId="9" fillId="2" borderId="0" xfId="0" applyFont="1" applyFill="1" applyAlignment="1">
      <alignment horizontal="center" vertical="center" shrinkToFit="1"/>
    </xf>
    <xf numFmtId="0" fontId="14" fillId="4" borderId="5" xfId="0" applyFont="1" applyFill="1" applyBorder="1" applyAlignment="1">
      <alignment horizontal="left" vertical="center"/>
    </xf>
    <xf numFmtId="0" fontId="20" fillId="4" borderId="5" xfId="0" applyFont="1" applyFill="1" applyBorder="1" applyAlignment="1">
      <alignment vertical="center"/>
    </xf>
    <xf numFmtId="49" fontId="80" fillId="2" borderId="19" xfId="0" applyNumberFormat="1" applyFont="1" applyFill="1" applyBorder="1" applyAlignment="1">
      <alignment horizontal="left" vertical="center"/>
    </xf>
    <xf numFmtId="0" fontId="81" fillId="0" borderId="0" xfId="0" applyFont="1"/>
    <xf numFmtId="0" fontId="82" fillId="0" borderId="7" xfId="0" applyFont="1" applyBorder="1" applyAlignment="1">
      <alignment vertical="center"/>
    </xf>
    <xf numFmtId="0" fontId="83" fillId="0" borderId="0" xfId="0" applyFont="1" applyAlignment="1">
      <alignment vertical="center"/>
    </xf>
    <xf numFmtId="0" fontId="84" fillId="0" borderId="0" xfId="0" applyFont="1" applyAlignment="1">
      <alignment vertical="center"/>
    </xf>
    <xf numFmtId="0" fontId="85" fillId="0" borderId="0" xfId="0" applyFont="1" applyAlignment="1">
      <alignment horizontal="right" vertical="center"/>
    </xf>
    <xf numFmtId="1" fontId="20" fillId="2" borderId="18" xfId="0" applyNumberFormat="1" applyFont="1" applyFill="1" applyBorder="1" applyAlignment="1">
      <alignment horizontal="center" vertical="center"/>
    </xf>
    <xf numFmtId="49" fontId="9" fillId="2" borderId="6" xfId="0" applyNumberFormat="1" applyFont="1" applyFill="1" applyBorder="1" applyAlignment="1">
      <alignment horizontal="center" wrapText="1"/>
    </xf>
    <xf numFmtId="165" fontId="20" fillId="0" borderId="11" xfId="0" applyNumberFormat="1" applyFont="1" applyBorder="1" applyAlignment="1">
      <alignment horizontal="left" vertical="center"/>
    </xf>
    <xf numFmtId="0" fontId="20" fillId="0" borderId="21" xfId="0" applyFont="1" applyBorder="1" applyAlignment="1">
      <alignment horizontal="center" vertical="center"/>
    </xf>
    <xf numFmtId="0" fontId="39" fillId="0" borderId="46" xfId="0" applyFont="1" applyBorder="1" applyAlignment="1">
      <alignment horizontal="center" vertical="center"/>
    </xf>
    <xf numFmtId="0" fontId="20" fillId="0" borderId="11" xfId="0" applyFont="1" applyBorder="1" applyAlignment="1">
      <alignment vertical="center"/>
    </xf>
    <xf numFmtId="0" fontId="20" fillId="0" borderId="14" xfId="0" applyFont="1" applyBorder="1" applyAlignment="1">
      <alignment vertical="center"/>
    </xf>
    <xf numFmtId="0" fontId="82" fillId="0" borderId="7" xfId="0" applyFont="1" applyBorder="1" applyAlignment="1">
      <alignment vertical="center" shrinkToFit="1"/>
    </xf>
    <xf numFmtId="0" fontId="86" fillId="0" borderId="7" xfId="0" applyFont="1" applyBorder="1" applyAlignment="1">
      <alignment vertical="center"/>
    </xf>
    <xf numFmtId="0" fontId="82" fillId="0" borderId="0" xfId="0" applyFont="1" applyAlignment="1">
      <alignment horizontal="center" vertical="center"/>
    </xf>
    <xf numFmtId="0" fontId="82" fillId="0" borderId="0" xfId="0" applyFont="1" applyAlignment="1">
      <alignment vertical="center"/>
    </xf>
    <xf numFmtId="0" fontId="86" fillId="0" borderId="0" xfId="0" applyFont="1" applyAlignment="1">
      <alignment vertical="center"/>
    </xf>
    <xf numFmtId="0" fontId="47" fillId="0" borderId="7" xfId="0" applyFont="1" applyBorder="1" applyAlignment="1">
      <alignment vertical="center" shrinkToFit="1"/>
    </xf>
    <xf numFmtId="0" fontId="82" fillId="0" borderId="0" xfId="0" applyFont="1" applyAlignment="1">
      <alignment horizontal="center" vertical="center" shrinkToFit="1"/>
    </xf>
    <xf numFmtId="0" fontId="87" fillId="0" borderId="0" xfId="0" applyFont="1" applyAlignment="1">
      <alignment horizontal="center" vertical="center" shrinkToFit="1"/>
    </xf>
    <xf numFmtId="49" fontId="12" fillId="6" borderId="0" xfId="0" applyNumberFormat="1" applyFont="1" applyFill="1" applyAlignment="1">
      <alignment vertical="top"/>
    </xf>
    <xf numFmtId="49" fontId="5" fillId="6" borderId="0" xfId="0" applyNumberFormat="1" applyFont="1" applyFill="1" applyAlignment="1">
      <alignment vertical="top"/>
    </xf>
    <xf numFmtId="49" fontId="73" fillId="6" borderId="0" xfId="0" applyNumberFormat="1" applyFont="1" applyFill="1" applyAlignment="1">
      <alignment vertical="top"/>
    </xf>
    <xf numFmtId="49" fontId="32" fillId="6" borderId="0" xfId="0" applyNumberFormat="1" applyFont="1" applyFill="1" applyAlignment="1">
      <alignment vertical="top"/>
    </xf>
    <xf numFmtId="49" fontId="39" fillId="6" borderId="0" xfId="0" applyNumberFormat="1" applyFont="1" applyFill="1" applyAlignment="1">
      <alignment horizontal="center"/>
    </xf>
    <xf numFmtId="49" fontId="39" fillId="6" borderId="0" xfId="0" applyNumberFormat="1" applyFont="1" applyFill="1" applyAlignment="1">
      <alignment horizontal="left"/>
    </xf>
    <xf numFmtId="49" fontId="15" fillId="6" borderId="0" xfId="0" applyNumberFormat="1" applyFont="1" applyFill="1" applyAlignment="1">
      <alignment horizontal="left"/>
    </xf>
    <xf numFmtId="0" fontId="78" fillId="6" borderId="0" xfId="0" applyFont="1" applyFill="1"/>
    <xf numFmtId="49" fontId="14" fillId="6" borderId="0" xfId="0" applyNumberFormat="1" applyFont="1" applyFill="1" applyAlignment="1">
      <alignment horizontal="left"/>
    </xf>
    <xf numFmtId="49" fontId="33" fillId="6" borderId="0" xfId="0" applyNumberFormat="1" applyFont="1" applyFill="1"/>
    <xf numFmtId="49" fontId="20" fillId="6" borderId="0" xfId="0" applyNumberFormat="1" applyFont="1" applyFill="1"/>
    <xf numFmtId="49" fontId="16" fillId="6" borderId="0" xfId="0" applyNumberFormat="1" applyFont="1" applyFill="1"/>
    <xf numFmtId="14" fontId="18" fillId="6" borderId="6" xfId="0" applyNumberFormat="1" applyFont="1" applyFill="1" applyBorder="1" applyAlignment="1">
      <alignment horizontal="left" vertical="center"/>
    </xf>
    <xf numFmtId="49" fontId="18" fillId="6" borderId="6" xfId="0" applyNumberFormat="1" applyFont="1" applyFill="1" applyBorder="1" applyAlignment="1">
      <alignment vertical="center"/>
    </xf>
    <xf numFmtId="49" fontId="0" fillId="6" borderId="6" xfId="0" applyNumberFormat="1" applyFill="1" applyBorder="1" applyAlignment="1">
      <alignment vertical="center"/>
    </xf>
    <xf numFmtId="49" fontId="46" fillId="6" borderId="6" xfId="0" applyNumberFormat="1" applyFont="1" applyFill="1" applyBorder="1" applyAlignment="1">
      <alignment vertical="center"/>
    </xf>
    <xf numFmtId="49" fontId="18" fillId="6" borderId="6" xfId="2" applyNumberFormat="1" applyFont="1" applyFill="1" applyBorder="1" applyAlignment="1" applyProtection="1">
      <alignment vertical="center"/>
      <protection locked="0"/>
    </xf>
    <xf numFmtId="0" fontId="19" fillId="6" borderId="6" xfId="0" applyFont="1" applyFill="1" applyBorder="1" applyAlignment="1">
      <alignment horizontal="left" vertical="center"/>
    </xf>
    <xf numFmtId="49" fontId="19" fillId="6" borderId="6" xfId="0" applyNumberFormat="1" applyFont="1" applyFill="1" applyBorder="1" applyAlignment="1">
      <alignment horizontal="right" vertical="center"/>
    </xf>
    <xf numFmtId="0" fontId="48" fillId="6" borderId="7" xfId="0" applyFont="1" applyFill="1" applyBorder="1" applyAlignment="1">
      <alignment horizontal="center" vertical="center"/>
    </xf>
    <xf numFmtId="0" fontId="48" fillId="6" borderId="7" xfId="0" applyFont="1" applyFill="1" applyBorder="1" applyAlignment="1">
      <alignment horizontal="center" vertical="center" shrinkToFit="1"/>
    </xf>
    <xf numFmtId="0" fontId="49" fillId="6" borderId="7" xfId="0" applyFont="1" applyFill="1" applyBorder="1" applyAlignment="1">
      <alignment horizontal="center" vertical="center"/>
    </xf>
    <xf numFmtId="0" fontId="47" fillId="6" borderId="7" xfId="0" applyFont="1" applyFill="1" applyBorder="1" applyAlignment="1">
      <alignment vertical="center"/>
    </xf>
    <xf numFmtId="0" fontId="50" fillId="6" borderId="7" xfId="0" applyFont="1" applyFill="1" applyBorder="1" applyAlignment="1">
      <alignment horizontal="center" vertical="center"/>
    </xf>
    <xf numFmtId="0" fontId="50" fillId="6" borderId="0" xfId="0" applyFont="1" applyFill="1" applyAlignment="1">
      <alignment vertical="center"/>
    </xf>
    <xf numFmtId="0" fontId="48" fillId="6" borderId="0" xfId="0" applyFont="1" applyFill="1" applyAlignment="1">
      <alignment horizontal="center" vertical="center"/>
    </xf>
    <xf numFmtId="0" fontId="48" fillId="6" borderId="0" xfId="0" applyFont="1" applyFill="1" applyAlignment="1">
      <alignment horizontal="center" vertical="center" shrinkToFit="1"/>
    </xf>
    <xf numFmtId="0" fontId="53" fillId="6" borderId="0" xfId="0" applyFont="1" applyFill="1" applyAlignment="1">
      <alignment vertical="center"/>
    </xf>
    <xf numFmtId="0" fontId="54" fillId="6" borderId="0" xfId="0" applyFont="1" applyFill="1" applyAlignment="1">
      <alignment vertical="center"/>
    </xf>
    <xf numFmtId="0" fontId="50" fillId="6" borderId="7" xfId="0" applyFont="1" applyFill="1" applyBorder="1" applyAlignment="1">
      <alignment vertical="center"/>
    </xf>
    <xf numFmtId="0" fontId="0" fillId="6" borderId="7" xfId="0" applyFill="1" applyBorder="1"/>
    <xf numFmtId="0" fontId="50" fillId="6" borderId="18" xfId="0" applyFont="1" applyFill="1" applyBorder="1" applyAlignment="1">
      <alignment horizontal="center" vertical="center"/>
    </xf>
    <xf numFmtId="0" fontId="50" fillId="6" borderId="17" xfId="0" applyFont="1" applyFill="1" applyBorder="1" applyAlignment="1">
      <alignment horizontal="left" vertical="center"/>
    </xf>
    <xf numFmtId="0" fontId="50" fillId="6" borderId="0" xfId="0" applyFont="1" applyFill="1" applyAlignment="1">
      <alignment horizontal="center" vertical="center"/>
    </xf>
    <xf numFmtId="49" fontId="50" fillId="6" borderId="7" xfId="0" applyNumberFormat="1" applyFont="1" applyFill="1" applyBorder="1" applyAlignment="1">
      <alignment vertical="center"/>
    </xf>
    <xf numFmtId="49" fontId="50" fillId="6" borderId="0" xfId="0" applyNumberFormat="1" applyFont="1" applyFill="1" applyAlignment="1">
      <alignment vertical="center"/>
    </xf>
    <xf numFmtId="0" fontId="50" fillId="6" borderId="17" xfId="0" applyFont="1" applyFill="1" applyBorder="1" applyAlignment="1">
      <alignment vertical="center"/>
    </xf>
    <xf numFmtId="49" fontId="50" fillId="6" borderId="17" xfId="0" applyNumberFormat="1" applyFont="1" applyFill="1" applyBorder="1" applyAlignment="1">
      <alignment vertical="center"/>
    </xf>
    <xf numFmtId="0" fontId="50" fillId="6" borderId="18" xfId="0" applyFont="1" applyFill="1" applyBorder="1" applyAlignment="1">
      <alignment vertical="center"/>
    </xf>
    <xf numFmtId="0" fontId="56" fillId="6" borderId="18" xfId="0" applyFont="1" applyFill="1" applyBorder="1" applyAlignment="1">
      <alignment horizontal="center" vertical="center"/>
    </xf>
    <xf numFmtId="0" fontId="57" fillId="6" borderId="0" xfId="0" applyFont="1" applyFill="1" applyAlignment="1">
      <alignment vertical="center"/>
    </xf>
    <xf numFmtId="0" fontId="56" fillId="6" borderId="7" xfId="0" applyFont="1" applyFill="1" applyBorder="1" applyAlignment="1">
      <alignment horizontal="center" vertical="center"/>
    </xf>
    <xf numFmtId="49" fontId="50" fillId="6" borderId="18" xfId="0" applyNumberFormat="1" applyFont="1" applyFill="1" applyBorder="1" applyAlignment="1">
      <alignment vertical="center"/>
    </xf>
    <xf numFmtId="0" fontId="58" fillId="6" borderId="0" xfId="0" applyFont="1" applyFill="1" applyAlignment="1">
      <alignment vertical="center"/>
    </xf>
    <xf numFmtId="0" fontId="9" fillId="6" borderId="0" xfId="0" applyFont="1" applyFill="1" applyAlignment="1">
      <alignment horizontal="right" vertical="center"/>
    </xf>
    <xf numFmtId="0" fontId="51" fillId="6" borderId="0" xfId="0" applyFont="1" applyFill="1" applyAlignment="1">
      <alignment horizontal="left" vertical="center"/>
    </xf>
    <xf numFmtId="0" fontId="20" fillId="6" borderId="0" xfId="0" applyFont="1" applyFill="1"/>
    <xf numFmtId="0" fontId="10" fillId="6" borderId="0" xfId="0" applyFont="1" applyFill="1" applyAlignment="1">
      <alignment vertical="center"/>
    </xf>
    <xf numFmtId="0" fontId="18" fillId="6" borderId="0" xfId="0" applyFont="1" applyFill="1" applyAlignment="1">
      <alignment vertical="center"/>
    </xf>
    <xf numFmtId="0" fontId="20" fillId="6" borderId="10" xfId="0" applyFont="1" applyFill="1" applyBorder="1" applyAlignment="1">
      <alignment vertical="center"/>
    </xf>
    <xf numFmtId="0" fontId="20" fillId="6" borderId="13" xfId="0" applyFont="1" applyFill="1" applyBorder="1" applyAlignment="1">
      <alignment vertical="center"/>
    </xf>
    <xf numFmtId="0" fontId="20" fillId="6" borderId="16" xfId="0" applyFont="1" applyFill="1" applyBorder="1" applyAlignment="1">
      <alignment vertical="center"/>
    </xf>
    <xf numFmtId="0" fontId="0" fillId="6" borderId="0" xfId="0" applyFill="1"/>
    <xf numFmtId="0" fontId="5" fillId="6" borderId="0" xfId="0" applyFont="1" applyFill="1" applyAlignment="1">
      <alignment vertical="top"/>
    </xf>
    <xf numFmtId="49" fontId="47" fillId="6" borderId="0" xfId="0" applyNumberFormat="1" applyFont="1" applyFill="1" applyAlignment="1">
      <alignment horizontal="center" vertical="center"/>
    </xf>
    <xf numFmtId="49" fontId="38" fillId="6" borderId="0" xfId="0" applyNumberFormat="1" applyFont="1" applyFill="1" applyAlignment="1">
      <alignment horizontal="center" vertical="center"/>
    </xf>
    <xf numFmtId="49" fontId="45" fillId="6" borderId="0" xfId="0" applyNumberFormat="1" applyFont="1" applyFill="1" applyAlignment="1">
      <alignment vertical="center"/>
    </xf>
    <xf numFmtId="49" fontId="45" fillId="6" borderId="17" xfId="0" applyNumberFormat="1" applyFont="1" applyFill="1" applyBorder="1" applyAlignment="1">
      <alignment vertical="center"/>
    </xf>
    <xf numFmtId="49" fontId="30" fillId="6" borderId="29" xfId="0" applyNumberFormat="1" applyFont="1" applyFill="1" applyBorder="1" applyAlignment="1">
      <alignment vertical="center"/>
    </xf>
    <xf numFmtId="49" fontId="30" fillId="6" borderId="30" xfId="0" applyNumberFormat="1" applyFont="1" applyFill="1" applyBorder="1" applyAlignment="1">
      <alignment vertical="center"/>
    </xf>
    <xf numFmtId="49" fontId="45" fillId="6" borderId="7" xfId="0" applyNumberFormat="1" applyFont="1" applyFill="1" applyBorder="1" applyAlignment="1">
      <alignment vertical="center"/>
    </xf>
    <xf numFmtId="49" fontId="45" fillId="6" borderId="18" xfId="0" applyNumberFormat="1" applyFont="1" applyFill="1" applyBorder="1" applyAlignment="1">
      <alignment vertical="center"/>
    </xf>
    <xf numFmtId="49" fontId="38" fillId="6" borderId="7" xfId="0" applyNumberFormat="1" applyFont="1" applyFill="1" applyBorder="1" applyAlignment="1">
      <alignment horizontal="center" vertical="center"/>
    </xf>
    <xf numFmtId="49" fontId="9" fillId="6" borderId="29" xfId="0" applyNumberFormat="1" applyFont="1" applyFill="1" applyBorder="1" applyAlignment="1">
      <alignment vertical="center"/>
    </xf>
    <xf numFmtId="49" fontId="9" fillId="6" borderId="30" xfId="0" applyNumberFormat="1" applyFont="1" applyFill="1" applyBorder="1" applyAlignment="1">
      <alignment vertical="center"/>
    </xf>
    <xf numFmtId="49" fontId="9" fillId="6" borderId="30" xfId="0" applyNumberFormat="1" applyFont="1" applyFill="1" applyBorder="1" applyAlignment="1">
      <alignment horizontal="right" vertical="center"/>
    </xf>
    <xf numFmtId="49" fontId="9" fillId="6" borderId="23" xfId="0" applyNumberFormat="1" applyFont="1" applyFill="1" applyBorder="1" applyAlignment="1">
      <alignment horizontal="right" vertical="center"/>
    </xf>
    <xf numFmtId="49" fontId="9" fillId="6" borderId="31" xfId="0" applyNumberFormat="1" applyFont="1" applyFill="1" applyBorder="1" applyAlignment="1">
      <alignment vertical="center"/>
    </xf>
    <xf numFmtId="49" fontId="9" fillId="6" borderId="7" xfId="0" applyNumberFormat="1" applyFont="1" applyFill="1" applyBorder="1" applyAlignment="1">
      <alignment horizontal="right" vertical="center"/>
    </xf>
    <xf numFmtId="49" fontId="9" fillId="6" borderId="18" xfId="0" applyNumberFormat="1" applyFont="1" applyFill="1" applyBorder="1" applyAlignment="1">
      <alignment horizontal="right" vertical="center"/>
    </xf>
    <xf numFmtId="49" fontId="82" fillId="2" borderId="0" xfId="0" applyNumberFormat="1" applyFont="1" applyFill="1" applyAlignment="1">
      <alignment horizontal="center" vertical="center"/>
    </xf>
    <xf numFmtId="0" fontId="82" fillId="6" borderId="7" xfId="0" applyFont="1" applyFill="1" applyBorder="1" applyAlignment="1">
      <alignment vertical="center"/>
    </xf>
    <xf numFmtId="0" fontId="88" fillId="6" borderId="7" xfId="0" applyFont="1" applyFill="1" applyBorder="1" applyAlignment="1">
      <alignment vertical="center"/>
    </xf>
    <xf numFmtId="49" fontId="88" fillId="2" borderId="0" xfId="0" applyNumberFormat="1" applyFont="1" applyFill="1" applyAlignment="1">
      <alignment horizontal="center" vertical="center"/>
    </xf>
    <xf numFmtId="0" fontId="1" fillId="2" borderId="0" xfId="0" applyFont="1" applyFill="1"/>
    <xf numFmtId="0" fontId="81" fillId="6" borderId="7" xfId="0" applyFont="1" applyFill="1" applyBorder="1"/>
    <xf numFmtId="0" fontId="82" fillId="6" borderId="7" xfId="0" applyFont="1" applyFill="1" applyBorder="1" applyAlignment="1">
      <alignment horizontal="center" vertical="center" shrinkToFit="1"/>
    </xf>
    <xf numFmtId="0" fontId="86" fillId="6" borderId="7" xfId="0" applyFont="1" applyFill="1" applyBorder="1"/>
    <xf numFmtId="49" fontId="24" fillId="0" borderId="0" xfId="0" applyNumberFormat="1" applyFont="1" applyAlignment="1">
      <alignment vertical="center"/>
    </xf>
    <xf numFmtId="49" fontId="37" fillId="0" borderId="0" xfId="0" applyNumberFormat="1" applyFont="1" applyAlignment="1">
      <alignment vertical="center"/>
    </xf>
    <xf numFmtId="49" fontId="25" fillId="0" borderId="0" xfId="0" applyNumberFormat="1" applyFont="1" applyAlignment="1">
      <alignment horizontal="right" vertical="center"/>
    </xf>
    <xf numFmtId="49" fontId="46" fillId="0" borderId="0" xfId="0" applyNumberFormat="1" applyFont="1" applyAlignment="1">
      <alignment vertical="center"/>
    </xf>
    <xf numFmtId="49" fontId="18" fillId="0" borderId="0" xfId="0" applyNumberFormat="1" applyFont="1" applyAlignment="1">
      <alignment vertical="center"/>
    </xf>
    <xf numFmtId="0" fontId="0" fillId="6" borderId="0" xfId="0" applyFill="1" applyAlignment="1">
      <alignment horizontal="center"/>
    </xf>
    <xf numFmtId="0" fontId="86" fillId="6" borderId="0" xfId="0" applyFont="1" applyFill="1"/>
    <xf numFmtId="49" fontId="30" fillId="0" borderId="0" xfId="0" applyNumberFormat="1" applyFont="1" applyAlignment="1">
      <alignment horizontal="left" vertical="center"/>
    </xf>
    <xf numFmtId="49" fontId="63" fillId="0" borderId="0" xfId="0" applyNumberFormat="1" applyFont="1" applyAlignment="1">
      <alignment vertical="center"/>
    </xf>
    <xf numFmtId="49" fontId="30" fillId="0" borderId="0" xfId="0" applyNumberFormat="1" applyFont="1" applyAlignment="1">
      <alignment vertical="center"/>
    </xf>
    <xf numFmtId="0" fontId="55" fillId="0" borderId="0" xfId="0" applyFont="1" applyAlignment="1">
      <alignment horizontal="right" vertical="center"/>
    </xf>
    <xf numFmtId="49" fontId="62" fillId="2" borderId="30" xfId="0" applyNumberFormat="1" applyFont="1" applyFill="1" applyBorder="1" applyAlignment="1">
      <alignment horizontal="center" vertical="center"/>
    </xf>
    <xf numFmtId="49" fontId="62" fillId="2" borderId="30" xfId="0" applyNumberFormat="1" applyFont="1" applyFill="1" applyBorder="1" applyAlignment="1">
      <alignment vertical="center"/>
    </xf>
    <xf numFmtId="49" fontId="9" fillId="6" borderId="29" xfId="0" applyNumberFormat="1" applyFont="1" applyFill="1" applyBorder="1" applyAlignment="1">
      <alignment horizontal="center" vertical="center"/>
    </xf>
    <xf numFmtId="49" fontId="45" fillId="6" borderId="30" xfId="0" applyNumberFormat="1" applyFont="1" applyFill="1" applyBorder="1" applyAlignment="1">
      <alignment vertical="center"/>
    </xf>
    <xf numFmtId="0" fontId="0" fillId="6" borderId="23" xfId="0" applyFill="1" applyBorder="1"/>
    <xf numFmtId="49" fontId="9" fillId="6" borderId="28" xfId="0" applyNumberFormat="1" applyFont="1" applyFill="1" applyBorder="1" applyAlignment="1">
      <alignment horizontal="center" vertical="center"/>
    </xf>
    <xf numFmtId="0" fontId="0" fillId="6" borderId="17" xfId="0" applyFill="1" applyBorder="1"/>
    <xf numFmtId="49" fontId="9" fillId="6" borderId="31" xfId="0" applyNumberFormat="1" applyFont="1" applyFill="1" applyBorder="1" applyAlignment="1">
      <alignment horizontal="center" vertical="center"/>
    </xf>
    <xf numFmtId="0" fontId="0" fillId="6" borderId="18" xfId="0" applyFill="1" applyBorder="1"/>
    <xf numFmtId="49" fontId="38" fillId="6" borderId="29" xfId="0" applyNumberFormat="1" applyFont="1" applyFill="1" applyBorder="1" applyAlignment="1">
      <alignment horizontal="center" vertical="center"/>
    </xf>
    <xf numFmtId="49" fontId="9" fillId="6" borderId="23" xfId="0" applyNumberFormat="1" applyFont="1" applyFill="1" applyBorder="1" applyAlignment="1">
      <alignment vertical="center"/>
    </xf>
    <xf numFmtId="49" fontId="38" fillId="6" borderId="28" xfId="0" applyNumberFormat="1" applyFont="1" applyFill="1" applyBorder="1" applyAlignment="1">
      <alignment horizontal="center" vertical="center"/>
    </xf>
    <xf numFmtId="49" fontId="38" fillId="6" borderId="31" xfId="0" applyNumberFormat="1" applyFont="1" applyFill="1" applyBorder="1" applyAlignment="1">
      <alignment horizontal="center" vertical="center"/>
    </xf>
    <xf numFmtId="0" fontId="9" fillId="6" borderId="31" xfId="0" applyFont="1" applyFill="1" applyBorder="1" applyAlignment="1">
      <alignment vertical="center"/>
    </xf>
    <xf numFmtId="49" fontId="9" fillId="6" borderId="28" xfId="0" applyNumberFormat="1" applyFont="1" applyFill="1" applyBorder="1" applyAlignment="1">
      <alignment vertical="center"/>
    </xf>
    <xf numFmtId="0" fontId="0" fillId="2" borderId="25" xfId="0" applyFill="1" applyBorder="1"/>
    <xf numFmtId="0" fontId="0" fillId="6" borderId="30" xfId="0" applyFill="1" applyBorder="1"/>
    <xf numFmtId="0" fontId="1" fillId="6" borderId="0" xfId="0" applyFont="1" applyFill="1"/>
    <xf numFmtId="0" fontId="89" fillId="2" borderId="0" xfId="0" applyFont="1" applyFill="1" applyAlignment="1">
      <alignment horizontal="center" shrinkToFit="1"/>
    </xf>
    <xf numFmtId="0" fontId="90" fillId="12" borderId="0" xfId="0" applyFont="1" applyFill="1"/>
    <xf numFmtId="0" fontId="90" fillId="6" borderId="0" xfId="0" applyFont="1" applyFill="1"/>
    <xf numFmtId="0" fontId="86" fillId="6" borderId="7" xfId="0" applyFont="1" applyFill="1" applyBorder="1" applyAlignment="1">
      <alignment horizontal="center" vertical="center" shrinkToFit="1"/>
    </xf>
    <xf numFmtId="0" fontId="86" fillId="6" borderId="7" xfId="0" applyFont="1" applyFill="1" applyBorder="1" applyAlignment="1">
      <alignment vertical="center" shrinkToFit="1"/>
    </xf>
    <xf numFmtId="0" fontId="86" fillId="6" borderId="0" xfId="0" applyFont="1" applyFill="1" applyAlignment="1">
      <alignment shrinkToFit="1"/>
    </xf>
    <xf numFmtId="0" fontId="0" fillId="6" borderId="5" xfId="0" applyFill="1" applyBorder="1" applyAlignment="1">
      <alignment horizontal="center" vertical="center"/>
    </xf>
    <xf numFmtId="0" fontId="81" fillId="6" borderId="0" xfId="0" applyFont="1" applyFill="1" applyAlignment="1">
      <alignment horizontal="center"/>
    </xf>
    <xf numFmtId="0" fontId="0" fillId="6" borderId="5" xfId="0" applyFill="1" applyBorder="1"/>
    <xf numFmtId="0" fontId="81" fillId="12" borderId="5" xfId="0" applyFont="1" applyFill="1" applyBorder="1" applyAlignment="1">
      <alignment horizontal="center" vertical="center"/>
    </xf>
    <xf numFmtId="0" fontId="86" fillId="6" borderId="0" xfId="0" applyFont="1" applyFill="1" applyAlignment="1">
      <alignment horizontal="center" vertical="center"/>
    </xf>
    <xf numFmtId="0" fontId="0" fillId="6" borderId="0" xfId="0" applyFill="1" applyAlignment="1">
      <alignment horizontal="right" vertical="center" shrinkToFit="1"/>
    </xf>
    <xf numFmtId="0" fontId="81" fillId="6" borderId="0" xfId="0" applyFont="1" applyFill="1" applyAlignment="1">
      <alignment horizontal="center" vertical="center"/>
    </xf>
    <xf numFmtId="49" fontId="20" fillId="3" borderId="0" xfId="0" applyNumberFormat="1" applyFont="1" applyFill="1"/>
    <xf numFmtId="0" fontId="0" fillId="3" borderId="0" xfId="0" applyFill="1" applyAlignment="1">
      <alignment horizontal="center"/>
    </xf>
    <xf numFmtId="49" fontId="20" fillId="4" borderId="0" xfId="0" applyNumberFormat="1" applyFont="1" applyFill="1"/>
    <xf numFmtId="0" fontId="0" fillId="4" borderId="0" xfId="0" applyFill="1" applyAlignment="1">
      <alignment horizontal="center"/>
    </xf>
    <xf numFmtId="49" fontId="20" fillId="13" borderId="0" xfId="0" applyNumberFormat="1" applyFont="1" applyFill="1"/>
    <xf numFmtId="0" fontId="0" fillId="13" borderId="0" xfId="0" applyFill="1" applyAlignment="1">
      <alignment horizontal="center"/>
    </xf>
    <xf numFmtId="0" fontId="81" fillId="12" borderId="0" xfId="0" applyFont="1" applyFill="1" applyAlignment="1">
      <alignment horizontal="center"/>
    </xf>
    <xf numFmtId="0" fontId="91" fillId="6" borderId="0" xfId="0" applyFont="1" applyFill="1" applyAlignment="1">
      <alignment horizontal="center"/>
    </xf>
    <xf numFmtId="0" fontId="91" fillId="12" borderId="0" xfId="0" applyFont="1" applyFill="1" applyAlignment="1">
      <alignment horizontal="center"/>
    </xf>
    <xf numFmtId="0" fontId="3" fillId="2" borderId="0" xfId="1" applyFill="1" applyBorder="1"/>
    <xf numFmtId="0" fontId="0" fillId="3" borderId="0" xfId="0" applyFill="1"/>
    <xf numFmtId="49" fontId="0" fillId="3" borderId="0" xfId="0" applyNumberFormat="1" applyFill="1"/>
    <xf numFmtId="0" fontId="0" fillId="14" borderId="40" xfId="0" applyFill="1" applyBorder="1" applyAlignment="1">
      <alignment horizontal="center"/>
    </xf>
    <xf numFmtId="0" fontId="0" fillId="0" borderId="6" xfId="0" applyBorder="1"/>
    <xf numFmtId="49" fontId="19" fillId="4" borderId="5" xfId="0" applyNumberFormat="1" applyFont="1" applyFill="1" applyBorder="1" applyAlignment="1">
      <alignment horizontal="left" vertical="center"/>
    </xf>
    <xf numFmtId="0" fontId="0" fillId="15" borderId="0" xfId="0" applyFill="1"/>
    <xf numFmtId="0" fontId="92" fillId="16" borderId="0" xfId="0" applyFont="1" applyFill="1" applyAlignment="1">
      <alignment horizontal="center" vertical="center"/>
    </xf>
    <xf numFmtId="0" fontId="0" fillId="12" borderId="7" xfId="0" applyFill="1" applyBorder="1" applyAlignment="1">
      <alignment horizontal="center"/>
    </xf>
    <xf numFmtId="0" fontId="93" fillId="6" borderId="7" xfId="0" applyFont="1" applyFill="1" applyBorder="1" applyAlignment="1">
      <alignment horizontal="center"/>
    </xf>
    <xf numFmtId="0" fontId="93" fillId="6" borderId="0" xfId="0" applyFont="1" applyFill="1" applyAlignment="1">
      <alignment horizontal="center"/>
    </xf>
    <xf numFmtId="0" fontId="1" fillId="3" borderId="0" xfId="0" applyFont="1" applyFill="1"/>
    <xf numFmtId="0" fontId="1" fillId="3" borderId="0" xfId="0" applyFont="1" applyFill="1" applyAlignment="1">
      <alignment horizontal="center"/>
    </xf>
    <xf numFmtId="0" fontId="1" fillId="6" borderId="0" xfId="0" applyFont="1" applyFill="1" applyAlignment="1">
      <alignment horizontal="center" vertical="center"/>
    </xf>
    <xf numFmtId="0" fontId="1" fillId="6" borderId="0" xfId="0" applyFont="1" applyFill="1" applyAlignment="1">
      <alignment vertical="center"/>
    </xf>
    <xf numFmtId="0" fontId="94" fillId="6" borderId="0" xfId="0" applyFont="1" applyFill="1" applyAlignment="1">
      <alignment vertical="center"/>
    </xf>
    <xf numFmtId="0" fontId="95" fillId="6" borderId="0" xfId="0" applyFont="1" applyFill="1"/>
    <xf numFmtId="49" fontId="81" fillId="2" borderId="0" xfId="0" applyNumberFormat="1" applyFont="1" applyFill="1" applyAlignment="1">
      <alignment horizontal="center" vertical="center"/>
    </xf>
    <xf numFmtId="49" fontId="12" fillId="4" borderId="27" xfId="0" applyNumberFormat="1" applyFont="1" applyFill="1" applyBorder="1" applyAlignment="1">
      <alignment vertical="center"/>
    </xf>
    <xf numFmtId="0" fontId="88" fillId="0" borderId="7" xfId="0" applyFont="1" applyBorder="1" applyAlignment="1">
      <alignment vertical="center" shrinkToFit="1"/>
    </xf>
    <xf numFmtId="0" fontId="88" fillId="0" borderId="7" xfId="0" applyFont="1" applyBorder="1" applyAlignment="1">
      <alignment vertical="center"/>
    </xf>
    <xf numFmtId="0" fontId="81" fillId="0" borderId="7" xfId="0" applyFont="1" applyBorder="1" applyAlignment="1">
      <alignment vertical="center"/>
    </xf>
    <xf numFmtId="49" fontId="76" fillId="3" borderId="1" xfId="0" applyNumberFormat="1" applyFont="1" applyFill="1" applyBorder="1" applyAlignment="1">
      <alignment vertical="center" shrinkToFit="1"/>
    </xf>
    <xf numFmtId="0" fontId="74" fillId="0" borderId="2" xfId="0" applyFont="1" applyBorder="1" applyAlignment="1">
      <alignment vertical="center" shrinkToFit="1"/>
    </xf>
    <xf numFmtId="49" fontId="35" fillId="2" borderId="20" xfId="0" applyNumberFormat="1" applyFont="1" applyFill="1" applyBorder="1" applyAlignment="1">
      <alignment horizontal="center" wrapText="1"/>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47" xfId="0" applyFont="1" applyBorder="1" applyAlignment="1">
      <alignment horizontal="center" vertical="center"/>
    </xf>
    <xf numFmtId="0" fontId="55" fillId="18" borderId="0" xfId="0" applyFont="1" applyFill="1" applyAlignment="1">
      <alignment horizontal="right" vertical="center"/>
    </xf>
    <xf numFmtId="0" fontId="20" fillId="0" borderId="9" xfId="0" applyFont="1" applyBorder="1" applyAlignment="1">
      <alignment vertical="center"/>
    </xf>
    <xf numFmtId="0" fontId="20" fillId="0" borderId="15" xfId="0" applyFont="1" applyBorder="1" applyAlignment="1">
      <alignment vertical="center"/>
    </xf>
    <xf numFmtId="0" fontId="87" fillId="8" borderId="7" xfId="0" applyFont="1" applyFill="1" applyBorder="1" applyAlignment="1">
      <alignment horizontal="center" vertical="center"/>
    </xf>
    <xf numFmtId="49" fontId="9" fillId="2" borderId="1" xfId="0" applyNumberFormat="1" applyFont="1" applyFill="1" applyBorder="1" applyAlignment="1">
      <alignment horizontal="center" wrapText="1"/>
    </xf>
    <xf numFmtId="49" fontId="76" fillId="3" borderId="2" xfId="0" applyNumberFormat="1" applyFont="1" applyFill="1" applyBorder="1" applyAlignment="1">
      <alignment vertical="center" shrinkToFit="1"/>
    </xf>
    <xf numFmtId="49" fontId="76" fillId="3" borderId="41" xfId="0" applyNumberFormat="1" applyFont="1" applyFill="1" applyBorder="1" applyAlignment="1">
      <alignment vertical="center" shrinkToFit="1"/>
    </xf>
    <xf numFmtId="49" fontId="20" fillId="0" borderId="6" xfId="0" applyNumberFormat="1" applyFont="1" applyBorder="1" applyAlignment="1">
      <alignment horizontal="left"/>
    </xf>
    <xf numFmtId="0" fontId="9" fillId="2" borderId="1" xfId="0" applyFont="1" applyFill="1" applyBorder="1" applyAlignment="1">
      <alignment wrapText="1"/>
    </xf>
    <xf numFmtId="0" fontId="9" fillId="2" borderId="41" xfId="0" applyFont="1" applyFill="1" applyBorder="1" applyAlignment="1">
      <alignment wrapText="1"/>
    </xf>
    <xf numFmtId="0" fontId="20" fillId="0" borderId="48" xfId="0" applyFont="1" applyBorder="1" applyAlignment="1">
      <alignment horizontal="center" vertical="center"/>
    </xf>
    <xf numFmtId="0" fontId="49" fillId="19" borderId="7" xfId="0" applyFont="1" applyFill="1" applyBorder="1" applyAlignment="1">
      <alignment horizontal="center" vertical="center"/>
    </xf>
    <xf numFmtId="0" fontId="48" fillId="19" borderId="7" xfId="0" applyFont="1" applyFill="1" applyBorder="1" applyAlignment="1">
      <alignment horizontal="center" vertical="center"/>
    </xf>
    <xf numFmtId="0" fontId="48" fillId="19" borderId="7" xfId="0" applyFont="1" applyFill="1" applyBorder="1" applyAlignment="1">
      <alignment horizontal="center" vertical="center" shrinkToFit="1"/>
    </xf>
    <xf numFmtId="0" fontId="51" fillId="19" borderId="7" xfId="0" applyFont="1" applyFill="1" applyBorder="1" applyAlignment="1">
      <alignment vertical="center"/>
    </xf>
    <xf numFmtId="49" fontId="25" fillId="2" borderId="32" xfId="0" applyNumberFormat="1" applyFont="1" applyFill="1" applyBorder="1" applyAlignment="1">
      <alignment horizontal="right" vertical="center"/>
    </xf>
    <xf numFmtId="0" fontId="20" fillId="0" borderId="25" xfId="0" applyFont="1" applyBorder="1" applyAlignment="1">
      <alignment horizontal="center" vertical="center"/>
    </xf>
    <xf numFmtId="0" fontId="20" fillId="5" borderId="25" xfId="0" applyFont="1" applyFill="1" applyBorder="1" applyAlignment="1">
      <alignment horizontal="center" vertical="center"/>
    </xf>
    <xf numFmtId="0" fontId="20" fillId="0" borderId="7" xfId="0" applyFont="1" applyBorder="1" applyAlignment="1">
      <alignment horizontal="center" vertical="center"/>
    </xf>
    <xf numFmtId="0" fontId="48" fillId="0" borderId="30" xfId="0" applyFont="1" applyBorder="1" applyAlignment="1">
      <alignment horizontal="center" vertical="center"/>
    </xf>
    <xf numFmtId="0" fontId="9" fillId="0" borderId="0" xfId="0" applyFont="1" applyAlignment="1">
      <alignment horizontal="center" vertical="center"/>
    </xf>
    <xf numFmtId="0" fontId="97" fillId="0" borderId="7" xfId="0" applyFont="1" applyBorder="1" applyAlignment="1">
      <alignment horizontal="center" vertical="center"/>
    </xf>
    <xf numFmtId="0" fontId="104" fillId="0" borderId="0" xfId="0" applyFont="1" applyAlignment="1">
      <alignment horizontal="right" vertical="center"/>
    </xf>
    <xf numFmtId="0" fontId="105" fillId="0" borderId="0" xfId="0" applyFont="1" applyAlignment="1">
      <alignment horizontal="right" vertical="center"/>
    </xf>
    <xf numFmtId="0" fontId="87" fillId="6" borderId="7" xfId="0" applyFont="1" applyFill="1" applyBorder="1" applyAlignment="1">
      <alignment horizontal="center" vertical="center"/>
    </xf>
    <xf numFmtId="0" fontId="87" fillId="6" borderId="0" xfId="0" applyFont="1" applyFill="1" applyAlignment="1">
      <alignment horizontal="center" vertical="center"/>
    </xf>
    <xf numFmtId="0" fontId="83" fillId="6" borderId="0" xfId="0" applyFont="1" applyFill="1" applyAlignment="1">
      <alignment vertical="center"/>
    </xf>
    <xf numFmtId="0" fontId="84" fillId="6" borderId="0" xfId="0" applyFont="1" applyFill="1" applyAlignment="1">
      <alignment vertical="center"/>
    </xf>
    <xf numFmtId="0" fontId="51" fillId="8" borderId="7" xfId="0" applyFont="1" applyFill="1" applyBorder="1" applyAlignment="1">
      <alignment horizontal="center" vertical="center"/>
    </xf>
    <xf numFmtId="49" fontId="74" fillId="0" borderId="2" xfId="0" applyNumberFormat="1" applyFont="1" applyBorder="1" applyAlignment="1">
      <alignment vertical="center" shrinkToFit="1"/>
    </xf>
    <xf numFmtId="49" fontId="0" fillId="0" borderId="0" xfId="0" applyNumberFormat="1" applyAlignment="1">
      <alignment horizontal="center"/>
    </xf>
    <xf numFmtId="1" fontId="15" fillId="0" borderId="0" xfId="0" applyNumberFormat="1" applyFont="1" applyAlignment="1">
      <alignment horizontal="left"/>
    </xf>
    <xf numFmtId="1" fontId="20" fillId="0" borderId="6" xfId="0" applyNumberFormat="1" applyFont="1" applyBorder="1" applyAlignment="1">
      <alignment horizontal="left"/>
    </xf>
    <xf numFmtId="1" fontId="74" fillId="0" borderId="2" xfId="0" applyNumberFormat="1" applyFont="1" applyBorder="1" applyAlignment="1">
      <alignment vertical="center" shrinkToFit="1"/>
    </xf>
    <xf numFmtId="1" fontId="96" fillId="2" borderId="20" xfId="0" applyNumberFormat="1" applyFont="1" applyFill="1" applyBorder="1" applyAlignment="1">
      <alignment horizontal="right" vertical="center"/>
    </xf>
    <xf numFmtId="1" fontId="19" fillId="0" borderId="6" xfId="0" applyNumberFormat="1" applyFont="1" applyBorder="1" applyAlignment="1">
      <alignment horizontal="right" vertical="center"/>
    </xf>
    <xf numFmtId="1" fontId="9" fillId="2" borderId="1" xfId="0" applyNumberFormat="1" applyFont="1" applyFill="1" applyBorder="1" applyAlignment="1">
      <alignment horizontal="center" wrapText="1"/>
    </xf>
    <xf numFmtId="1" fontId="20" fillId="0" borderId="47" xfId="0" applyNumberFormat="1" applyFont="1" applyBorder="1" applyAlignment="1">
      <alignment horizontal="center" vertical="center"/>
    </xf>
    <xf numFmtId="1" fontId="0" fillId="0" borderId="0" xfId="0" applyNumberFormat="1" applyAlignment="1">
      <alignment horizontal="center"/>
    </xf>
    <xf numFmtId="49" fontId="20" fillId="0" borderId="12" xfId="0" applyNumberFormat="1" applyFont="1" applyBorder="1" applyAlignment="1">
      <alignment horizontal="center" vertical="center" wrapText="1"/>
    </xf>
    <xf numFmtId="49" fontId="25" fillId="2" borderId="20" xfId="0" applyNumberFormat="1" applyFont="1" applyFill="1" applyBorder="1" applyAlignment="1">
      <alignment horizontal="right" vertical="center"/>
    </xf>
    <xf numFmtId="49" fontId="77" fillId="0" borderId="15" xfId="0" applyNumberFormat="1" applyFont="1" applyBorder="1" applyAlignment="1">
      <alignment horizontal="right" vertical="center"/>
    </xf>
    <xf numFmtId="0" fontId="104" fillId="6" borderId="0" xfId="0" applyFont="1" applyFill="1" applyAlignment="1">
      <alignment horizontal="right" vertical="center"/>
    </xf>
    <xf numFmtId="1" fontId="20" fillId="0" borderId="7" xfId="0" applyNumberFormat="1" applyFont="1" applyBorder="1" applyAlignment="1">
      <alignment horizontal="center" vertical="center"/>
    </xf>
    <xf numFmtId="1" fontId="20" fillId="0" borderId="6" xfId="0" applyNumberFormat="1" applyFont="1" applyBorder="1" applyAlignment="1">
      <alignment horizontal="center" vertical="center"/>
    </xf>
    <xf numFmtId="49" fontId="9" fillId="2" borderId="49" xfId="0" applyNumberFormat="1" applyFont="1" applyFill="1" applyBorder="1" applyAlignment="1">
      <alignment horizontal="center" wrapText="1"/>
    </xf>
    <xf numFmtId="0" fontId="86" fillId="6" borderId="5" xfId="0" applyFont="1" applyFill="1" applyBorder="1" applyAlignment="1">
      <alignment horizontal="center" vertical="center"/>
    </xf>
    <xf numFmtId="0" fontId="86" fillId="6" borderId="0" xfId="0" applyFont="1" applyFill="1" applyAlignment="1">
      <alignment horizontal="center"/>
    </xf>
    <xf numFmtId="0" fontId="88" fillId="6" borderId="7" xfId="0" applyFont="1" applyFill="1" applyBorder="1" applyAlignment="1">
      <alignment horizontal="center" vertical="center" shrinkToFit="1"/>
    </xf>
    <xf numFmtId="0" fontId="106" fillId="12" borderId="0" xfId="0" applyFont="1" applyFill="1" applyAlignment="1">
      <alignment horizontal="center"/>
    </xf>
    <xf numFmtId="0" fontId="107" fillId="12" borderId="0" xfId="0" applyFont="1" applyFill="1" applyAlignment="1">
      <alignment horizontal="center"/>
    </xf>
    <xf numFmtId="0" fontId="20" fillId="0" borderId="50" xfId="0" applyFont="1" applyBorder="1" applyAlignment="1">
      <alignment horizontal="center" vertical="center"/>
    </xf>
    <xf numFmtId="0" fontId="39" fillId="0" borderId="50" xfId="0" applyFont="1" applyBorder="1" applyAlignment="1">
      <alignment horizontal="center" vertical="center"/>
    </xf>
    <xf numFmtId="0" fontId="39" fillId="0" borderId="48" xfId="0" applyFont="1" applyBorder="1" applyAlignment="1">
      <alignment horizontal="center" vertical="center"/>
    </xf>
    <xf numFmtId="49" fontId="76" fillId="19" borderId="1" xfId="0" applyNumberFormat="1" applyFont="1" applyFill="1" applyBorder="1" applyAlignment="1">
      <alignment vertical="center" shrinkToFit="1"/>
    </xf>
    <xf numFmtId="0" fontId="0" fillId="20" borderId="20" xfId="0" applyFill="1" applyBorder="1" applyAlignment="1">
      <alignment vertical="center"/>
    </xf>
    <xf numFmtId="0" fontId="43" fillId="19" borderId="15" xfId="0" applyFont="1" applyFill="1" applyBorder="1" applyAlignment="1">
      <alignment horizontal="right" vertical="center"/>
    </xf>
    <xf numFmtId="0" fontId="0" fillId="0" borderId="28" xfId="0" applyBorder="1"/>
    <xf numFmtId="0" fontId="0" fillId="2" borderId="27" xfId="0" applyFill="1" applyBorder="1"/>
    <xf numFmtId="0" fontId="86" fillId="3" borderId="0" xfId="0" applyFont="1" applyFill="1" applyAlignment="1">
      <alignment horizontal="center"/>
    </xf>
    <xf numFmtId="0" fontId="86" fillId="4" borderId="0" xfId="0" applyFont="1" applyFill="1" applyAlignment="1">
      <alignment horizontal="center"/>
    </xf>
    <xf numFmtId="0" fontId="86" fillId="13" borderId="0" xfId="0" applyFont="1" applyFill="1" applyAlignment="1">
      <alignment horizontal="center"/>
    </xf>
    <xf numFmtId="0" fontId="51" fillId="19" borderId="0" xfId="0" applyFont="1" applyFill="1" applyAlignment="1">
      <alignment vertical="center"/>
    </xf>
    <xf numFmtId="49" fontId="60" fillId="19" borderId="0" xfId="0" applyNumberFormat="1" applyFont="1" applyFill="1" applyAlignment="1">
      <alignment vertical="center"/>
    </xf>
    <xf numFmtId="49" fontId="24" fillId="20" borderId="0" xfId="0" applyNumberFormat="1" applyFont="1" applyFill="1" applyAlignment="1">
      <alignment horizontal="right" vertical="center"/>
    </xf>
    <xf numFmtId="0" fontId="86" fillId="0" borderId="18" xfId="0" applyFont="1" applyBorder="1" applyAlignment="1">
      <alignment vertical="center"/>
    </xf>
    <xf numFmtId="1" fontId="20" fillId="0" borderId="18" xfId="0" applyNumberFormat="1" applyFont="1" applyBorder="1" applyAlignment="1">
      <alignment horizontal="center" vertical="center"/>
    </xf>
    <xf numFmtId="49" fontId="20"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49" fontId="20" fillId="0" borderId="18" xfId="0" applyNumberFormat="1" applyFont="1" applyBorder="1" applyAlignment="1">
      <alignment horizontal="center" vertical="center" wrapText="1"/>
    </xf>
    <xf numFmtId="49" fontId="20" fillId="0" borderId="21" xfId="0" applyNumberFormat="1" applyFont="1" applyBorder="1" applyAlignment="1">
      <alignment horizontal="center" vertical="center"/>
    </xf>
    <xf numFmtId="0" fontId="20" fillId="0" borderId="15" xfId="0" applyFont="1" applyBorder="1" applyAlignment="1">
      <alignment horizontal="center" vertical="center"/>
    </xf>
    <xf numFmtId="49" fontId="20"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78" fillId="0" borderId="0" xfId="0" applyFont="1" applyAlignment="1">
      <alignment horizontal="left"/>
    </xf>
    <xf numFmtId="0" fontId="14" fillId="6" borderId="0" xfId="0" applyFont="1" applyFill="1" applyAlignment="1">
      <alignment horizontal="left"/>
    </xf>
    <xf numFmtId="49" fontId="11" fillId="4" borderId="24" xfId="0" applyNumberFormat="1" applyFont="1" applyFill="1" applyBorder="1" applyAlignment="1">
      <alignment vertical="center"/>
    </xf>
    <xf numFmtId="0" fontId="89" fillId="0" borderId="0" xfId="0" applyFont="1" applyAlignment="1">
      <alignment horizontal="center" vertical="center"/>
    </xf>
    <xf numFmtId="0" fontId="89" fillId="0" borderId="0" xfId="0" applyFont="1" applyAlignment="1">
      <alignment vertical="center"/>
    </xf>
    <xf numFmtId="49" fontId="99" fillId="2" borderId="0" xfId="0" applyNumberFormat="1" applyFont="1" applyFill="1" applyAlignment="1">
      <alignment horizontal="right" vertical="center"/>
    </xf>
    <xf numFmtId="49" fontId="99" fillId="0" borderId="0" xfId="0" applyNumberFormat="1" applyFont="1" applyAlignment="1">
      <alignment horizontal="center" vertical="center"/>
    </xf>
    <xf numFmtId="0" fontId="99" fillId="0" borderId="0" xfId="0" applyFont="1" applyAlignment="1">
      <alignment horizontal="center" vertical="center"/>
    </xf>
    <xf numFmtId="49" fontId="99" fillId="0" borderId="0" xfId="0" applyNumberFormat="1" applyFont="1" applyAlignment="1">
      <alignment horizontal="left" vertical="center"/>
    </xf>
    <xf numFmtId="49" fontId="99" fillId="0" borderId="0" xfId="0" applyNumberFormat="1" applyFont="1" applyAlignment="1">
      <alignment vertical="center"/>
    </xf>
    <xf numFmtId="49" fontId="100" fillId="0" borderId="0" xfId="0" applyNumberFormat="1" applyFont="1" applyAlignment="1">
      <alignment horizontal="center" vertical="center"/>
    </xf>
    <xf numFmtId="49" fontId="100" fillId="0" borderId="0" xfId="0" applyNumberFormat="1" applyFont="1" applyAlignment="1">
      <alignment vertical="center"/>
    </xf>
    <xf numFmtId="0" fontId="99" fillId="0" borderId="0" xfId="0" applyFont="1" applyAlignment="1">
      <alignment vertical="center"/>
    </xf>
    <xf numFmtId="0" fontId="99" fillId="2" borderId="0" xfId="0" applyFont="1" applyFill="1" applyAlignment="1">
      <alignment horizontal="right" vertical="center"/>
    </xf>
    <xf numFmtId="0" fontId="99" fillId="2" borderId="0" xfId="0" applyFont="1" applyFill="1" applyAlignment="1">
      <alignment horizontal="center" vertical="center"/>
    </xf>
    <xf numFmtId="0" fontId="99" fillId="2" borderId="0" xfId="0" applyFont="1" applyFill="1" applyAlignment="1">
      <alignment horizontal="left" vertical="center"/>
    </xf>
    <xf numFmtId="0" fontId="99" fillId="2" borderId="0" xfId="0" applyFont="1" applyFill="1" applyAlignment="1">
      <alignment vertical="center"/>
    </xf>
    <xf numFmtId="0" fontId="100" fillId="2" borderId="0" xfId="0" applyFont="1" applyFill="1" applyAlignment="1">
      <alignment horizontal="center" vertical="center"/>
    </xf>
    <xf numFmtId="0" fontId="100" fillId="2" borderId="0" xfId="0" applyFont="1" applyFill="1" applyAlignment="1">
      <alignment vertical="center"/>
    </xf>
    <xf numFmtId="0" fontId="99" fillId="6" borderId="0" xfId="0" applyFont="1" applyFill="1" applyAlignment="1">
      <alignment vertical="center"/>
    </xf>
    <xf numFmtId="0" fontId="99" fillId="3" borderId="0" xfId="0" applyFont="1" applyFill="1"/>
    <xf numFmtId="0" fontId="99" fillId="3" borderId="0" xfId="0" applyFont="1" applyFill="1" applyAlignment="1">
      <alignment horizontal="center"/>
    </xf>
    <xf numFmtId="0" fontId="99" fillId="6" borderId="0" xfId="0" applyFont="1" applyFill="1"/>
    <xf numFmtId="0" fontId="99" fillId="0" borderId="0" xfId="0" applyFont="1"/>
    <xf numFmtId="49" fontId="100" fillId="2" borderId="0" xfId="0" applyNumberFormat="1" applyFont="1" applyFill="1" applyAlignment="1">
      <alignment vertical="center"/>
    </xf>
    <xf numFmtId="49" fontId="99" fillId="2" borderId="0" xfId="0" applyNumberFormat="1" applyFont="1" applyFill="1" applyAlignment="1">
      <alignment horizontal="center" vertical="center"/>
    </xf>
    <xf numFmtId="0" fontId="99" fillId="0" borderId="0" xfId="0" applyFont="1" applyAlignment="1">
      <alignment horizontal="left" vertical="center"/>
    </xf>
    <xf numFmtId="0" fontId="100" fillId="0" borderId="0" xfId="0" applyFont="1" applyAlignment="1">
      <alignment horizontal="center" vertical="center"/>
    </xf>
    <xf numFmtId="0" fontId="100" fillId="0" borderId="0" xfId="0" applyFont="1" applyAlignment="1">
      <alignment vertical="center"/>
    </xf>
    <xf numFmtId="0" fontId="89" fillId="2" borderId="0" xfId="0" applyFont="1" applyFill="1" applyAlignment="1">
      <alignment horizontal="right" vertical="center"/>
    </xf>
    <xf numFmtId="0" fontId="89" fillId="0" borderId="0" xfId="0" applyFont="1" applyAlignment="1">
      <alignment horizontal="left" vertical="center"/>
    </xf>
    <xf numFmtId="0" fontId="98" fillId="0" borderId="0" xfId="0" applyFont="1" applyAlignment="1">
      <alignment horizontal="center" vertical="center"/>
    </xf>
    <xf numFmtId="0" fontId="98" fillId="0" borderId="0" xfId="0" applyFont="1" applyAlignment="1">
      <alignment vertical="center"/>
    </xf>
    <xf numFmtId="0" fontId="2" fillId="6" borderId="7" xfId="0" applyFont="1" applyFill="1" applyBorder="1" applyAlignment="1">
      <alignment vertical="center" shrinkToFit="1"/>
    </xf>
    <xf numFmtId="0" fontId="48" fillId="6" borderId="7" xfId="0" applyFont="1" applyFill="1" applyBorder="1" applyAlignment="1">
      <alignment vertical="center"/>
    </xf>
    <xf numFmtId="0" fontId="59" fillId="6" borderId="7" xfId="0" applyFont="1" applyFill="1" applyBorder="1" applyAlignment="1">
      <alignment vertical="center"/>
    </xf>
    <xf numFmtId="0" fontId="48" fillId="0" borderId="7" xfId="0" applyFont="1" applyBorder="1" applyAlignment="1">
      <alignment vertical="center"/>
    </xf>
    <xf numFmtId="0" fontId="2" fillId="0" borderId="0" xfId="0" applyFont="1"/>
    <xf numFmtId="0" fontId="35" fillId="0" borderId="0" xfId="0" applyFont="1" applyAlignment="1">
      <alignment vertical="center"/>
    </xf>
    <xf numFmtId="0" fontId="101" fillId="0" borderId="0" xfId="3"/>
    <xf numFmtId="49" fontId="110" fillId="0" borderId="0" xfId="3" applyNumberFormat="1" applyFont="1" applyAlignment="1">
      <alignment textRotation="90" wrapText="1"/>
    </xf>
    <xf numFmtId="49" fontId="110" fillId="0" borderId="0" xfId="3" applyNumberFormat="1" applyFont="1" applyAlignment="1">
      <alignment horizontal="right" textRotation="90" wrapText="1"/>
    </xf>
    <xf numFmtId="49" fontId="101" fillId="0" borderId="0" xfId="3" applyNumberFormat="1" applyAlignment="1">
      <alignment horizontal="center" vertical="center"/>
    </xf>
    <xf numFmtId="49" fontId="101" fillId="0" borderId="0" xfId="3" applyNumberFormat="1" applyAlignment="1">
      <alignment horizontal="center"/>
    </xf>
    <xf numFmtId="49" fontId="101" fillId="0" borderId="5" xfId="3" applyNumberFormat="1" applyBorder="1"/>
    <xf numFmtId="49" fontId="102" fillId="0" borderId="5" xfId="3" applyNumberFormat="1" applyFont="1" applyBorder="1"/>
    <xf numFmtId="49" fontId="101" fillId="0" borderId="5" xfId="3" applyNumberFormat="1" applyBorder="1" applyAlignment="1">
      <alignment horizontal="center"/>
    </xf>
    <xf numFmtId="0" fontId="103" fillId="0" borderId="5" xfId="3" applyFont="1" applyBorder="1" applyAlignment="1">
      <alignment horizontal="center" vertical="center"/>
    </xf>
    <xf numFmtId="0" fontId="101" fillId="0" borderId="5" xfId="3" applyBorder="1" applyAlignment="1">
      <alignment horizontal="center" vertical="center"/>
    </xf>
    <xf numFmtId="49" fontId="101" fillId="0" borderId="5" xfId="3" applyNumberFormat="1" applyBorder="1" applyAlignment="1">
      <alignment horizontal="center" vertical="center"/>
    </xf>
    <xf numFmtId="0" fontId="111" fillId="0" borderId="5" xfId="3" applyFont="1" applyBorder="1" applyAlignment="1">
      <alignment horizontal="center" vertical="center"/>
    </xf>
    <xf numFmtId="0" fontId="112" fillId="0" borderId="5" xfId="3" applyFont="1" applyBorder="1" applyAlignment="1">
      <alignment horizontal="center" vertical="center"/>
    </xf>
    <xf numFmtId="49" fontId="101" fillId="0" borderId="0" xfId="3" applyNumberFormat="1"/>
    <xf numFmtId="49" fontId="102" fillId="0" borderId="0" xfId="3" applyNumberFormat="1" applyFont="1"/>
    <xf numFmtId="0" fontId="101" fillId="0" borderId="0" xfId="3" applyAlignment="1">
      <alignment horizontal="center" vertical="center"/>
    </xf>
    <xf numFmtId="0" fontId="112" fillId="0" borderId="0" xfId="3" applyFont="1" applyAlignment="1">
      <alignment horizontal="center" vertical="center"/>
    </xf>
    <xf numFmtId="49" fontId="103" fillId="0" borderId="5" xfId="3" applyNumberFormat="1" applyFont="1" applyBorder="1" applyAlignment="1">
      <alignment horizontal="center" vertical="center"/>
    </xf>
    <xf numFmtId="0" fontId="108" fillId="0" borderId="0" xfId="3" applyFont="1" applyAlignment="1">
      <alignment horizontal="center" vertical="center"/>
    </xf>
    <xf numFmtId="0" fontId="109" fillId="21" borderId="0" xfId="3" applyFont="1" applyFill="1" applyAlignment="1">
      <alignment horizontal="center" vertical="center" wrapText="1"/>
    </xf>
    <xf numFmtId="0" fontId="109" fillId="0" borderId="0" xfId="3" applyFont="1" applyAlignment="1">
      <alignment horizontal="center" vertical="center" wrapText="1"/>
    </xf>
    <xf numFmtId="14" fontId="26" fillId="2" borderId="30" xfId="0" applyNumberFormat="1" applyFont="1" applyFill="1" applyBorder="1" applyAlignment="1">
      <alignment horizontal="left" vertical="center" wrapText="1"/>
    </xf>
    <xf numFmtId="0" fontId="0" fillId="6" borderId="7" xfId="0" applyFill="1" applyBorder="1" applyAlignment="1">
      <alignment horizontal="center"/>
    </xf>
    <xf numFmtId="0" fontId="9" fillId="6" borderId="30" xfId="0" applyFont="1" applyFill="1" applyBorder="1" applyAlignment="1">
      <alignment horizontal="left" vertical="center"/>
    </xf>
    <xf numFmtId="0" fontId="9" fillId="6" borderId="0" xfId="0" applyFont="1" applyFill="1" applyAlignment="1">
      <alignment horizontal="left" vertical="center"/>
    </xf>
    <xf numFmtId="0" fontId="0" fillId="0" borderId="5" xfId="0" applyBorder="1" applyAlignment="1">
      <alignment horizontal="right" vertical="center" shrinkToFit="1"/>
    </xf>
    <xf numFmtId="0" fontId="0" fillId="0" borderId="5" xfId="0" applyBorder="1" applyAlignment="1">
      <alignment horizontal="center" vertical="center"/>
    </xf>
    <xf numFmtId="0" fontId="0" fillId="0" borderId="5" xfId="0" applyBorder="1" applyAlignment="1">
      <alignment horizontal="center" vertical="center" shrinkToFit="1"/>
    </xf>
    <xf numFmtId="0" fontId="0" fillId="17" borderId="5" xfId="0" applyFill="1" applyBorder="1" applyAlignment="1">
      <alignment horizontal="center" vertical="center"/>
    </xf>
    <xf numFmtId="0" fontId="0" fillId="2" borderId="5" xfId="0" applyFill="1" applyBorder="1" applyAlignment="1">
      <alignment vertical="center"/>
    </xf>
    <xf numFmtId="49" fontId="12" fillId="6" borderId="0" xfId="0" applyNumberFormat="1" applyFont="1" applyFill="1" applyAlignment="1">
      <alignment vertical="top" shrinkToFit="1"/>
    </xf>
    <xf numFmtId="14" fontId="18" fillId="6" borderId="6" xfId="0" applyNumberFormat="1" applyFont="1" applyFill="1" applyBorder="1" applyAlignment="1">
      <alignment horizontal="left" vertical="center"/>
    </xf>
    <xf numFmtId="14" fontId="18" fillId="0" borderId="6" xfId="0" applyNumberFormat="1" applyFont="1" applyBorder="1" applyAlignment="1">
      <alignment horizontal="left" vertical="center"/>
    </xf>
    <xf numFmtId="0" fontId="51" fillId="2" borderId="0" xfId="0" applyFont="1" applyFill="1" applyAlignment="1">
      <alignment horizontal="center" vertical="center"/>
    </xf>
    <xf numFmtId="0" fontId="51" fillId="2" borderId="17" xfId="0" applyFont="1" applyFill="1" applyBorder="1" applyAlignment="1">
      <alignment horizontal="center" vertical="center"/>
    </xf>
    <xf numFmtId="0" fontId="2" fillId="6" borderId="7" xfId="0" applyFont="1" applyFill="1" applyBorder="1" applyAlignment="1">
      <alignment vertical="center" shrinkToFit="1"/>
    </xf>
    <xf numFmtId="0" fontId="86" fillId="6" borderId="7" xfId="0" applyFont="1" applyFill="1" applyBorder="1" applyAlignment="1">
      <alignment vertical="center" shrinkToFit="1"/>
    </xf>
    <xf numFmtId="0" fontId="0" fillId="0" borderId="24" xfId="0" applyBorder="1" applyAlignment="1">
      <alignment horizontal="center" vertical="center" shrinkToFit="1"/>
    </xf>
    <xf numFmtId="0" fontId="0" fillId="0" borderId="27" xfId="0" applyBorder="1" applyAlignment="1">
      <alignment horizontal="center" vertical="center" shrinkToFit="1"/>
    </xf>
    <xf numFmtId="0" fontId="0" fillId="0" borderId="24" xfId="0" applyBorder="1" applyAlignment="1">
      <alignment horizontal="right" vertical="center" shrinkToFit="1"/>
    </xf>
    <xf numFmtId="0" fontId="0" fillId="0" borderId="27" xfId="0" applyBorder="1" applyAlignment="1">
      <alignment horizontal="right" vertical="center" shrinkToFit="1"/>
    </xf>
    <xf numFmtId="0" fontId="50" fillId="2" borderId="0" xfId="0" applyFont="1" applyFill="1" applyAlignment="1">
      <alignment horizontal="center" vertical="center"/>
    </xf>
    <xf numFmtId="0" fontId="50" fillId="2" borderId="17" xfId="0" applyFont="1" applyFill="1" applyBorder="1" applyAlignment="1">
      <alignment horizontal="center" vertical="center"/>
    </xf>
    <xf numFmtId="49" fontId="35" fillId="2" borderId="51" xfId="0" applyNumberFormat="1" applyFont="1" applyFill="1" applyBorder="1" applyAlignment="1">
      <alignment horizontal="center" wrapText="1"/>
    </xf>
    <xf numFmtId="49" fontId="35" fillId="2" borderId="20" xfId="0" applyNumberFormat="1" applyFont="1" applyFill="1" applyBorder="1" applyAlignment="1">
      <alignment horizontal="center" wrapText="1"/>
    </xf>
    <xf numFmtId="49" fontId="35" fillId="2" borderId="19" xfId="0" applyNumberFormat="1" applyFont="1" applyFill="1" applyBorder="1" applyAlignment="1">
      <alignment horizontal="center" wrapText="1"/>
    </xf>
    <xf numFmtId="49" fontId="35" fillId="2" borderId="32" xfId="0" applyNumberFormat="1" applyFont="1" applyFill="1" applyBorder="1" applyAlignment="1">
      <alignment horizontal="center" wrapText="1"/>
    </xf>
    <xf numFmtId="0" fontId="117" fillId="0" borderId="0" xfId="0" applyFont="1" applyAlignment="1">
      <alignment wrapText="1"/>
    </xf>
  </cellXfs>
  <cellStyles count="4">
    <cellStyle name="Hivatkozás" xfId="1" builtinId="8"/>
    <cellStyle name="Normál" xfId="0" builtinId="0"/>
    <cellStyle name="Normál 2" xfId="3" xr:uid="{531D28C3-B956-4CB7-BAE7-76E5A3E6F976}"/>
    <cellStyle name="Pénznem" xfId="2" builtinId="4"/>
  </cellStyles>
  <dxfs count="585">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fill>
        <patternFill>
          <bgColor indexed="42"/>
        </patternFill>
      </fill>
    </dxf>
    <dxf>
      <font>
        <b val="0"/>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85EE8F84-D240-E284-CE00-FE0BC519DA4C}"/>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99" name="Kép 2">
          <a:extLst>
            <a:ext uri="{FF2B5EF4-FFF2-40B4-BE49-F238E27FC236}">
              <a16:creationId xmlns:a16="http://schemas.microsoft.com/office/drawing/2014/main" id="{EC9C00DE-8B19-7D9A-4770-64F7382F4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B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B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18</xdr:col>
      <xdr:colOff>0</xdr:colOff>
      <xdr:row>2</xdr:row>
      <xdr:rowOff>15240</xdr:rowOff>
    </xdr:to>
    <xdr:pic>
      <xdr:nvPicPr>
        <xdr:cNvPr id="690213" name="Kép 2">
          <a:extLst>
            <a:ext uri="{FF2B5EF4-FFF2-40B4-BE49-F238E27FC236}">
              <a16:creationId xmlns:a16="http://schemas.microsoft.com/office/drawing/2014/main" id="{F4C0586A-BA99-496C-51FF-B5E3A6FB7C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502920</xdr:colOff>
      <xdr:row>1</xdr:row>
      <xdr:rowOff>137160</xdr:rowOff>
    </xdr:to>
    <xdr:pic>
      <xdr:nvPicPr>
        <xdr:cNvPr id="661540" name="Kép 2">
          <a:extLst>
            <a:ext uri="{FF2B5EF4-FFF2-40B4-BE49-F238E27FC236}">
              <a16:creationId xmlns:a16="http://schemas.microsoft.com/office/drawing/2014/main" id="{E75C87D1-C856-B70F-A0AF-71F2505FD6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99106" name="Kép 2">
          <a:extLst>
            <a:ext uri="{FF2B5EF4-FFF2-40B4-BE49-F238E27FC236}">
              <a16:creationId xmlns:a16="http://schemas.microsoft.com/office/drawing/2014/main" id="{53A4D0C0-5CF8-F9E6-4C09-426AB91C02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300130" name="Kép 2">
          <a:extLst>
            <a:ext uri="{FF2B5EF4-FFF2-40B4-BE49-F238E27FC236}">
              <a16:creationId xmlns:a16="http://schemas.microsoft.com/office/drawing/2014/main" id="{2EE5F465-C752-EAAD-BDAE-9913F8A97E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7058" name="Kép 2">
          <a:extLst>
            <a:ext uri="{FF2B5EF4-FFF2-40B4-BE49-F238E27FC236}">
              <a16:creationId xmlns:a16="http://schemas.microsoft.com/office/drawing/2014/main" id="{B23B18F3-163C-A75D-F27A-77842DE704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487680</xdr:colOff>
      <xdr:row>0</xdr:row>
      <xdr:rowOff>15240</xdr:rowOff>
    </xdr:from>
    <xdr:to>
      <xdr:col>12</xdr:col>
      <xdr:colOff>480060</xdr:colOff>
      <xdr:row>1</xdr:row>
      <xdr:rowOff>144780</xdr:rowOff>
    </xdr:to>
    <xdr:pic>
      <xdr:nvPicPr>
        <xdr:cNvPr id="660516" name="Kép 2">
          <a:extLst>
            <a:ext uri="{FF2B5EF4-FFF2-40B4-BE49-F238E27FC236}">
              <a16:creationId xmlns:a16="http://schemas.microsoft.com/office/drawing/2014/main" id="{F967AA70-8A06-1CE8-8E23-B57B812C2B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8400" y="1524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036" name="Kép 2">
          <a:extLst>
            <a:ext uri="{FF2B5EF4-FFF2-40B4-BE49-F238E27FC236}">
              <a16:creationId xmlns:a16="http://schemas.microsoft.com/office/drawing/2014/main" id="{F487B5D6-AC61-8B89-0E14-0F9788D4F5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84033" name="Button 1" hidden="1">
              <a:extLst>
                <a:ext uri="{63B3BB69-23CF-44E3-9099-C40C66FF867C}">
                  <a14:compatExt spid="_x0000_s684033"/>
                </a:ext>
                <a:ext uri="{FF2B5EF4-FFF2-40B4-BE49-F238E27FC236}">
                  <a16:creationId xmlns:a16="http://schemas.microsoft.com/office/drawing/2014/main" id="{00000000-0008-0000-1200-0000017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434340</xdr:colOff>
      <xdr:row>0</xdr:row>
      <xdr:rowOff>30480</xdr:rowOff>
    </xdr:from>
    <xdr:to>
      <xdr:col>14</xdr:col>
      <xdr:colOff>480060</xdr:colOff>
      <xdr:row>1</xdr:row>
      <xdr:rowOff>137160</xdr:rowOff>
    </xdr:to>
    <xdr:pic>
      <xdr:nvPicPr>
        <xdr:cNvPr id="684070" name="Kép 2">
          <a:extLst>
            <a:ext uri="{FF2B5EF4-FFF2-40B4-BE49-F238E27FC236}">
              <a16:creationId xmlns:a16="http://schemas.microsoft.com/office/drawing/2014/main" id="{0EEB03F8-ABA7-795B-46C7-964D63C61C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526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85057" name="Button 1" hidden="1">
              <a:extLst>
                <a:ext uri="{63B3BB69-23CF-44E3-9099-C40C66FF867C}">
                  <a14:compatExt spid="_x0000_s685057"/>
                </a:ext>
                <a:ext uri="{FF2B5EF4-FFF2-40B4-BE49-F238E27FC236}">
                  <a16:creationId xmlns:a16="http://schemas.microsoft.com/office/drawing/2014/main" id="{00000000-0008-0000-1300-0000017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5058" name="Button 2" hidden="1">
              <a:extLst>
                <a:ext uri="{63B3BB69-23CF-44E3-9099-C40C66FF867C}">
                  <a14:compatExt spid="_x0000_s685058"/>
                </a:ext>
                <a:ext uri="{FF2B5EF4-FFF2-40B4-BE49-F238E27FC236}">
                  <a16:creationId xmlns:a16="http://schemas.microsoft.com/office/drawing/2014/main" id="{00000000-0008-0000-1300-0000027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213360</xdr:colOff>
      <xdr:row>0</xdr:row>
      <xdr:rowOff>0</xdr:rowOff>
    </xdr:from>
    <xdr:to>
      <xdr:col>17</xdr:col>
      <xdr:colOff>83820</xdr:colOff>
      <xdr:row>1</xdr:row>
      <xdr:rowOff>160020</xdr:rowOff>
    </xdr:to>
    <xdr:pic>
      <xdr:nvPicPr>
        <xdr:cNvPr id="685094" name="Kép 2">
          <a:extLst>
            <a:ext uri="{FF2B5EF4-FFF2-40B4-BE49-F238E27FC236}">
              <a16:creationId xmlns:a16="http://schemas.microsoft.com/office/drawing/2014/main" id="{7E14B0AA-CB7E-CF88-D233-FE21BD8414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316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6081" name="Button 1" hidden="1">
              <a:extLst>
                <a:ext uri="{63B3BB69-23CF-44E3-9099-C40C66FF867C}">
                  <a14:compatExt spid="_x0000_s686081"/>
                </a:ext>
                <a:ext uri="{FF2B5EF4-FFF2-40B4-BE49-F238E27FC236}">
                  <a16:creationId xmlns:a16="http://schemas.microsoft.com/office/drawing/2014/main" id="{00000000-0008-0000-1400-0000017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6082" name="Button 2" hidden="1">
              <a:extLst>
                <a:ext uri="{63B3BB69-23CF-44E3-9099-C40C66FF867C}">
                  <a14:compatExt spid="_x0000_s686082"/>
                </a:ext>
                <a:ext uri="{FF2B5EF4-FFF2-40B4-BE49-F238E27FC236}">
                  <a16:creationId xmlns:a16="http://schemas.microsoft.com/office/drawing/2014/main" id="{00000000-0008-0000-1400-0000027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38100</xdr:rowOff>
    </xdr:from>
    <xdr:to>
      <xdr:col>17</xdr:col>
      <xdr:colOff>76200</xdr:colOff>
      <xdr:row>1</xdr:row>
      <xdr:rowOff>144780</xdr:rowOff>
    </xdr:to>
    <xdr:pic>
      <xdr:nvPicPr>
        <xdr:cNvPr id="686118" name="Kép 2">
          <a:extLst>
            <a:ext uri="{FF2B5EF4-FFF2-40B4-BE49-F238E27FC236}">
              <a16:creationId xmlns:a16="http://schemas.microsoft.com/office/drawing/2014/main" id="{CDD7975B-7E13-0927-3D1E-9B1F98A071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3680" y="3810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32" name="Picture 23">
          <a:extLst>
            <a:ext uri="{FF2B5EF4-FFF2-40B4-BE49-F238E27FC236}">
              <a16:creationId xmlns:a16="http://schemas.microsoft.com/office/drawing/2014/main" id="{512628F4-01D0-E549-D407-2B256B5BC6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7105" name="Button 1" hidden="1">
              <a:extLst>
                <a:ext uri="{63B3BB69-23CF-44E3-9099-C40C66FF867C}">
                  <a14:compatExt spid="_x0000_s687105"/>
                </a:ext>
                <a:ext uri="{FF2B5EF4-FFF2-40B4-BE49-F238E27FC236}">
                  <a16:creationId xmlns:a16="http://schemas.microsoft.com/office/drawing/2014/main" id="{00000000-0008-0000-1500-0000017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7106" name="Button 2" hidden="1">
              <a:extLst>
                <a:ext uri="{63B3BB69-23CF-44E3-9099-C40C66FF867C}">
                  <a14:compatExt spid="_x0000_s687106"/>
                </a:ext>
                <a:ext uri="{FF2B5EF4-FFF2-40B4-BE49-F238E27FC236}">
                  <a16:creationId xmlns:a16="http://schemas.microsoft.com/office/drawing/2014/main" id="{00000000-0008-0000-1500-0000027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0</xdr:colOff>
      <xdr:row>0</xdr:row>
      <xdr:rowOff>7620</xdr:rowOff>
    </xdr:from>
    <xdr:to>
      <xdr:col>17</xdr:col>
      <xdr:colOff>76200</xdr:colOff>
      <xdr:row>2</xdr:row>
      <xdr:rowOff>0</xdr:rowOff>
    </xdr:to>
    <xdr:pic>
      <xdr:nvPicPr>
        <xdr:cNvPr id="687142" name="Kép 2">
          <a:extLst>
            <a:ext uri="{FF2B5EF4-FFF2-40B4-BE49-F238E27FC236}">
              <a16:creationId xmlns:a16="http://schemas.microsoft.com/office/drawing/2014/main" id="{A308B23D-A72A-9A9F-5460-2A4AA1D73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12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16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472440</xdr:colOff>
      <xdr:row>0</xdr:row>
      <xdr:rowOff>53340</xdr:rowOff>
    </xdr:from>
    <xdr:to>
      <xdr:col>16</xdr:col>
      <xdr:colOff>487680</xdr:colOff>
      <xdr:row>1</xdr:row>
      <xdr:rowOff>144780</xdr:rowOff>
    </xdr:to>
    <xdr:pic>
      <xdr:nvPicPr>
        <xdr:cNvPr id="688166" name="Kép 2">
          <a:extLst>
            <a:ext uri="{FF2B5EF4-FFF2-40B4-BE49-F238E27FC236}">
              <a16:creationId xmlns:a16="http://schemas.microsoft.com/office/drawing/2014/main" id="{B6383DF8-8788-20A2-241D-2D5CA23C02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518160</xdr:colOff>
      <xdr:row>1</xdr:row>
      <xdr:rowOff>160020</xdr:rowOff>
    </xdr:to>
    <xdr:pic>
      <xdr:nvPicPr>
        <xdr:cNvPr id="724003" name="Kép 2">
          <a:extLst>
            <a:ext uri="{FF2B5EF4-FFF2-40B4-BE49-F238E27FC236}">
              <a16:creationId xmlns:a16="http://schemas.microsoft.com/office/drawing/2014/main" id="{B1D71BAD-F575-ABA5-5B76-3C7172E046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0" y="0"/>
          <a:ext cx="6172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027" name="Kép 2">
          <a:extLst>
            <a:ext uri="{FF2B5EF4-FFF2-40B4-BE49-F238E27FC236}">
              <a16:creationId xmlns:a16="http://schemas.microsoft.com/office/drawing/2014/main" id="{D4897A4C-0B52-F538-D1B5-836938820A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6096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726051" name="Kép 2">
          <a:extLst>
            <a:ext uri="{FF2B5EF4-FFF2-40B4-BE49-F238E27FC236}">
              <a16:creationId xmlns:a16="http://schemas.microsoft.com/office/drawing/2014/main" id="{0E789631-974D-28DF-13EE-A801F83542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556260</xdr:colOff>
      <xdr:row>0</xdr:row>
      <xdr:rowOff>7620</xdr:rowOff>
    </xdr:from>
    <xdr:to>
      <xdr:col>12</xdr:col>
      <xdr:colOff>579120</xdr:colOff>
      <xdr:row>1</xdr:row>
      <xdr:rowOff>160020</xdr:rowOff>
    </xdr:to>
    <xdr:pic>
      <xdr:nvPicPr>
        <xdr:cNvPr id="727075" name="Kép 2">
          <a:extLst>
            <a:ext uri="{FF2B5EF4-FFF2-40B4-BE49-F238E27FC236}">
              <a16:creationId xmlns:a16="http://schemas.microsoft.com/office/drawing/2014/main" id="{7151897C-51A9-D138-02C1-E89CD3FF49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7620"/>
          <a:ext cx="6096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28099" name="Kép 2">
          <a:extLst>
            <a:ext uri="{FF2B5EF4-FFF2-40B4-BE49-F238E27FC236}">
              <a16:creationId xmlns:a16="http://schemas.microsoft.com/office/drawing/2014/main" id="{0CA08F29-32B2-E7C8-58CE-A305B76F18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123" name="Kép 2">
          <a:extLst>
            <a:ext uri="{FF2B5EF4-FFF2-40B4-BE49-F238E27FC236}">
              <a16:creationId xmlns:a16="http://schemas.microsoft.com/office/drawing/2014/main" id="{3AE0E4B0-21C6-201A-428C-E98AB6D726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0"/>
          <a:ext cx="6019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00000000-0008-0000-1D00-000001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00000000-0008-0000-1D00-000002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83820</xdr:colOff>
      <xdr:row>1</xdr:row>
      <xdr:rowOff>160020</xdr:rowOff>
    </xdr:to>
    <xdr:pic>
      <xdr:nvPicPr>
        <xdr:cNvPr id="689190" name="Kép 2">
          <a:extLst>
            <a:ext uri="{FF2B5EF4-FFF2-40B4-BE49-F238E27FC236}">
              <a16:creationId xmlns:a16="http://schemas.microsoft.com/office/drawing/2014/main" id="{4D9F56C6-9CEF-5818-2DA4-2DF721C474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1E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1E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691238" name="Kép 2">
          <a:extLst>
            <a:ext uri="{FF2B5EF4-FFF2-40B4-BE49-F238E27FC236}">
              <a16:creationId xmlns:a16="http://schemas.microsoft.com/office/drawing/2014/main" id="{CFD3C457-4814-3002-9BBB-7215B05F6A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588" name="Kép 2">
          <a:extLst>
            <a:ext uri="{FF2B5EF4-FFF2-40B4-BE49-F238E27FC236}">
              <a16:creationId xmlns:a16="http://schemas.microsoft.com/office/drawing/2014/main" id="{14412927-347F-4E6B-BAAB-249351310D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692225" name="Button 1" hidden="1">
              <a:extLst>
                <a:ext uri="{63B3BB69-23CF-44E3-9099-C40C66FF867C}">
                  <a14:compatExt spid="_x0000_s692225"/>
                </a:ext>
                <a:ext uri="{FF2B5EF4-FFF2-40B4-BE49-F238E27FC236}">
                  <a16:creationId xmlns:a16="http://schemas.microsoft.com/office/drawing/2014/main" id="{00000000-0008-0000-1F00-0000019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92226" name="Button 2" hidden="1">
              <a:extLst>
                <a:ext uri="{63B3BB69-23CF-44E3-9099-C40C66FF867C}">
                  <a14:compatExt spid="_x0000_s692226"/>
                </a:ext>
                <a:ext uri="{FF2B5EF4-FFF2-40B4-BE49-F238E27FC236}">
                  <a16:creationId xmlns:a16="http://schemas.microsoft.com/office/drawing/2014/main" id="{00000000-0008-0000-1F00-0000029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22860</xdr:rowOff>
    </xdr:from>
    <xdr:to>
      <xdr:col>17</xdr:col>
      <xdr:colOff>83820</xdr:colOff>
      <xdr:row>1</xdr:row>
      <xdr:rowOff>144780</xdr:rowOff>
    </xdr:to>
    <xdr:pic>
      <xdr:nvPicPr>
        <xdr:cNvPr id="692262" name="Kép 2">
          <a:extLst>
            <a:ext uri="{FF2B5EF4-FFF2-40B4-BE49-F238E27FC236}">
              <a16:creationId xmlns:a16="http://schemas.microsoft.com/office/drawing/2014/main" id="{8877B7A6-8E8E-1FD6-B2D4-1E9DACFCA6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693249" name="Button 1" hidden="1">
              <a:extLst>
                <a:ext uri="{63B3BB69-23CF-44E3-9099-C40C66FF867C}">
                  <a14:compatExt spid="_x0000_s693249"/>
                </a:ext>
                <a:ext uri="{FF2B5EF4-FFF2-40B4-BE49-F238E27FC236}">
                  <a16:creationId xmlns:a16="http://schemas.microsoft.com/office/drawing/2014/main" id="{00000000-0008-0000-2000-00000194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213360</xdr:colOff>
      <xdr:row>0</xdr:row>
      <xdr:rowOff>30480</xdr:rowOff>
    </xdr:from>
    <xdr:to>
      <xdr:col>15</xdr:col>
      <xdr:colOff>335280</xdr:colOff>
      <xdr:row>1</xdr:row>
      <xdr:rowOff>114300</xdr:rowOff>
    </xdr:to>
    <xdr:pic>
      <xdr:nvPicPr>
        <xdr:cNvPr id="693284" name="Kép 2">
          <a:extLst>
            <a:ext uri="{FF2B5EF4-FFF2-40B4-BE49-F238E27FC236}">
              <a16:creationId xmlns:a16="http://schemas.microsoft.com/office/drawing/2014/main" id="{BC2FB663-0B30-73F2-E11E-05EE782ABC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3048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4273" name="Button 1" hidden="1">
              <a:extLst>
                <a:ext uri="{63B3BB69-23CF-44E3-9099-C40C66FF867C}">
                  <a14:compatExt spid="_x0000_s694273"/>
                </a:ext>
                <a:ext uri="{FF2B5EF4-FFF2-40B4-BE49-F238E27FC236}">
                  <a16:creationId xmlns:a16="http://schemas.microsoft.com/office/drawing/2014/main" id="{00000000-0008-0000-2100-000001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4274" name="Button 2" hidden="1">
              <a:extLst>
                <a:ext uri="{63B3BB69-23CF-44E3-9099-C40C66FF867C}">
                  <a14:compatExt spid="_x0000_s694274"/>
                </a:ext>
                <a:ext uri="{FF2B5EF4-FFF2-40B4-BE49-F238E27FC236}">
                  <a16:creationId xmlns:a16="http://schemas.microsoft.com/office/drawing/2014/main" id="{00000000-0008-0000-2100-000002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83820</xdr:colOff>
      <xdr:row>1</xdr:row>
      <xdr:rowOff>137160</xdr:rowOff>
    </xdr:to>
    <xdr:pic>
      <xdr:nvPicPr>
        <xdr:cNvPr id="694310" name="Kép 2">
          <a:extLst>
            <a:ext uri="{FF2B5EF4-FFF2-40B4-BE49-F238E27FC236}">
              <a16:creationId xmlns:a16="http://schemas.microsoft.com/office/drawing/2014/main" id="{53F8A281-5C63-FA52-34D3-88DFBA374B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5297" name="Button 1" hidden="1">
              <a:extLst>
                <a:ext uri="{63B3BB69-23CF-44E3-9099-C40C66FF867C}">
                  <a14:compatExt spid="_x0000_s695297"/>
                </a:ext>
                <a:ext uri="{FF2B5EF4-FFF2-40B4-BE49-F238E27FC236}">
                  <a16:creationId xmlns:a16="http://schemas.microsoft.com/office/drawing/2014/main" id="{00000000-0008-0000-2200-000001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5298" name="Button 2" hidden="1">
              <a:extLst>
                <a:ext uri="{63B3BB69-23CF-44E3-9099-C40C66FF867C}">
                  <a14:compatExt spid="_x0000_s695298"/>
                </a:ext>
                <a:ext uri="{FF2B5EF4-FFF2-40B4-BE49-F238E27FC236}">
                  <a16:creationId xmlns:a16="http://schemas.microsoft.com/office/drawing/2014/main" id="{00000000-0008-0000-2200-000002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7620</xdr:rowOff>
    </xdr:from>
    <xdr:to>
      <xdr:col>17</xdr:col>
      <xdr:colOff>60960</xdr:colOff>
      <xdr:row>1</xdr:row>
      <xdr:rowOff>160020</xdr:rowOff>
    </xdr:to>
    <xdr:pic>
      <xdr:nvPicPr>
        <xdr:cNvPr id="695334" name="Kép 2">
          <a:extLst>
            <a:ext uri="{FF2B5EF4-FFF2-40B4-BE49-F238E27FC236}">
              <a16:creationId xmlns:a16="http://schemas.microsoft.com/office/drawing/2014/main" id="{6EFCE6D0-5327-509A-20DE-C5FDEB3739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1260" y="76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696321" name="Button 1" hidden="1">
              <a:extLst>
                <a:ext uri="{63B3BB69-23CF-44E3-9099-C40C66FF867C}">
                  <a14:compatExt spid="_x0000_s696321"/>
                </a:ext>
                <a:ext uri="{FF2B5EF4-FFF2-40B4-BE49-F238E27FC236}">
                  <a16:creationId xmlns:a16="http://schemas.microsoft.com/office/drawing/2014/main" id="{00000000-0008-0000-2300-000001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6322" name="Button 2" hidden="1">
              <a:extLst>
                <a:ext uri="{63B3BB69-23CF-44E3-9099-C40C66FF867C}">
                  <a14:compatExt spid="_x0000_s696322"/>
                </a:ext>
                <a:ext uri="{FF2B5EF4-FFF2-40B4-BE49-F238E27FC236}">
                  <a16:creationId xmlns:a16="http://schemas.microsoft.com/office/drawing/2014/main" id="{00000000-0008-0000-2300-000002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350520</xdr:colOff>
      <xdr:row>0</xdr:row>
      <xdr:rowOff>0</xdr:rowOff>
    </xdr:from>
    <xdr:to>
      <xdr:col>18</xdr:col>
      <xdr:colOff>0</xdr:colOff>
      <xdr:row>1</xdr:row>
      <xdr:rowOff>144780</xdr:rowOff>
    </xdr:to>
    <xdr:pic>
      <xdr:nvPicPr>
        <xdr:cNvPr id="696358" name="Kép 2">
          <a:extLst>
            <a:ext uri="{FF2B5EF4-FFF2-40B4-BE49-F238E27FC236}">
              <a16:creationId xmlns:a16="http://schemas.microsoft.com/office/drawing/2014/main" id="{8B2EB1A3-2B10-82CD-6489-64BF7DA781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97345" name="Button 1" hidden="1">
              <a:extLst>
                <a:ext uri="{63B3BB69-23CF-44E3-9099-C40C66FF867C}">
                  <a14:compatExt spid="_x0000_s697345"/>
                </a:ext>
                <a:ext uri="{FF2B5EF4-FFF2-40B4-BE49-F238E27FC236}">
                  <a16:creationId xmlns:a16="http://schemas.microsoft.com/office/drawing/2014/main" id="{00000000-0008-0000-2400-000001A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381000</xdr:colOff>
      <xdr:row>0</xdr:row>
      <xdr:rowOff>30480</xdr:rowOff>
    </xdr:from>
    <xdr:to>
      <xdr:col>14</xdr:col>
      <xdr:colOff>419100</xdr:colOff>
      <xdr:row>1</xdr:row>
      <xdr:rowOff>129540</xdr:rowOff>
    </xdr:to>
    <xdr:pic>
      <xdr:nvPicPr>
        <xdr:cNvPr id="697382" name="Kép 2">
          <a:extLst>
            <a:ext uri="{FF2B5EF4-FFF2-40B4-BE49-F238E27FC236}">
              <a16:creationId xmlns:a16="http://schemas.microsoft.com/office/drawing/2014/main" id="{D8350D56-9600-38F4-9C30-EA32E44762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52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98369" name="Button 1" hidden="1">
              <a:extLst>
                <a:ext uri="{63B3BB69-23CF-44E3-9099-C40C66FF867C}">
                  <a14:compatExt spid="_x0000_s698369"/>
                </a:ext>
                <a:ext uri="{FF2B5EF4-FFF2-40B4-BE49-F238E27FC236}">
                  <a16:creationId xmlns:a16="http://schemas.microsoft.com/office/drawing/2014/main" id="{00000000-0008-0000-2500-000001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8370" name="Button 2" hidden="1">
              <a:extLst>
                <a:ext uri="{63B3BB69-23CF-44E3-9099-C40C66FF867C}">
                  <a14:compatExt spid="_x0000_s698370"/>
                </a:ext>
                <a:ext uri="{FF2B5EF4-FFF2-40B4-BE49-F238E27FC236}">
                  <a16:creationId xmlns:a16="http://schemas.microsoft.com/office/drawing/2014/main" id="{00000000-0008-0000-2500-000002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7620</xdr:rowOff>
    </xdr:from>
    <xdr:to>
      <xdr:col>17</xdr:col>
      <xdr:colOff>91440</xdr:colOff>
      <xdr:row>2</xdr:row>
      <xdr:rowOff>0</xdr:rowOff>
    </xdr:to>
    <xdr:pic>
      <xdr:nvPicPr>
        <xdr:cNvPr id="698406" name="Kép 2">
          <a:extLst>
            <a:ext uri="{FF2B5EF4-FFF2-40B4-BE49-F238E27FC236}">
              <a16:creationId xmlns:a16="http://schemas.microsoft.com/office/drawing/2014/main" id="{D791C2CD-97A4-7919-BFAD-D542E923CE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9393" name="Button 1" hidden="1">
              <a:extLst>
                <a:ext uri="{63B3BB69-23CF-44E3-9099-C40C66FF867C}">
                  <a14:compatExt spid="_x0000_s699393"/>
                </a:ext>
                <a:ext uri="{FF2B5EF4-FFF2-40B4-BE49-F238E27FC236}">
                  <a16:creationId xmlns:a16="http://schemas.microsoft.com/office/drawing/2014/main" id="{00000000-0008-0000-2600-000001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9394" name="Button 2" hidden="1">
              <a:extLst>
                <a:ext uri="{63B3BB69-23CF-44E3-9099-C40C66FF867C}">
                  <a14:compatExt spid="_x0000_s699394"/>
                </a:ext>
                <a:ext uri="{FF2B5EF4-FFF2-40B4-BE49-F238E27FC236}">
                  <a16:creationId xmlns:a16="http://schemas.microsoft.com/office/drawing/2014/main" id="{00000000-0008-0000-2600-000002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699430" name="Kép 2">
          <a:extLst>
            <a:ext uri="{FF2B5EF4-FFF2-40B4-BE49-F238E27FC236}">
              <a16:creationId xmlns:a16="http://schemas.microsoft.com/office/drawing/2014/main" id="{343E60AD-C346-DFBD-D170-DBB59318B4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0417" name="Button 1" hidden="1">
              <a:extLst>
                <a:ext uri="{63B3BB69-23CF-44E3-9099-C40C66FF867C}">
                  <a14:compatExt spid="_x0000_s700417"/>
                </a:ext>
                <a:ext uri="{FF2B5EF4-FFF2-40B4-BE49-F238E27FC236}">
                  <a16:creationId xmlns:a16="http://schemas.microsoft.com/office/drawing/2014/main" id="{00000000-0008-0000-2700-000001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0418" name="Button 2" hidden="1">
              <a:extLst>
                <a:ext uri="{63B3BB69-23CF-44E3-9099-C40C66FF867C}">
                  <a14:compatExt spid="_x0000_s700418"/>
                </a:ext>
                <a:ext uri="{FF2B5EF4-FFF2-40B4-BE49-F238E27FC236}">
                  <a16:creationId xmlns:a16="http://schemas.microsoft.com/office/drawing/2014/main" id="{00000000-0008-0000-2700-000002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0</xdr:rowOff>
    </xdr:from>
    <xdr:to>
      <xdr:col>17</xdr:col>
      <xdr:colOff>76200</xdr:colOff>
      <xdr:row>1</xdr:row>
      <xdr:rowOff>144780</xdr:rowOff>
    </xdr:to>
    <xdr:pic>
      <xdr:nvPicPr>
        <xdr:cNvPr id="700454" name="Kép 2">
          <a:extLst>
            <a:ext uri="{FF2B5EF4-FFF2-40B4-BE49-F238E27FC236}">
              <a16:creationId xmlns:a16="http://schemas.microsoft.com/office/drawing/2014/main" id="{DC7A81C0-C3A7-8D95-5048-779009024F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28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478" name="Kép 2">
          <a:extLst>
            <a:ext uri="{FF2B5EF4-FFF2-40B4-BE49-F238E27FC236}">
              <a16:creationId xmlns:a16="http://schemas.microsoft.com/office/drawing/2014/main" id="{A3357BE7-21F0-F67C-14E0-B9E61731B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05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05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91440</xdr:colOff>
      <xdr:row>2</xdr:row>
      <xdr:rowOff>0</xdr:rowOff>
    </xdr:to>
    <xdr:pic>
      <xdr:nvPicPr>
        <xdr:cNvPr id="105579" name="Kép 2">
          <a:extLst>
            <a:ext uri="{FF2B5EF4-FFF2-40B4-BE49-F238E27FC236}">
              <a16:creationId xmlns:a16="http://schemas.microsoft.com/office/drawing/2014/main" id="{3183F845-00AA-51A1-49A7-17E2ABF4F6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67" name="Kép 2">
          <a:extLst>
            <a:ext uri="{FF2B5EF4-FFF2-40B4-BE49-F238E27FC236}">
              <a16:creationId xmlns:a16="http://schemas.microsoft.com/office/drawing/2014/main" id="{7FCE2D6A-A69E-A07A-E5E5-E8515C9506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91" name="Kép 2">
          <a:extLst>
            <a:ext uri="{FF2B5EF4-FFF2-40B4-BE49-F238E27FC236}">
              <a16:creationId xmlns:a16="http://schemas.microsoft.com/office/drawing/2014/main" id="{1922AF81-203B-F030-A6D6-675A9CF6D9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15" name="Kép 2">
          <a:extLst>
            <a:ext uri="{FF2B5EF4-FFF2-40B4-BE49-F238E27FC236}">
              <a16:creationId xmlns:a16="http://schemas.microsoft.com/office/drawing/2014/main" id="{59CB9011-01A2-BFA5-B638-5B1A8E4823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39" name="Kép 2">
          <a:extLst>
            <a:ext uri="{FF2B5EF4-FFF2-40B4-BE49-F238E27FC236}">
              <a16:creationId xmlns:a16="http://schemas.microsoft.com/office/drawing/2014/main" id="{F5EA1AF6-DB31-8AEB-0769-36848F4DC0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63" name="Kép 2">
          <a:extLst>
            <a:ext uri="{FF2B5EF4-FFF2-40B4-BE49-F238E27FC236}">
              <a16:creationId xmlns:a16="http://schemas.microsoft.com/office/drawing/2014/main" id="{F7F6A6D1-75ED-1DCE-DE5F-F1C27489C2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87" name="Kép 2">
          <a:extLst>
            <a:ext uri="{FF2B5EF4-FFF2-40B4-BE49-F238E27FC236}">
              <a16:creationId xmlns:a16="http://schemas.microsoft.com/office/drawing/2014/main" id="{925ACA99-5749-EB08-8B70-1826DD1ADA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id="{00000000-0008-0000-2F00-000001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id="{00000000-0008-0000-2F00-000002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17</xdr:col>
      <xdr:colOff>106680</xdr:colOff>
      <xdr:row>2</xdr:row>
      <xdr:rowOff>0</xdr:rowOff>
    </xdr:to>
    <xdr:pic>
      <xdr:nvPicPr>
        <xdr:cNvPr id="702502" name="Kép 2">
          <a:extLst>
            <a:ext uri="{FF2B5EF4-FFF2-40B4-BE49-F238E27FC236}">
              <a16:creationId xmlns:a16="http://schemas.microsoft.com/office/drawing/2014/main" id="{90CF76C4-1E79-CE05-C5E4-4F44ACC696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30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30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550" name="Kép 2">
          <a:extLst>
            <a:ext uri="{FF2B5EF4-FFF2-40B4-BE49-F238E27FC236}">
              <a16:creationId xmlns:a16="http://schemas.microsoft.com/office/drawing/2014/main" id="{8B099751-6293-578D-3935-42EC11C23E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00000000-0008-0000-3100-000001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00000000-0008-0000-3100-000002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30480</xdr:rowOff>
    </xdr:from>
    <xdr:to>
      <xdr:col>17</xdr:col>
      <xdr:colOff>45720</xdr:colOff>
      <xdr:row>1</xdr:row>
      <xdr:rowOff>167640</xdr:rowOff>
    </xdr:to>
    <xdr:pic>
      <xdr:nvPicPr>
        <xdr:cNvPr id="705574" name="Kép 2">
          <a:extLst>
            <a:ext uri="{FF2B5EF4-FFF2-40B4-BE49-F238E27FC236}">
              <a16:creationId xmlns:a16="http://schemas.microsoft.com/office/drawing/2014/main" id="{21EDE1D7-3090-858A-23A7-53CE99B2E5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00000000-0008-0000-3200-000001C8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236220</xdr:colOff>
      <xdr:row>0</xdr:row>
      <xdr:rowOff>91440</xdr:rowOff>
    </xdr:from>
    <xdr:to>
      <xdr:col>15</xdr:col>
      <xdr:colOff>312420</xdr:colOff>
      <xdr:row>1</xdr:row>
      <xdr:rowOff>144780</xdr:rowOff>
    </xdr:to>
    <xdr:pic>
      <xdr:nvPicPr>
        <xdr:cNvPr id="706596" name="Kép 2">
          <a:extLst>
            <a:ext uri="{FF2B5EF4-FFF2-40B4-BE49-F238E27FC236}">
              <a16:creationId xmlns:a16="http://schemas.microsoft.com/office/drawing/2014/main" id="{99AC4FC7-F969-E4B3-026E-0B4F78E497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06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06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30480</xdr:rowOff>
    </xdr:from>
    <xdr:to>
      <xdr:col>17</xdr:col>
      <xdr:colOff>68580</xdr:colOff>
      <xdr:row>2</xdr:row>
      <xdr:rowOff>0</xdr:rowOff>
    </xdr:to>
    <xdr:pic>
      <xdr:nvPicPr>
        <xdr:cNvPr id="653351" name="Kép 2">
          <a:extLst>
            <a:ext uri="{FF2B5EF4-FFF2-40B4-BE49-F238E27FC236}">
              <a16:creationId xmlns:a16="http://schemas.microsoft.com/office/drawing/2014/main" id="{0087E7F5-2F5A-E914-C55C-D0AD48DC16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id="{00000000-0008-0000-3300-000001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id="{00000000-0008-0000-3300-000002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30480</xdr:rowOff>
    </xdr:from>
    <xdr:to>
      <xdr:col>17</xdr:col>
      <xdr:colOff>83820</xdr:colOff>
      <xdr:row>1</xdr:row>
      <xdr:rowOff>137160</xdr:rowOff>
    </xdr:to>
    <xdr:pic>
      <xdr:nvPicPr>
        <xdr:cNvPr id="707622" name="Kép 2">
          <a:extLst>
            <a:ext uri="{FF2B5EF4-FFF2-40B4-BE49-F238E27FC236}">
              <a16:creationId xmlns:a16="http://schemas.microsoft.com/office/drawing/2014/main" id="{612BA80E-4B9F-5D22-B973-0FDFA98A8A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id="{00000000-0008-0000-3400-000001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id="{00000000-0008-0000-3400-000002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22860</xdr:rowOff>
    </xdr:from>
    <xdr:to>
      <xdr:col>17</xdr:col>
      <xdr:colOff>106680</xdr:colOff>
      <xdr:row>1</xdr:row>
      <xdr:rowOff>144780</xdr:rowOff>
    </xdr:to>
    <xdr:pic>
      <xdr:nvPicPr>
        <xdr:cNvPr id="708646" name="Kép 2">
          <a:extLst>
            <a:ext uri="{FF2B5EF4-FFF2-40B4-BE49-F238E27FC236}">
              <a16:creationId xmlns:a16="http://schemas.microsoft.com/office/drawing/2014/main" id="{B55B48B5-55A3-69B9-AF2A-90801DB1E9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id="{00000000-0008-0000-3500-000001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id="{00000000-0008-0000-3500-000002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17</xdr:col>
      <xdr:colOff>106680</xdr:colOff>
      <xdr:row>1</xdr:row>
      <xdr:rowOff>129540</xdr:rowOff>
    </xdr:to>
    <xdr:pic>
      <xdr:nvPicPr>
        <xdr:cNvPr id="709670" name="Kép 2">
          <a:extLst>
            <a:ext uri="{FF2B5EF4-FFF2-40B4-BE49-F238E27FC236}">
              <a16:creationId xmlns:a16="http://schemas.microsoft.com/office/drawing/2014/main" id="{DEAF1E36-A7B1-86C6-E739-2072B459DC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id="{00000000-0008-0000-3600-000001D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472440</xdr:colOff>
      <xdr:row>0</xdr:row>
      <xdr:rowOff>68580</xdr:rowOff>
    </xdr:from>
    <xdr:to>
      <xdr:col>14</xdr:col>
      <xdr:colOff>441960</xdr:colOff>
      <xdr:row>1</xdr:row>
      <xdr:rowOff>129540</xdr:rowOff>
    </xdr:to>
    <xdr:pic>
      <xdr:nvPicPr>
        <xdr:cNvPr id="710695" name="Kép 2">
          <a:extLst>
            <a:ext uri="{FF2B5EF4-FFF2-40B4-BE49-F238E27FC236}">
              <a16:creationId xmlns:a16="http://schemas.microsoft.com/office/drawing/2014/main" id="{0B1C12BF-9BD5-6D16-7F8A-71D6DE1B16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id="{00000000-0008-0000-3700-000001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id="{00000000-0008-0000-3700-000002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243840</xdr:colOff>
      <xdr:row>0</xdr:row>
      <xdr:rowOff>0</xdr:rowOff>
    </xdr:from>
    <xdr:to>
      <xdr:col>19</xdr:col>
      <xdr:colOff>7620</xdr:colOff>
      <xdr:row>2</xdr:row>
      <xdr:rowOff>0</xdr:rowOff>
    </xdr:to>
    <xdr:pic>
      <xdr:nvPicPr>
        <xdr:cNvPr id="711718" name="Kép 2">
          <a:extLst>
            <a:ext uri="{FF2B5EF4-FFF2-40B4-BE49-F238E27FC236}">
              <a16:creationId xmlns:a16="http://schemas.microsoft.com/office/drawing/2014/main" id="{3E90F886-B6F0-523C-51BA-D42A507230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id="{00000000-0008-0000-3800-000001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id="{00000000-0008-0000-3800-000002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7620</xdr:rowOff>
    </xdr:from>
    <xdr:to>
      <xdr:col>17</xdr:col>
      <xdr:colOff>83820</xdr:colOff>
      <xdr:row>1</xdr:row>
      <xdr:rowOff>137160</xdr:rowOff>
    </xdr:to>
    <xdr:pic>
      <xdr:nvPicPr>
        <xdr:cNvPr id="712742" name="Kép 2">
          <a:extLst>
            <a:ext uri="{FF2B5EF4-FFF2-40B4-BE49-F238E27FC236}">
              <a16:creationId xmlns:a16="http://schemas.microsoft.com/office/drawing/2014/main" id="{A02FDF37-C903-B2B6-B8F2-30C8D1E5F9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id="{00000000-0008-0000-3900-000001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id="{00000000-0008-0000-3900-000002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76200</xdr:colOff>
      <xdr:row>0</xdr:row>
      <xdr:rowOff>38100</xdr:rowOff>
    </xdr:from>
    <xdr:to>
      <xdr:col>17</xdr:col>
      <xdr:colOff>106680</xdr:colOff>
      <xdr:row>1</xdr:row>
      <xdr:rowOff>160020</xdr:rowOff>
    </xdr:to>
    <xdr:pic>
      <xdr:nvPicPr>
        <xdr:cNvPr id="713766" name="Kép 2">
          <a:extLst>
            <a:ext uri="{FF2B5EF4-FFF2-40B4-BE49-F238E27FC236}">
              <a16:creationId xmlns:a16="http://schemas.microsoft.com/office/drawing/2014/main" id="{F749848D-0F2E-EBFA-22FD-D9D8EFC24F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00000000-0008-0000-3A00-000001E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790" name="Kép 2">
          <a:extLst>
            <a:ext uri="{FF2B5EF4-FFF2-40B4-BE49-F238E27FC236}">
              <a16:creationId xmlns:a16="http://schemas.microsoft.com/office/drawing/2014/main" id="{784254FB-BFAD-880F-9B3B-61F6882C71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31" name="Kép 2">
          <a:extLst>
            <a:ext uri="{FF2B5EF4-FFF2-40B4-BE49-F238E27FC236}">
              <a16:creationId xmlns:a16="http://schemas.microsoft.com/office/drawing/2014/main" id="{C22BBCA4-55AF-129A-184F-6425E3C2F0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55" name="Kép 2">
          <a:extLst>
            <a:ext uri="{FF2B5EF4-FFF2-40B4-BE49-F238E27FC236}">
              <a16:creationId xmlns:a16="http://schemas.microsoft.com/office/drawing/2014/main" id="{28A7ABE7-3B1A-9446-1884-4F79D8A4D0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7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7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703526" name="Kép 2">
          <a:extLst>
            <a:ext uri="{FF2B5EF4-FFF2-40B4-BE49-F238E27FC236}">
              <a16:creationId xmlns:a16="http://schemas.microsoft.com/office/drawing/2014/main" id="{26F3EE0E-7B8D-4CB4-8B89-35DEABF973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79" name="Kép 2">
          <a:extLst>
            <a:ext uri="{FF2B5EF4-FFF2-40B4-BE49-F238E27FC236}">
              <a16:creationId xmlns:a16="http://schemas.microsoft.com/office/drawing/2014/main" id="{8C0A478E-A861-19E3-D01C-3032BDA939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603" name="Kép 2">
          <a:extLst>
            <a:ext uri="{FF2B5EF4-FFF2-40B4-BE49-F238E27FC236}">
              <a16:creationId xmlns:a16="http://schemas.microsoft.com/office/drawing/2014/main" id="{52E779BE-DC73-FB76-65DF-2D6DCEBF94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27" name="Kép 2">
          <a:extLst>
            <a:ext uri="{FF2B5EF4-FFF2-40B4-BE49-F238E27FC236}">
              <a16:creationId xmlns:a16="http://schemas.microsoft.com/office/drawing/2014/main" id="{99496EFC-3242-D27C-86F3-4CFE23962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51" name="Kép 2">
          <a:extLst>
            <a:ext uri="{FF2B5EF4-FFF2-40B4-BE49-F238E27FC236}">
              <a16:creationId xmlns:a16="http://schemas.microsoft.com/office/drawing/2014/main" id="{CCB22220-D6A9-C28A-F1F5-7421C450B5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id="{00000000-0008-0000-4100-000001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id="{00000000-0008-0000-4100-000002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715814" name="Kép 2">
          <a:extLst>
            <a:ext uri="{FF2B5EF4-FFF2-40B4-BE49-F238E27FC236}">
              <a16:creationId xmlns:a16="http://schemas.microsoft.com/office/drawing/2014/main" id="{923572A2-2810-62F3-7171-A4BBD8D297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id="{00000000-0008-0000-4200-000001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id="{00000000-0008-0000-4200-000002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19</xdr:col>
      <xdr:colOff>7620</xdr:colOff>
      <xdr:row>2</xdr:row>
      <xdr:rowOff>0</xdr:rowOff>
    </xdr:to>
    <xdr:pic>
      <xdr:nvPicPr>
        <xdr:cNvPr id="716838" name="Kép 2">
          <a:extLst>
            <a:ext uri="{FF2B5EF4-FFF2-40B4-BE49-F238E27FC236}">
              <a16:creationId xmlns:a16="http://schemas.microsoft.com/office/drawing/2014/main" id="{F956F7E6-AF50-1668-006E-0FCBF6D29D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id="{00000000-0008-0000-4300-000001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id="{00000000-0008-0000-4300-000002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18</xdr:col>
      <xdr:colOff>0</xdr:colOff>
      <xdr:row>1</xdr:row>
      <xdr:rowOff>137160</xdr:rowOff>
    </xdr:to>
    <xdr:pic>
      <xdr:nvPicPr>
        <xdr:cNvPr id="717862" name="Kép 2">
          <a:extLst>
            <a:ext uri="{FF2B5EF4-FFF2-40B4-BE49-F238E27FC236}">
              <a16:creationId xmlns:a16="http://schemas.microsoft.com/office/drawing/2014/main" id="{AF43B1D9-83D6-D0F8-75B3-DF84469566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548640</xdr:colOff>
          <xdr:row>0</xdr:row>
          <xdr:rowOff>7620</xdr:rowOff>
        </xdr:from>
        <xdr:to>
          <xdr:col>14</xdr:col>
          <xdr:colOff>388620</xdr:colOff>
          <xdr:row>0</xdr:row>
          <xdr:rowOff>175260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id="{00000000-0008-0000-4400-000001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id="{00000000-0008-0000-4400-000002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718886" name="Kép 2">
          <a:extLst>
            <a:ext uri="{FF2B5EF4-FFF2-40B4-BE49-F238E27FC236}">
              <a16:creationId xmlns:a16="http://schemas.microsoft.com/office/drawing/2014/main" id="{6725BA8D-71FE-1581-B8BA-10443F16B9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281940</xdr:colOff>
          <xdr:row>0</xdr:row>
          <xdr:rowOff>91440</xdr:rowOff>
        </xdr:from>
        <xdr:to>
          <xdr:col>12</xdr:col>
          <xdr:colOff>45720</xdr:colOff>
          <xdr:row>1</xdr:row>
          <xdr:rowOff>137160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id="{00000000-0008-0000-4500-000001FC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137160</xdr:colOff>
      <xdr:row>0</xdr:row>
      <xdr:rowOff>0</xdr:rowOff>
    </xdr:from>
    <xdr:to>
      <xdr:col>15</xdr:col>
      <xdr:colOff>358140</xdr:colOff>
      <xdr:row>1</xdr:row>
      <xdr:rowOff>144780</xdr:rowOff>
    </xdr:to>
    <xdr:pic>
      <xdr:nvPicPr>
        <xdr:cNvPr id="719908" name="Kép 2">
          <a:extLst>
            <a:ext uri="{FF2B5EF4-FFF2-40B4-BE49-F238E27FC236}">
              <a16:creationId xmlns:a16="http://schemas.microsoft.com/office/drawing/2014/main" id="{B3A5AC08-857E-B24F-1A3A-17D3B7EF3D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id="{00000000-0008-0000-4600-000001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id="{00000000-0008-0000-4600-000002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38100</xdr:rowOff>
    </xdr:from>
    <xdr:to>
      <xdr:col>18</xdr:col>
      <xdr:colOff>0</xdr:colOff>
      <xdr:row>2</xdr:row>
      <xdr:rowOff>0</xdr:rowOff>
    </xdr:to>
    <xdr:pic>
      <xdr:nvPicPr>
        <xdr:cNvPr id="720934" name="Kép 2">
          <a:extLst>
            <a:ext uri="{FF2B5EF4-FFF2-40B4-BE49-F238E27FC236}">
              <a16:creationId xmlns:a16="http://schemas.microsoft.com/office/drawing/2014/main" id="{53D11AD5-BB66-26A1-9F2E-AA354D8169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082" name="Kép 2">
          <a:extLst>
            <a:ext uri="{FF2B5EF4-FFF2-40B4-BE49-F238E27FC236}">
              <a16:creationId xmlns:a16="http://schemas.microsoft.com/office/drawing/2014/main" id="{26974760-23D8-9DFB-E9D5-6F66BB6EB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id="{00000000-0008-0000-4700-000001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id="{00000000-0008-0000-4700-000002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18</xdr:col>
      <xdr:colOff>0</xdr:colOff>
      <xdr:row>2</xdr:row>
      <xdr:rowOff>7620</xdr:rowOff>
    </xdr:to>
    <xdr:pic>
      <xdr:nvPicPr>
        <xdr:cNvPr id="721958" name="Kép 2">
          <a:extLst>
            <a:ext uri="{FF2B5EF4-FFF2-40B4-BE49-F238E27FC236}">
              <a16:creationId xmlns:a16="http://schemas.microsoft.com/office/drawing/2014/main" id="{D1D95CA8-2A58-6AA2-696D-9377DCB6F6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510540</xdr:colOff>
          <xdr:row>0</xdr:row>
          <xdr:rowOff>7620</xdr:rowOff>
        </xdr:from>
        <xdr:to>
          <xdr:col>14</xdr:col>
          <xdr:colOff>350520</xdr:colOff>
          <xdr:row>0</xdr:row>
          <xdr:rowOff>175260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00000000-0008-0000-4800-000001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id="{00000000-0008-0000-4800-000002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0</xdr:rowOff>
    </xdr:from>
    <xdr:to>
      <xdr:col>17</xdr:col>
      <xdr:colOff>106680</xdr:colOff>
      <xdr:row>1</xdr:row>
      <xdr:rowOff>144780</xdr:rowOff>
    </xdr:to>
    <xdr:pic>
      <xdr:nvPicPr>
        <xdr:cNvPr id="722982" name="Kép 2">
          <a:extLst>
            <a:ext uri="{FF2B5EF4-FFF2-40B4-BE49-F238E27FC236}">
              <a16:creationId xmlns:a16="http://schemas.microsoft.com/office/drawing/2014/main" id="{861FEBAF-9024-FE0B-D7AA-5EC98BC35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09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09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103534" name="Kép 2">
          <a:extLst>
            <a:ext uri="{FF2B5EF4-FFF2-40B4-BE49-F238E27FC236}">
              <a16:creationId xmlns:a16="http://schemas.microsoft.com/office/drawing/2014/main" id="{FCD97DA1-55B1-A38D-6651-1B02936487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A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A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38100</xdr:rowOff>
    </xdr:from>
    <xdr:to>
      <xdr:col>17</xdr:col>
      <xdr:colOff>60960</xdr:colOff>
      <xdr:row>2</xdr:row>
      <xdr:rowOff>0</xdr:rowOff>
    </xdr:to>
    <xdr:pic>
      <xdr:nvPicPr>
        <xdr:cNvPr id="652327" name="Kép 2">
          <a:extLst>
            <a:ext uri="{FF2B5EF4-FFF2-40B4-BE49-F238E27FC236}">
              <a16:creationId xmlns:a16="http://schemas.microsoft.com/office/drawing/2014/main" id="{98EABC23-54F2-7515-E68B-36696CC430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5105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omments" Target="../comments4.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omments" Target="../comments5.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omments" Target="../comments6.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7.xml"/><Relationship Id="rId1" Type="http://schemas.openxmlformats.org/officeDocument/2006/relationships/printerSettings" Target="../printerSettings/printerSettings18.bin"/><Relationship Id="rId5" Type="http://schemas.openxmlformats.org/officeDocument/2006/relationships/comments" Target="../comments7.xml"/><Relationship Id="rId4" Type="http://schemas.openxmlformats.org/officeDocument/2006/relationships/ctrlProp" Target="../ctrlProps/ctrlProp14.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8.xml"/><Relationship Id="rId1" Type="http://schemas.openxmlformats.org/officeDocument/2006/relationships/printerSettings" Target="../printerSettings/printerSettings19.bin"/><Relationship Id="rId6" Type="http://schemas.openxmlformats.org/officeDocument/2006/relationships/comments" Target="../comments8.xml"/><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22.xml.rels><?xml version="1.0" encoding="UTF-8" standalone="yes"?>
<Relationships xmlns="http://schemas.openxmlformats.org/package/2006/relationships"><Relationship Id="rId3" Type="http://schemas.openxmlformats.org/officeDocument/2006/relationships/ctrlProp" Target="../ctrlProps/ctrlProp17.xml"/><Relationship Id="rId2" Type="http://schemas.openxmlformats.org/officeDocument/2006/relationships/vmlDrawing" Target="../drawings/vmlDrawing10.vml"/><Relationship Id="rId1" Type="http://schemas.openxmlformats.org/officeDocument/2006/relationships/drawing" Target="../drawings/drawing19.xml"/><Relationship Id="rId5" Type="http://schemas.openxmlformats.org/officeDocument/2006/relationships/comments" Target="../comments9.xml"/><Relationship Id="rId4" Type="http://schemas.openxmlformats.org/officeDocument/2006/relationships/ctrlProp" Target="../ctrlProps/ctrlProp18.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omments" Target="../comments10.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1.xml"/><Relationship Id="rId1" Type="http://schemas.openxmlformats.org/officeDocument/2006/relationships/printerSettings" Target="../printerSettings/printerSettings21.bin"/><Relationship Id="rId5" Type="http://schemas.openxmlformats.org/officeDocument/2006/relationships/comments" Target="../comments11.xml"/><Relationship Id="rId4" Type="http://schemas.openxmlformats.org/officeDocument/2006/relationships/ctrlProp" Target="../ctrlProps/ctrlProp2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28.xml"/><Relationship Id="rId1" Type="http://schemas.openxmlformats.org/officeDocument/2006/relationships/printerSettings" Target="../printerSettings/printerSettings28.bin"/><Relationship Id="rId6" Type="http://schemas.openxmlformats.org/officeDocument/2006/relationships/comments" Target="../comments12.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9.xml"/><Relationship Id="rId1" Type="http://schemas.openxmlformats.org/officeDocument/2006/relationships/printerSettings" Target="../printerSettings/printerSettings29.bin"/><Relationship Id="rId6" Type="http://schemas.openxmlformats.org/officeDocument/2006/relationships/comments" Target="../comments13.xml"/><Relationship Id="rId5" Type="http://schemas.openxmlformats.org/officeDocument/2006/relationships/ctrlProp" Target="../ctrlProps/ctrlProp25.xml"/><Relationship Id="rId4" Type="http://schemas.openxmlformats.org/officeDocument/2006/relationships/ctrlProp" Target="../ctrlProps/ctrlProp24.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0.xml"/><Relationship Id="rId1" Type="http://schemas.openxmlformats.org/officeDocument/2006/relationships/printerSettings" Target="../printerSettings/printerSettings30.bin"/><Relationship Id="rId6" Type="http://schemas.openxmlformats.org/officeDocument/2006/relationships/comments" Target="../comments14.xml"/><Relationship Id="rId5" Type="http://schemas.openxmlformats.org/officeDocument/2006/relationships/ctrlProp" Target="../ctrlProps/ctrlProp27.xml"/><Relationship Id="rId4" Type="http://schemas.openxmlformats.org/officeDocument/2006/relationships/ctrlProp" Target="../ctrlProps/ctrlProp26.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35.xml.rels><?xml version="1.0" encoding="UTF-8" standalone="yes"?>
<Relationships xmlns="http://schemas.openxmlformats.org/package/2006/relationships"><Relationship Id="rId3" Type="http://schemas.openxmlformats.org/officeDocument/2006/relationships/ctrlProp" Target="../ctrlProps/ctrlProp29.xml"/><Relationship Id="rId2" Type="http://schemas.openxmlformats.org/officeDocument/2006/relationships/vmlDrawing" Target="../drawings/vmlDrawing17.vml"/><Relationship Id="rId1" Type="http://schemas.openxmlformats.org/officeDocument/2006/relationships/drawing" Target="../drawings/drawing32.xml"/><Relationship Id="rId5" Type="http://schemas.openxmlformats.org/officeDocument/2006/relationships/comments" Target="../comments15.xml"/><Relationship Id="rId4" Type="http://schemas.openxmlformats.org/officeDocument/2006/relationships/ctrlProp" Target="../ctrlProps/ctrlProp30.xml"/></Relationships>
</file>

<file path=xl/worksheets/_rels/sheet36.xml.rels><?xml version="1.0" encoding="UTF-8" standalone="yes"?>
<Relationships xmlns="http://schemas.openxmlformats.org/package/2006/relationships"><Relationship Id="rId3" Type="http://schemas.openxmlformats.org/officeDocument/2006/relationships/ctrlProp" Target="../ctrlProps/ctrlProp31.xml"/><Relationship Id="rId2" Type="http://schemas.openxmlformats.org/officeDocument/2006/relationships/vmlDrawing" Target="../drawings/vmlDrawing18.vml"/><Relationship Id="rId1" Type="http://schemas.openxmlformats.org/officeDocument/2006/relationships/drawing" Target="../drawings/drawing33.xml"/><Relationship Id="rId5" Type="http://schemas.openxmlformats.org/officeDocument/2006/relationships/comments" Target="../comments16.xml"/><Relationship Id="rId4" Type="http://schemas.openxmlformats.org/officeDocument/2006/relationships/ctrlProp" Target="../ctrlProps/ctrlProp32.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4.xml"/><Relationship Id="rId1" Type="http://schemas.openxmlformats.org/officeDocument/2006/relationships/printerSettings" Target="../printerSettings/printerSettings32.bin"/><Relationship Id="rId6" Type="http://schemas.openxmlformats.org/officeDocument/2006/relationships/comments" Target="../comments17.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5.xml"/><Relationship Id="rId1" Type="http://schemas.openxmlformats.org/officeDocument/2006/relationships/printerSettings" Target="../printerSettings/printerSettings33.bin"/><Relationship Id="rId5" Type="http://schemas.openxmlformats.org/officeDocument/2006/relationships/comments" Target="../comments18.xml"/><Relationship Id="rId4" Type="http://schemas.openxmlformats.org/officeDocument/2006/relationships/ctrlProp" Target="../ctrlProps/ctrlProp35.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6.xml"/><Relationship Id="rId1" Type="http://schemas.openxmlformats.org/officeDocument/2006/relationships/printerSettings" Target="../printerSettings/printerSettings34.bin"/><Relationship Id="rId6" Type="http://schemas.openxmlformats.org/officeDocument/2006/relationships/comments" Target="../comments19.xml"/><Relationship Id="rId5" Type="http://schemas.openxmlformats.org/officeDocument/2006/relationships/ctrlProp" Target="../ctrlProps/ctrlProp37.xml"/><Relationship Id="rId4" Type="http://schemas.openxmlformats.org/officeDocument/2006/relationships/ctrlProp" Target="../ctrlProps/ctrlProp3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3" Type="http://schemas.openxmlformats.org/officeDocument/2006/relationships/ctrlProp" Target="../ctrlProps/ctrlProp38.xml"/><Relationship Id="rId2" Type="http://schemas.openxmlformats.org/officeDocument/2006/relationships/vmlDrawing" Target="../drawings/vmlDrawing22.vml"/><Relationship Id="rId1" Type="http://schemas.openxmlformats.org/officeDocument/2006/relationships/drawing" Target="../drawings/drawing37.xml"/><Relationship Id="rId5" Type="http://schemas.openxmlformats.org/officeDocument/2006/relationships/comments" Target="../comments20.xml"/><Relationship Id="rId4" Type="http://schemas.openxmlformats.org/officeDocument/2006/relationships/ctrlProp" Target="../ctrlProps/ctrlProp39.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8.xml"/><Relationship Id="rId1" Type="http://schemas.openxmlformats.org/officeDocument/2006/relationships/printerSettings" Target="../printerSettings/printerSettings35.bin"/><Relationship Id="rId6" Type="http://schemas.openxmlformats.org/officeDocument/2006/relationships/comments" Target="../comments21.xml"/><Relationship Id="rId5" Type="http://schemas.openxmlformats.org/officeDocument/2006/relationships/ctrlProp" Target="../ctrlProps/ctrlProp41.xml"/><Relationship Id="rId4" Type="http://schemas.openxmlformats.org/officeDocument/2006/relationships/ctrlProp" Target="../ctrlProps/ctrlProp40.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39.xml"/><Relationship Id="rId1" Type="http://schemas.openxmlformats.org/officeDocument/2006/relationships/printerSettings" Target="../printerSettings/printerSettings36.bin"/><Relationship Id="rId5" Type="http://schemas.openxmlformats.org/officeDocument/2006/relationships/comments" Target="../comments22.xml"/><Relationship Id="rId4" Type="http://schemas.openxmlformats.org/officeDocument/2006/relationships/ctrlProp" Target="../ctrlProps/ctrlProp42.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46.xml"/><Relationship Id="rId1" Type="http://schemas.openxmlformats.org/officeDocument/2006/relationships/printerSettings" Target="../printerSettings/printerSettings43.bin"/><Relationship Id="rId6" Type="http://schemas.openxmlformats.org/officeDocument/2006/relationships/comments" Target="../comments23.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47.xml"/><Relationship Id="rId1" Type="http://schemas.openxmlformats.org/officeDocument/2006/relationships/printerSettings" Target="../printerSettings/printerSettings44.bin"/><Relationship Id="rId6" Type="http://schemas.openxmlformats.org/officeDocument/2006/relationships/comments" Target="../comments24.xml"/><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8.xml"/><Relationship Id="rId1" Type="http://schemas.openxmlformats.org/officeDocument/2006/relationships/printerSettings" Target="../printerSettings/printerSettings45.bin"/><Relationship Id="rId6" Type="http://schemas.openxmlformats.org/officeDocument/2006/relationships/comments" Target="../comments25.xml"/><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9.xml"/><Relationship Id="rId1" Type="http://schemas.openxmlformats.org/officeDocument/2006/relationships/printerSettings" Target="../printerSettings/printerSettings46.bin"/><Relationship Id="rId4" Type="http://schemas.openxmlformats.org/officeDocument/2006/relationships/ctrlProp" Target="../ctrlProps/ctrlProp49.xml"/></Relationships>
</file>

<file path=xl/worksheets/_rels/sheet53.xml.rels><?xml version="1.0" encoding="UTF-8" standalone="yes"?>
<Relationships xmlns="http://schemas.openxmlformats.org/package/2006/relationships"><Relationship Id="rId3" Type="http://schemas.openxmlformats.org/officeDocument/2006/relationships/ctrlProp" Target="../ctrlProps/ctrlProp50.xml"/><Relationship Id="rId2" Type="http://schemas.openxmlformats.org/officeDocument/2006/relationships/vmlDrawing" Target="../drawings/vmlDrawing29.vml"/><Relationship Id="rId1" Type="http://schemas.openxmlformats.org/officeDocument/2006/relationships/drawing" Target="../drawings/drawing50.xml"/><Relationship Id="rId5" Type="http://schemas.openxmlformats.org/officeDocument/2006/relationships/comments" Target="../comments26.xml"/><Relationship Id="rId4" Type="http://schemas.openxmlformats.org/officeDocument/2006/relationships/ctrlProp" Target="../ctrlProps/ctrlProp51.xml"/></Relationships>
</file>

<file path=xl/worksheets/_rels/sheet54.xml.rels><?xml version="1.0" encoding="UTF-8" standalone="yes"?>
<Relationships xmlns="http://schemas.openxmlformats.org/package/2006/relationships"><Relationship Id="rId3" Type="http://schemas.openxmlformats.org/officeDocument/2006/relationships/ctrlProp" Target="../ctrlProps/ctrlProp52.xml"/><Relationship Id="rId2" Type="http://schemas.openxmlformats.org/officeDocument/2006/relationships/vmlDrawing" Target="../drawings/vmlDrawing30.vml"/><Relationship Id="rId1" Type="http://schemas.openxmlformats.org/officeDocument/2006/relationships/drawing" Target="../drawings/drawing51.xml"/><Relationship Id="rId5" Type="http://schemas.openxmlformats.org/officeDocument/2006/relationships/comments" Target="../comments27.xml"/><Relationship Id="rId4" Type="http://schemas.openxmlformats.org/officeDocument/2006/relationships/ctrlProp" Target="../ctrlProps/ctrlProp53.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52.xml"/><Relationship Id="rId1" Type="http://schemas.openxmlformats.org/officeDocument/2006/relationships/printerSettings" Target="../printerSettings/printerSettings47.bin"/><Relationship Id="rId6" Type="http://schemas.openxmlformats.org/officeDocument/2006/relationships/comments" Target="../comments28.xml"/><Relationship Id="rId5" Type="http://schemas.openxmlformats.org/officeDocument/2006/relationships/ctrlProp" Target="../ctrlProps/ctrlProp55.xml"/><Relationship Id="rId4" Type="http://schemas.openxmlformats.org/officeDocument/2006/relationships/ctrlProp" Target="../ctrlProps/ctrlProp54.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53.xml"/><Relationship Id="rId1" Type="http://schemas.openxmlformats.org/officeDocument/2006/relationships/printerSettings" Target="../printerSettings/printerSettings48.bin"/><Relationship Id="rId5" Type="http://schemas.openxmlformats.org/officeDocument/2006/relationships/comments" Target="../comments29.xml"/><Relationship Id="rId4" Type="http://schemas.openxmlformats.org/officeDocument/2006/relationships/ctrlProp" Target="../ctrlProps/ctrlProp56.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54.xml"/><Relationship Id="rId1" Type="http://schemas.openxmlformats.org/officeDocument/2006/relationships/printerSettings" Target="../printerSettings/printerSettings49.bin"/><Relationship Id="rId6" Type="http://schemas.openxmlformats.org/officeDocument/2006/relationships/comments" Target="../comments30.xml"/><Relationship Id="rId5" Type="http://schemas.openxmlformats.org/officeDocument/2006/relationships/ctrlProp" Target="../ctrlProps/ctrlProp58.xml"/><Relationship Id="rId4" Type="http://schemas.openxmlformats.org/officeDocument/2006/relationships/ctrlProp" Target="../ctrlProps/ctrlProp57.xml"/></Relationships>
</file>

<file path=xl/worksheets/_rels/sheet58.xml.rels><?xml version="1.0" encoding="UTF-8" standalone="yes"?>
<Relationships xmlns="http://schemas.openxmlformats.org/package/2006/relationships"><Relationship Id="rId3" Type="http://schemas.openxmlformats.org/officeDocument/2006/relationships/ctrlProp" Target="../ctrlProps/ctrlProp59.xml"/><Relationship Id="rId2" Type="http://schemas.openxmlformats.org/officeDocument/2006/relationships/vmlDrawing" Target="../drawings/vmlDrawing34.vml"/><Relationship Id="rId1" Type="http://schemas.openxmlformats.org/officeDocument/2006/relationships/drawing" Target="../drawings/drawing55.xml"/><Relationship Id="rId5" Type="http://schemas.openxmlformats.org/officeDocument/2006/relationships/comments" Target="../comments31.xml"/><Relationship Id="rId4" Type="http://schemas.openxmlformats.org/officeDocument/2006/relationships/ctrlProp" Target="../ctrlProps/ctrlProp60.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56.xml"/><Relationship Id="rId1" Type="http://schemas.openxmlformats.org/officeDocument/2006/relationships/printerSettings" Target="../printerSettings/printerSettings50.bin"/><Relationship Id="rId6" Type="http://schemas.openxmlformats.org/officeDocument/2006/relationships/comments" Target="../comments32.xml"/><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57.xml"/><Relationship Id="rId1" Type="http://schemas.openxmlformats.org/officeDocument/2006/relationships/printerSettings" Target="../printerSettings/printerSettings51.bin"/><Relationship Id="rId5" Type="http://schemas.openxmlformats.org/officeDocument/2006/relationships/comments" Target="../comments33.xml"/><Relationship Id="rId4" Type="http://schemas.openxmlformats.org/officeDocument/2006/relationships/ctrlProp" Target="../ctrlProps/ctrlProp63.xm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2.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3.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4.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55.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56.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57.bin"/></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64.xml"/><Relationship Id="rId1" Type="http://schemas.openxmlformats.org/officeDocument/2006/relationships/printerSettings" Target="../printerSettings/printerSettings58.bin"/><Relationship Id="rId6" Type="http://schemas.openxmlformats.org/officeDocument/2006/relationships/comments" Target="../comments34.xml"/><Relationship Id="rId5" Type="http://schemas.openxmlformats.org/officeDocument/2006/relationships/ctrlProp" Target="../ctrlProps/ctrlProp65.xml"/><Relationship Id="rId4" Type="http://schemas.openxmlformats.org/officeDocument/2006/relationships/ctrlProp" Target="../ctrlProps/ctrlProp64.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65.xml"/><Relationship Id="rId1" Type="http://schemas.openxmlformats.org/officeDocument/2006/relationships/printerSettings" Target="../printerSettings/printerSettings59.bin"/><Relationship Id="rId6" Type="http://schemas.openxmlformats.org/officeDocument/2006/relationships/comments" Target="../comments35.xml"/><Relationship Id="rId5" Type="http://schemas.openxmlformats.org/officeDocument/2006/relationships/ctrlProp" Target="../ctrlProps/ctrlProp67.xml"/><Relationship Id="rId4" Type="http://schemas.openxmlformats.org/officeDocument/2006/relationships/ctrlProp" Target="../ctrlProps/ctrlProp66.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66.xml"/><Relationship Id="rId1" Type="http://schemas.openxmlformats.org/officeDocument/2006/relationships/printerSettings" Target="../printerSettings/printerSettings60.bin"/><Relationship Id="rId6" Type="http://schemas.openxmlformats.org/officeDocument/2006/relationships/comments" Target="../comments36.xml"/><Relationship Id="rId5" Type="http://schemas.openxmlformats.org/officeDocument/2006/relationships/ctrlProp" Target="../ctrlProps/ctrlProp69.xml"/><Relationship Id="rId4" Type="http://schemas.openxmlformats.org/officeDocument/2006/relationships/ctrlProp" Target="../ctrlProps/ctrlProp68.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67.xml"/><Relationship Id="rId1" Type="http://schemas.openxmlformats.org/officeDocument/2006/relationships/printerSettings" Target="../printerSettings/printerSettings61.bin"/><Relationship Id="rId6" Type="http://schemas.openxmlformats.org/officeDocument/2006/relationships/comments" Target="../comments37.xml"/><Relationship Id="rId5" Type="http://schemas.openxmlformats.org/officeDocument/2006/relationships/ctrlProp" Target="../ctrlProps/ctrlProp71.xml"/><Relationship Id="rId4" Type="http://schemas.openxmlformats.org/officeDocument/2006/relationships/ctrlProp" Target="../ctrlProps/ctrlProp70.xml"/></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68.xml"/><Relationship Id="rId1" Type="http://schemas.openxmlformats.org/officeDocument/2006/relationships/printerSettings" Target="../printerSettings/printerSettings62.bin"/><Relationship Id="rId4" Type="http://schemas.openxmlformats.org/officeDocument/2006/relationships/ctrlProp" Target="../ctrlProps/ctrlProp72.xml"/></Relationships>
</file>

<file path=xl/worksheets/_rels/sheet72.xml.rels><?xml version="1.0" encoding="UTF-8" standalone="yes"?>
<Relationships xmlns="http://schemas.openxmlformats.org/package/2006/relationships"><Relationship Id="rId3" Type="http://schemas.openxmlformats.org/officeDocument/2006/relationships/ctrlProp" Target="../ctrlProps/ctrlProp73.xml"/><Relationship Id="rId2" Type="http://schemas.openxmlformats.org/officeDocument/2006/relationships/vmlDrawing" Target="../drawings/vmlDrawing42.vml"/><Relationship Id="rId1" Type="http://schemas.openxmlformats.org/officeDocument/2006/relationships/drawing" Target="../drawings/drawing69.xml"/><Relationship Id="rId5" Type="http://schemas.openxmlformats.org/officeDocument/2006/relationships/comments" Target="../comments38.xml"/><Relationship Id="rId4" Type="http://schemas.openxmlformats.org/officeDocument/2006/relationships/ctrlProp" Target="../ctrlProps/ctrlProp74.xml"/></Relationships>
</file>

<file path=xl/worksheets/_rels/sheet73.xml.rels><?xml version="1.0" encoding="UTF-8" standalone="yes"?>
<Relationships xmlns="http://schemas.openxmlformats.org/package/2006/relationships"><Relationship Id="rId3" Type="http://schemas.openxmlformats.org/officeDocument/2006/relationships/ctrlProp" Target="../ctrlProps/ctrlProp75.xml"/><Relationship Id="rId2" Type="http://schemas.openxmlformats.org/officeDocument/2006/relationships/vmlDrawing" Target="../drawings/vmlDrawing43.vml"/><Relationship Id="rId1" Type="http://schemas.openxmlformats.org/officeDocument/2006/relationships/drawing" Target="../drawings/drawing70.xml"/><Relationship Id="rId5" Type="http://schemas.openxmlformats.org/officeDocument/2006/relationships/comments" Target="../comments39.xml"/><Relationship Id="rId4" Type="http://schemas.openxmlformats.org/officeDocument/2006/relationships/ctrlProp" Target="../ctrlProps/ctrlProp76.xml"/></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71.xml"/><Relationship Id="rId1" Type="http://schemas.openxmlformats.org/officeDocument/2006/relationships/printerSettings" Target="../printerSettings/printerSettings63.bin"/><Relationship Id="rId6" Type="http://schemas.openxmlformats.org/officeDocument/2006/relationships/comments" Target="../comments40.xml"/><Relationship Id="rId5" Type="http://schemas.openxmlformats.org/officeDocument/2006/relationships/ctrlProp" Target="../ctrlProps/ctrlProp78.xml"/><Relationship Id="rId4" Type="http://schemas.openxmlformats.org/officeDocument/2006/relationships/ctrlProp" Target="../ctrlProps/ctrlProp7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omments" Target="../comments2.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omments" Target="../comments3.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3285D-71F0-4970-8C39-E531A66559DD}">
  <sheetPr codeName="Sheet1"/>
  <dimension ref="A1:G18"/>
  <sheetViews>
    <sheetView showGridLines="0" showZeros="0" workbookViewId="0">
      <selection activeCell="E14" sqref="E14"/>
    </sheetView>
  </sheetViews>
  <sheetFormatPr defaultRowHeight="13.2" x14ac:dyDescent="0.25"/>
  <cols>
    <col min="1" max="4" width="19.109375" customWidth="1"/>
    <col min="5" max="5" width="19.109375" style="1" customWidth="1"/>
  </cols>
  <sheetData>
    <row r="1" spans="1:7" s="2" customFormat="1" ht="49.5" customHeight="1" thickBot="1" x14ac:dyDescent="0.3">
      <c r="A1" s="365" t="s">
        <v>207</v>
      </c>
      <c r="B1" s="3"/>
      <c r="C1" s="3"/>
      <c r="D1" s="366"/>
      <c r="E1" s="4"/>
      <c r="F1" s="5"/>
      <c r="G1" s="5"/>
    </row>
    <row r="2" spans="1:7" s="6" customFormat="1" ht="36.75" customHeight="1" thickBot="1" x14ac:dyDescent="0.3">
      <c r="A2" s="7" t="s">
        <v>75</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76</v>
      </c>
      <c r="B4" s="16"/>
      <c r="C4" s="16"/>
      <c r="D4" s="16"/>
      <c r="E4" s="17"/>
      <c r="F4" s="5"/>
      <c r="G4" s="5"/>
    </row>
    <row r="5" spans="1:7" s="18" customFormat="1" ht="15" customHeight="1" x14ac:dyDescent="0.25">
      <c r="A5" s="403" t="s">
        <v>77</v>
      </c>
      <c r="B5" s="21"/>
      <c r="C5" s="21"/>
      <c r="D5" s="21"/>
      <c r="E5" s="615"/>
      <c r="F5" s="24"/>
      <c r="G5" s="25"/>
    </row>
    <row r="6" spans="1:7" s="2" customFormat="1" ht="24.6" x14ac:dyDescent="0.25">
      <c r="A6" s="702" t="s">
        <v>229</v>
      </c>
      <c r="B6" s="616"/>
      <c r="C6" s="26"/>
      <c r="D6" s="27"/>
      <c r="E6" s="28"/>
      <c r="F6" s="5"/>
      <c r="G6" s="5"/>
    </row>
    <row r="7" spans="1:7" s="18" customFormat="1" ht="15" customHeight="1" x14ac:dyDescent="0.25">
      <c r="A7" s="404" t="s">
        <v>208</v>
      </c>
      <c r="B7" s="404" t="s">
        <v>209</v>
      </c>
      <c r="C7" s="404" t="s">
        <v>210</v>
      </c>
      <c r="D7" s="404" t="s">
        <v>211</v>
      </c>
      <c r="E7" s="404" t="s">
        <v>212</v>
      </c>
      <c r="F7" s="24"/>
      <c r="G7" s="25"/>
    </row>
    <row r="8" spans="1:7" s="2" customFormat="1" ht="16.5" customHeight="1" x14ac:dyDescent="0.25">
      <c r="A8" s="446"/>
      <c r="B8" s="446"/>
      <c r="C8" s="446"/>
      <c r="D8" s="446"/>
      <c r="E8" s="446"/>
      <c r="F8" s="5"/>
      <c r="G8" s="5"/>
    </row>
    <row r="9" spans="1:7" s="2" customFormat="1" ht="15" customHeight="1" x14ac:dyDescent="0.25">
      <c r="A9" s="403" t="s">
        <v>78</v>
      </c>
      <c r="B9" s="21"/>
      <c r="C9" s="404" t="s">
        <v>79</v>
      </c>
      <c r="D9" s="404"/>
      <c r="E9" s="405" t="s">
        <v>80</v>
      </c>
      <c r="F9" s="5"/>
      <c r="G9" s="5"/>
    </row>
    <row r="10" spans="1:7" s="2" customFormat="1" x14ac:dyDescent="0.25">
      <c r="A10" s="32" t="s">
        <v>230</v>
      </c>
      <c r="B10" s="33"/>
      <c r="C10" s="34" t="s">
        <v>231</v>
      </c>
      <c r="D10" s="404" t="s">
        <v>163</v>
      </c>
      <c r="E10" s="603" t="s">
        <v>232</v>
      </c>
      <c r="F10" s="5"/>
      <c r="G10" s="5"/>
    </row>
    <row r="11" spans="1:7" x14ac:dyDescent="0.25">
      <c r="A11" s="20"/>
      <c r="B11" s="21"/>
      <c r="C11" s="429" t="s">
        <v>147</v>
      </c>
      <c r="D11" s="429" t="s">
        <v>204</v>
      </c>
      <c r="E11" s="429" t="s">
        <v>205</v>
      </c>
      <c r="F11" s="37"/>
      <c r="G11" s="37"/>
    </row>
    <row r="12" spans="1:7" s="2" customFormat="1" x14ac:dyDescent="0.25">
      <c r="A12" s="367"/>
      <c r="B12" s="5"/>
      <c r="C12" s="447"/>
      <c r="D12" s="447" t="s">
        <v>233</v>
      </c>
      <c r="E12" s="447" t="s">
        <v>234</v>
      </c>
      <c r="F12" s="5"/>
      <c r="G12" s="5"/>
    </row>
    <row r="13" spans="1:7" ht="7.5" customHeight="1" x14ac:dyDescent="0.25">
      <c r="A13" s="37"/>
      <c r="B13" s="37"/>
      <c r="C13" s="37"/>
      <c r="D13" s="37"/>
      <c r="E13" s="41"/>
      <c r="F13" s="37"/>
      <c r="G13" s="37"/>
    </row>
    <row r="14" spans="1:7" ht="112.5" customHeight="1" x14ac:dyDescent="0.25">
      <c r="A14" s="37"/>
      <c r="B14" s="37"/>
      <c r="C14" s="37"/>
      <c r="D14" s="37"/>
      <c r="E14" s="41"/>
      <c r="F14" s="37"/>
      <c r="G14" s="37"/>
    </row>
    <row r="15" spans="1:7" ht="18.75" customHeight="1" x14ac:dyDescent="0.25">
      <c r="A15" s="36"/>
      <c r="B15" s="36"/>
      <c r="C15" s="36"/>
      <c r="D15" s="36"/>
      <c r="E15" s="41"/>
      <c r="F15" s="37"/>
      <c r="G15" s="37"/>
    </row>
    <row r="16" spans="1:7" ht="17.25" customHeight="1" x14ac:dyDescent="0.25">
      <c r="A16" s="36"/>
      <c r="B16" s="36"/>
      <c r="C16" s="36"/>
      <c r="D16" s="36"/>
      <c r="E16" s="36"/>
      <c r="F16" s="37"/>
      <c r="G16" s="37"/>
    </row>
    <row r="17" spans="1:7" ht="12.75" customHeight="1" x14ac:dyDescent="0.25">
      <c r="A17" s="42"/>
      <c r="B17" s="598"/>
      <c r="C17" s="368"/>
      <c r="D17" s="43"/>
      <c r="E17" s="41"/>
      <c r="F17" s="37"/>
      <c r="G17" s="37"/>
    </row>
    <row r="18" spans="1:7" x14ac:dyDescent="0.25">
      <c r="A18" s="37"/>
      <c r="B18" s="37"/>
      <c r="C18" s="37"/>
      <c r="D18" s="37"/>
      <c r="E18" s="41"/>
      <c r="F18" s="37"/>
      <c r="G18" s="37"/>
    </row>
  </sheetData>
  <phoneticPr fontId="71"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5582-4D06-4DE6-B545-0FDCAFCEF07C}">
  <sheetPr codeName="Munka3">
    <tabColor indexed="11"/>
  </sheetPr>
  <dimension ref="A1:AK41"/>
  <sheetViews>
    <sheetView workbookViewId="0">
      <selection activeCell="P19" sqref="P19"/>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str">
        <f>IF(Y5=1,CONCATENATE(VLOOKUP(Y3,AA16:AH27,2)),CONCATENATE(VLOOKUP(Y3,AA2:AK13,2)))</f>
        <v>150</v>
      </c>
      <c r="AC1" s="605" t="str">
        <f>IF(Y5=1,CONCATENATE(VLOOKUP(Y3,AA16:AK27,3)),CONCATENATE(VLOOKUP(Y3,AA2:AK13,3)))</f>
        <v>120</v>
      </c>
      <c r="AD1" s="605" t="str">
        <f>IF(Y5=1,CONCATENATE(VLOOKUP(Y3,AA16:AK27,4)),CONCATENATE(VLOOKUP(Y3,AA2:AK13,4)))</f>
        <v>100</v>
      </c>
      <c r="AE1" s="605" t="str">
        <f>IF(Y5=1,CONCATENATE(VLOOKUP(Y3,AA16:AK27,5)),CONCATENATE(VLOOKUP(Y3,AA2:AK13,5)))</f>
        <v>80</v>
      </c>
      <c r="AF1" s="605" t="str">
        <f>IF(Y5=1,CONCATENATE(VLOOKUP(Y3,AA16:AK27,6)),CONCATENATE(VLOOKUP(Y3,AA2:AK13,6)))</f>
        <v>70</v>
      </c>
      <c r="AG1" s="605" t="str">
        <f>IF(Y5=1,CONCATENATE(VLOOKUP(Y3,AA16:AK27,7)),CONCATENATE(VLOOKUP(Y3,AA2:AK13,7)))</f>
        <v>60</v>
      </c>
      <c r="AH1" s="605" t="str">
        <f>IF(Y5=1,CONCATENATE(VLOOKUP(Y3,AA16:AK27,8)),CONCATENATE(VLOOKUP(Y3,AA2:AK13,8)))</f>
        <v>55</v>
      </c>
      <c r="AI1" s="605" t="str">
        <f>IF(Y5=1,CONCATENATE(VLOOKUP(Y3,AA16:AK27,9)),CONCATENATE(VLOOKUP(Y3,AA2:AK13,9)))</f>
        <v>50</v>
      </c>
      <c r="AJ1" s="605" t="str">
        <f>IF(Y5=1,CONCATENATE(VLOOKUP(Y3,AA16:AK27,10)),CONCATENATE(VLOOKUP(Y3,AA2:AK13,10)))</f>
        <v>45</v>
      </c>
      <c r="AK1" s="605" t="str">
        <f>IF(Y5=1,CONCATENATE(VLOOKUP(Y3,AA16:AK27,11)),CONCATENATE(VLOOKUP(Y3,AA2:AK13,11)))</f>
        <v>40</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t="str">
        <f>IF(H4="OB","A",IF(H4="IX","W",H4))</f>
        <v>F12 "B"</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t="s">
        <v>475</v>
      </c>
      <c r="I4" s="482"/>
      <c r="J4" s="484"/>
      <c r="K4" s="485"/>
      <c r="L4" s="487" t="str">
        <f>Altalanos!$E$10</f>
        <v>Kovács Zoltán</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IF($B7="","",VLOOKUP($B7,#REF!,5))</f>
        <v/>
      </c>
      <c r="D7" s="579" t="str">
        <f>IF($B7="","",VLOOKUP($B7,#REF!,15))</f>
        <v/>
      </c>
      <c r="E7" s="774" t="s">
        <v>235</v>
      </c>
      <c r="F7" s="775"/>
      <c r="G7" s="774" t="s">
        <v>236</v>
      </c>
      <c r="H7" s="775"/>
      <c r="I7" s="733" t="s">
        <v>237</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IF($B9="","",VLOOKUP($B9,#REF!,5))</f>
        <v/>
      </c>
      <c r="D9" s="579" t="str">
        <f>IF($B9="","",VLOOKUP($B9,#REF!,15))</f>
        <v/>
      </c>
      <c r="E9" s="774" t="s">
        <v>238</v>
      </c>
      <c r="F9" s="775"/>
      <c r="G9" s="774" t="s">
        <v>239</v>
      </c>
      <c r="H9" s="775"/>
      <c r="I9" s="733" t="s">
        <v>240</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IF($B11="","",VLOOKUP($B11,#REF!,5))</f>
        <v/>
      </c>
      <c r="D11" s="579" t="str">
        <f>IF($B11="","",VLOOKUP($B11,#REF!,15))</f>
        <v/>
      </c>
      <c r="E11" s="774" t="s">
        <v>241</v>
      </c>
      <c r="F11" s="775"/>
      <c r="G11" s="774" t="s">
        <v>242</v>
      </c>
      <c r="H11" s="775"/>
      <c r="I11" s="733" t="s">
        <v>243</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IF($B13="","",VLOOKUP($B13,#REF!,5))</f>
        <v/>
      </c>
      <c r="D13" s="579" t="str">
        <f>IF($B13="","",VLOOKUP($B13,#REF!,15))</f>
        <v/>
      </c>
      <c r="E13" s="774" t="s">
        <v>244</v>
      </c>
      <c r="F13" s="775"/>
      <c r="G13" s="774" t="s">
        <v>245</v>
      </c>
      <c r="H13" s="775"/>
      <c r="I13" s="733" t="s">
        <v>246</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IF($B15="","",VLOOKUP($B15,#REF!,5))</f>
        <v/>
      </c>
      <c r="D15" s="579" t="str">
        <f>IF($B15="","",VLOOKUP($B15,#REF!,15))</f>
        <v/>
      </c>
      <c r="E15" s="774" t="s">
        <v>247</v>
      </c>
      <c r="F15" s="775"/>
      <c r="G15" s="774" t="s">
        <v>248</v>
      </c>
      <c r="H15" s="775"/>
      <c r="I15" s="733" t="s">
        <v>249</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Gerzanits</v>
      </c>
      <c r="E18" s="766"/>
      <c r="F18" s="766" t="str">
        <f>E9</f>
        <v>Békési</v>
      </c>
      <c r="G18" s="766"/>
      <c r="H18" s="766" t="str">
        <f>E11</f>
        <v>Őri</v>
      </c>
      <c r="I18" s="766"/>
      <c r="J18" s="766" t="str">
        <f>E13</f>
        <v>Szénási</v>
      </c>
      <c r="K18" s="766"/>
      <c r="L18" s="766" t="str">
        <f>E15</f>
        <v>Baudermann</v>
      </c>
      <c r="M18" s="766"/>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Gerzanits</v>
      </c>
      <c r="C19" s="764"/>
      <c r="D19" s="767"/>
      <c r="E19" s="767"/>
      <c r="F19" s="765"/>
      <c r="G19" s="765"/>
      <c r="H19" s="765"/>
      <c r="I19" s="765"/>
      <c r="J19" s="766"/>
      <c r="K19" s="766"/>
      <c r="L19" s="766"/>
      <c r="M19" s="766"/>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Békési</v>
      </c>
      <c r="C20" s="764"/>
      <c r="D20" s="765"/>
      <c r="E20" s="765"/>
      <c r="F20" s="767"/>
      <c r="G20" s="767"/>
      <c r="H20" s="765"/>
      <c r="I20" s="765"/>
      <c r="J20" s="765"/>
      <c r="K20" s="765"/>
      <c r="L20" s="766"/>
      <c r="M20" s="766"/>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Őri</v>
      </c>
      <c r="C21" s="764"/>
      <c r="D21" s="765"/>
      <c r="E21" s="765"/>
      <c r="F21" s="765"/>
      <c r="G21" s="765"/>
      <c r="H21" s="767"/>
      <c r="I21" s="767"/>
      <c r="J21" s="765"/>
      <c r="K21" s="765"/>
      <c r="L21" s="765"/>
      <c r="M21" s="765"/>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64" t="str">
        <f>E13</f>
        <v>Szénási</v>
      </c>
      <c r="C22" s="764"/>
      <c r="D22" s="765"/>
      <c r="E22" s="765"/>
      <c r="F22" s="765"/>
      <c r="G22" s="765"/>
      <c r="H22" s="766"/>
      <c r="I22" s="766"/>
      <c r="J22" s="767"/>
      <c r="K22" s="767"/>
      <c r="L22" s="765"/>
      <c r="M22" s="765"/>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64" t="str">
        <f>E15</f>
        <v>Baudermann</v>
      </c>
      <c r="C23" s="764"/>
      <c r="D23" s="765"/>
      <c r="E23" s="765"/>
      <c r="F23" s="765"/>
      <c r="G23" s="765"/>
      <c r="H23" s="766"/>
      <c r="I23" s="766"/>
      <c r="J23" s="766"/>
      <c r="K23" s="766"/>
      <c r="L23" s="767"/>
      <c r="M23" s="767"/>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62"/>
      <c r="F34" s="762"/>
      <c r="G34" s="567" t="s">
        <v>7</v>
      </c>
      <c r="H34" s="533"/>
      <c r="I34" s="561"/>
      <c r="J34" s="568"/>
      <c r="K34" s="527" t="s">
        <v>111</v>
      </c>
      <c r="L34" s="574"/>
      <c r="M34" s="562"/>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Kovács Zoltán</v>
      </c>
      <c r="L41" s="499"/>
      <c r="M41" s="566"/>
      <c r="P41" s="223"/>
      <c r="Q41" s="217"/>
      <c r="R41" s="557"/>
    </row>
  </sheetData>
  <mergeCells count="50">
    <mergeCell ref="E9:F9"/>
    <mergeCell ref="G9:H9"/>
    <mergeCell ref="E11:F11"/>
    <mergeCell ref="G11:H11"/>
    <mergeCell ref="A1:F1"/>
    <mergeCell ref="A4:C4"/>
    <mergeCell ref="E7:F7"/>
    <mergeCell ref="G7:H7"/>
    <mergeCell ref="E13:F13"/>
    <mergeCell ref="G13:H13"/>
    <mergeCell ref="B18:C18"/>
    <mergeCell ref="D18:E18"/>
    <mergeCell ref="F18:G18"/>
    <mergeCell ref="H18:I18"/>
    <mergeCell ref="J20:K20"/>
    <mergeCell ref="J21:K21"/>
    <mergeCell ref="J18:K18"/>
    <mergeCell ref="J19:K19"/>
    <mergeCell ref="D22:E22"/>
    <mergeCell ref="F22:G22"/>
    <mergeCell ref="D21:E21"/>
    <mergeCell ref="F21:G21"/>
    <mergeCell ref="H21:I21"/>
    <mergeCell ref="D20:E20"/>
    <mergeCell ref="F20:G20"/>
    <mergeCell ref="H20:I20"/>
    <mergeCell ref="D19:E19"/>
    <mergeCell ref="F19:G19"/>
    <mergeCell ref="H19:I19"/>
    <mergeCell ref="E34:F34"/>
    <mergeCell ref="B22:C22"/>
    <mergeCell ref="H22:I22"/>
    <mergeCell ref="E35:F35"/>
    <mergeCell ref="E15:F15"/>
    <mergeCell ref="G15:H15"/>
    <mergeCell ref="B21:C21"/>
    <mergeCell ref="B20:C20"/>
    <mergeCell ref="B19:C19"/>
    <mergeCell ref="B23:C23"/>
    <mergeCell ref="D23:E23"/>
    <mergeCell ref="F23:G23"/>
    <mergeCell ref="H23:I23"/>
    <mergeCell ref="J22:K22"/>
    <mergeCell ref="J23:K23"/>
    <mergeCell ref="L18:M18"/>
    <mergeCell ref="L23:M23"/>
    <mergeCell ref="L19:M19"/>
    <mergeCell ref="L20:M20"/>
    <mergeCell ref="L21:M21"/>
    <mergeCell ref="L22:M22"/>
  </mergeCells>
  <phoneticPr fontId="71" type="noConversion"/>
  <conditionalFormatting sqref="E7 E9 E11 E13 E15">
    <cfRule type="cellIs" dxfId="546" priority="1" stopIfTrue="1" operator="equal">
      <formula>"Bye"</formula>
    </cfRule>
  </conditionalFormatting>
  <conditionalFormatting sqref="R41">
    <cfRule type="expression" dxfId="54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89449-0FEA-4CD2-81CC-B227430CE73E}">
  <sheetPr codeName="Sheet137">
    <tabColor indexed="11"/>
    <pageSetUpPr fitToPage="1"/>
  </sheetPr>
  <dimension ref="A1:AK57"/>
  <sheetViews>
    <sheetView showGridLines="0" showZeros="0" topLeftCell="A9" workbookViewId="0">
      <selection activeCell="K36" sqref="K36"/>
    </sheetView>
  </sheetViews>
  <sheetFormatPr defaultRowHeight="13.2" x14ac:dyDescent="0.25"/>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Diákolimpiai Döntő</v>
      </c>
      <c r="B1" s="92"/>
      <c r="C1" s="135"/>
      <c r="D1" s="135"/>
      <c r="E1" s="135"/>
      <c r="F1" s="135"/>
      <c r="G1" s="135"/>
      <c r="H1" s="92"/>
      <c r="I1" s="371"/>
      <c r="J1" s="136"/>
      <c r="K1" s="408" t="s">
        <v>123</v>
      </c>
      <c r="L1" s="118"/>
      <c r="M1" s="93"/>
      <c r="N1" s="136"/>
      <c r="O1" s="136" t="s">
        <v>3</v>
      </c>
      <c r="P1" s="136"/>
      <c r="Q1" s="135"/>
      <c r="R1" s="136"/>
      <c r="Y1" s="522"/>
      <c r="Z1" s="522"/>
      <c r="AA1" s="522"/>
      <c r="AB1" s="605" t="str">
        <f>IF($Y$5=1,CONCATENATE(VLOOKUP($Y$3,$AA$2:$AH$14,2)),CONCATENATE(VLOOKUP($Y$3,$AA$16:$AH$25,2)))</f>
        <v>150</v>
      </c>
      <c r="AC1" s="605" t="str">
        <f>IF($Y$5=1,CONCATENATE(VLOOKUP($Y$3,$AA$2:$AH$14,3)),CONCATENATE(VLOOKUP($Y$3,$AA$16:$AH$25,3)))</f>
        <v>120</v>
      </c>
      <c r="AD1" s="605" t="str">
        <f>IF($Y$5=1,CONCATENATE(VLOOKUP($Y$3,$AA$2:$AH$14,4)),CONCATENATE(VLOOKUP($Y$3,$AA$16:$AH$25,4)))</f>
        <v>90</v>
      </c>
      <c r="AE1" s="605" t="str">
        <f>IF($Y$5=1,CONCATENATE(VLOOKUP($Y$3,$AA$2:$AH$14,5)),CONCATENATE(VLOOKUP($Y$3,$AA$16:$AH$25,5)))</f>
        <v>60</v>
      </c>
      <c r="AF1" s="605" t="str">
        <f>IF($Y$5=1,CONCATENATE(VLOOKUP($Y$3,$AA$2:$AH$14,6)),CONCATENATE(VLOOKUP($Y$3,$AA$16:$AH$25,6)))</f>
        <v>40</v>
      </c>
      <c r="AG1" s="605" t="str">
        <f>IF($Y$5=1,CONCATENATE(VLOOKUP($Y$3,$AA$2:$AH$14,7)),CONCATENATE(VLOOKUP($Y$3,$AA$16:$AH$25,7)))</f>
        <v>25</v>
      </c>
      <c r="AH1" s="605" t="str">
        <f>IF($Y$5=1,CONCATENATE(VLOOKUP($Y$3,$AA$2:$AH$14,8)),CONCATENATE(VLOOKUP($Y$3,$AA$16:$AH$25,8)))</f>
        <v>15</v>
      </c>
    </row>
    <row r="2" spans="1:37" s="106" customFormat="1" x14ac:dyDescent="0.25">
      <c r="A2" s="436" t="s">
        <v>122</v>
      </c>
      <c r="B2" s="95"/>
      <c r="C2" s="95"/>
      <c r="D2" s="95"/>
      <c r="E2" s="95">
        <f>Altalanos!$A$8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F14 "B"</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t="s">
        <v>476</v>
      </c>
      <c r="L4" s="143"/>
      <c r="M4" s="145"/>
      <c r="N4" s="143"/>
      <c r="O4" s="142"/>
      <c r="P4" s="143"/>
      <c r="Q4" s="142"/>
      <c r="R4" s="88" t="str">
        <f>Altalanos!$E$10</f>
        <v>Kovács Zoltán</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2" customFormat="1" ht="11.1" customHeight="1" thickBot="1" x14ac:dyDescent="0.3">
      <c r="A6" s="705"/>
      <c r="B6" s="714"/>
      <c r="C6" s="714"/>
      <c r="D6" s="714"/>
      <c r="E6" s="714"/>
      <c r="F6" s="713" t="str">
        <f>IF(Y3="","",CONCATENATE(AH1," / ",VLOOKUP(Y3,AB1:AH1,5)," pont"))</f>
        <v>15 / 40 pont</v>
      </c>
      <c r="G6" s="715"/>
      <c r="H6" s="716"/>
      <c r="I6" s="715"/>
      <c r="J6" s="717"/>
      <c r="K6" s="714" t="str">
        <f>IF(Y3="","",CONCATENATE(VLOOKUP(Y3,AB1:AH1,4)," pont"))</f>
        <v>60 pont</v>
      </c>
      <c r="L6" s="717"/>
      <c r="M6" s="714" t="str">
        <f>IF(Y3="","",CONCATENATE(VLOOKUP(Y3,AB1:AH1,3)," pont"))</f>
        <v>90 pont</v>
      </c>
      <c r="N6" s="717"/>
      <c r="O6" s="714" t="str">
        <f>IF(Y3="","",CONCATENATE(VLOOKUP(Y3,AB1:AH1,2)," pont"))</f>
        <v>120 pont</v>
      </c>
      <c r="P6" s="717"/>
      <c r="Q6" s="714" t="str">
        <f>IF(Y3="","",CONCATENATE(VLOOKUP(Y3,AB1:AH1,1)," pont"))</f>
        <v>150 pont</v>
      </c>
      <c r="R6" s="718"/>
      <c r="Y6" s="720"/>
      <c r="Z6" s="720"/>
      <c r="AA6" s="720" t="s">
        <v>196</v>
      </c>
      <c r="AB6" s="721">
        <v>150</v>
      </c>
      <c r="AC6" s="721">
        <v>120</v>
      </c>
      <c r="AD6" s="721">
        <v>90</v>
      </c>
      <c r="AE6" s="721">
        <v>60</v>
      </c>
      <c r="AF6" s="721">
        <v>40</v>
      </c>
      <c r="AG6" s="721">
        <v>25</v>
      </c>
      <c r="AH6" s="721">
        <v>10</v>
      </c>
      <c r="AI6" s="723"/>
      <c r="AJ6" s="723"/>
      <c r="AK6" s="723"/>
    </row>
    <row r="7" spans="1:37" s="38" customFormat="1" ht="12.9" customHeight="1" x14ac:dyDescent="0.25">
      <c r="A7" s="153">
        <v>1</v>
      </c>
      <c r="B7" s="384" t="str">
        <f>IF($E7="","",VLOOKUP($E7,#REF!,14))</f>
        <v/>
      </c>
      <c r="C7" s="414" t="str">
        <f>IF($E7="","",VLOOKUP($E7,#REF!,15))</f>
        <v/>
      </c>
      <c r="D7" s="414" t="str">
        <f>IF($E7="","",VLOOKUP($E7,#REF!,5))</f>
        <v/>
      </c>
      <c r="E7" s="155"/>
      <c r="F7" s="156" t="s">
        <v>298</v>
      </c>
      <c r="G7" s="156" t="s">
        <v>299</v>
      </c>
      <c r="H7" s="156"/>
      <c r="I7" s="156" t="s">
        <v>300</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
        <v>298</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IF($E9="","",VLOOKUP($E9,#REF!,14))</f>
        <v/>
      </c>
      <c r="C9" s="414" t="str">
        <f>IF($E9="","",VLOOKUP($E9,#REF!,15))</f>
        <v/>
      </c>
      <c r="D9" s="414" t="str">
        <f>IF($E9="","",VLOOKUP($E9,#REF!,5))</f>
        <v/>
      </c>
      <c r="E9" s="155"/>
      <c r="F9" s="175" t="s">
        <v>301</v>
      </c>
      <c r="G9" s="175" t="str">
        <f>IF($E9="","",VLOOKUP($E9,#REF!,3))</f>
        <v/>
      </c>
      <c r="H9" s="175"/>
      <c r="I9" s="156" t="str">
        <f>IF($E9="","",VLOOKUP($E9,#REF!,4))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IF($E11="","",VLOOKUP($E11,#REF!,14))</f>
        <v/>
      </c>
      <c r="C11" s="414" t="str">
        <f>IF($E11="","",VLOOKUP($E11,#REF!,15))</f>
        <v/>
      </c>
      <c r="D11" s="414" t="str">
        <f>IF($E11="","",VLOOKUP($E11,#REF!,5))</f>
        <v/>
      </c>
      <c r="E11" s="155"/>
      <c r="F11" s="175" t="s">
        <v>302</v>
      </c>
      <c r="G11" s="175" t="s">
        <v>280</v>
      </c>
      <c r="H11" s="175"/>
      <c r="I11" s="175" t="s">
        <v>243</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IF($E13="","",VLOOKUP($E13,#REF!,14))</f>
        <v/>
      </c>
      <c r="C13" s="414" t="str">
        <f>IF($E13="","",VLOOKUP($E13,#REF!,15))</f>
        <v/>
      </c>
      <c r="D13" s="414" t="str">
        <f>IF($E13="","",VLOOKUP($E13,#REF!,5))</f>
        <v/>
      </c>
      <c r="E13" s="155"/>
      <c r="F13" s="175" t="s">
        <v>303</v>
      </c>
      <c r="G13" s="175" t="s">
        <v>304</v>
      </c>
      <c r="H13" s="175"/>
      <c r="I13" s="175" t="s">
        <v>262</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IF($E15="","",VLOOKUP($E15,#REF!,14))</f>
        <v/>
      </c>
      <c r="C15" s="414" t="str">
        <f>IF($E15="","",VLOOKUP($E15,#REF!,15))</f>
        <v/>
      </c>
      <c r="D15" s="414" t="str">
        <f>IF($E15="","",VLOOKUP($E15,#REF!,5))</f>
        <v/>
      </c>
      <c r="E15" s="155"/>
      <c r="F15" s="156" t="s">
        <v>305</v>
      </c>
      <c r="G15" s="156" t="s">
        <v>306</v>
      </c>
      <c r="H15" s="156"/>
      <c r="I15" s="156" t="s">
        <v>307</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IF($E17="","",VLOOKUP($E17,#REF!,14))</f>
        <v/>
      </c>
      <c r="C17" s="414" t="str">
        <f>IF($E17="","",VLOOKUP($E17,#REF!,15))</f>
        <v/>
      </c>
      <c r="D17" s="414" t="str">
        <f>IF($E17="","",VLOOKUP($E17,#REF!,5))</f>
        <v/>
      </c>
      <c r="E17" s="155"/>
      <c r="F17" s="175" t="s">
        <v>308</v>
      </c>
      <c r="G17" s="175" t="s">
        <v>309</v>
      </c>
      <c r="H17" s="175"/>
      <c r="I17" s="175" t="s">
        <v>278</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IF($E19="","",VLOOKUP($E19,#REF!,14))</f>
        <v/>
      </c>
      <c r="C19" s="414" t="str">
        <f>IF($E19="","",VLOOKUP($E19,#REF!,15))</f>
        <v/>
      </c>
      <c r="D19" s="414" t="str">
        <f>IF($E19="","",VLOOKUP($E19,#REF!,5))</f>
        <v/>
      </c>
      <c r="E19" s="155"/>
      <c r="F19" s="175" t="s">
        <v>310</v>
      </c>
      <c r="G19" s="175" t="s">
        <v>311</v>
      </c>
      <c r="H19" s="175"/>
      <c r="I19" s="175" t="s">
        <v>249</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IF($E21="","",VLOOKUP($E21,#REF!,14))</f>
        <v/>
      </c>
      <c r="C21" s="414" t="str">
        <f>IF($E21="","",VLOOKUP($E21,#REF!,15))</f>
        <v/>
      </c>
      <c r="D21" s="414" t="str">
        <f>IF($E21="","",VLOOKUP($E21,#REF!,5))</f>
        <v/>
      </c>
      <c r="E21" s="155"/>
      <c r="F21" s="175" t="s">
        <v>312</v>
      </c>
      <c r="G21" s="175" t="s">
        <v>263</v>
      </c>
      <c r="H21" s="175"/>
      <c r="I21" s="175" t="s">
        <v>246</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IF($E23="","",VLOOKUP($E23,#REF!,14))</f>
        <v/>
      </c>
      <c r="C23" s="414" t="str">
        <f>IF($E23="","",VLOOKUP($E23,#REF!,15))</f>
        <v/>
      </c>
      <c r="D23" s="414" t="str">
        <f>IF($E23="","",VLOOKUP($E23,#REF!,5))</f>
        <v/>
      </c>
      <c r="E23" s="155"/>
      <c r="F23" s="175" t="s">
        <v>313</v>
      </c>
      <c r="G23" s="175" t="s">
        <v>314</v>
      </c>
      <c r="H23" s="175"/>
      <c r="I23" s="175" t="s">
        <v>300</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IF($E25="","",VLOOKUP($E25,#REF!,14))</f>
        <v/>
      </c>
      <c r="C25" s="414" t="str">
        <f>IF($E25="","",VLOOKUP($E25,#REF!,15))</f>
        <v/>
      </c>
      <c r="D25" s="414" t="str">
        <f>IF($E25="","",VLOOKUP($E25,#REF!,5))</f>
        <v/>
      </c>
      <c r="E25" s="155"/>
      <c r="F25" s="175" t="s">
        <v>315</v>
      </c>
      <c r="G25" s="175" t="s">
        <v>259</v>
      </c>
      <c r="H25" s="175"/>
      <c r="I25" s="175" t="s">
        <v>307</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IF($E27="","",VLOOKUP($E27,#REF!,14))</f>
        <v/>
      </c>
      <c r="C27" s="414" t="str">
        <f>IF($E27="","",VLOOKUP($E27,#REF!,15))</f>
        <v/>
      </c>
      <c r="D27" s="414" t="str">
        <f>IF($E27="","",VLOOKUP($E27,#REF!,5))</f>
        <v/>
      </c>
      <c r="E27" s="155"/>
      <c r="F27" s="175" t="s">
        <v>260</v>
      </c>
      <c r="G27" s="175" t="s">
        <v>236</v>
      </c>
      <c r="H27" s="175"/>
      <c r="I27" s="175" t="s">
        <v>316</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IF($E29="","",VLOOKUP($E29,#REF!,14))</f>
        <v/>
      </c>
      <c r="C29" s="414" t="str">
        <f>IF($E29="","",VLOOKUP($E29,#REF!,15))</f>
        <v/>
      </c>
      <c r="D29" s="414" t="str">
        <f>IF($E29="","",VLOOKUP($E29,#REF!,5))</f>
        <v/>
      </c>
      <c r="E29" s="155"/>
      <c r="F29" s="156" t="s">
        <v>317</v>
      </c>
      <c r="G29" s="156" t="s">
        <v>318</v>
      </c>
      <c r="H29" s="156"/>
      <c r="I29" s="156" t="s">
        <v>246</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IF($E31="","",VLOOKUP($E31,#REF!,14))</f>
        <v/>
      </c>
      <c r="C31" s="414" t="str">
        <f>IF($E31="","",VLOOKUP($E31,#REF!,15))</f>
        <v/>
      </c>
      <c r="D31" s="414" t="str">
        <f>IF($E31="","",VLOOKUP($E31,#REF!,5))</f>
        <v/>
      </c>
      <c r="E31" s="155"/>
      <c r="F31" s="175" t="s">
        <v>319</v>
      </c>
      <c r="G31" s="175" t="s">
        <v>320</v>
      </c>
      <c r="H31" s="175"/>
      <c r="I31" s="175" t="s">
        <v>243</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IF($E33="","",VLOOKUP($E33,#REF!,14))</f>
        <v/>
      </c>
      <c r="C33" s="414" t="str">
        <f>IF($E33="","",VLOOKUP($E33,#REF!,15))</f>
        <v/>
      </c>
      <c r="D33" s="414" t="str">
        <f>IF($E33="","",VLOOKUP($E33,#REF!,5))</f>
        <v/>
      </c>
      <c r="E33" s="155"/>
      <c r="F33" s="175" t="s">
        <v>256</v>
      </c>
      <c r="G33" s="175" t="s">
        <v>321</v>
      </c>
      <c r="H33" s="175"/>
      <c r="I33" s="175" t="s">
        <v>246</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IF($E35="","",VLOOKUP($E35,#REF!,14))</f>
        <v/>
      </c>
      <c r="C35" s="414" t="str">
        <f>IF($E35="","",VLOOKUP($E35,#REF!,15))</f>
        <v/>
      </c>
      <c r="D35" s="414" t="str">
        <f>IF($E35="","",VLOOKUP($E35,#REF!,5))</f>
        <v/>
      </c>
      <c r="E35" s="155"/>
      <c r="F35" s="175" t="s">
        <v>301</v>
      </c>
      <c r="G35" s="175" t="str">
        <f>IF($E35="","",VLOOKUP($E35,#REF!,3))</f>
        <v/>
      </c>
      <c r="H35" s="175"/>
      <c r="I35" s="175" t="str">
        <f>IF($E35="","",VLOOKUP($E35,#REF!,4))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
        <v>322</v>
      </c>
      <c r="L36" s="185"/>
      <c r="M36" s="157"/>
      <c r="N36" s="182"/>
      <c r="O36" s="182"/>
      <c r="P36" s="182"/>
      <c r="Q36" s="163"/>
      <c r="R36" s="164"/>
      <c r="S36" s="165"/>
    </row>
    <row r="37" spans="1:19" s="38" customFormat="1" ht="12.9" customHeight="1" x14ac:dyDescent="0.25">
      <c r="A37" s="153">
        <v>16</v>
      </c>
      <c r="B37" s="384" t="str">
        <f>IF($E37="","",VLOOKUP($E37,#REF!,14))</f>
        <v/>
      </c>
      <c r="C37" s="414" t="str">
        <f>IF($E37="","",VLOOKUP($E37,#REF!,15))</f>
        <v/>
      </c>
      <c r="D37" s="414" t="str">
        <f>IF($E37="","",VLOOKUP($E37,#REF!,5))</f>
        <v/>
      </c>
      <c r="E37" s="155"/>
      <c r="F37" s="156" t="s">
        <v>322</v>
      </c>
      <c r="G37" s="156" t="s">
        <v>323</v>
      </c>
      <c r="H37" s="175"/>
      <c r="I37" s="156" t="s">
        <v>240</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e">
        <f>IF(E50&gt;$R$57,,UPPER(VLOOKUP(E50,#REF!,2)))</f>
        <v>#REF!</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e">
        <f>IF(E51&gt;$R$57,,UPPER(VLOOKUP(E51,#REF!,2)))</f>
        <v>#REF!</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e">
        <f>IF(E52&gt;$R$57,,UPPER(VLOOKUP(E52,#REF!,2)))</f>
        <v>#REF!</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e">
        <f>IF(E53&gt;$R$57,,UPPER(VLOOKUP(E53,#REF!,2)))</f>
        <v>#REF!</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Kovács Zoltán</v>
      </c>
      <c r="P57" s="229"/>
      <c r="Q57" s="230"/>
      <c r="R57" s="241" t="e">
        <f>MIN(4,#REF!)</f>
        <v>#REF!</v>
      </c>
    </row>
  </sheetData>
  <mergeCells count="1">
    <mergeCell ref="A4:C4"/>
  </mergeCells>
  <phoneticPr fontId="71" type="noConversion"/>
  <conditionalFormatting sqref="B39 B41 B43 B45 B47">
    <cfRule type="cellIs" dxfId="544" priority="10" stopIfTrue="1" operator="equal">
      <formula>"QA"</formula>
    </cfRule>
    <cfRule type="cellIs" dxfId="543" priority="11" stopIfTrue="1" operator="equal">
      <formula>"DA"</formula>
    </cfRule>
  </conditionalFormatting>
  <conditionalFormatting sqref="E7 E9 E11 E13 E15 E17 E19 E21 E23 E25 E27 E29 E31 E33 E35 E37">
    <cfRule type="expression" dxfId="542" priority="13" stopIfTrue="1">
      <formula>$E7&lt;5</formula>
    </cfRule>
  </conditionalFormatting>
  <conditionalFormatting sqref="E39 E41 E43 E45 E47">
    <cfRule type="expression" dxfId="541" priority="5" stopIfTrue="1">
      <formula>AND($E39&lt;9,$C39&gt;0)</formula>
    </cfRule>
  </conditionalFormatting>
  <conditionalFormatting sqref="F7 F9 F11 F13 F15 F17 F19 F21 F23 F25 F27 F29 F31 F33 F35 F37">
    <cfRule type="cellIs" dxfId="540" priority="14" stopIfTrue="1" operator="equal">
      <formula>"Bye"</formula>
    </cfRule>
  </conditionalFormatting>
  <conditionalFormatting sqref="F39 F41 F43 F45 F47">
    <cfRule type="cellIs" dxfId="539" priority="6" stopIfTrue="1" operator="equal">
      <formula>"Bye"</formula>
    </cfRule>
    <cfRule type="expression" dxfId="538" priority="7" stopIfTrue="1">
      <formula>AND($E39&lt;9,$C39&gt;0)</formula>
    </cfRule>
  </conditionalFormatting>
  <conditionalFormatting sqref="H7 H9 H11 H13 H15 H17 H19 H21 H23 H25 H27 H29 H31 H33 H35 H37 G39:I39 G41:I41 G43:I43 G45:I45 G47:I47">
    <cfRule type="expression" dxfId="537" priority="1" stopIfTrue="1">
      <formula>AND($E7&lt;9,$C7&gt;0)</formula>
    </cfRule>
  </conditionalFormatting>
  <conditionalFormatting sqref="I8 K10 I12 M14 I16 K18 I20 O22 I24 K26 I28 M30 I32 K34 I36 M40 I42 K44 I46">
    <cfRule type="expression" dxfId="536" priority="2" stopIfTrue="1">
      <formula>AND($O$1="CU",I8="Umpire")</formula>
    </cfRule>
    <cfRule type="expression" dxfId="535" priority="3" stopIfTrue="1">
      <formula>AND($O$1="CU",I8&lt;&gt;"Umpire",J8&lt;&gt;"")</formula>
    </cfRule>
    <cfRule type="expression" dxfId="534" priority="4" stopIfTrue="1">
      <formula>AND($O$1="CU",I8&lt;&gt;"Umpire")</formula>
    </cfRule>
  </conditionalFormatting>
  <conditionalFormatting sqref="J8 L10 J12 N14 J16 L18 J20 P22 J24 L26 J28 N30 J32 L34 J36 R57">
    <cfRule type="expression" dxfId="533" priority="12" stopIfTrue="1">
      <formula>$O$1="CU"</formula>
    </cfRule>
  </conditionalFormatting>
  <conditionalFormatting sqref="K8 M10 K12 O14 K16 M18 K20 Q22 K24 M26 K28 O30 K32 M34 K36 O40 K42 M44 K46">
    <cfRule type="expression" dxfId="532" priority="8" stopIfTrue="1">
      <formula>J8="as"</formula>
    </cfRule>
    <cfRule type="expression" dxfId="531" priority="9" stopIfTrue="1">
      <formula>J8="bs"</formula>
    </cfRule>
  </conditionalFormatting>
  <dataValidations count="1">
    <dataValidation type="list" allowBlank="1" showInputMessage="1" sqref="I46 I42 K44 M40 I8 M14 K10 K18 K26 K34 M30 I12 I36 O22 I16 I32 I24 I20 I28" xr:uid="{76952714-8B50-44CC-A92B-A2704848F943}">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6508F-02B3-4892-A29B-94E3CA6476B7}">
  <sheetPr codeName="Sheet138">
    <tabColor indexed="11"/>
    <pageSetUpPr fitToPage="1"/>
  </sheetPr>
  <dimension ref="A1:AK57"/>
  <sheetViews>
    <sheetView showGridLines="0" showZeros="0" topLeftCell="A6" workbookViewId="0">
      <selection activeCell="T29" sqref="T29"/>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Diákolimpiai Döntő</v>
      </c>
      <c r="B1" s="92"/>
      <c r="C1" s="135"/>
      <c r="D1" s="135"/>
      <c r="E1" s="135"/>
      <c r="F1" s="135"/>
      <c r="G1" s="135"/>
      <c r="H1" s="92"/>
      <c r="I1" s="371"/>
      <c r="J1" s="136"/>
      <c r="K1" s="408" t="s">
        <v>123</v>
      </c>
      <c r="L1" s="118"/>
      <c r="M1" s="93"/>
      <c r="N1" s="136"/>
      <c r="O1" s="136" t="s">
        <v>3</v>
      </c>
      <c r="P1" s="136"/>
      <c r="Q1" s="135"/>
      <c r="R1" s="136"/>
      <c r="Y1" s="522"/>
      <c r="Z1" s="522"/>
      <c r="AA1" s="522"/>
      <c r="AB1" s="605" t="str">
        <f>IF($Y$5=1,CONCATENATE(VLOOKUP($Y$3,$AA$2:$AH$14,2)),CONCATENATE(VLOOKUP($Y$3,$AA$16:$AH$25,2)))</f>
        <v>150</v>
      </c>
      <c r="AC1" s="605" t="str">
        <f>IF($Y$5=1,CONCATENATE(VLOOKUP($Y$3,$AA$2:$AH$14,3)),CONCATENATE(VLOOKUP($Y$3,$AA$16:$AH$25,3)))</f>
        <v>120</v>
      </c>
      <c r="AD1" s="605" t="str">
        <f>IF($Y$5=1,CONCATENATE(VLOOKUP($Y$3,$AA$2:$AH$14,4)),CONCATENATE(VLOOKUP($Y$3,$AA$16:$AH$25,4)))</f>
        <v>90</v>
      </c>
      <c r="AE1" s="605" t="str">
        <f>IF($Y$5=1,CONCATENATE(VLOOKUP($Y$3,$AA$2:$AH$14,5)),CONCATENATE(VLOOKUP($Y$3,$AA$16:$AH$25,5)))</f>
        <v>60</v>
      </c>
      <c r="AF1" s="605" t="str">
        <f>IF($Y$5=1,CONCATENATE(VLOOKUP($Y$3,$AA$2:$AH$14,6)),CONCATENATE(VLOOKUP($Y$3,$AA$16:$AH$25,6)))</f>
        <v>40</v>
      </c>
      <c r="AG1" s="605" t="str">
        <f>IF($Y$5=1,CONCATENATE(VLOOKUP($Y$3,$AA$2:$AH$14,7)),CONCATENATE(VLOOKUP($Y$3,$AA$16:$AH$25,7)))</f>
        <v>25</v>
      </c>
      <c r="AH1" s="605" t="str">
        <f>IF($Y$5=1,CONCATENATE(VLOOKUP($Y$3,$AA$2:$AH$14,8)),CONCATENATE(VLOOKUP($Y$3,$AA$16:$AH$25,8)))</f>
        <v>15</v>
      </c>
    </row>
    <row r="2" spans="1:37" s="106" customFormat="1" x14ac:dyDescent="0.25">
      <c r="A2" s="436" t="s">
        <v>122</v>
      </c>
      <c r="B2" s="95"/>
      <c r="C2" s="95"/>
      <c r="D2" s="95"/>
      <c r="E2" s="430">
        <f>Altalanos!$B$8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F16 "B"</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t="s">
        <v>477</v>
      </c>
      <c r="L4" s="143"/>
      <c r="M4" s="145"/>
      <c r="N4" s="143"/>
      <c r="O4" s="142"/>
      <c r="P4" s="143"/>
      <c r="Q4" s="142"/>
      <c r="R4" s="88" t="str">
        <f>Altalanos!$E$10</f>
        <v>Kovács Zoltán</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2" customFormat="1" ht="11.1" customHeight="1" thickBot="1" x14ac:dyDescent="0.3">
      <c r="A6" s="705"/>
      <c r="B6" s="714"/>
      <c r="C6" s="714"/>
      <c r="D6" s="714"/>
      <c r="E6" s="714"/>
      <c r="F6" s="713" t="str">
        <f>IF(Y3="","",CONCATENATE(AH1," / ",VLOOKUP(Y3,AB1:AH1,5)," pont"))</f>
        <v>15 / 40 pont</v>
      </c>
      <c r="G6" s="715"/>
      <c r="H6" s="716"/>
      <c r="I6" s="715"/>
      <c r="J6" s="717"/>
      <c r="K6" s="714" t="str">
        <f>IF(Y3="","",CONCATENATE(VLOOKUP(Y3,AB1:AH1,4)," pont"))</f>
        <v>60 pont</v>
      </c>
      <c r="L6" s="717"/>
      <c r="M6" s="714" t="str">
        <f>IF(Y3="","",CONCATENATE(VLOOKUP(Y3,AB1:AH1,3)," pont"))</f>
        <v>90 pont</v>
      </c>
      <c r="N6" s="717"/>
      <c r="O6" s="714" t="str">
        <f>IF(Y3="","",CONCATENATE(VLOOKUP(Y3,AB1:AH1,2)," pont"))</f>
        <v>120 pont</v>
      </c>
      <c r="P6" s="717"/>
      <c r="Q6" s="714" t="str">
        <f>IF(Y3="","",CONCATENATE(VLOOKUP(Y3,AB1:AH1,1)," pont"))</f>
        <v>150 pont</v>
      </c>
      <c r="R6" s="718"/>
      <c r="Y6" s="720"/>
      <c r="Z6" s="720"/>
      <c r="AA6" s="720" t="s">
        <v>196</v>
      </c>
      <c r="AB6" s="721">
        <v>150</v>
      </c>
      <c r="AC6" s="721">
        <v>120</v>
      </c>
      <c r="AD6" s="721">
        <v>90</v>
      </c>
      <c r="AE6" s="721">
        <v>60</v>
      </c>
      <c r="AF6" s="721">
        <v>40</v>
      </c>
      <c r="AG6" s="721">
        <v>25</v>
      </c>
      <c r="AH6" s="721">
        <v>10</v>
      </c>
      <c r="AI6" s="723"/>
      <c r="AJ6" s="723"/>
      <c r="AK6" s="723"/>
    </row>
    <row r="7" spans="1:37" s="38" customFormat="1" ht="12.9" customHeight="1" x14ac:dyDescent="0.25">
      <c r="A7" s="153">
        <v>1</v>
      </c>
      <c r="B7" s="384" t="str">
        <f>IF($E7="","",VLOOKUP($E7,#REF!,14))</f>
        <v/>
      </c>
      <c r="C7" s="414" t="str">
        <f>IF($E7="","",VLOOKUP($E7,#REF!,15))</f>
        <v/>
      </c>
      <c r="D7" s="414" t="str">
        <f>IF($E7="","",VLOOKUP($E7,#REF!,5))</f>
        <v/>
      </c>
      <c r="E7" s="155"/>
      <c r="F7" s="156" t="s">
        <v>324</v>
      </c>
      <c r="G7" s="156" t="s">
        <v>325</v>
      </c>
      <c r="H7" s="156"/>
      <c r="I7" s="156" t="s">
        <v>252</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
        <v>324</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IF($E9="","",VLOOKUP($E9,#REF!,14))</f>
        <v/>
      </c>
      <c r="C9" s="414" t="str">
        <f>IF($E9="","",VLOOKUP($E9,#REF!,15))</f>
        <v/>
      </c>
      <c r="D9" s="414" t="str">
        <f>IF($E9="","",VLOOKUP($E9,#REF!,5))</f>
        <v/>
      </c>
      <c r="E9" s="155"/>
      <c r="F9" s="175" t="s">
        <v>202</v>
      </c>
      <c r="G9" s="175" t="str">
        <f>IF($E9="","",VLOOKUP($E9,#REF!,3))</f>
        <v/>
      </c>
      <c r="H9" s="175"/>
      <c r="I9" s="156" t="str">
        <f>IF($E9="","",VLOOKUP($E9,#REF!,4))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IF($E11="","",VLOOKUP($E11,#REF!,14))</f>
        <v/>
      </c>
      <c r="C11" s="414" t="str">
        <f>IF($E11="","",VLOOKUP($E11,#REF!,15))</f>
        <v/>
      </c>
      <c r="D11" s="414" t="str">
        <f>IF($E11="","",VLOOKUP($E11,#REF!,5))</f>
        <v/>
      </c>
      <c r="E11" s="155"/>
      <c r="F11" s="175" t="s">
        <v>486</v>
      </c>
      <c r="G11" s="175" t="s">
        <v>311</v>
      </c>
      <c r="H11" s="175"/>
      <c r="I11" s="175" t="s">
        <v>487</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IF($E13="","",VLOOKUP($E13,#REF!,14))</f>
        <v/>
      </c>
      <c r="C13" s="414" t="str">
        <f>IF($E13="","",VLOOKUP($E13,#REF!,15))</f>
        <v/>
      </c>
      <c r="D13" s="414" t="str">
        <f>IF($E13="","",VLOOKUP($E13,#REF!,5))</f>
        <v/>
      </c>
      <c r="E13" s="155"/>
      <c r="F13" s="175" t="s">
        <v>327</v>
      </c>
      <c r="G13" s="175" t="s">
        <v>328</v>
      </c>
      <c r="H13" s="175"/>
      <c r="I13" s="175" t="s">
        <v>307</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IF($E15="","",VLOOKUP($E15,#REF!,14))</f>
        <v/>
      </c>
      <c r="C15" s="414" t="str">
        <f>IF($E15="","",VLOOKUP($E15,#REF!,15))</f>
        <v/>
      </c>
      <c r="D15" s="414" t="str">
        <f>IF($E15="","",VLOOKUP($E15,#REF!,5))</f>
        <v/>
      </c>
      <c r="E15" s="155"/>
      <c r="F15" s="156" t="s">
        <v>329</v>
      </c>
      <c r="G15" s="156" t="s">
        <v>321</v>
      </c>
      <c r="H15" s="156"/>
      <c r="I15" s="156" t="s">
        <v>278</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IF($E17="","",VLOOKUP($E17,#REF!,14))</f>
        <v/>
      </c>
      <c r="C17" s="414" t="str">
        <f>IF($E17="","",VLOOKUP($E17,#REF!,15))</f>
        <v/>
      </c>
      <c r="D17" s="414" t="str">
        <f>IF($E17="","",VLOOKUP($E17,#REF!,5))</f>
        <v/>
      </c>
      <c r="E17" s="155"/>
      <c r="F17" s="175" t="s">
        <v>330</v>
      </c>
      <c r="G17" s="175" t="s">
        <v>311</v>
      </c>
      <c r="H17" s="175"/>
      <c r="I17" s="175" t="s">
        <v>252</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IF($E19="","",VLOOKUP($E19,#REF!,14))</f>
        <v/>
      </c>
      <c r="C19" s="414" t="str">
        <f>IF($E19="","",VLOOKUP($E19,#REF!,15))</f>
        <v/>
      </c>
      <c r="D19" s="414" t="str">
        <f>IF($E19="","",VLOOKUP($E19,#REF!,5))</f>
        <v/>
      </c>
      <c r="E19" s="155"/>
      <c r="F19" s="175" t="s">
        <v>331</v>
      </c>
      <c r="G19" s="175" t="s">
        <v>318</v>
      </c>
      <c r="H19" s="175"/>
      <c r="I19" s="175" t="s">
        <v>283</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IF($E21="","",VLOOKUP($E21,#REF!,14))</f>
        <v/>
      </c>
      <c r="C21" s="414" t="str">
        <f>IF($E21="","",VLOOKUP($E21,#REF!,15))</f>
        <v/>
      </c>
      <c r="D21" s="414" t="str">
        <f>IF($E21="","",VLOOKUP($E21,#REF!,5))</f>
        <v/>
      </c>
      <c r="E21" s="155"/>
      <c r="F21" s="175" t="s">
        <v>332</v>
      </c>
      <c r="G21" s="175" t="s">
        <v>277</v>
      </c>
      <c r="H21" s="175"/>
      <c r="I21" s="175" t="s">
        <v>249</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IF($E23="","",VLOOKUP($E23,#REF!,14))</f>
        <v/>
      </c>
      <c r="C23" s="414" t="str">
        <f>IF($E23="","",VLOOKUP($E23,#REF!,15))</f>
        <v/>
      </c>
      <c r="D23" s="414" t="str">
        <f>IF($E23="","",VLOOKUP($E23,#REF!,5))</f>
        <v/>
      </c>
      <c r="E23" s="155"/>
      <c r="F23" s="175" t="s">
        <v>488</v>
      </c>
      <c r="G23" s="175" t="s">
        <v>311</v>
      </c>
      <c r="H23" s="175"/>
      <c r="I23" s="175" t="s">
        <v>249</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IF($E25="","",VLOOKUP($E25,#REF!,14))</f>
        <v/>
      </c>
      <c r="C25" s="414" t="str">
        <f>IF($E25="","",VLOOKUP($E25,#REF!,15))</f>
        <v/>
      </c>
      <c r="D25" s="414" t="str">
        <f>IF($E25="","",VLOOKUP($E25,#REF!,5))</f>
        <v/>
      </c>
      <c r="E25" s="155"/>
      <c r="F25" s="175" t="s">
        <v>333</v>
      </c>
      <c r="G25" s="175" t="s">
        <v>239</v>
      </c>
      <c r="H25" s="175"/>
      <c r="I25" s="175" t="s">
        <v>307</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IF($E27="","",VLOOKUP($E27,#REF!,14))</f>
        <v/>
      </c>
      <c r="C27" s="414" t="str">
        <f>IF($E27="","",VLOOKUP($E27,#REF!,15))</f>
        <v/>
      </c>
      <c r="D27" s="414" t="str">
        <f>IF($E27="","",VLOOKUP($E27,#REF!,5))</f>
        <v/>
      </c>
      <c r="E27" s="155"/>
      <c r="F27" s="175" t="s">
        <v>334</v>
      </c>
      <c r="G27" s="175" t="s">
        <v>259</v>
      </c>
      <c r="H27" s="175"/>
      <c r="I27" s="175" t="s">
        <v>335</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IF($E29="","",VLOOKUP($E29,#REF!,14))</f>
        <v/>
      </c>
      <c r="C29" s="414" t="str">
        <f>IF($E29="","",VLOOKUP($E29,#REF!,15))</f>
        <v/>
      </c>
      <c r="D29" s="414" t="str">
        <f>IF($E29="","",VLOOKUP($E29,#REF!,5))</f>
        <v/>
      </c>
      <c r="E29" s="155"/>
      <c r="F29" s="156" t="s">
        <v>336</v>
      </c>
      <c r="G29" s="156" t="s">
        <v>337</v>
      </c>
      <c r="H29" s="156"/>
      <c r="I29" s="156" t="s">
        <v>283</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IF($E31="","",VLOOKUP($E31,#REF!,14))</f>
        <v/>
      </c>
      <c r="C31" s="414" t="str">
        <f>IF($E31="","",VLOOKUP($E31,#REF!,15))</f>
        <v/>
      </c>
      <c r="D31" s="414" t="str">
        <f>IF($E31="","",VLOOKUP($E31,#REF!,5))</f>
        <v/>
      </c>
      <c r="E31" s="155"/>
      <c r="F31" s="175" t="s">
        <v>338</v>
      </c>
      <c r="G31" s="175" t="s">
        <v>239</v>
      </c>
      <c r="H31" s="175"/>
      <c r="I31" s="175" t="s">
        <v>340</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IF($E33="","",VLOOKUP($E33,#REF!,14))</f>
        <v/>
      </c>
      <c r="C33" s="414" t="str">
        <f>IF($E33="","",VLOOKUP($E33,#REF!,15))</f>
        <v/>
      </c>
      <c r="D33" s="414" t="str">
        <f>IF($E33="","",VLOOKUP($E33,#REF!,5))</f>
        <v/>
      </c>
      <c r="E33" s="155"/>
      <c r="F33" s="175" t="s">
        <v>339</v>
      </c>
      <c r="G33" s="175" t="s">
        <v>239</v>
      </c>
      <c r="H33" s="175"/>
      <c r="I33" s="175" t="s">
        <v>307</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IF($E35="","",VLOOKUP($E35,#REF!,14))</f>
        <v/>
      </c>
      <c r="C35" s="414" t="str">
        <f>IF($E35="","",VLOOKUP($E35,#REF!,15))</f>
        <v/>
      </c>
      <c r="D35" s="414" t="str">
        <f>IF($E35="","",VLOOKUP($E35,#REF!,5))</f>
        <v/>
      </c>
      <c r="E35" s="155"/>
      <c r="F35" s="175" t="s">
        <v>301</v>
      </c>
      <c r="G35" s="175" t="str">
        <f>IF($E35="","",VLOOKUP($E35,#REF!,3))</f>
        <v/>
      </c>
      <c r="H35" s="175"/>
      <c r="I35" s="175" t="str">
        <f>IF($E35="","",VLOOKUP($E35,#REF!,4))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
        <v>258</v>
      </c>
      <c r="L36" s="185"/>
      <c r="M36" s="157"/>
      <c r="N36" s="182"/>
      <c r="O36" s="182"/>
      <c r="P36" s="182"/>
      <c r="Q36" s="163"/>
      <c r="R36" s="164"/>
      <c r="S36" s="165"/>
    </row>
    <row r="37" spans="1:19" s="38" customFormat="1" ht="12.9" customHeight="1" x14ac:dyDescent="0.25">
      <c r="A37" s="153">
        <v>16</v>
      </c>
      <c r="B37" s="384" t="str">
        <f>IF($E37="","",VLOOKUP($E37,#REF!,14))</f>
        <v/>
      </c>
      <c r="C37" s="414" t="str">
        <f>IF($E37="","",VLOOKUP($E37,#REF!,15))</f>
        <v/>
      </c>
      <c r="D37" s="414" t="str">
        <f>IF($E37="","",VLOOKUP($E37,#REF!,5))</f>
        <v/>
      </c>
      <c r="E37" s="155"/>
      <c r="F37" s="156" t="s">
        <v>258</v>
      </c>
      <c r="G37" s="156" t="s">
        <v>326</v>
      </c>
      <c r="H37" s="175"/>
      <c r="I37" s="156" t="s">
        <v>249</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e">
        <f>IF(E50&gt;$R$57,,UPPER(VLOOKUP(E50,#REF!,2)))</f>
        <v>#REF!</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e">
        <f>IF(E51&gt;$R$57,,UPPER(VLOOKUP(E51,#REF!,2)))</f>
        <v>#REF!</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e">
        <f>IF(E52&gt;$R$57,,UPPER(VLOOKUP(E52,#REF!,2)))</f>
        <v>#REF!</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e">
        <f>IF(E53&gt;$R$57,,UPPER(VLOOKUP(E53,#REF!,2)))</f>
        <v>#REF!</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Kovács Zoltán</v>
      </c>
      <c r="P57" s="229"/>
      <c r="Q57" s="230"/>
      <c r="R57" s="241" t="e">
        <f>MIN(4,#REF!)</f>
        <v>#REF!</v>
      </c>
    </row>
  </sheetData>
  <mergeCells count="1">
    <mergeCell ref="A4:C4"/>
  </mergeCells>
  <conditionalFormatting sqref="B39 B41 B43 B45 B47">
    <cfRule type="cellIs" dxfId="530" priority="4" stopIfTrue="1" operator="equal">
      <formula>"QA"</formula>
    </cfRule>
    <cfRule type="cellIs" dxfId="529" priority="5" stopIfTrue="1" operator="equal">
      <formula>"DA"</formula>
    </cfRule>
  </conditionalFormatting>
  <conditionalFormatting sqref="E7 E9 E11 E13 E15 E17 E19 E21 E23 E25 E27 E29 E31 E33 E35 E37">
    <cfRule type="expression" dxfId="528" priority="2" stopIfTrue="1">
      <formula>$E7&lt;5</formula>
    </cfRule>
  </conditionalFormatting>
  <conditionalFormatting sqref="E39 E41 E43 E45 E47">
    <cfRule type="expression" dxfId="527" priority="10" stopIfTrue="1">
      <formula>AND($E39&lt;9,$C39&gt;0)</formula>
    </cfRule>
  </conditionalFormatting>
  <conditionalFormatting sqref="F7 F9 F11 F13 F15 F17 F19 F21 F23 F25 F27 F29 F31 F33 F35 F37">
    <cfRule type="cellIs" dxfId="526" priority="1" stopIfTrue="1" operator="equal">
      <formula>"Bye"</formula>
    </cfRule>
  </conditionalFormatting>
  <conditionalFormatting sqref="F39 F41 F43 F45 F47">
    <cfRule type="cellIs" dxfId="525" priority="8" stopIfTrue="1" operator="equal">
      <formula>"Bye"</formula>
    </cfRule>
  </conditionalFormatting>
  <conditionalFormatting sqref="F39:I39 F41:I41 F43:I43 F45:I45 F47:I47">
    <cfRule type="expression" dxfId="524" priority="9" stopIfTrue="1">
      <formula>AND($E39&lt;9,$C39&gt;0)</formula>
    </cfRule>
  </conditionalFormatting>
  <conditionalFormatting sqref="H7 H9 H11 H13 H15 H17 H19 H21 H23 H25 H27 H29 H31 H33 H35 H37">
    <cfRule type="expression" dxfId="523" priority="14" stopIfTrue="1">
      <formula>AND($E7&lt;9,$C7&gt;0)</formula>
    </cfRule>
  </conditionalFormatting>
  <conditionalFormatting sqref="I8 K10 I12 M14 I16 K18 I20 O22 I24 K26 I28 M30 I32 K34 I36 M40 I42 K44 I46">
    <cfRule type="expression" dxfId="522" priority="11" stopIfTrue="1">
      <formula>AND($O$1="CU",I8="Umpire")</formula>
    </cfRule>
    <cfRule type="expression" dxfId="521" priority="12" stopIfTrue="1">
      <formula>AND($O$1="CU",I8&lt;&gt;"Umpire",J8&lt;&gt;"")</formula>
    </cfRule>
    <cfRule type="expression" dxfId="520" priority="13" stopIfTrue="1">
      <formula>AND($O$1="CU",I8&lt;&gt;"Umpire")</formula>
    </cfRule>
  </conditionalFormatting>
  <conditionalFormatting sqref="J8 L10 J12 N14 J16 L18 J20 P22 J24 L26 J28 N30 J32 L34 J36 R57">
    <cfRule type="expression" dxfId="519" priority="3" stopIfTrue="1">
      <formula>$O$1="CU"</formula>
    </cfRule>
  </conditionalFormatting>
  <conditionalFormatting sqref="K8 M10 K12 O14 K16 M18 K20 Q22 K24 M26 K28 O30 K32 M34 K36 O40 K42 M44 K46">
    <cfRule type="expression" dxfId="518" priority="6" stopIfTrue="1">
      <formula>J8="as"</formula>
    </cfRule>
    <cfRule type="expression" dxfId="517" priority="7" stopIfTrue="1">
      <formula>J8="bs"</formula>
    </cfRule>
  </conditionalFormatting>
  <dataValidations count="1">
    <dataValidation type="list" allowBlank="1" showInputMessage="1" sqref="I46 I42 K44 M40 I8 M14 K10 K18 K26 K34 M30 I12 I36 O22 I16 I32 I24 I20 I28" xr:uid="{14EAC95A-9F9F-400B-A072-D80A7AF0975D}">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C4636-018D-4FD1-8E66-06E8477CBAF8}">
  <sheetPr codeName="Sheet144">
    <tabColor indexed="11"/>
    <pageSetUpPr fitToPage="1"/>
  </sheetPr>
  <dimension ref="A1:AK57"/>
  <sheetViews>
    <sheetView showGridLines="0" showZeros="0" topLeftCell="A8" workbookViewId="0">
      <selection activeCell="K36" sqref="K3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Diákolimpiai Döntő</v>
      </c>
      <c r="B1" s="92"/>
      <c r="C1" s="135"/>
      <c r="D1" s="135"/>
      <c r="E1" s="135"/>
      <c r="F1" s="135"/>
      <c r="G1" s="135"/>
      <c r="H1" s="92"/>
      <c r="I1" s="371"/>
      <c r="J1" s="136"/>
      <c r="K1" s="408" t="s">
        <v>123</v>
      </c>
      <c r="L1" s="118"/>
      <c r="M1" s="93"/>
      <c r="N1" s="136"/>
      <c r="O1" s="136" t="s">
        <v>3</v>
      </c>
      <c r="P1" s="136"/>
      <c r="Q1" s="135"/>
      <c r="R1" s="136"/>
      <c r="Y1" s="522"/>
      <c r="Z1" s="522"/>
      <c r="AA1" s="522"/>
      <c r="AB1" s="605" t="str">
        <f>IF($Y$5=1,CONCATENATE(VLOOKUP($Y$3,$AA$2:$AH$14,2)),CONCATENATE(VLOOKUP($Y$3,$AA$16:$AH$25,2)))</f>
        <v>150</v>
      </c>
      <c r="AC1" s="605" t="str">
        <f>IF($Y$5=1,CONCATENATE(VLOOKUP($Y$3,$AA$2:$AH$14,3)),CONCATENATE(VLOOKUP($Y$3,$AA$16:$AH$25,3)))</f>
        <v>120</v>
      </c>
      <c r="AD1" s="605" t="str">
        <f>IF($Y$5=1,CONCATENATE(VLOOKUP($Y$3,$AA$2:$AH$14,4)),CONCATENATE(VLOOKUP($Y$3,$AA$16:$AH$25,4)))</f>
        <v>90</v>
      </c>
      <c r="AE1" s="605" t="str">
        <f>IF($Y$5=1,CONCATENATE(VLOOKUP($Y$3,$AA$2:$AH$14,5)),CONCATENATE(VLOOKUP($Y$3,$AA$16:$AH$25,5)))</f>
        <v>60</v>
      </c>
      <c r="AF1" s="605" t="str">
        <f>IF($Y$5=1,CONCATENATE(VLOOKUP($Y$3,$AA$2:$AH$14,6)),CONCATENATE(VLOOKUP($Y$3,$AA$16:$AH$25,6)))</f>
        <v>40</v>
      </c>
      <c r="AG1" s="605" t="str">
        <f>IF($Y$5=1,CONCATENATE(VLOOKUP($Y$3,$AA$2:$AH$14,7)),CONCATENATE(VLOOKUP($Y$3,$AA$16:$AH$25,7)))</f>
        <v>25</v>
      </c>
      <c r="AH1" s="605" t="str">
        <f>IF($Y$5=1,CONCATENATE(VLOOKUP($Y$3,$AA$2:$AH$14,8)),CONCATENATE(VLOOKUP($Y$3,$AA$16:$AH$25,8)))</f>
        <v>15</v>
      </c>
    </row>
    <row r="2" spans="1:37" s="106" customFormat="1" x14ac:dyDescent="0.25">
      <c r="A2" s="436" t="s">
        <v>122</v>
      </c>
      <c r="B2" s="95"/>
      <c r="C2" s="95"/>
      <c r="D2" s="95"/>
      <c r="E2" s="430">
        <f>Altalanos!$C$8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F18 "B"</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t="s">
        <v>478</v>
      </c>
      <c r="L4" s="143"/>
      <c r="M4" s="145"/>
      <c r="N4" s="143"/>
      <c r="O4" s="142"/>
      <c r="P4" s="143"/>
      <c r="Q4" s="142"/>
      <c r="R4" s="88" t="str">
        <f>Altalanos!$E$10</f>
        <v>Kovács Zoltán</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2" customFormat="1" ht="11.1" customHeight="1" thickBot="1" x14ac:dyDescent="0.3">
      <c r="A6" s="705"/>
      <c r="B6" s="714"/>
      <c r="C6" s="714"/>
      <c r="D6" s="714"/>
      <c r="E6" s="714"/>
      <c r="F6" s="713" t="str">
        <f>IF(Y3="","",CONCATENATE(AH1," / ",VLOOKUP(Y3,AB1:AH1,5)," pont"))</f>
        <v>15 / 40 pont</v>
      </c>
      <c r="G6" s="715"/>
      <c r="H6" s="716"/>
      <c r="I6" s="715"/>
      <c r="J6" s="717"/>
      <c r="K6" s="714" t="str">
        <f>IF(Y3="","",CONCATENATE(VLOOKUP(Y3,AB1:AH1,4)," pont"))</f>
        <v>60 pont</v>
      </c>
      <c r="L6" s="717"/>
      <c r="M6" s="714" t="str">
        <f>IF(Y3="","",CONCATENATE(VLOOKUP(Y3,AB1:AH1,3)," pont"))</f>
        <v>90 pont</v>
      </c>
      <c r="N6" s="717"/>
      <c r="O6" s="714" t="str">
        <f>IF(Y3="","",CONCATENATE(VLOOKUP(Y3,AB1:AH1,2)," pont"))</f>
        <v>120 pont</v>
      </c>
      <c r="P6" s="717"/>
      <c r="Q6" s="714" t="str">
        <f>IF(Y3="","",CONCATENATE(VLOOKUP(Y3,AB1:AH1,1)," pont"))</f>
        <v>150 pont</v>
      </c>
      <c r="R6" s="718"/>
      <c r="Y6" s="720"/>
      <c r="Z6" s="720"/>
      <c r="AA6" s="720" t="s">
        <v>196</v>
      </c>
      <c r="AB6" s="721">
        <v>150</v>
      </c>
      <c r="AC6" s="721">
        <v>120</v>
      </c>
      <c r="AD6" s="721">
        <v>90</v>
      </c>
      <c r="AE6" s="721">
        <v>60</v>
      </c>
      <c r="AF6" s="721">
        <v>40</v>
      </c>
      <c r="AG6" s="721">
        <v>25</v>
      </c>
      <c r="AH6" s="721">
        <v>10</v>
      </c>
      <c r="AI6" s="723"/>
      <c r="AJ6" s="723"/>
      <c r="AK6" s="723"/>
    </row>
    <row r="7" spans="1:37" s="38" customFormat="1" ht="12.9" customHeight="1" x14ac:dyDescent="0.25">
      <c r="A7" s="153">
        <v>1</v>
      </c>
      <c r="B7" s="384" t="str">
        <f>IF($E7="","",VLOOKUP($E7,'1MD ELO (3)'!$A$7:$O$22,14))</f>
        <v/>
      </c>
      <c r="C7" s="414" t="str">
        <f>IF($E7="","",VLOOKUP($E7,'1MD ELO (3)'!$A$7:$O$22,15))</f>
        <v/>
      </c>
      <c r="D7" s="414" t="str">
        <f>IF($E7="","",VLOOKUP($E7,'1MD ELO (3)'!$A$7:$O$22,5))</f>
        <v/>
      </c>
      <c r="E7" s="155"/>
      <c r="F7" s="156" t="s">
        <v>342</v>
      </c>
      <c r="G7" s="156" t="s">
        <v>277</v>
      </c>
      <c r="H7" s="156"/>
      <c r="I7" s="156" t="s">
        <v>297</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
        <v>342</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 (3)'!$A$7:$O$22,14))</f>
        <v/>
      </c>
      <c r="C9" s="414" t="str">
        <f>IF($E9="","",VLOOKUP($E9,'1MD ELO (3)'!$A$7:$O$22,15))</f>
        <v/>
      </c>
      <c r="D9" s="414" t="str">
        <f>IF($E9="","",VLOOKUP($E9,'1MD ELO (3)'!$A$7:$O$22,5))</f>
        <v/>
      </c>
      <c r="E9" s="155"/>
      <c r="F9" s="175" t="s">
        <v>301</v>
      </c>
      <c r="G9" s="175" t="str">
        <f>IF($E9="","",VLOOKUP($E9,'1MD ELO (3)'!$A$7:$O$22,3))</f>
        <v/>
      </c>
      <c r="H9" s="175"/>
      <c r="I9" s="156" t="str">
        <f>IF($E9="","",VLOOKUP($E9,'1MD ELO (3)'!$A$7:$O$22,4))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 (3)'!$A$7:$O$22,14))</f>
        <v/>
      </c>
      <c r="C11" s="414" t="str">
        <f>IF($E11="","",VLOOKUP($E11,'1MD ELO (3)'!$A$7:$O$22,15))</f>
        <v/>
      </c>
      <c r="D11" s="414" t="str">
        <f>IF($E11="","",VLOOKUP($E11,'1MD ELO (3)'!$A$7:$O$22,5))</f>
        <v/>
      </c>
      <c r="E11" s="155"/>
      <c r="F11" s="175" t="s">
        <v>343</v>
      </c>
      <c r="G11" s="175" t="s">
        <v>344</v>
      </c>
      <c r="H11" s="175"/>
      <c r="I11" s="175" t="s">
        <v>237</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 (3)'!$A$7:$O$22,14))</f>
        <v/>
      </c>
      <c r="C13" s="414" t="str">
        <f>IF($E13="","",VLOOKUP($E13,'1MD ELO (3)'!$A$7:$O$22,15))</f>
        <v/>
      </c>
      <c r="D13" s="414" t="str">
        <f>IF($E13="","",VLOOKUP($E13,'1MD ELO (3)'!$A$7:$O$22,5))</f>
        <v/>
      </c>
      <c r="E13" s="155"/>
      <c r="F13" s="175" t="s">
        <v>276</v>
      </c>
      <c r="G13" s="175" t="s">
        <v>272</v>
      </c>
      <c r="H13" s="175"/>
      <c r="I13" s="175" t="s">
        <v>278</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 (3)'!$A$7:$O$22,14))</f>
        <v/>
      </c>
      <c r="C15" s="414" t="str">
        <f>IF($E15="","",VLOOKUP($E15,'1MD ELO (3)'!$A$7:$O$22,15))</f>
        <v/>
      </c>
      <c r="D15" s="414" t="str">
        <f>IF($E15="","",VLOOKUP($E15,'1MD ELO (3)'!$A$7:$O$22,5))</f>
        <v/>
      </c>
      <c r="E15" s="155"/>
      <c r="F15" s="156" t="s">
        <v>347</v>
      </c>
      <c r="G15" s="156" t="s">
        <v>345</v>
      </c>
      <c r="H15" s="156"/>
      <c r="I15" s="156" t="s">
        <v>346</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 (3)'!$A$7:$O$22,14))</f>
        <v/>
      </c>
      <c r="C17" s="414" t="str">
        <f>IF($E17="","",VLOOKUP($E17,'1MD ELO (3)'!$A$7:$O$22,15))</f>
        <v/>
      </c>
      <c r="D17" s="414" t="str">
        <f>IF($E17="","",VLOOKUP($E17,'1MD ELO (3)'!$A$7:$O$22,5))</f>
        <v/>
      </c>
      <c r="E17" s="155"/>
      <c r="F17" s="175" t="s">
        <v>348</v>
      </c>
      <c r="G17" s="175" t="s">
        <v>263</v>
      </c>
      <c r="H17" s="175"/>
      <c r="I17" s="175" t="s">
        <v>264</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 (3)'!$A$7:$O$22,14))</f>
        <v/>
      </c>
      <c r="C19" s="414" t="str">
        <f>IF($E19="","",VLOOKUP($E19,'1MD ELO (3)'!$A$7:$O$22,15))</f>
        <v/>
      </c>
      <c r="D19" s="414" t="str">
        <f>IF($E19="","",VLOOKUP($E19,'1MD ELO (3)'!$A$7:$O$22,5))</f>
        <v/>
      </c>
      <c r="E19" s="155"/>
      <c r="F19" s="175" t="s">
        <v>301</v>
      </c>
      <c r="G19" s="175" t="str">
        <f>IF($E19="","",VLOOKUP($E19,'1MD ELO (3)'!$A$7:$O$22,3))</f>
        <v/>
      </c>
      <c r="H19" s="175"/>
      <c r="I19" s="175" t="str">
        <f>IF($E19="","",VLOOKUP($E19,'1MD ELO (3)'!$A$7:$O$22,4))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
        <v>349</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 (3)'!$A$7:$O$22,14))</f>
        <v/>
      </c>
      <c r="C21" s="414" t="str">
        <f>IF($E21="","",VLOOKUP($E21,'1MD ELO (3)'!$A$7:$O$22,15))</f>
        <v/>
      </c>
      <c r="D21" s="414" t="str">
        <f>IF($E21="","",VLOOKUP($E21,'1MD ELO (3)'!$A$7:$O$22,5))</f>
        <v/>
      </c>
      <c r="E21" s="155"/>
      <c r="F21" s="175" t="s">
        <v>349</v>
      </c>
      <c r="G21" s="175" t="s">
        <v>350</v>
      </c>
      <c r="H21" s="175"/>
      <c r="I21" s="175" t="s">
        <v>346</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 (3)'!$A$7:$O$22,14))</f>
        <v/>
      </c>
      <c r="C23" s="414" t="str">
        <f>IF($E23="","",VLOOKUP($E23,'1MD ELO (3)'!$A$7:$O$22,15))</f>
        <v/>
      </c>
      <c r="D23" s="414" t="str">
        <f>IF($E23="","",VLOOKUP($E23,'1MD ELO (3)'!$A$7:$O$22,5))</f>
        <v/>
      </c>
      <c r="E23" s="155"/>
      <c r="F23" s="175" t="s">
        <v>256</v>
      </c>
      <c r="G23" s="175" t="s">
        <v>277</v>
      </c>
      <c r="H23" s="175"/>
      <c r="I23" s="175" t="s">
        <v>249</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 (3)'!$A$7:$O$22,14))</f>
        <v/>
      </c>
      <c r="C25" s="414" t="str">
        <f>IF($E25="","",VLOOKUP($E25,'1MD ELO (3)'!$A$7:$O$22,15))</f>
        <v/>
      </c>
      <c r="D25" s="414" t="str">
        <f>IF($E25="","",VLOOKUP($E25,'1MD ELO (3)'!$A$7:$O$22,5))</f>
        <v/>
      </c>
      <c r="E25" s="155"/>
      <c r="F25" s="175" t="s">
        <v>256</v>
      </c>
      <c r="G25" s="175" t="s">
        <v>351</v>
      </c>
      <c r="H25" s="175"/>
      <c r="I25" s="175" t="s">
        <v>237</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 (3)'!$A$7:$O$22,14))</f>
        <v/>
      </c>
      <c r="C27" s="414" t="str">
        <f>IF($E27="","",VLOOKUP($E27,'1MD ELO (3)'!$A$7:$O$22,15))</f>
        <v/>
      </c>
      <c r="D27" s="414" t="str">
        <f>IF($E27="","",VLOOKUP($E27,'1MD ELO (3)'!$A$7:$O$22,5))</f>
        <v/>
      </c>
      <c r="E27" s="155"/>
      <c r="F27" s="175" t="s">
        <v>352</v>
      </c>
      <c r="G27" s="175" t="s">
        <v>323</v>
      </c>
      <c r="H27" s="175"/>
      <c r="I27" s="175" t="s">
        <v>264</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 (3)'!$A$7:$O$22,14))</f>
        <v/>
      </c>
      <c r="C29" s="414" t="str">
        <f>IF($E29="","",VLOOKUP($E29,'1MD ELO (3)'!$A$7:$O$22,15))</f>
        <v/>
      </c>
      <c r="D29" s="414" t="str">
        <f>IF($E29="","",VLOOKUP($E29,'1MD ELO (3)'!$A$7:$O$22,5))</f>
        <v/>
      </c>
      <c r="E29" s="155"/>
      <c r="F29" s="156" t="s">
        <v>353</v>
      </c>
      <c r="G29" s="156" t="s">
        <v>239</v>
      </c>
      <c r="H29" s="156"/>
      <c r="I29" s="156" t="s">
        <v>264</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 (3)'!$A$7:$O$22,14))</f>
        <v/>
      </c>
      <c r="C31" s="414" t="str">
        <f>IF($E31="","",VLOOKUP($E31,'1MD ELO (3)'!$A$7:$O$22,15))</f>
        <v/>
      </c>
      <c r="D31" s="414" t="str">
        <f>IF($E31="","",VLOOKUP($E31,'1MD ELO (3)'!$A$7:$O$22,5))</f>
        <v/>
      </c>
      <c r="E31" s="155"/>
      <c r="F31" s="175" t="s">
        <v>354</v>
      </c>
      <c r="G31" s="175" t="s">
        <v>323</v>
      </c>
      <c r="H31" s="175"/>
      <c r="I31" s="175" t="s">
        <v>264</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 (3)'!$A$7:$O$22,14))</f>
        <v/>
      </c>
      <c r="C33" s="414" t="str">
        <f>IF($E33="","",VLOOKUP($E33,'1MD ELO (3)'!$A$7:$O$22,15))</f>
        <v/>
      </c>
      <c r="D33" s="414" t="str">
        <f>IF($E33="","",VLOOKUP($E33,'1MD ELO (3)'!$A$7:$O$22,5))</f>
        <v/>
      </c>
      <c r="E33" s="155"/>
      <c r="F33" s="175" t="s">
        <v>355</v>
      </c>
      <c r="G33" s="175" t="s">
        <v>356</v>
      </c>
      <c r="H33" s="175"/>
      <c r="I33" s="175" t="s">
        <v>264</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 (3)'!$A$7:$O$22,14))</f>
        <v/>
      </c>
      <c r="C35" s="414" t="str">
        <f>IF($E35="","",VLOOKUP($E35,'1MD ELO (3)'!$A$7:$O$22,15))</f>
        <v/>
      </c>
      <c r="D35" s="414" t="str">
        <f>IF($E35="","",VLOOKUP($E35,'1MD ELO (3)'!$A$7:$O$22,5))</f>
        <v/>
      </c>
      <c r="E35" s="155"/>
      <c r="F35" s="175" t="s">
        <v>301</v>
      </c>
      <c r="G35" s="175" t="str">
        <f>IF($E35="","",VLOOKUP($E35,'1MD ELO (3)'!$A$7:$O$22,3))</f>
        <v/>
      </c>
      <c r="H35" s="175"/>
      <c r="I35" s="175" t="str">
        <f>IF($E35="","",VLOOKUP($E35,'1MD ELO (3)'!$A$7:$O$22,4))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
        <v>485</v>
      </c>
      <c r="L36" s="185"/>
      <c r="M36" s="157"/>
      <c r="N36" s="182"/>
      <c r="O36" s="182"/>
      <c r="P36" s="182"/>
      <c r="Q36" s="163"/>
      <c r="R36" s="164"/>
      <c r="S36" s="165"/>
    </row>
    <row r="37" spans="1:19" s="38" customFormat="1" ht="12.9" customHeight="1" x14ac:dyDescent="0.25">
      <c r="A37" s="153">
        <v>16</v>
      </c>
      <c r="B37" s="384" t="str">
        <f>IF($E37="","",VLOOKUP($E37,'1MD ELO (3)'!$A$7:$O$22,14))</f>
        <v/>
      </c>
      <c r="C37" s="414" t="str">
        <f>IF($E37="","",VLOOKUP($E37,'1MD ELO (3)'!$A$7:$O$22,15))</f>
        <v/>
      </c>
      <c r="D37" s="414" t="str">
        <f>IF($E37="","",VLOOKUP($E37,'1MD ELO (3)'!$A$7:$O$22,5))</f>
        <v/>
      </c>
      <c r="E37" s="155"/>
      <c r="F37" s="156" t="s">
        <v>276</v>
      </c>
      <c r="G37" s="156" t="s">
        <v>279</v>
      </c>
      <c r="H37" s="175"/>
      <c r="I37" s="156" t="s">
        <v>297</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 (3)'!$A$7:$Q$134,2)))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 (3)'!$A$7:$Q$134,2)))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 (3)'!$A$7:$Q$134,2)))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 (3)'!$A$7:$Q$134,2)))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Kovács Zoltán</v>
      </c>
      <c r="P57" s="229"/>
      <c r="Q57" s="230"/>
      <c r="R57" s="241">
        <f>MIN(4,'1MD ELO (3)'!Q5)</f>
        <v>4</v>
      </c>
    </row>
  </sheetData>
  <mergeCells count="1">
    <mergeCell ref="A4:C4"/>
  </mergeCells>
  <conditionalFormatting sqref="B39 B41 B43 B45 B47">
    <cfRule type="cellIs" dxfId="516" priority="4" stopIfTrue="1" operator="equal">
      <formula>"QA"</formula>
    </cfRule>
    <cfRule type="cellIs" dxfId="515" priority="5" stopIfTrue="1" operator="equal">
      <formula>"DA"</formula>
    </cfRule>
  </conditionalFormatting>
  <conditionalFormatting sqref="E7 E9 E11 E13 E15 E17 E19 E21 E23 E25 E27 E29 E31 E33 E35 E37">
    <cfRule type="expression" dxfId="514" priority="2" stopIfTrue="1">
      <formula>$E7&lt;5</formula>
    </cfRule>
  </conditionalFormatting>
  <conditionalFormatting sqref="E39 E41 E43 E45 E47">
    <cfRule type="expression" dxfId="513" priority="10" stopIfTrue="1">
      <formula>AND($E39&lt;9,$C39&gt;0)</formula>
    </cfRule>
  </conditionalFormatting>
  <conditionalFormatting sqref="F7 F9 F11 F13 F15 F17 F19 F21 F23 F25 F27 F29 F31 F33 F35 F37">
    <cfRule type="cellIs" dxfId="512" priority="1" stopIfTrue="1" operator="equal">
      <formula>"Bye"</formula>
    </cfRule>
  </conditionalFormatting>
  <conditionalFormatting sqref="F39 F41 F43 F45 F47">
    <cfRule type="cellIs" dxfId="511" priority="8" stopIfTrue="1" operator="equal">
      <formula>"Bye"</formula>
    </cfRule>
  </conditionalFormatting>
  <conditionalFormatting sqref="F39:I39 F41:I41 F43:I43 F45:I45 F47:I47">
    <cfRule type="expression" dxfId="510" priority="9" stopIfTrue="1">
      <formula>AND($E39&lt;9,$C39&gt;0)</formula>
    </cfRule>
  </conditionalFormatting>
  <conditionalFormatting sqref="H7 H9 H11 H13 H15 H17 H19 H21 H23 H25 H27 H29 H31 H33 H35 H37">
    <cfRule type="expression" dxfId="509" priority="14" stopIfTrue="1">
      <formula>AND($E7&lt;9,$C7&gt;0)</formula>
    </cfRule>
  </conditionalFormatting>
  <conditionalFormatting sqref="I8 K10 I12 M14 I16 K18 I20 O22 I24 K26 I28 M30 I32 K34 I36 M40 I42 K44 I46">
    <cfRule type="expression" dxfId="508" priority="11" stopIfTrue="1">
      <formula>AND($O$1="CU",I8="Umpire")</formula>
    </cfRule>
    <cfRule type="expression" dxfId="507" priority="12" stopIfTrue="1">
      <formula>AND($O$1="CU",I8&lt;&gt;"Umpire",J8&lt;&gt;"")</formula>
    </cfRule>
    <cfRule type="expression" dxfId="506" priority="13" stopIfTrue="1">
      <formula>AND($O$1="CU",I8&lt;&gt;"Umpire")</formula>
    </cfRule>
  </conditionalFormatting>
  <conditionalFormatting sqref="J8 L10 J12 N14 J16 L18 J20 P22 J24 L26 J28 N30 J32 L34 J36 R57">
    <cfRule type="expression" dxfId="505" priority="3" stopIfTrue="1">
      <formula>$O$1="CU"</formula>
    </cfRule>
  </conditionalFormatting>
  <conditionalFormatting sqref="K8 M10 K12 O14 K16 M18 K20 Q22 K24 M26 K28 O30 K32 M34 K36 O40 K42 M44 K46">
    <cfRule type="expression" dxfId="504" priority="6" stopIfTrue="1">
      <formula>J8="as"</formula>
    </cfRule>
    <cfRule type="expression" dxfId="503" priority="7" stopIfTrue="1">
      <formula>J8="bs"</formula>
    </cfRule>
  </conditionalFormatting>
  <dataValidations count="1">
    <dataValidation type="list" allowBlank="1" showInputMessage="1" sqref="I46 I42 K44 M40 I8 M14 K10 K18 K26 K34 M30 I12 I36 O22 I16 I32 I24 I20 I28" xr:uid="{24E2FF52-2D20-49C2-8965-779DC3F71446}">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D29D1-DBAB-455E-A0EC-FEECDCE36155}">
  <sheetPr codeName="Munka14">
    <tabColor indexed="11"/>
  </sheetPr>
  <dimension ref="A1:AK41"/>
  <sheetViews>
    <sheetView workbookViewId="0">
      <selection activeCell="P17" sqref="P17"/>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str">
        <f>IF(Y5=1,CONCATENATE(VLOOKUP(Y3,AA16:AH27,2)),CONCATENATE(VLOOKUP(Y3,AA2:AK13,2)))</f>
        <v>150</v>
      </c>
      <c r="AC1" s="605" t="str">
        <f>IF(Y5=1,CONCATENATE(VLOOKUP(Y3,AA16:AK27,3)),CONCATENATE(VLOOKUP(Y3,AA2:AK13,3)))</f>
        <v>120</v>
      </c>
      <c r="AD1" s="605" t="str">
        <f>IF(Y5=1,CONCATENATE(VLOOKUP(Y3,AA16:AK27,4)),CONCATENATE(VLOOKUP(Y3,AA2:AK13,4)))</f>
        <v>100</v>
      </c>
      <c r="AE1" s="605" t="str">
        <f>IF(Y5=1,CONCATENATE(VLOOKUP(Y3,AA16:AK27,5)),CONCATENATE(VLOOKUP(Y3,AA2:AK13,5)))</f>
        <v>80</v>
      </c>
      <c r="AF1" s="605" t="str">
        <f>IF(Y5=1,CONCATENATE(VLOOKUP(Y3,AA16:AK27,6)),CONCATENATE(VLOOKUP(Y3,AA2:AK13,6)))</f>
        <v>70</v>
      </c>
      <c r="AG1" s="605" t="str">
        <f>IF(Y5=1,CONCATENATE(VLOOKUP(Y3,AA16:AK27,7)),CONCATENATE(VLOOKUP(Y3,AA2:AK13,7)))</f>
        <v>60</v>
      </c>
      <c r="AH1" s="605" t="str">
        <f>IF(Y5=1,CONCATENATE(VLOOKUP(Y3,AA16:AK27,8)),CONCATENATE(VLOOKUP(Y3,AA2:AK13,8)))</f>
        <v>55</v>
      </c>
      <c r="AI1" s="605" t="str">
        <f>IF(Y5=1,CONCATENATE(VLOOKUP(Y3,AA16:AK27,9)),CONCATENATE(VLOOKUP(Y3,AA2:AK13,9)))</f>
        <v>50</v>
      </c>
      <c r="AJ1" s="605" t="str">
        <f>IF(Y5=1,CONCATENATE(VLOOKUP(Y3,AA16:AK27,10)),CONCATENATE(VLOOKUP(Y3,AA2:AK13,10)))</f>
        <v>45</v>
      </c>
      <c r="AK1" s="605" t="str">
        <f>IF(Y5=1,CONCATENATE(VLOOKUP(Y3,AA16:AK27,11)),CONCATENATE(VLOOKUP(Y3,AA2:AK13,11)))</f>
        <v>40</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t="str">
        <f>IF(H4="OB","A",IF(H4="IX","W",H4))</f>
        <v>F18+ "B"</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t="s">
        <v>479</v>
      </c>
      <c r="I4" s="482"/>
      <c r="J4" s="484"/>
      <c r="K4" s="485"/>
      <c r="L4" s="487" t="str">
        <f>Altalanos!$E$10</f>
        <v>Kovács Zoltán</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IF($B7="","",VLOOKUP($B7,#REF!,5))</f>
        <v/>
      </c>
      <c r="D7" s="579" t="str">
        <f>IF($B7="","",VLOOKUP($B7,#REF!,15))</f>
        <v/>
      </c>
      <c r="E7" s="774" t="s">
        <v>357</v>
      </c>
      <c r="F7" s="775"/>
      <c r="G7" s="774" t="s">
        <v>325</v>
      </c>
      <c r="H7" s="775"/>
      <c r="I7" s="733" t="s">
        <v>264</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IF($B9="","",VLOOKUP($B9,#REF!,5))</f>
        <v/>
      </c>
      <c r="D9" s="579" t="str">
        <f>IF($B9="","",VLOOKUP($B9,#REF!,15))</f>
        <v/>
      </c>
      <c r="E9" s="774" t="s">
        <v>276</v>
      </c>
      <c r="F9" s="775"/>
      <c r="G9" s="774" t="s">
        <v>358</v>
      </c>
      <c r="H9" s="775"/>
      <c r="I9" s="733" t="s">
        <v>264</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IF($B11="","",VLOOKUP($B11,#REF!,5))</f>
        <v/>
      </c>
      <c r="D11" s="579" t="str">
        <f>IF($B11="","",VLOOKUP($B11,#REF!,15))</f>
        <v/>
      </c>
      <c r="E11" s="774" t="s">
        <v>355</v>
      </c>
      <c r="F11" s="775"/>
      <c r="G11" s="774" t="s">
        <v>263</v>
      </c>
      <c r="H11" s="775"/>
      <c r="I11" s="733" t="s">
        <v>264</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IF($B13="","",VLOOKUP($B13,#REF!,5))</f>
        <v/>
      </c>
      <c r="D13" s="579" t="str">
        <f>IF($B13="","",VLOOKUP($B13,#REF!,15))</f>
        <v/>
      </c>
      <c r="E13" s="774" t="s">
        <v>341</v>
      </c>
      <c r="F13" s="775"/>
      <c r="G13" s="774" t="s">
        <v>268</v>
      </c>
      <c r="H13" s="775"/>
      <c r="I13" s="733" t="s">
        <v>264</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IF($B15="","",VLOOKUP($B15,#REF!,5))</f>
        <v/>
      </c>
      <c r="D15" s="579" t="str">
        <f>IF($B15="","",VLOOKUP($B15,#REF!,15))</f>
        <v/>
      </c>
      <c r="E15" s="774" t="s">
        <v>359</v>
      </c>
      <c r="F15" s="775"/>
      <c r="G15" s="774" t="s">
        <v>356</v>
      </c>
      <c r="H15" s="775"/>
      <c r="I15" s="733" t="s">
        <v>297</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Dér</v>
      </c>
      <c r="E18" s="766"/>
      <c r="F18" s="766" t="str">
        <f>E9</f>
        <v>Nagy</v>
      </c>
      <c r="G18" s="766"/>
      <c r="H18" s="766" t="str">
        <f>E11</f>
        <v>Reisz</v>
      </c>
      <c r="I18" s="766"/>
      <c r="J18" s="766" t="str">
        <f>E13</f>
        <v>Szilágyi</v>
      </c>
      <c r="K18" s="766"/>
      <c r="L18" s="766" t="str">
        <f>E15</f>
        <v>Godó</v>
      </c>
      <c r="M18" s="766"/>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Dér</v>
      </c>
      <c r="C19" s="764"/>
      <c r="D19" s="767"/>
      <c r="E19" s="767"/>
      <c r="F19" s="765"/>
      <c r="G19" s="765"/>
      <c r="H19" s="765"/>
      <c r="I19" s="765"/>
      <c r="J19" s="766"/>
      <c r="K19" s="766"/>
      <c r="L19" s="766"/>
      <c r="M19" s="766"/>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Nagy</v>
      </c>
      <c r="C20" s="764"/>
      <c r="D20" s="765"/>
      <c r="E20" s="765"/>
      <c r="F20" s="767"/>
      <c r="G20" s="767"/>
      <c r="H20" s="765"/>
      <c r="I20" s="765"/>
      <c r="J20" s="765"/>
      <c r="K20" s="765"/>
      <c r="L20" s="766"/>
      <c r="M20" s="766"/>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Reisz</v>
      </c>
      <c r="C21" s="764"/>
      <c r="D21" s="765"/>
      <c r="E21" s="765"/>
      <c r="F21" s="765"/>
      <c r="G21" s="765"/>
      <c r="H21" s="767"/>
      <c r="I21" s="767"/>
      <c r="J21" s="765"/>
      <c r="K21" s="765"/>
      <c r="L21" s="765"/>
      <c r="M21" s="765"/>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64" t="str">
        <f>E13</f>
        <v>Szilágyi</v>
      </c>
      <c r="C22" s="764"/>
      <c r="D22" s="765"/>
      <c r="E22" s="765"/>
      <c r="F22" s="765"/>
      <c r="G22" s="765"/>
      <c r="H22" s="766"/>
      <c r="I22" s="766"/>
      <c r="J22" s="767"/>
      <c r="K22" s="767"/>
      <c r="L22" s="765"/>
      <c r="M22" s="765"/>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64" t="str">
        <f>E15</f>
        <v>Godó</v>
      </c>
      <c r="C23" s="764"/>
      <c r="D23" s="765"/>
      <c r="E23" s="765"/>
      <c r="F23" s="765"/>
      <c r="G23" s="765"/>
      <c r="H23" s="766"/>
      <c r="I23" s="766"/>
      <c r="J23" s="766"/>
      <c r="K23" s="766"/>
      <c r="L23" s="767"/>
      <c r="M23" s="767"/>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62"/>
      <c r="F34" s="762"/>
      <c r="G34" s="567" t="s">
        <v>7</v>
      </c>
      <c r="H34" s="533"/>
      <c r="I34" s="561"/>
      <c r="J34" s="568"/>
      <c r="K34" s="527" t="s">
        <v>111</v>
      </c>
      <c r="L34" s="574"/>
      <c r="M34" s="562"/>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Kovács Zoltán</v>
      </c>
      <c r="L41" s="499"/>
      <c r="M41" s="566"/>
      <c r="P41" s="223"/>
      <c r="Q41" s="217"/>
      <c r="R41" s="557"/>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502" priority="2" stopIfTrue="1" operator="equal">
      <formula>"Bye"</formula>
    </cfRule>
  </conditionalFormatting>
  <conditionalFormatting sqref="R41">
    <cfRule type="expression" dxfId="50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B2E6D-8D69-464F-B080-3BC0D1E2E2C9}">
  <sheetPr codeName="Munka4">
    <tabColor indexed="11"/>
  </sheetPr>
  <dimension ref="A1:AK47"/>
  <sheetViews>
    <sheetView topLeftCell="D1"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str">
        <f>IF(Y5=1,CONCATENATE(VLOOKUP(Y3,AA16:AH27,2)),CONCATENATE(VLOOKUP(Y3,AA2:AK13,2)))</f>
        <v>150</v>
      </c>
      <c r="AC1" s="605" t="str">
        <f>IF(Y5=1,CONCATENATE(VLOOKUP(Y3,AA16:AK27,3)),CONCATENATE(VLOOKUP(Y3,AA2:AK13,3)))</f>
        <v>120</v>
      </c>
      <c r="AD1" s="605" t="str">
        <f>IF(Y5=1,CONCATENATE(VLOOKUP(Y3,AA16:AK27,4)),CONCATENATE(VLOOKUP(Y3,AA2:AK13,4)))</f>
        <v>100</v>
      </c>
      <c r="AE1" s="605" t="str">
        <f>IF(Y5=1,CONCATENATE(VLOOKUP(Y3,AA16:AK27,5)),CONCATENATE(VLOOKUP(Y3,AA2:AK13,5)))</f>
        <v>80</v>
      </c>
      <c r="AF1" s="605" t="str">
        <f>IF(Y5=1,CONCATENATE(VLOOKUP(Y3,AA16:AK27,6)),CONCATENATE(VLOOKUP(Y3,AA2:AK13,6)))</f>
        <v>70</v>
      </c>
      <c r="AG1" s="605" t="str">
        <f>IF(Y5=1,CONCATENATE(VLOOKUP(Y3,AA16:AK27,7)),CONCATENATE(VLOOKUP(Y3,AA2:AK13,7)))</f>
        <v>60</v>
      </c>
      <c r="AH1" s="605" t="str">
        <f>IF(Y5=1,CONCATENATE(VLOOKUP(Y3,AA16:AK27,8)),CONCATENATE(VLOOKUP(Y3,AA2:AK13,8)))</f>
        <v>55</v>
      </c>
      <c r="AI1" s="605" t="str">
        <f>IF(Y5=1,CONCATENATE(VLOOKUP(Y3,AA16:AK27,9)),CONCATENATE(VLOOKUP(Y3,AA2:AK13,9)))</f>
        <v>50</v>
      </c>
      <c r="AJ1" s="605" t="str">
        <f>IF(Y5=1,CONCATENATE(VLOOKUP(Y3,AA16:AK27,10)),CONCATENATE(VLOOKUP(Y3,AA2:AK13,10)))</f>
        <v>45</v>
      </c>
      <c r="AK1" s="605" t="str">
        <f>IF(Y5=1,CONCATENATE(VLOOKUP(Y3,AA16:AK27,11)),CONCATENATE(VLOOKUP(Y3,AA2:AK13,11)))</f>
        <v>40</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t="str">
        <f>IF(H4="OB","A",IF(H4="IX","W",H4))</f>
        <v>F12 "A"</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t="s">
        <v>480</v>
      </c>
      <c r="I4" s="482"/>
      <c r="J4" s="484"/>
      <c r="K4" s="485"/>
      <c r="L4" s="487" t="str">
        <f>Altalanos!$E$10</f>
        <v>Kovács Zoltán</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IF($B7="","",VLOOKUP($B7,#REF!,5))</f>
        <v/>
      </c>
      <c r="D7" s="545">
        <v>2</v>
      </c>
      <c r="E7" s="735" t="s">
        <v>267</v>
      </c>
      <c r="F7" s="544"/>
      <c r="G7" s="735" t="s">
        <v>268</v>
      </c>
      <c r="H7" s="544"/>
      <c r="I7" s="735" t="s">
        <v>246</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IF($B9="","",VLOOKUP($B9,#REF!,5))</f>
        <v/>
      </c>
      <c r="D9" s="545">
        <v>61</v>
      </c>
      <c r="E9" s="734" t="s">
        <v>274</v>
      </c>
      <c r="F9" s="546"/>
      <c r="G9" s="734" t="s">
        <v>275</v>
      </c>
      <c r="H9" s="546"/>
      <c r="I9" s="734" t="s">
        <v>273</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IF($B11="","",VLOOKUP($B11,#REF!,5))</f>
        <v/>
      </c>
      <c r="D11" s="545" t="str">
        <f>IF($B11="","",VLOOKUP($B11,#REF!,15))</f>
        <v/>
      </c>
      <c r="E11" s="734" t="s">
        <v>276</v>
      </c>
      <c r="F11" s="546"/>
      <c r="G11" s="734" t="s">
        <v>277</v>
      </c>
      <c r="H11" s="546"/>
      <c r="I11" s="734" t="s">
        <v>278</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IF($B13="","",VLOOKUP($B13,#REF!,5))</f>
        <v/>
      </c>
      <c r="D13" s="545">
        <v>8</v>
      </c>
      <c r="E13" s="735" t="s">
        <v>269</v>
      </c>
      <c r="F13" s="544"/>
      <c r="G13" s="735" t="s">
        <v>270</v>
      </c>
      <c r="H13" s="544"/>
      <c r="I13" s="735" t="s">
        <v>246</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IF($B15="","",VLOOKUP($B15,#REF!,5))</f>
        <v/>
      </c>
      <c r="D15" s="545">
        <v>82</v>
      </c>
      <c r="E15" s="734" t="s">
        <v>271</v>
      </c>
      <c r="F15" s="546"/>
      <c r="G15" s="734" t="s">
        <v>272</v>
      </c>
      <c r="H15" s="546"/>
      <c r="I15" s="734" t="s">
        <v>273</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IF($B17="","",VLOOKUP($B17,#REF!,5))</f>
        <v/>
      </c>
      <c r="D17" s="545" t="str">
        <f>IF($B17="","",VLOOKUP($B17,#REF!,15))</f>
        <v/>
      </c>
      <c r="E17" s="734" t="s">
        <v>253</v>
      </c>
      <c r="F17" s="546"/>
      <c r="G17" s="734" t="s">
        <v>279</v>
      </c>
      <c r="H17" s="546"/>
      <c r="I17" s="734" t="s">
        <v>243</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68"/>
      <c r="C22" s="768"/>
      <c r="D22" s="766" t="str">
        <f>E7</f>
        <v>Bagdi</v>
      </c>
      <c r="E22" s="766"/>
      <c r="F22" s="766" t="str">
        <f>E9</f>
        <v>Csökmei</v>
      </c>
      <c r="G22" s="766"/>
      <c r="H22" s="766" t="str">
        <f>E11</f>
        <v>Nagy</v>
      </c>
      <c r="I22" s="76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64" t="str">
        <f>E7</f>
        <v>Bagdi</v>
      </c>
      <c r="C23" s="764"/>
      <c r="D23" s="767"/>
      <c r="E23" s="767"/>
      <c r="F23" s="765"/>
      <c r="G23" s="765"/>
      <c r="H23" s="765"/>
      <c r="I23" s="765"/>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64" t="str">
        <f>E9</f>
        <v>Csökmei</v>
      </c>
      <c r="C24" s="764"/>
      <c r="D24" s="765"/>
      <c r="E24" s="765"/>
      <c r="F24" s="767"/>
      <c r="G24" s="767"/>
      <c r="H24" s="765"/>
      <c r="I24" s="765"/>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64" t="str">
        <f>E11</f>
        <v>Nagy</v>
      </c>
      <c r="C25" s="764"/>
      <c r="D25" s="765"/>
      <c r="E25" s="765"/>
      <c r="F25" s="765"/>
      <c r="G25" s="765"/>
      <c r="H25" s="767"/>
      <c r="I25" s="767"/>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68"/>
      <c r="C27" s="768"/>
      <c r="D27" s="766" t="str">
        <f>E13</f>
        <v>Domokos</v>
      </c>
      <c r="E27" s="766"/>
      <c r="F27" s="766" t="str">
        <f>E15</f>
        <v>Szűcs</v>
      </c>
      <c r="G27" s="766"/>
      <c r="H27" s="766" t="str">
        <f>E17</f>
        <v>Berg</v>
      </c>
      <c r="I27" s="766"/>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64" t="str">
        <f>E13</f>
        <v>Domokos</v>
      </c>
      <c r="C28" s="764"/>
      <c r="D28" s="767"/>
      <c r="E28" s="767"/>
      <c r="F28" s="765"/>
      <c r="G28" s="765"/>
      <c r="H28" s="765"/>
      <c r="I28" s="765"/>
      <c r="J28" s="521"/>
      <c r="K28" s="521"/>
      <c r="L28" s="521"/>
      <c r="M28" s="585"/>
    </row>
    <row r="29" spans="1:37" ht="18.75" customHeight="1" x14ac:dyDescent="0.25">
      <c r="A29" s="582" t="s">
        <v>172</v>
      </c>
      <c r="B29" s="764" t="str">
        <f>E15</f>
        <v>Szűcs</v>
      </c>
      <c r="C29" s="764"/>
      <c r="D29" s="765"/>
      <c r="E29" s="765"/>
      <c r="F29" s="767"/>
      <c r="G29" s="767"/>
      <c r="H29" s="765"/>
      <c r="I29" s="765"/>
      <c r="J29" s="521"/>
      <c r="K29" s="521"/>
      <c r="L29" s="521"/>
      <c r="M29" s="585"/>
    </row>
    <row r="30" spans="1:37" ht="18.75" customHeight="1" x14ac:dyDescent="0.25">
      <c r="A30" s="582" t="s">
        <v>173</v>
      </c>
      <c r="B30" s="764" t="str">
        <f>E17</f>
        <v>Berg</v>
      </c>
      <c r="C30" s="764"/>
      <c r="D30" s="765"/>
      <c r="E30" s="765"/>
      <c r="F30" s="765"/>
      <c r="G30" s="765"/>
      <c r="H30" s="767"/>
      <c r="I30" s="767"/>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61" t="str">
        <f>IF(M23=1,B23,IF(M24=1,B24,IF(M25=1,B25,"")))</f>
        <v/>
      </c>
      <c r="D32" s="761"/>
      <c r="E32" s="552" t="s">
        <v>175</v>
      </c>
      <c r="F32" s="761" t="str">
        <f>IF(M28=1,B28,IF(M29=1,B29,IF(M30=1,B30,"")))</f>
        <v/>
      </c>
      <c r="G32" s="761"/>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61" t="str">
        <f>IF(M23=2,B23,IF(M24=2,B24,IF(M25=2,B25,"")))</f>
        <v/>
      </c>
      <c r="D34" s="761"/>
      <c r="E34" s="552" t="s">
        <v>175</v>
      </c>
      <c r="F34" s="761" t="str">
        <f>IF(M28=2,B28,IF(M29=2,B29,IF(M30=2,B30,"")))</f>
        <v/>
      </c>
      <c r="G34" s="761"/>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61" t="str">
        <f>IF(M23=3,B23,IF(M24=3,B24,IF(M25=3,B25,"")))</f>
        <v/>
      </c>
      <c r="D36" s="761"/>
      <c r="E36" s="552" t="s">
        <v>175</v>
      </c>
      <c r="F36" s="761" t="str">
        <f>IF(M28=3,B28,IF(M29=3,B29,IF(M30=3,B30,"")))</f>
        <v/>
      </c>
      <c r="G36" s="761"/>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62" t="e">
        <f>IF(D40&gt;$R$47,,UPPER(VLOOKUP(D40,#REF!,2)))</f>
        <v>#REF!</v>
      </c>
      <c r="F40" s="762"/>
      <c r="G40" s="567" t="s">
        <v>7</v>
      </c>
      <c r="H40" s="533"/>
      <c r="I40" s="561"/>
      <c r="J40" s="568"/>
      <c r="K40" s="527" t="s">
        <v>111</v>
      </c>
      <c r="L40" s="574"/>
      <c r="M40" s="562"/>
      <c r="P40" s="556"/>
      <c r="Q40" s="556"/>
      <c r="R40" s="223"/>
    </row>
    <row r="41" spans="1:18" x14ac:dyDescent="0.25">
      <c r="A41" s="536" t="s">
        <v>124</v>
      </c>
      <c r="B41" s="330"/>
      <c r="C41" s="538"/>
      <c r="D41" s="563">
        <v>2</v>
      </c>
      <c r="E41" s="763" t="e">
        <f>IF(D41&gt;$R$47,,UPPER(VLOOKUP(D41,#REF!,2)))</f>
        <v>#REF!</v>
      </c>
      <c r="F41" s="763"/>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t="str">
        <f>L4</f>
        <v>Kovács Zoltán</v>
      </c>
      <c r="L47" s="499"/>
      <c r="M47" s="566"/>
      <c r="P47" s="223"/>
      <c r="Q47" s="217"/>
      <c r="R47" s="557" t="e">
        <f>MIN(4,#REF!)</f>
        <v>#REF!</v>
      </c>
    </row>
  </sheetData>
  <mergeCells count="42">
    <mergeCell ref="A1:F1"/>
    <mergeCell ref="A4:C4"/>
    <mergeCell ref="B22:C22"/>
    <mergeCell ref="D22:E22"/>
    <mergeCell ref="F22:G22"/>
    <mergeCell ref="H24:I24"/>
    <mergeCell ref="F28:G28"/>
    <mergeCell ref="H28:I28"/>
    <mergeCell ref="H22:I22"/>
    <mergeCell ref="B23:C23"/>
    <mergeCell ref="D23:E23"/>
    <mergeCell ref="F23:G23"/>
    <mergeCell ref="H23:I23"/>
    <mergeCell ref="B25:C25"/>
    <mergeCell ref="D25:E25"/>
    <mergeCell ref="F25:G25"/>
    <mergeCell ref="B24:C24"/>
    <mergeCell ref="D24:E24"/>
    <mergeCell ref="F24:G24"/>
    <mergeCell ref="H25:I25"/>
    <mergeCell ref="B27:C27"/>
    <mergeCell ref="D27:E27"/>
    <mergeCell ref="F27:G27"/>
    <mergeCell ref="H30:I30"/>
    <mergeCell ref="D29:E29"/>
    <mergeCell ref="F29:G29"/>
    <mergeCell ref="H27:I27"/>
    <mergeCell ref="B28:C28"/>
    <mergeCell ref="D28:E28"/>
    <mergeCell ref="B29:C29"/>
    <mergeCell ref="E41:F41"/>
    <mergeCell ref="H29:I29"/>
    <mergeCell ref="B30:C30"/>
    <mergeCell ref="D30:E30"/>
    <mergeCell ref="F30:G30"/>
    <mergeCell ref="E40:F40"/>
    <mergeCell ref="F34:G34"/>
    <mergeCell ref="C34:D34"/>
    <mergeCell ref="C36:D36"/>
    <mergeCell ref="F36:G36"/>
    <mergeCell ref="C32:D32"/>
    <mergeCell ref="F32:G32"/>
  </mergeCells>
  <phoneticPr fontId="71" type="noConversion"/>
  <conditionalFormatting sqref="E7 E9 E11 E13 E15 E17">
    <cfRule type="cellIs" dxfId="500" priority="2" stopIfTrue="1" operator="equal">
      <formula>"Bye"</formula>
    </cfRule>
  </conditionalFormatting>
  <conditionalFormatting sqref="R47">
    <cfRule type="expression" dxfId="49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6F47B-88C4-4CC1-AB7E-B34002DA1C6B}">
  <sheetPr codeName="Munka5">
    <tabColor indexed="11"/>
  </sheetPr>
  <dimension ref="A1:AK49"/>
  <sheetViews>
    <sheetView workbookViewId="0">
      <selection activeCell="N17" sqref="N17"/>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str">
        <f>IF(Y5=1,CONCATENATE(VLOOKUP(Y3,AA16:AH27,2)),CONCATENATE(VLOOKUP(Y3,AA2:AK13,2)))</f>
        <v>150</v>
      </c>
      <c r="AC1" s="605" t="str">
        <f>IF(Y5=1,CONCATENATE(VLOOKUP(Y3,AA16:AK27,3)),CONCATENATE(VLOOKUP(Y3,AA2:AK13,3)))</f>
        <v>120</v>
      </c>
      <c r="AD1" s="605" t="str">
        <f>IF(Y5=1,CONCATENATE(VLOOKUP(Y3,AA16:AK27,4)),CONCATENATE(VLOOKUP(Y3,AA2:AK13,4)))</f>
        <v>100</v>
      </c>
      <c r="AE1" s="605" t="str">
        <f>IF(Y5=1,CONCATENATE(VLOOKUP(Y3,AA16:AK27,5)),CONCATENATE(VLOOKUP(Y3,AA2:AK13,5)))</f>
        <v>80</v>
      </c>
      <c r="AF1" s="605" t="str">
        <f>IF(Y5=1,CONCATENATE(VLOOKUP(Y3,AA16:AK27,6)),CONCATENATE(VLOOKUP(Y3,AA2:AK13,6)))</f>
        <v>70</v>
      </c>
      <c r="AG1" s="605" t="str">
        <f>IF(Y5=1,CONCATENATE(VLOOKUP(Y3,AA16:AK27,7)),CONCATENATE(VLOOKUP(Y3,AA2:AK13,7)))</f>
        <v>60</v>
      </c>
      <c r="AH1" s="605" t="str">
        <f>IF(Y5=1,CONCATENATE(VLOOKUP(Y3,AA16:AK27,8)),CONCATENATE(VLOOKUP(Y3,AA2:AK13,8)))</f>
        <v>55</v>
      </c>
      <c r="AI1" s="605" t="str">
        <f>IF(Y5=1,CONCATENATE(VLOOKUP(Y3,AA16:AK27,9)),CONCATENATE(VLOOKUP(Y3,AA2:AK13,9)))</f>
        <v>50</v>
      </c>
      <c r="AJ1" s="605" t="str">
        <f>IF(Y5=1,CONCATENATE(VLOOKUP(Y3,AA16:AK27,10)),CONCATENATE(VLOOKUP(Y3,AA2:AK13,10)))</f>
        <v>45</v>
      </c>
      <c r="AK1" s="605" t="str">
        <f>IF(Y5=1,CONCATENATE(VLOOKUP(Y3,AA16:AK27,11)),CONCATENATE(VLOOKUP(Y3,AA2:AK13,11)))</f>
        <v>40</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t="str">
        <f>IF(H4="OB","A",IF(H4="IX","W",H4))</f>
        <v>F14 "A"</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t="s">
        <v>481</v>
      </c>
      <c r="I4" s="482"/>
      <c r="J4" s="484"/>
      <c r="K4" s="485"/>
      <c r="L4" s="487" t="str">
        <f>Altalanos!$E$10</f>
        <v>Kovács Zoltán</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IF($B7="","",VLOOKUP($B7,#REF!,5))</f>
        <v/>
      </c>
      <c r="D7" s="545">
        <v>37</v>
      </c>
      <c r="E7" s="735" t="s">
        <v>267</v>
      </c>
      <c r="F7" s="544"/>
      <c r="G7" s="735" t="s">
        <v>280</v>
      </c>
      <c r="H7" s="544"/>
      <c r="I7" s="735" t="s">
        <v>246</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IF($B9="","",VLOOKUP($B9,#REF!,5))</f>
        <v/>
      </c>
      <c r="D9" s="545">
        <v>75</v>
      </c>
      <c r="E9" s="734" t="s">
        <v>284</v>
      </c>
      <c r="F9" s="546"/>
      <c r="G9" s="734" t="s">
        <v>280</v>
      </c>
      <c r="H9" s="546"/>
      <c r="I9" s="734" t="s">
        <v>243</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IF($B11="","",VLOOKUP($B11,#REF!,5))</f>
        <v/>
      </c>
      <c r="D11" s="545">
        <v>95</v>
      </c>
      <c r="E11" s="734" t="s">
        <v>287</v>
      </c>
      <c r="F11" s="546"/>
      <c r="G11" s="734" t="s">
        <v>288</v>
      </c>
      <c r="H11" s="546"/>
      <c r="I11" s="734" t="s">
        <v>289</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IF($B13="","",VLOOKUP($B13,#REF!,5))</f>
        <v/>
      </c>
      <c r="D13" s="545">
        <v>70</v>
      </c>
      <c r="E13" s="735" t="s">
        <v>281</v>
      </c>
      <c r="F13" s="544"/>
      <c r="G13" s="735" t="s">
        <v>282</v>
      </c>
      <c r="H13" s="544"/>
      <c r="I13" s="735" t="s">
        <v>283</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IF($B15="","",VLOOKUP($B15,#REF!,5))</f>
        <v/>
      </c>
      <c r="D15" s="545" t="str">
        <f>IF($B15="","",VLOOKUP($B15,#REF!,15))</f>
        <v/>
      </c>
      <c r="E15" s="734" t="s">
        <v>285</v>
      </c>
      <c r="F15" s="546"/>
      <c r="G15" s="734" t="s">
        <v>286</v>
      </c>
      <c r="H15" s="546"/>
      <c r="I15" s="734" t="s">
        <v>246</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IF($B17="","",VLOOKUP($B17,#REF!,5))</f>
        <v/>
      </c>
      <c r="D17" s="545" t="str">
        <f>IF($B17="","",VLOOKUP($B17,#REF!,15))</f>
        <v/>
      </c>
      <c r="E17" s="734" t="s">
        <v>290</v>
      </c>
      <c r="F17" s="546"/>
      <c r="G17" s="734" t="s">
        <v>236</v>
      </c>
      <c r="H17" s="546"/>
      <c r="I17" s="734" t="s">
        <v>237</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IF($B19="","",VLOOKUP($B19,#REF!,5))</f>
        <v/>
      </c>
      <c r="D19" s="545">
        <v>119</v>
      </c>
      <c r="E19" s="734" t="s">
        <v>291</v>
      </c>
      <c r="F19" s="546"/>
      <c r="G19" s="734" t="s">
        <v>259</v>
      </c>
      <c r="H19" s="546"/>
      <c r="I19" s="734" t="s">
        <v>262</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68"/>
      <c r="C22" s="768"/>
      <c r="D22" s="766" t="str">
        <f>E7</f>
        <v>Bagdi</v>
      </c>
      <c r="E22" s="766"/>
      <c r="F22" s="766" t="str">
        <f>E9</f>
        <v>Hrabovszki</v>
      </c>
      <c r="G22" s="766"/>
      <c r="H22" s="766" t="str">
        <f>E11</f>
        <v>Nemes</v>
      </c>
      <c r="I22" s="76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64" t="str">
        <f>E7</f>
        <v>Bagdi</v>
      </c>
      <c r="C23" s="764"/>
      <c r="D23" s="767"/>
      <c r="E23" s="767"/>
      <c r="F23" s="765"/>
      <c r="G23" s="765"/>
      <c r="H23" s="765"/>
      <c r="I23" s="765"/>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64" t="str">
        <f>E9</f>
        <v>Hrabovszki</v>
      </c>
      <c r="C24" s="764"/>
      <c r="D24" s="765"/>
      <c r="E24" s="765"/>
      <c r="F24" s="767"/>
      <c r="G24" s="767"/>
      <c r="H24" s="765"/>
      <c r="I24" s="765"/>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64" t="str">
        <f>E11</f>
        <v>Nemes</v>
      </c>
      <c r="C25" s="764"/>
      <c r="D25" s="765"/>
      <c r="E25" s="765"/>
      <c r="F25" s="765"/>
      <c r="G25" s="765"/>
      <c r="H25" s="767"/>
      <c r="I25" s="767"/>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68"/>
      <c r="C27" s="768"/>
      <c r="D27" s="766" t="str">
        <f>E13</f>
        <v>Ombódi</v>
      </c>
      <c r="E27" s="766"/>
      <c r="F27" s="766" t="str">
        <f>E15</f>
        <v>Kovácsik</v>
      </c>
      <c r="G27" s="766"/>
      <c r="H27" s="766" t="str">
        <f>E17</f>
        <v>Szabó</v>
      </c>
      <c r="I27" s="766"/>
      <c r="J27" s="766" t="str">
        <f>E19</f>
        <v>Kocsár</v>
      </c>
      <c r="K27" s="76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64" t="str">
        <f>E13</f>
        <v>Ombódi</v>
      </c>
      <c r="C28" s="764"/>
      <c r="D28" s="767"/>
      <c r="E28" s="767"/>
      <c r="F28" s="765"/>
      <c r="G28" s="765"/>
      <c r="H28" s="765"/>
      <c r="I28" s="765"/>
      <c r="J28" s="766"/>
      <c r="K28" s="766"/>
      <c r="L28" s="521"/>
      <c r="M28" s="585"/>
    </row>
    <row r="29" spans="1:37" ht="18.75" customHeight="1" x14ac:dyDescent="0.25">
      <c r="A29" s="582" t="s">
        <v>172</v>
      </c>
      <c r="B29" s="764" t="str">
        <f>E15</f>
        <v>Kovácsik</v>
      </c>
      <c r="C29" s="764"/>
      <c r="D29" s="765"/>
      <c r="E29" s="765"/>
      <c r="F29" s="767"/>
      <c r="G29" s="767"/>
      <c r="H29" s="765"/>
      <c r="I29" s="765"/>
      <c r="J29" s="765"/>
      <c r="K29" s="765"/>
      <c r="L29" s="521"/>
      <c r="M29" s="585"/>
    </row>
    <row r="30" spans="1:37" ht="18.75" customHeight="1" x14ac:dyDescent="0.25">
      <c r="A30" s="582" t="s">
        <v>173</v>
      </c>
      <c r="B30" s="764" t="str">
        <f>E17</f>
        <v>Szabó</v>
      </c>
      <c r="C30" s="764"/>
      <c r="D30" s="765"/>
      <c r="E30" s="765"/>
      <c r="F30" s="765"/>
      <c r="G30" s="765"/>
      <c r="H30" s="767"/>
      <c r="I30" s="767"/>
      <c r="J30" s="765"/>
      <c r="K30" s="765"/>
      <c r="L30" s="521"/>
      <c r="M30" s="585"/>
    </row>
    <row r="31" spans="1:37" ht="18.75" customHeight="1" x14ac:dyDescent="0.25">
      <c r="A31" s="582" t="s">
        <v>177</v>
      </c>
      <c r="B31" s="764" t="str">
        <f>E19</f>
        <v>Kocsár</v>
      </c>
      <c r="C31" s="764"/>
      <c r="D31" s="765"/>
      <c r="E31" s="765"/>
      <c r="F31" s="765"/>
      <c r="G31" s="765"/>
      <c r="H31" s="766"/>
      <c r="I31" s="766"/>
      <c r="J31" s="767"/>
      <c r="K31" s="767"/>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61" t="str">
        <f>IF(M23=1,B23,IF(M24=1,B24,IF(M25=1,B25,"")))</f>
        <v/>
      </c>
      <c r="D34" s="761"/>
      <c r="E34" s="552" t="s">
        <v>175</v>
      </c>
      <c r="F34" s="761" t="str">
        <f>IF(M28=1,B28,IF(M29=1,B29,IF(M30=1,B30,IF(M31=1,B31,""))))</f>
        <v/>
      </c>
      <c r="G34" s="761"/>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61" t="str">
        <f>IF(M23=2,B23,IF(M24=2,B24,IF(M25=2,B25,"")))</f>
        <v/>
      </c>
      <c r="D36" s="761"/>
      <c r="E36" s="552" t="s">
        <v>175</v>
      </c>
      <c r="F36" s="761" t="str">
        <f>IF(M28=2,B28,IF(M29=2,B29,IF(M30=2,B30,IF(M31=2,B31,""))))</f>
        <v/>
      </c>
      <c r="G36" s="761"/>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61" t="str">
        <f>IF(M23=3,B23,IF(M24=3,B24,IF(M25=3,B25,"")))</f>
        <v/>
      </c>
      <c r="D38" s="761"/>
      <c r="E38" s="552" t="s">
        <v>175</v>
      </c>
      <c r="F38" s="761" t="str">
        <f>IF(M28=3,B28,IF(M29=3,B29,IF(M30=3,B30,IF(M31=3,B31,""))))</f>
        <v/>
      </c>
      <c r="G38" s="761"/>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62" t="e">
        <f>IF(D42&gt;$R$44,,UPPER(VLOOKUP(D42,#REF!,2)))</f>
        <v>#REF!</v>
      </c>
      <c r="F42" s="762"/>
      <c r="G42" s="567" t="s">
        <v>7</v>
      </c>
      <c r="H42" s="533"/>
      <c r="I42" s="561"/>
      <c r="J42" s="568"/>
      <c r="K42" s="527" t="s">
        <v>111</v>
      </c>
      <c r="L42" s="574"/>
      <c r="M42" s="562"/>
      <c r="P42" s="556"/>
      <c r="Q42" s="556"/>
      <c r="R42" s="223"/>
    </row>
    <row r="43" spans="1:18" x14ac:dyDescent="0.25">
      <c r="A43" s="536" t="s">
        <v>124</v>
      </c>
      <c r="B43" s="330"/>
      <c r="C43" s="538"/>
      <c r="D43" s="563">
        <v>2</v>
      </c>
      <c r="E43" s="763" t="e">
        <f>IF(D43&gt;$R$44,,UPPER(VLOOKUP(D43,#REF!,2)))</f>
        <v>#REF!</v>
      </c>
      <c r="F43" s="763"/>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t="e">
        <f>MIN(4,#REF!)</f>
        <v>#REF!</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Kovács Zoltán</v>
      </c>
      <c r="L49" s="499"/>
      <c r="M49" s="566"/>
      <c r="P49" s="223"/>
      <c r="Q49" s="217"/>
      <c r="R49" s="557"/>
    </row>
  </sheetData>
  <mergeCells count="51">
    <mergeCell ref="A1:F1"/>
    <mergeCell ref="A4:C4"/>
    <mergeCell ref="B22:C22"/>
    <mergeCell ref="D22:E22"/>
    <mergeCell ref="F22:G22"/>
    <mergeCell ref="B24:C24"/>
    <mergeCell ref="D24:E24"/>
    <mergeCell ref="F24:G24"/>
    <mergeCell ref="H24:I24"/>
    <mergeCell ref="H22:I22"/>
    <mergeCell ref="B23:C23"/>
    <mergeCell ref="D23:E23"/>
    <mergeCell ref="F23:G23"/>
    <mergeCell ref="H23:I23"/>
    <mergeCell ref="B27:C27"/>
    <mergeCell ref="D27:E27"/>
    <mergeCell ref="F27:G27"/>
    <mergeCell ref="H27:I27"/>
    <mergeCell ref="B25:C25"/>
    <mergeCell ref="D25:E25"/>
    <mergeCell ref="F25:G25"/>
    <mergeCell ref="H25:I25"/>
    <mergeCell ref="C38:D38"/>
    <mergeCell ref="F38:G38"/>
    <mergeCell ref="E42:F42"/>
    <mergeCell ref="E43:F43"/>
    <mergeCell ref="C34:D34"/>
    <mergeCell ref="F34:G34"/>
    <mergeCell ref="C36:D36"/>
    <mergeCell ref="F36:G36"/>
    <mergeCell ref="J27:K27"/>
    <mergeCell ref="J28:K28"/>
    <mergeCell ref="J29:K29"/>
    <mergeCell ref="J30:K30"/>
    <mergeCell ref="B30:C30"/>
    <mergeCell ref="D30:E30"/>
    <mergeCell ref="F30:G30"/>
    <mergeCell ref="H30:I30"/>
    <mergeCell ref="B29:C29"/>
    <mergeCell ref="D29:E29"/>
    <mergeCell ref="F29:G29"/>
    <mergeCell ref="H29:I29"/>
    <mergeCell ref="B28:C28"/>
    <mergeCell ref="D28:E28"/>
    <mergeCell ref="F28:G28"/>
    <mergeCell ref="H28:I28"/>
    <mergeCell ref="J31:K31"/>
    <mergeCell ref="B31:C31"/>
    <mergeCell ref="D31:E31"/>
    <mergeCell ref="F31:G31"/>
    <mergeCell ref="H31:I31"/>
  </mergeCells>
  <phoneticPr fontId="71" type="noConversion"/>
  <conditionalFormatting sqref="E7 E9 E11 E13 E15 E17 E19">
    <cfRule type="cellIs" dxfId="498" priority="2" stopIfTrue="1" operator="equal">
      <formula>"Bye"</formula>
    </cfRule>
  </conditionalFormatting>
  <conditionalFormatting sqref="R44 R49">
    <cfRule type="expression" dxfId="49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05AC4-7433-49F9-8AD7-C925C1334F18}">
  <sheetPr codeName="Munka2">
    <tabColor indexed="11"/>
  </sheetPr>
  <dimension ref="A1:AK41"/>
  <sheetViews>
    <sheetView workbookViewId="0">
      <selection activeCell="N21" sqref="N2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str">
        <f>IF(Y5=1,CONCATENATE(VLOOKUP(Y3,AA16:AH27,2)),CONCATENATE(VLOOKUP(Y3,AA2:AK13,2)))</f>
        <v>150</v>
      </c>
      <c r="AC1" s="605" t="str">
        <f>IF(Y5=1,CONCATENATE(VLOOKUP(Y3,AA16:AK27,3)),CONCATENATE(VLOOKUP(Y3,AA2:AK13,3)))</f>
        <v>120</v>
      </c>
      <c r="AD1" s="605" t="str">
        <f>IF(Y5=1,CONCATENATE(VLOOKUP(Y3,AA16:AK27,4)),CONCATENATE(VLOOKUP(Y3,AA2:AK13,4)))</f>
        <v>100</v>
      </c>
      <c r="AE1" s="605" t="str">
        <f>IF(Y5=1,CONCATENATE(VLOOKUP(Y3,AA16:AK27,5)),CONCATENATE(VLOOKUP(Y3,AA2:AK13,5)))</f>
        <v>80</v>
      </c>
      <c r="AF1" s="605" t="str">
        <f>IF(Y5=1,CONCATENATE(VLOOKUP(Y3,AA16:AK27,6)),CONCATENATE(VLOOKUP(Y3,AA2:AK13,6)))</f>
        <v>70</v>
      </c>
      <c r="AG1" s="605" t="str">
        <f>IF(Y5=1,CONCATENATE(VLOOKUP(Y3,AA16:AK27,7)),CONCATENATE(VLOOKUP(Y3,AA2:AK13,7)))</f>
        <v>60</v>
      </c>
      <c r="AH1" s="605" t="str">
        <f>IF(Y5=1,CONCATENATE(VLOOKUP(Y3,AA16:AK27,8)),CONCATENATE(VLOOKUP(Y3,AA2:AK13,8)))</f>
        <v>55</v>
      </c>
      <c r="AI1" s="605" t="str">
        <f>IF(Y5=1,CONCATENATE(VLOOKUP(Y3,AA16:AK27,9)),CONCATENATE(VLOOKUP(Y3,AA2:AK13,9)))</f>
        <v>50</v>
      </c>
      <c r="AJ1" s="605" t="str">
        <f>IF(Y5=1,CONCATENATE(VLOOKUP(Y3,AA16:AK27,10)),CONCATENATE(VLOOKUP(Y3,AA2:AK13,10)))</f>
        <v>45</v>
      </c>
      <c r="AK1" s="605" t="str">
        <f>IF(Y5=1,CONCATENATE(VLOOKUP(Y3,AA16:AK27,11)),CONCATENATE(VLOOKUP(Y3,AA2:AK13,11)))</f>
        <v>40</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t="str">
        <f>IF(H4="OB","A",IF(H4="IX","W",H4))</f>
        <v>F16 "A"</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t="s">
        <v>482</v>
      </c>
      <c r="I4" s="482"/>
      <c r="J4" s="484"/>
      <c r="K4" s="485"/>
      <c r="L4" s="602"/>
      <c r="M4" s="487" t="str">
        <f>Altalanos!$E$10</f>
        <v>Kovács Zoltán</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IF($B7="","",VLOOKUP($B7,#REF!,5))</f>
        <v/>
      </c>
      <c r="D7" s="579">
        <v>58</v>
      </c>
      <c r="E7" s="774" t="s">
        <v>250</v>
      </c>
      <c r="F7" s="775"/>
      <c r="G7" s="774" t="s">
        <v>251</v>
      </c>
      <c r="H7" s="775"/>
      <c r="I7" s="733" t="s">
        <v>252</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IF($B9="","",VLOOKUP($B9,#REF!,5))</f>
        <v/>
      </c>
      <c r="D9" s="579">
        <v>135</v>
      </c>
      <c r="E9" s="774" t="s">
        <v>253</v>
      </c>
      <c r="F9" s="775"/>
      <c r="G9" s="774" t="s">
        <v>254</v>
      </c>
      <c r="H9" s="775"/>
      <c r="I9" s="733" t="s">
        <v>255</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IF($B11="","",VLOOKUP($B11,#REF!,5))</f>
        <v/>
      </c>
      <c r="D11" s="579">
        <v>12</v>
      </c>
      <c r="E11" s="774" t="s">
        <v>256</v>
      </c>
      <c r="F11" s="775"/>
      <c r="G11" s="774" t="s">
        <v>257</v>
      </c>
      <c r="H11" s="775"/>
      <c r="I11" s="733" t="s">
        <v>255</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IF($B13="","",VLOOKUP($B13,#REF!,5))</f>
        <v/>
      </c>
      <c r="D13" s="579">
        <v>43</v>
      </c>
      <c r="E13" s="774" t="s">
        <v>258</v>
      </c>
      <c r="F13" s="775"/>
      <c r="G13" s="774" t="s">
        <v>259</v>
      </c>
      <c r="H13" s="775"/>
      <c r="I13" s="733" t="s">
        <v>249</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Kiss</v>
      </c>
      <c r="E18" s="766"/>
      <c r="F18" s="766" t="str">
        <f>E9</f>
        <v>Berg</v>
      </c>
      <c r="G18" s="766"/>
      <c r="H18" s="766" t="str">
        <f>E11</f>
        <v>Tóth</v>
      </c>
      <c r="I18" s="766"/>
      <c r="J18" s="766" t="str">
        <f>E13</f>
        <v>Szilasi</v>
      </c>
      <c r="K18" s="76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Kiss</v>
      </c>
      <c r="C19" s="764"/>
      <c r="D19" s="767"/>
      <c r="E19" s="767"/>
      <c r="F19" s="765"/>
      <c r="G19" s="765"/>
      <c r="H19" s="765"/>
      <c r="I19" s="765"/>
      <c r="J19" s="766"/>
      <c r="K19" s="76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Berg</v>
      </c>
      <c r="C20" s="764"/>
      <c r="D20" s="765"/>
      <c r="E20" s="765"/>
      <c r="F20" s="767"/>
      <c r="G20" s="767"/>
      <c r="H20" s="765"/>
      <c r="I20" s="765"/>
      <c r="J20" s="765"/>
      <c r="K20" s="765"/>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Tóth</v>
      </c>
      <c r="C21" s="764"/>
      <c r="D21" s="765"/>
      <c r="E21" s="765"/>
      <c r="F21" s="765"/>
      <c r="G21" s="765"/>
      <c r="H21" s="767"/>
      <c r="I21" s="767"/>
      <c r="J21" s="765"/>
      <c r="K21" s="765"/>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64" t="str">
        <f>E13</f>
        <v>Szilasi</v>
      </c>
      <c r="C22" s="764"/>
      <c r="D22" s="765"/>
      <c r="E22" s="765"/>
      <c r="F22" s="765"/>
      <c r="G22" s="765"/>
      <c r="H22" s="766"/>
      <c r="I22" s="766"/>
      <c r="J22" s="767"/>
      <c r="K22" s="767"/>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62"/>
      <c r="F34" s="762"/>
      <c r="G34" s="567" t="s">
        <v>7</v>
      </c>
      <c r="H34" s="533"/>
      <c r="I34" s="561"/>
      <c r="J34" s="568"/>
      <c r="K34" s="527" t="s">
        <v>111</v>
      </c>
      <c r="L34" s="574"/>
      <c r="M34" s="562"/>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Kovács Zoltán</v>
      </c>
      <c r="L41" s="499"/>
      <c r="M41" s="566"/>
      <c r="P41" s="223"/>
      <c r="Q41" s="217"/>
      <c r="R41" s="557"/>
    </row>
  </sheetData>
  <mergeCells count="37">
    <mergeCell ref="A1:F1"/>
    <mergeCell ref="A4:C4"/>
    <mergeCell ref="B18:C18"/>
    <mergeCell ref="D18:E18"/>
    <mergeCell ref="F18:G18"/>
    <mergeCell ref="G7:H7"/>
    <mergeCell ref="G9:H9"/>
    <mergeCell ref="G11:H11"/>
    <mergeCell ref="G13:H13"/>
    <mergeCell ref="H18:I18"/>
    <mergeCell ref="E34:F34"/>
    <mergeCell ref="E35:F35"/>
    <mergeCell ref="E7:F7"/>
    <mergeCell ref="E9:F9"/>
    <mergeCell ref="E11:F11"/>
    <mergeCell ref="E13:F13"/>
    <mergeCell ref="D21:E21"/>
    <mergeCell ref="F21:G21"/>
    <mergeCell ref="D20:E20"/>
    <mergeCell ref="F20:G20"/>
    <mergeCell ref="D19:E19"/>
    <mergeCell ref="F19:G19"/>
    <mergeCell ref="B22:C22"/>
    <mergeCell ref="J18:K18"/>
    <mergeCell ref="D22:E22"/>
    <mergeCell ref="F22:G22"/>
    <mergeCell ref="H22:I22"/>
    <mergeCell ref="J19:K19"/>
    <mergeCell ref="J20:K20"/>
    <mergeCell ref="J21:K21"/>
    <mergeCell ref="J22:K22"/>
    <mergeCell ref="B21:C21"/>
    <mergeCell ref="H21:I21"/>
    <mergeCell ref="B20:C20"/>
    <mergeCell ref="H20:I20"/>
    <mergeCell ref="B19:C19"/>
    <mergeCell ref="H19:I19"/>
  </mergeCells>
  <phoneticPr fontId="71" type="noConversion"/>
  <conditionalFormatting sqref="E7 E9 E11 E13">
    <cfRule type="cellIs" dxfId="496" priority="1" stopIfTrue="1" operator="equal">
      <formula>"Bye"</formula>
    </cfRule>
  </conditionalFormatting>
  <conditionalFormatting sqref="R41">
    <cfRule type="expression" dxfId="49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FFE04-7E4A-4DFC-9A0F-6835C726D7D9}">
  <sheetPr codeName="Munka13">
    <tabColor indexed="11"/>
  </sheetPr>
  <dimension ref="A1:AK41"/>
  <sheetViews>
    <sheetView workbookViewId="0">
      <selection activeCell="M20" sqref="M2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str">
        <f>IF(Y5=1,CONCATENATE(VLOOKUP(Y3,AA16:AH27,2)),CONCATENATE(VLOOKUP(Y3,AA2:AK13,2)))</f>
        <v>150</v>
      </c>
      <c r="AC1" s="605" t="str">
        <f>IF(Y5=1,CONCATENATE(VLOOKUP(Y3,AA16:AK27,3)),CONCATENATE(VLOOKUP(Y3,AA2:AK13,3)))</f>
        <v>120</v>
      </c>
      <c r="AD1" s="605" t="str">
        <f>IF(Y5=1,CONCATENATE(VLOOKUP(Y3,AA16:AK27,4)),CONCATENATE(VLOOKUP(Y3,AA2:AK13,4)))</f>
        <v>100</v>
      </c>
      <c r="AE1" s="605" t="str">
        <f>IF(Y5=1,CONCATENATE(VLOOKUP(Y3,AA16:AK27,5)),CONCATENATE(VLOOKUP(Y3,AA2:AK13,5)))</f>
        <v>80</v>
      </c>
      <c r="AF1" s="605" t="str">
        <f>IF(Y5=1,CONCATENATE(VLOOKUP(Y3,AA16:AK27,6)),CONCATENATE(VLOOKUP(Y3,AA2:AK13,6)))</f>
        <v>70</v>
      </c>
      <c r="AG1" s="605" t="str">
        <f>IF(Y5=1,CONCATENATE(VLOOKUP(Y3,AA16:AK27,7)),CONCATENATE(VLOOKUP(Y3,AA2:AK13,7)))</f>
        <v>60</v>
      </c>
      <c r="AH1" s="605" t="str">
        <f>IF(Y5=1,CONCATENATE(VLOOKUP(Y3,AA16:AK27,8)),CONCATENATE(VLOOKUP(Y3,AA2:AK13,8)))</f>
        <v>55</v>
      </c>
      <c r="AI1" s="605" t="str">
        <f>IF(Y5=1,CONCATENATE(VLOOKUP(Y3,AA16:AK27,9)),CONCATENATE(VLOOKUP(Y3,AA2:AK13,9)))</f>
        <v>50</v>
      </c>
      <c r="AJ1" s="605" t="str">
        <f>IF(Y5=1,CONCATENATE(VLOOKUP(Y3,AA16:AK27,10)),CONCATENATE(VLOOKUP(Y3,AA2:AK13,10)))</f>
        <v>45</v>
      </c>
      <c r="AK1" s="605" t="str">
        <f>IF(Y5=1,CONCATENATE(VLOOKUP(Y3,AA16:AK27,11)),CONCATENATE(VLOOKUP(Y3,AA2:AK13,11)))</f>
        <v>40</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t="str">
        <f>IF(H4="OB","A",IF(H4="IX","W",H4))</f>
        <v>F18 "A"</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t="s">
        <v>483</v>
      </c>
      <c r="I4" s="482"/>
      <c r="J4" s="484"/>
      <c r="K4" s="485"/>
      <c r="L4" s="602"/>
      <c r="M4" s="487" t="str">
        <f>Altalanos!$E$10</f>
        <v>Kovács Zoltán</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IF($B7="","",VLOOKUP($B7,#REF!,5))</f>
        <v/>
      </c>
      <c r="D7" s="579" t="str">
        <f>IF($B7="","",VLOOKUP($B7,#REF!,15))</f>
        <v/>
      </c>
      <c r="E7" s="774" t="s">
        <v>290</v>
      </c>
      <c r="F7" s="775"/>
      <c r="G7" s="774" t="s">
        <v>272</v>
      </c>
      <c r="H7" s="775"/>
      <c r="I7" s="733" t="s">
        <v>252</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IF($B9="","",VLOOKUP($B9,#REF!,5))</f>
        <v/>
      </c>
      <c r="D9" s="579" t="str">
        <f>IF($B9="","",VLOOKUP($B9,#REF!,15))</f>
        <v/>
      </c>
      <c r="E9" s="774" t="s">
        <v>292</v>
      </c>
      <c r="F9" s="775"/>
      <c r="G9" s="774" t="s">
        <v>280</v>
      </c>
      <c r="H9" s="775"/>
      <c r="I9" s="733" t="s">
        <v>293</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IF($B11="","",VLOOKUP($B11,#REF!,5))</f>
        <v/>
      </c>
      <c r="D11" s="579" t="str">
        <f>IF($B11="","",VLOOKUP($B11,#REF!,15))</f>
        <v/>
      </c>
      <c r="E11" s="774" t="s">
        <v>294</v>
      </c>
      <c r="F11" s="775"/>
      <c r="G11" s="774" t="s">
        <v>277</v>
      </c>
      <c r="H11" s="775"/>
      <c r="I11" s="733" t="s">
        <v>264</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IF($B13="","",VLOOKUP($B13,#REF!,5))</f>
        <v/>
      </c>
      <c r="D13" s="579" t="str">
        <f>IF($B13="","",VLOOKUP($B13,#REF!,15))</f>
        <v/>
      </c>
      <c r="E13" s="774" t="s">
        <v>295</v>
      </c>
      <c r="F13" s="775"/>
      <c r="G13" s="774" t="s">
        <v>296</v>
      </c>
      <c r="H13" s="775"/>
      <c r="I13" s="733" t="s">
        <v>297</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Szabó</v>
      </c>
      <c r="E18" s="766"/>
      <c r="F18" s="766" t="str">
        <f>E9</f>
        <v>Csizmadia</v>
      </c>
      <c r="G18" s="766"/>
      <c r="H18" s="766" t="str">
        <f>E11</f>
        <v>Alt</v>
      </c>
      <c r="I18" s="766"/>
      <c r="J18" s="766" t="str">
        <f>E13</f>
        <v>Havas</v>
      </c>
      <c r="K18" s="76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Szabó</v>
      </c>
      <c r="C19" s="764"/>
      <c r="D19" s="767"/>
      <c r="E19" s="767"/>
      <c r="F19" s="765"/>
      <c r="G19" s="765"/>
      <c r="H19" s="765"/>
      <c r="I19" s="765"/>
      <c r="J19" s="766"/>
      <c r="K19" s="76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Csizmadia</v>
      </c>
      <c r="C20" s="764"/>
      <c r="D20" s="765"/>
      <c r="E20" s="765"/>
      <c r="F20" s="767"/>
      <c r="G20" s="767"/>
      <c r="H20" s="765"/>
      <c r="I20" s="765"/>
      <c r="J20" s="765"/>
      <c r="K20" s="765"/>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Alt</v>
      </c>
      <c r="C21" s="764"/>
      <c r="D21" s="765"/>
      <c r="E21" s="765"/>
      <c r="F21" s="765"/>
      <c r="G21" s="765"/>
      <c r="H21" s="767"/>
      <c r="I21" s="767"/>
      <c r="J21" s="765"/>
      <c r="K21" s="765"/>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64" t="str">
        <f>E13</f>
        <v>Havas</v>
      </c>
      <c r="C22" s="764"/>
      <c r="D22" s="765"/>
      <c r="E22" s="765"/>
      <c r="F22" s="765"/>
      <c r="G22" s="765"/>
      <c r="H22" s="766"/>
      <c r="I22" s="766"/>
      <c r="J22" s="767"/>
      <c r="K22" s="767"/>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62"/>
      <c r="F34" s="762"/>
      <c r="G34" s="567" t="s">
        <v>7</v>
      </c>
      <c r="H34" s="533"/>
      <c r="I34" s="561"/>
      <c r="J34" s="568"/>
      <c r="K34" s="527" t="s">
        <v>111</v>
      </c>
      <c r="L34" s="574"/>
      <c r="M34" s="562"/>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Kovács Zoltán</v>
      </c>
      <c r="L41" s="499"/>
      <c r="M41" s="566"/>
      <c r="P41" s="223"/>
      <c r="Q41" s="217"/>
      <c r="R41" s="557"/>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494" priority="2" stopIfTrue="1" operator="equal">
      <formula>"Bye"</formula>
    </cfRule>
  </conditionalFormatting>
  <conditionalFormatting sqref="R41">
    <cfRule type="expression" dxfId="49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2B3EB-93A9-40CA-BC9C-AC5496CA43CD}">
  <sheetPr codeName="Munka1">
    <tabColor indexed="11"/>
  </sheetPr>
  <dimension ref="A1:AK41"/>
  <sheetViews>
    <sheetView workbookViewId="0">
      <selection activeCell="L16" sqref="L16"/>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str">
        <f>IF(Y5=1,CONCATENATE(VLOOKUP(Y3,AA16:AH27,2)),CONCATENATE(VLOOKUP(Y3,AA2:AK13,2)))</f>
        <v>150</v>
      </c>
      <c r="AC1" s="605" t="str">
        <f>IF(Y5=1,CONCATENATE(VLOOKUP(Y3,AA16:AK27,3)),CONCATENATE(VLOOKUP(Y3,AA2:AK13,3)))</f>
        <v>120</v>
      </c>
      <c r="AD1" s="605" t="str">
        <f>IF(Y5=1,CONCATENATE(VLOOKUP(Y3,AA16:AK27,4)),CONCATENATE(VLOOKUP(Y3,AA2:AK13,4)))</f>
        <v>100</v>
      </c>
      <c r="AE1" s="605" t="str">
        <f>IF(Y5=1,CONCATENATE(VLOOKUP(Y3,AA16:AK27,5)),CONCATENATE(VLOOKUP(Y3,AA2:AK13,5)))</f>
        <v>80</v>
      </c>
      <c r="AF1" s="605" t="str">
        <f>IF(Y5=1,CONCATENATE(VLOOKUP(Y3,AA16:AK27,6)),CONCATENATE(VLOOKUP(Y3,AA2:AK13,6)))</f>
        <v>70</v>
      </c>
      <c r="AG1" s="605" t="str">
        <f>IF(Y5=1,CONCATENATE(VLOOKUP(Y3,AA16:AK27,7)),CONCATENATE(VLOOKUP(Y3,AA2:AK13,7)))</f>
        <v>60</v>
      </c>
      <c r="AH1" s="605" t="str">
        <f>IF(Y5=1,CONCATENATE(VLOOKUP(Y3,AA16:AK27,8)),CONCATENATE(VLOOKUP(Y3,AA2:AK13,8)))</f>
        <v>55</v>
      </c>
      <c r="AI1" s="605" t="str">
        <f>IF(Y5=1,CONCATENATE(VLOOKUP(Y3,AA16:AK27,9)),CONCATENATE(VLOOKUP(Y3,AA2:AK13,9)))</f>
        <v>50</v>
      </c>
      <c r="AJ1" s="605" t="str">
        <f>IF(Y5=1,CONCATENATE(VLOOKUP(Y3,AA16:AK27,10)),CONCATENATE(VLOOKUP(Y3,AA2:AK13,10)))</f>
        <v>45</v>
      </c>
      <c r="AK1" s="605" t="str">
        <f>IF(Y5=1,CONCATENATE(VLOOKUP(Y3,AA16:AK27,11)),CONCATENATE(VLOOKUP(Y3,AA2:AK13,11)))</f>
        <v>40</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t="str">
        <f>IF(H4="OB","A",IF(H4="IX","W",H4))</f>
        <v>F18+ "A"</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t="s">
        <v>484</v>
      </c>
      <c r="I4" s="482"/>
      <c r="J4" s="484"/>
      <c r="K4" s="485"/>
      <c r="L4" s="487" t="str">
        <f>Altalanos!$E$10</f>
        <v>Kovács Zoltán</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IF($B7="","",VLOOKUP($B7,#REF!,5))</f>
        <v/>
      </c>
      <c r="D7" s="545"/>
      <c r="E7" s="734" t="s">
        <v>260</v>
      </c>
      <c r="F7" s="546"/>
      <c r="G7" s="734" t="s">
        <v>261</v>
      </c>
      <c r="H7" s="546"/>
      <c r="I7" s="734" t="s">
        <v>262</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IF($B9="","",VLOOKUP($B9,#REF!,5))</f>
        <v/>
      </c>
      <c r="D9" s="545">
        <v>780</v>
      </c>
      <c r="E9" s="734" t="s">
        <v>261</v>
      </c>
      <c r="F9" s="546"/>
      <c r="G9" s="734" t="s">
        <v>263</v>
      </c>
      <c r="H9" s="546"/>
      <c r="I9" s="734" t="s">
        <v>264</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IF($B11="","",VLOOKUP($B11,#REF!,5))</f>
        <v/>
      </c>
      <c r="D11" s="545">
        <v>800</v>
      </c>
      <c r="E11" s="734" t="s">
        <v>265</v>
      </c>
      <c r="F11" s="546"/>
      <c r="G11" s="734" t="s">
        <v>266</v>
      </c>
      <c r="H11" s="546"/>
      <c r="I11" s="734" t="s">
        <v>264</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Galbács</v>
      </c>
      <c r="E18" s="766"/>
      <c r="F18" s="766" t="str">
        <f>E9</f>
        <v>Mihály</v>
      </c>
      <c r="G18" s="766"/>
      <c r="H18" s="766" t="str">
        <f>E11</f>
        <v xml:space="preserve">Kátay </v>
      </c>
      <c r="I18" s="766"/>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Galbács</v>
      </c>
      <c r="C19" s="764"/>
      <c r="D19" s="767"/>
      <c r="E19" s="767"/>
      <c r="F19" s="765"/>
      <c r="G19" s="765"/>
      <c r="H19" s="765"/>
      <c r="I19" s="765"/>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Mihály</v>
      </c>
      <c r="C20" s="764"/>
      <c r="D20" s="765"/>
      <c r="E20" s="765"/>
      <c r="F20" s="767"/>
      <c r="G20" s="767"/>
      <c r="H20" s="765"/>
      <c r="I20" s="765"/>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 xml:space="preserve">Kátay </v>
      </c>
      <c r="C21" s="764"/>
      <c r="D21" s="765"/>
      <c r="E21" s="765"/>
      <c r="F21" s="765"/>
      <c r="G21" s="765"/>
      <c r="H21" s="767"/>
      <c r="I21" s="767"/>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62"/>
      <c r="F34" s="762"/>
      <c r="G34" s="567" t="s">
        <v>7</v>
      </c>
      <c r="H34" s="533"/>
      <c r="I34" s="561"/>
      <c r="J34" s="568"/>
      <c r="K34" s="527" t="s">
        <v>111</v>
      </c>
      <c r="L34" s="574"/>
      <c r="M34" s="564"/>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Kovács Zoltán</v>
      </c>
      <c r="L41" s="499"/>
      <c r="M41" s="566"/>
      <c r="P41" s="223"/>
      <c r="Q41" s="217"/>
      <c r="R41" s="557"/>
    </row>
  </sheetData>
  <mergeCells count="20">
    <mergeCell ref="D18:E18"/>
    <mergeCell ref="F18:G18"/>
    <mergeCell ref="H18:I18"/>
    <mergeCell ref="B18:C18"/>
    <mergeCell ref="E35:F35"/>
    <mergeCell ref="F21:G21"/>
    <mergeCell ref="H21:I21"/>
    <mergeCell ref="A1:F1"/>
    <mergeCell ref="E34:F34"/>
    <mergeCell ref="B19:C19"/>
    <mergeCell ref="B20:C20"/>
    <mergeCell ref="B21:C21"/>
    <mergeCell ref="D21:E21"/>
    <mergeCell ref="D19:E19"/>
    <mergeCell ref="F19:G19"/>
    <mergeCell ref="H19:I19"/>
    <mergeCell ref="D20:E20"/>
    <mergeCell ref="F20:G20"/>
    <mergeCell ref="H20:I20"/>
    <mergeCell ref="A4:C4"/>
  </mergeCells>
  <phoneticPr fontId="71" type="noConversion"/>
  <conditionalFormatting sqref="E7 E9 E11">
    <cfRule type="cellIs" dxfId="492" priority="1" stopIfTrue="1" operator="equal">
      <formula>"Bye"</formula>
    </cfRule>
  </conditionalFormatting>
  <conditionalFormatting sqref="R41">
    <cfRule type="expression" dxfId="491"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A6B5-0FA0-44B2-A2F0-4F256856C7E2}">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4" customWidth="1"/>
    <col min="15" max="15" width="8.5546875" customWidth="1"/>
    <col min="16" max="16" width="11.5546875" hidden="1" customWidth="1"/>
  </cols>
  <sheetData>
    <row r="1" spans="1:14" ht="24.6" x14ac:dyDescent="0.3">
      <c r="A1" s="45" t="str">
        <f>Altalanos!$A$6</f>
        <v>Diákolimpiai Döntő</v>
      </c>
      <c r="B1" s="46"/>
      <c r="C1" s="46"/>
      <c r="D1" s="37"/>
      <c r="E1" s="37"/>
      <c r="F1" s="47"/>
      <c r="G1" s="37"/>
      <c r="H1" s="37"/>
      <c r="I1" s="37"/>
      <c r="J1" s="37"/>
      <c r="K1" s="37"/>
      <c r="L1" s="37"/>
      <c r="M1" s="37"/>
      <c r="N1" s="48"/>
    </row>
    <row r="2" spans="1:14" x14ac:dyDescent="0.25">
      <c r="A2" s="49"/>
      <c r="B2" s="29"/>
      <c r="C2" s="29"/>
      <c r="D2" s="37"/>
      <c r="E2" s="37"/>
      <c r="F2" s="37"/>
      <c r="G2" s="37"/>
      <c r="H2" s="37"/>
      <c r="I2" s="37"/>
      <c r="J2" s="37"/>
      <c r="K2" s="37"/>
      <c r="L2" s="37"/>
      <c r="M2" s="37"/>
      <c r="N2" s="47"/>
    </row>
    <row r="3" spans="1:14" s="2" customFormat="1" ht="39.75" customHeight="1" thickBot="1" x14ac:dyDescent="0.3">
      <c r="A3" s="50"/>
      <c r="B3" s="51" t="s">
        <v>81</v>
      </c>
      <c r="C3" s="52"/>
      <c r="D3" s="53"/>
      <c r="E3" s="53"/>
      <c r="F3" s="54"/>
      <c r="G3" s="53"/>
      <c r="H3" s="55"/>
      <c r="I3" s="54"/>
      <c r="J3" s="53"/>
      <c r="K3" s="53"/>
      <c r="L3" s="53"/>
      <c r="M3" s="53"/>
      <c r="N3" s="55"/>
    </row>
    <row r="4" spans="1:14" s="18" customFormat="1" ht="9.6" x14ac:dyDescent="0.25">
      <c r="A4" s="54" t="s">
        <v>82</v>
      </c>
      <c r="B4" s="52" t="s">
        <v>79</v>
      </c>
      <c r="C4" s="56"/>
      <c r="D4" s="56"/>
      <c r="E4" s="56"/>
      <c r="F4" s="56"/>
      <c r="G4" s="56"/>
      <c r="H4" s="56"/>
      <c r="I4" s="56"/>
      <c r="J4" s="56"/>
      <c r="K4" s="56"/>
      <c r="L4" s="56"/>
      <c r="M4" s="56"/>
      <c r="N4" s="56"/>
    </row>
    <row r="5" spans="1:14" s="38" customFormat="1" ht="12.75" customHeight="1" x14ac:dyDescent="0.25">
      <c r="A5" s="57" t="str">
        <f>Altalanos!$A$10</f>
        <v xml:space="preserve">2026. május 7. </v>
      </c>
      <c r="B5" s="58" t="str">
        <f>Altalanos!$C$10</f>
        <v>Gyula</v>
      </c>
      <c r="C5" s="59"/>
      <c r="D5" s="59"/>
      <c r="E5" s="59"/>
      <c r="F5" s="59"/>
      <c r="G5" s="59"/>
      <c r="H5" s="59"/>
      <c r="I5" s="59"/>
      <c r="J5" s="59"/>
      <c r="K5" s="59"/>
      <c r="L5" s="59"/>
      <c r="M5" s="60"/>
      <c r="N5" s="60"/>
    </row>
    <row r="6" spans="1:14" s="2" customFormat="1" ht="60" customHeight="1" thickBot="1" x14ac:dyDescent="0.3">
      <c r="A6" s="760" t="s">
        <v>83</v>
      </c>
      <c r="B6" s="760"/>
      <c r="C6" s="61"/>
      <c r="D6" s="61"/>
      <c r="E6" s="61"/>
      <c r="F6" s="62"/>
      <c r="G6" s="63"/>
      <c r="H6" s="61"/>
      <c r="I6" s="62"/>
      <c r="J6" s="61"/>
      <c r="K6" s="61"/>
      <c r="L6" s="61"/>
      <c r="M6" s="61"/>
      <c r="N6" s="64"/>
    </row>
    <row r="7" spans="1:14" s="18" customFormat="1" ht="13.5" hidden="1" customHeight="1" x14ac:dyDescent="0.25">
      <c r="A7" s="65"/>
      <c r="B7" s="66"/>
      <c r="C7" s="66"/>
      <c r="D7" s="66"/>
      <c r="E7" s="66"/>
      <c r="F7" s="66"/>
      <c r="G7" s="66"/>
      <c r="H7" s="66"/>
      <c r="I7" s="66"/>
      <c r="J7" s="66"/>
      <c r="K7" s="66"/>
      <c r="L7" s="66"/>
      <c r="M7" s="66"/>
      <c r="N7" s="56"/>
    </row>
    <row r="8" spans="1:14" s="11" customFormat="1" ht="12.75" hidden="1" customHeight="1" x14ac:dyDescent="0.25">
      <c r="A8" s="67"/>
      <c r="B8" s="40"/>
      <c r="C8" s="40"/>
      <c r="D8" s="40"/>
      <c r="E8" s="40"/>
      <c r="F8" s="40"/>
      <c r="G8" s="40"/>
      <c r="H8" s="40"/>
      <c r="I8" s="40"/>
      <c r="J8" s="40"/>
      <c r="K8" s="40"/>
      <c r="L8" s="40"/>
      <c r="M8" s="40"/>
      <c r="N8" s="59"/>
    </row>
    <row r="9" spans="1:14" s="18" customFormat="1" hidden="1" x14ac:dyDescent="0.25">
      <c r="A9" s="68"/>
      <c r="B9" s="70"/>
      <c r="C9" s="71"/>
      <c r="D9" s="70"/>
      <c r="E9" s="70"/>
      <c r="F9" s="70"/>
      <c r="G9" s="70"/>
      <c r="H9" s="70"/>
      <c r="I9" s="70"/>
      <c r="J9" s="70"/>
      <c r="K9" s="70"/>
      <c r="L9" s="70"/>
      <c r="M9" s="70"/>
      <c r="N9" s="72"/>
    </row>
    <row r="10" spans="1:14" s="18" customFormat="1" ht="9.6" hidden="1" x14ac:dyDescent="0.25">
      <c r="A10" s="65"/>
      <c r="B10" s="66"/>
      <c r="C10" s="56"/>
      <c r="D10" s="56"/>
      <c r="E10" s="56"/>
      <c r="F10" s="56"/>
      <c r="G10" s="56"/>
      <c r="H10" s="56"/>
      <c r="I10" s="56"/>
      <c r="J10" s="56"/>
      <c r="K10" s="56"/>
      <c r="L10" s="56"/>
      <c r="M10" s="56"/>
      <c r="N10" s="56"/>
    </row>
    <row r="11" spans="1:14" s="38" customFormat="1" ht="12.75" hidden="1" customHeight="1" x14ac:dyDescent="0.25">
      <c r="A11" s="73"/>
      <c r="B11" s="39"/>
      <c r="C11" s="59"/>
      <c r="D11" s="59"/>
      <c r="E11" s="59"/>
      <c r="F11" s="59"/>
      <c r="G11" s="59"/>
      <c r="H11" s="59"/>
      <c r="I11" s="59"/>
      <c r="J11" s="59"/>
      <c r="K11" s="59"/>
      <c r="L11" s="59"/>
      <c r="M11" s="60"/>
      <c r="N11" s="56"/>
    </row>
    <row r="12" spans="1:14" s="18" customFormat="1" ht="9.6" hidden="1" x14ac:dyDescent="0.25">
      <c r="A12" s="65"/>
      <c r="B12" s="66"/>
      <c r="C12" s="66"/>
      <c r="D12" s="66"/>
      <c r="E12" s="66"/>
      <c r="F12" s="66"/>
      <c r="G12" s="66"/>
      <c r="H12" s="66"/>
      <c r="I12" s="66"/>
      <c r="J12" s="66"/>
      <c r="K12" s="66"/>
      <c r="L12" s="66"/>
      <c r="M12" s="66"/>
      <c r="N12" s="56"/>
    </row>
    <row r="13" spans="1:14" s="11" customFormat="1" ht="12.75" hidden="1" customHeight="1" x14ac:dyDescent="0.25">
      <c r="A13" s="67"/>
      <c r="B13" s="40"/>
      <c r="C13" s="40"/>
      <c r="D13" s="40"/>
      <c r="E13" s="40"/>
      <c r="F13" s="40"/>
      <c r="G13" s="40"/>
      <c r="H13" s="40"/>
      <c r="I13" s="40"/>
      <c r="J13" s="40"/>
      <c r="K13" s="40"/>
      <c r="L13" s="40"/>
      <c r="M13" s="40"/>
      <c r="N13" s="12"/>
    </row>
    <row r="14" spans="1:14" s="18" customFormat="1" hidden="1" x14ac:dyDescent="0.25">
      <c r="A14" s="68"/>
      <c r="B14" s="70"/>
      <c r="C14" s="71"/>
      <c r="D14" s="70"/>
      <c r="E14" s="70"/>
      <c r="F14" s="70"/>
      <c r="G14" s="70"/>
      <c r="H14" s="70"/>
      <c r="I14" s="70"/>
      <c r="J14" s="70"/>
      <c r="K14" s="70"/>
      <c r="L14" s="70"/>
      <c r="M14" s="70"/>
      <c r="N14" s="72"/>
    </row>
    <row r="15" spans="1:14" s="18" customFormat="1" ht="9.6" hidden="1" x14ac:dyDescent="0.25">
      <c r="A15" s="65"/>
      <c r="B15" s="66"/>
      <c r="C15" s="56"/>
      <c r="D15" s="56"/>
      <c r="E15" s="56"/>
      <c r="F15" s="56"/>
      <c r="G15" s="56"/>
      <c r="H15" s="56"/>
      <c r="I15" s="56"/>
      <c r="J15" s="56"/>
      <c r="K15" s="56"/>
      <c r="L15" s="56"/>
      <c r="M15" s="56"/>
      <c r="N15" s="56"/>
    </row>
    <row r="16" spans="1:14" s="18" customFormat="1" hidden="1" x14ac:dyDescent="0.25">
      <c r="A16" s="73"/>
      <c r="B16" s="39"/>
      <c r="C16" s="59"/>
      <c r="D16" s="59"/>
      <c r="E16" s="59"/>
      <c r="F16" s="59"/>
      <c r="G16" s="59"/>
      <c r="H16" s="59"/>
      <c r="I16" s="59"/>
      <c r="J16" s="59"/>
      <c r="K16" s="59"/>
      <c r="L16" s="59"/>
      <c r="M16" s="60"/>
      <c r="N16" s="56"/>
    </row>
    <row r="17" spans="1:16" s="18" customFormat="1" ht="9.6" hidden="1" x14ac:dyDescent="0.25">
      <c r="A17" s="65"/>
      <c r="B17" s="66"/>
      <c r="C17" s="66"/>
      <c r="D17" s="66"/>
      <c r="E17" s="66"/>
      <c r="F17" s="66"/>
      <c r="G17" s="66"/>
      <c r="H17" s="66"/>
      <c r="I17" s="66"/>
      <c r="J17" s="66"/>
      <c r="K17" s="66"/>
      <c r="L17" s="66"/>
      <c r="M17" s="66"/>
      <c r="N17" s="56"/>
    </row>
    <row r="18" spans="1:16" s="11" customFormat="1" ht="12.75" hidden="1" customHeight="1" x14ac:dyDescent="0.25">
      <c r="A18" s="67"/>
      <c r="B18" s="40"/>
      <c r="C18" s="40"/>
      <c r="D18" s="40"/>
      <c r="E18" s="40"/>
      <c r="F18" s="40"/>
      <c r="G18" s="40"/>
      <c r="H18" s="40"/>
      <c r="I18" s="40"/>
      <c r="J18" s="40"/>
      <c r="K18" s="40"/>
      <c r="L18" s="40"/>
      <c r="M18" s="40"/>
      <c r="N18" s="12"/>
    </row>
    <row r="19" spans="1:16" s="11" customFormat="1" ht="7.5" hidden="1" customHeight="1" x14ac:dyDescent="0.25">
      <c r="A19" s="74"/>
      <c r="B19" s="74"/>
      <c r="C19" s="14"/>
      <c r="D19" s="14"/>
      <c r="E19" s="14"/>
      <c r="F19" s="14"/>
      <c r="G19" s="14"/>
      <c r="H19" s="14"/>
      <c r="I19" s="14"/>
      <c r="J19" s="14"/>
      <c r="K19" s="14"/>
      <c r="L19" s="14"/>
      <c r="M19" s="14"/>
      <c r="N19" s="12"/>
    </row>
    <row r="20" spans="1:16" s="18" customFormat="1" ht="13.8" thickBot="1" x14ac:dyDescent="0.3">
      <c r="A20" s="369" t="s">
        <v>84</v>
      </c>
      <c r="B20" s="370"/>
      <c r="C20" s="71"/>
      <c r="D20" s="70"/>
      <c r="E20" s="70"/>
      <c r="F20" s="70"/>
      <c r="G20" s="70"/>
      <c r="H20" s="70"/>
      <c r="I20" s="70"/>
      <c r="J20" s="70"/>
      <c r="K20" s="70"/>
      <c r="L20" s="70"/>
      <c r="M20" s="70"/>
      <c r="N20" s="72"/>
    </row>
    <row r="21" spans="1:16" s="18" customFormat="1" ht="9.6" x14ac:dyDescent="0.25">
      <c r="A21" s="75" t="s">
        <v>85</v>
      </c>
      <c r="B21" s="76" t="s">
        <v>86</v>
      </c>
      <c r="C21" s="56"/>
      <c r="D21" s="56"/>
      <c r="E21" s="56"/>
      <c r="F21" s="56"/>
      <c r="G21" s="56"/>
      <c r="H21" s="56"/>
      <c r="I21" s="56"/>
      <c r="J21" s="56"/>
      <c r="K21" s="56"/>
      <c r="L21" s="56"/>
      <c r="M21" s="56"/>
      <c r="N21" s="56"/>
      <c r="P21" s="77" t="s">
        <v>133</v>
      </c>
    </row>
    <row r="22" spans="1:16" s="18" customFormat="1" ht="19.5" customHeight="1" x14ac:dyDescent="0.25">
      <c r="A22" s="78"/>
      <c r="B22" s="79"/>
      <c r="C22" s="59"/>
      <c r="D22" s="59"/>
      <c r="E22" s="59"/>
      <c r="F22" s="59"/>
      <c r="G22" s="59"/>
      <c r="H22" s="59"/>
      <c r="I22" s="59"/>
      <c r="J22" s="59"/>
      <c r="K22" s="59"/>
      <c r="L22" s="59"/>
      <c r="M22" s="60"/>
      <c r="N22" s="56"/>
      <c r="P22" s="80" t="str">
        <f t="shared" ref="P22:P29" si="0">LEFT(B22,1)&amp;" "&amp;A22</f>
        <v xml:space="preserve"> </v>
      </c>
    </row>
    <row r="23" spans="1:16" s="18" customFormat="1" ht="19.5" customHeight="1" x14ac:dyDescent="0.25">
      <c r="A23" s="78"/>
      <c r="B23" s="79"/>
      <c r="C23" s="59"/>
      <c r="D23" s="59"/>
      <c r="E23" s="59"/>
      <c r="F23" s="59"/>
      <c r="G23" s="59"/>
      <c r="H23" s="59"/>
      <c r="I23" s="59"/>
      <c r="J23" s="59"/>
      <c r="K23" s="59"/>
      <c r="L23" s="59"/>
      <c r="M23" s="60"/>
      <c r="N23" s="56"/>
      <c r="P23" s="80" t="str">
        <f t="shared" si="0"/>
        <v xml:space="preserve"> </v>
      </c>
    </row>
    <row r="24" spans="1:16" s="18" customFormat="1" ht="19.5" customHeight="1" x14ac:dyDescent="0.25">
      <c r="A24" s="78"/>
      <c r="B24" s="79"/>
      <c r="C24" s="59"/>
      <c r="D24" s="59"/>
      <c r="E24" s="59"/>
      <c r="F24" s="59"/>
      <c r="G24" s="59"/>
      <c r="H24" s="59"/>
      <c r="I24" s="59"/>
      <c r="J24" s="59"/>
      <c r="K24" s="59"/>
      <c r="L24" s="59"/>
      <c r="M24" s="60"/>
      <c r="N24" s="56"/>
      <c r="P24" s="80" t="str">
        <f t="shared" si="0"/>
        <v xml:space="preserve"> </v>
      </c>
    </row>
    <row r="25" spans="1:16" s="2" customFormat="1" ht="19.5" customHeight="1" x14ac:dyDescent="0.25">
      <c r="A25" s="78"/>
      <c r="B25" s="79"/>
      <c r="C25" s="59"/>
      <c r="D25" s="59"/>
      <c r="E25" s="59"/>
      <c r="F25" s="59"/>
      <c r="G25" s="59"/>
      <c r="H25" s="59"/>
      <c r="I25" s="59"/>
      <c r="J25" s="59"/>
      <c r="K25" s="59"/>
      <c r="L25" s="59"/>
      <c r="M25" s="60"/>
      <c r="N25" s="56"/>
      <c r="P25" s="80" t="str">
        <f t="shared" si="0"/>
        <v xml:space="preserve"> </v>
      </c>
    </row>
    <row r="26" spans="1:16" s="2" customFormat="1" ht="19.5" customHeight="1" x14ac:dyDescent="0.25">
      <c r="A26" s="78"/>
      <c r="B26" s="79"/>
      <c r="C26" s="59"/>
      <c r="D26" s="59"/>
      <c r="E26" s="59"/>
      <c r="F26" s="59"/>
      <c r="G26" s="59"/>
      <c r="H26" s="59"/>
      <c r="I26" s="59"/>
      <c r="J26" s="59"/>
      <c r="K26" s="59"/>
      <c r="L26" s="59"/>
      <c r="M26" s="60"/>
      <c r="N26" s="56"/>
      <c r="P26" s="80" t="str">
        <f t="shared" si="0"/>
        <v xml:space="preserve"> </v>
      </c>
    </row>
    <row r="27" spans="1:16" s="2" customFormat="1" ht="19.5" customHeight="1" x14ac:dyDescent="0.25">
      <c r="A27" s="78"/>
      <c r="B27" s="79"/>
      <c r="C27" s="59"/>
      <c r="D27" s="59"/>
      <c r="E27" s="59"/>
      <c r="F27" s="59"/>
      <c r="G27" s="59"/>
      <c r="H27" s="59"/>
      <c r="I27" s="59"/>
      <c r="J27" s="59"/>
      <c r="K27" s="59"/>
      <c r="L27" s="59"/>
      <c r="M27" s="60"/>
      <c r="N27" s="56"/>
      <c r="P27" s="80" t="str">
        <f t="shared" si="0"/>
        <v xml:space="preserve"> </v>
      </c>
    </row>
    <row r="28" spans="1:16" s="2" customFormat="1" ht="19.5" customHeight="1" x14ac:dyDescent="0.25">
      <c r="A28" s="78"/>
      <c r="B28" s="79"/>
      <c r="C28" s="59"/>
      <c r="D28" s="59"/>
      <c r="E28" s="59"/>
      <c r="F28" s="59"/>
      <c r="G28" s="59"/>
      <c r="H28" s="59"/>
      <c r="I28" s="59"/>
      <c r="J28" s="59"/>
      <c r="K28" s="59"/>
      <c r="L28" s="59"/>
      <c r="M28" s="60"/>
      <c r="N28" s="56"/>
      <c r="P28" s="80" t="str">
        <f t="shared" si="0"/>
        <v xml:space="preserve"> </v>
      </c>
    </row>
    <row r="29" spans="1:16" s="2" customFormat="1" ht="19.5" customHeight="1" thickBot="1" x14ac:dyDescent="0.3">
      <c r="A29" s="81"/>
      <c r="B29" s="82"/>
      <c r="C29" s="59"/>
      <c r="D29" s="59"/>
      <c r="E29" s="59"/>
      <c r="F29" s="59"/>
      <c r="G29" s="59"/>
      <c r="H29" s="59"/>
      <c r="I29" s="59"/>
      <c r="J29" s="59"/>
      <c r="K29" s="59"/>
      <c r="L29" s="59"/>
      <c r="M29" s="60"/>
      <c r="N29" s="56"/>
      <c r="P29" s="80" t="str">
        <f t="shared" si="0"/>
        <v xml:space="preserve"> </v>
      </c>
    </row>
    <row r="30" spans="1:16" ht="13.8" thickBot="1" x14ac:dyDescent="0.3">
      <c r="A30" s="37"/>
      <c r="B30" s="37"/>
      <c r="C30" s="37"/>
      <c r="D30" s="37"/>
      <c r="E30" s="37"/>
      <c r="F30" s="37"/>
      <c r="G30" s="37"/>
      <c r="H30" s="37"/>
      <c r="I30" s="37"/>
      <c r="J30" s="37"/>
      <c r="K30" s="37"/>
      <c r="L30" s="37"/>
      <c r="M30" s="37"/>
      <c r="N30" s="83"/>
      <c r="P30" s="84" t="s">
        <v>134</v>
      </c>
    </row>
    <row r="31" spans="1:16" x14ac:dyDescent="0.25">
      <c r="A31" s="37"/>
      <c r="B31" s="37"/>
      <c r="C31" s="37"/>
      <c r="D31" s="37"/>
      <c r="E31" s="37"/>
      <c r="F31" s="37"/>
      <c r="G31" s="37"/>
      <c r="H31" s="37"/>
      <c r="I31" s="37"/>
      <c r="J31" s="37"/>
      <c r="K31" s="37"/>
      <c r="L31" s="37"/>
      <c r="M31" s="37"/>
      <c r="N31" s="83"/>
    </row>
    <row r="32" spans="1:16" x14ac:dyDescent="0.25">
      <c r="A32" s="37"/>
      <c r="B32" s="37"/>
      <c r="C32" s="37"/>
      <c r="D32" s="37"/>
      <c r="E32" s="37"/>
      <c r="F32" s="37"/>
      <c r="G32" s="37"/>
      <c r="H32" s="37"/>
      <c r="I32" s="37"/>
      <c r="J32" s="37"/>
      <c r="K32" s="37"/>
      <c r="L32" s="37"/>
      <c r="M32" s="37"/>
      <c r="N32" s="83"/>
    </row>
    <row r="33" spans="1:14" x14ac:dyDescent="0.25">
      <c r="A33" s="37"/>
      <c r="B33" s="37"/>
      <c r="C33" s="37"/>
      <c r="D33" s="37"/>
      <c r="E33" s="37"/>
      <c r="F33" s="37"/>
      <c r="G33" s="37"/>
      <c r="H33" s="37"/>
      <c r="I33" s="37"/>
      <c r="J33" s="37"/>
      <c r="K33" s="37"/>
      <c r="L33" s="37"/>
      <c r="M33" s="37"/>
      <c r="N33" s="83"/>
    </row>
    <row r="34" spans="1:14" x14ac:dyDescent="0.25">
      <c r="A34" s="37"/>
      <c r="B34" s="37"/>
      <c r="C34" s="37"/>
      <c r="D34" s="37"/>
      <c r="E34" s="37"/>
      <c r="F34" s="37"/>
      <c r="G34" s="37"/>
      <c r="H34" s="37"/>
      <c r="I34" s="37"/>
      <c r="J34" s="37"/>
      <c r="K34" s="37"/>
      <c r="L34" s="37"/>
      <c r="M34" s="37"/>
      <c r="N34" s="83"/>
    </row>
    <row r="35" spans="1:14" x14ac:dyDescent="0.25">
      <c r="A35" s="37"/>
      <c r="B35" s="37"/>
      <c r="C35" s="37"/>
      <c r="D35" s="37"/>
      <c r="E35" s="37"/>
      <c r="F35" s="37"/>
      <c r="G35" s="37"/>
      <c r="H35" s="37"/>
      <c r="I35" s="37"/>
      <c r="J35" s="37"/>
      <c r="K35" s="37"/>
      <c r="L35" s="37"/>
      <c r="M35" s="37"/>
      <c r="N35" s="83"/>
    </row>
    <row r="36" spans="1:14" x14ac:dyDescent="0.25">
      <c r="A36" s="37"/>
      <c r="B36" s="37"/>
      <c r="C36" s="37"/>
      <c r="D36" s="37"/>
      <c r="E36" s="37"/>
      <c r="F36" s="37"/>
      <c r="G36" s="37"/>
      <c r="H36" s="37"/>
      <c r="I36" s="37"/>
      <c r="J36" s="37"/>
      <c r="K36" s="37"/>
      <c r="L36" s="37"/>
      <c r="M36" s="37"/>
      <c r="N36" s="83"/>
    </row>
    <row r="37" spans="1:14" x14ac:dyDescent="0.25">
      <c r="A37" s="37"/>
      <c r="B37" s="37"/>
      <c r="C37" s="37"/>
      <c r="D37" s="37"/>
      <c r="E37" s="37"/>
      <c r="F37" s="37"/>
      <c r="G37" s="37"/>
      <c r="H37" s="37"/>
      <c r="I37" s="37"/>
      <c r="J37" s="37"/>
      <c r="K37" s="37"/>
      <c r="L37" s="37"/>
      <c r="M37" s="37"/>
      <c r="N37" s="83"/>
    </row>
    <row r="38" spans="1:14" x14ac:dyDescent="0.25">
      <c r="A38" s="37"/>
      <c r="B38" s="37"/>
      <c r="C38" s="37"/>
      <c r="D38" s="37"/>
      <c r="E38" s="37"/>
      <c r="F38" s="37"/>
      <c r="G38" s="37"/>
      <c r="H38" s="37"/>
      <c r="I38" s="37"/>
      <c r="J38" s="37"/>
      <c r="K38" s="37"/>
      <c r="L38" s="37"/>
      <c r="M38" s="37"/>
      <c r="N38" s="83"/>
    </row>
    <row r="39" spans="1:14" x14ac:dyDescent="0.25">
      <c r="A39" s="37"/>
      <c r="B39" s="37"/>
      <c r="C39" s="37"/>
      <c r="D39" s="37"/>
      <c r="E39" s="37"/>
      <c r="F39" s="37"/>
      <c r="G39" s="37"/>
      <c r="H39" s="37"/>
      <c r="I39" s="37"/>
      <c r="J39" s="37"/>
      <c r="K39" s="37"/>
      <c r="L39" s="37"/>
      <c r="M39" s="37"/>
      <c r="N39" s="83"/>
    </row>
    <row r="40" spans="1:14" x14ac:dyDescent="0.25">
      <c r="A40" s="37"/>
      <c r="B40" s="37"/>
      <c r="C40" s="37"/>
      <c r="D40" s="37"/>
      <c r="E40" s="37"/>
      <c r="F40" s="37"/>
      <c r="G40" s="37"/>
      <c r="H40" s="37"/>
      <c r="I40" s="37"/>
      <c r="J40" s="37"/>
      <c r="K40" s="37"/>
      <c r="L40" s="37"/>
      <c r="M40" s="37"/>
      <c r="N40" s="83"/>
    </row>
    <row r="41" spans="1:14" x14ac:dyDescent="0.25">
      <c r="A41" s="37"/>
      <c r="B41" s="37"/>
      <c r="C41" s="37"/>
      <c r="D41" s="37"/>
      <c r="E41" s="37"/>
      <c r="F41" s="37"/>
      <c r="G41" s="37"/>
      <c r="H41" s="37"/>
      <c r="I41" s="37"/>
      <c r="J41" s="37"/>
      <c r="K41" s="37"/>
      <c r="L41" s="37"/>
      <c r="M41" s="37"/>
      <c r="N41" s="83"/>
    </row>
    <row r="42" spans="1:14" x14ac:dyDescent="0.25">
      <c r="A42" s="37"/>
      <c r="B42" s="37"/>
      <c r="C42" s="37"/>
      <c r="D42" s="37"/>
      <c r="E42" s="37"/>
      <c r="F42" s="37"/>
      <c r="G42" s="37"/>
      <c r="H42" s="37"/>
      <c r="I42" s="37"/>
      <c r="J42" s="37"/>
      <c r="K42" s="37"/>
      <c r="L42" s="37"/>
      <c r="M42" s="37"/>
      <c r="N42" s="83"/>
    </row>
  </sheetData>
  <mergeCells count="1">
    <mergeCell ref="A6:B6"/>
  </mergeCells>
  <phoneticPr fontId="71" type="noConversion"/>
  <printOptions horizontalCentered="1"/>
  <pageMargins left="0.35" right="0.35" top="0.39" bottom="0.39" header="0" footer="0"/>
  <pageSetup paperSize="9" orientation="portrait" horizontalDpi="20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8928" r:id="rId3"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D575D-D560-4807-A9F2-DFCAC2E57F35}">
  <sheetPr codeName="Sheet26">
    <tabColor indexed="42"/>
  </sheetPr>
  <dimension ref="A1:O134"/>
  <sheetViews>
    <sheetView showGridLines="0" showZeros="0" workbookViewId="0">
      <pane ySplit="6" topLeftCell="A7" activePane="bottomLeft" state="frozen"/>
      <selection activeCell="F3" sqref="F3"/>
      <selection pane="bottomLeft" activeCell="R11" sqref="R11"/>
    </sheetView>
  </sheetViews>
  <sheetFormatPr defaultRowHeight="13.2" x14ac:dyDescent="0.25"/>
  <cols>
    <col min="1" max="1" width="6.33203125" customWidth="1"/>
    <col min="2" max="2" width="13" customWidth="1"/>
    <col min="3" max="3" width="13.88671875" customWidth="1"/>
    <col min="4" max="4" width="11.88671875" style="44" customWidth="1"/>
    <col min="5" max="5" width="13.5546875" style="656" customWidth="1"/>
    <col min="6" max="6" width="32.4414062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Diákolimpiai Döntő</v>
      </c>
      <c r="B1" s="92"/>
      <c r="C1" s="92"/>
      <c r="D1" s="379"/>
      <c r="E1" s="408" t="s">
        <v>93</v>
      </c>
      <c r="F1" s="118"/>
      <c r="G1" s="657"/>
      <c r="H1" s="400"/>
      <c r="I1" s="400"/>
      <c r="J1" s="400"/>
      <c r="K1" s="400"/>
      <c r="L1" s="400"/>
      <c r="M1" s="400"/>
      <c r="N1" s="400"/>
      <c r="O1" s="401"/>
    </row>
    <row r="2" spans="1:15" ht="13.8" thickBot="1" x14ac:dyDescent="0.3">
      <c r="B2" s="95" t="s">
        <v>122</v>
      </c>
      <c r="C2" s="431">
        <f>Altalanos!$C$8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t="str">
        <f>Altalanos!$A$10</f>
        <v xml:space="preserve">2026. május 7. </v>
      </c>
      <c r="B5" s="402"/>
      <c r="C5" s="96" t="str">
        <f>Altalanos!$C$10</f>
        <v>Gyula</v>
      </c>
      <c r="D5" s="97" t="str">
        <f>Altalanos!$D$10</f>
        <v xml:space="preserve">  </v>
      </c>
      <c r="E5" s="88"/>
      <c r="F5" s="97"/>
      <c r="G5" s="661" t="str">
        <f>Altalanos!$E$10</f>
        <v>Kovács Zoltán</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c r="C7" s="103"/>
      <c r="D7" s="104"/>
      <c r="E7" s="411"/>
      <c r="F7" s="677"/>
      <c r="G7" s="692"/>
      <c r="H7" s="395"/>
      <c r="I7" s="393"/>
      <c r="J7" s="397"/>
      <c r="K7" s="393"/>
      <c r="L7" s="382"/>
      <c r="M7" s="104"/>
      <c r="N7" s="129"/>
      <c r="O7" s="677"/>
    </row>
    <row r="8" spans="1:15" s="11" customFormat="1" ht="18.899999999999999" customHeight="1" x14ac:dyDescent="0.25">
      <c r="A8" s="398">
        <v>2</v>
      </c>
      <c r="B8" s="103"/>
      <c r="C8" s="103"/>
      <c r="D8" s="104"/>
      <c r="E8" s="411"/>
      <c r="F8" s="426"/>
      <c r="G8" s="104"/>
      <c r="H8" s="395"/>
      <c r="I8" s="393"/>
      <c r="J8" s="397"/>
      <c r="K8" s="393"/>
      <c r="L8" s="382"/>
      <c r="M8" s="104"/>
      <c r="N8" s="129"/>
      <c r="O8" s="636"/>
    </row>
    <row r="9" spans="1:15" s="11" customFormat="1" ht="18.899999999999999" customHeight="1" x14ac:dyDescent="0.25">
      <c r="A9" s="398">
        <v>3</v>
      </c>
      <c r="B9" s="103"/>
      <c r="C9" s="103"/>
      <c r="D9" s="104"/>
      <c r="E9" s="411"/>
      <c r="F9" s="426"/>
      <c r="G9" s="104"/>
      <c r="H9" s="395"/>
      <c r="I9" s="393"/>
      <c r="J9" s="397"/>
      <c r="K9" s="393"/>
      <c r="L9" s="382"/>
      <c r="M9" s="104"/>
      <c r="N9" s="643"/>
      <c r="O9" s="426"/>
    </row>
    <row r="10" spans="1:15" s="11" customFormat="1" ht="18.899999999999999" customHeight="1" x14ac:dyDescent="0.25">
      <c r="A10" s="398">
        <v>4</v>
      </c>
      <c r="B10" s="103"/>
      <c r="C10" s="103"/>
      <c r="D10" s="104"/>
      <c r="E10" s="411"/>
      <c r="F10" s="426"/>
      <c r="G10" s="104"/>
      <c r="H10" s="395"/>
      <c r="I10" s="393"/>
      <c r="J10" s="397"/>
      <c r="K10" s="393"/>
      <c r="L10" s="382"/>
      <c r="M10" s="104"/>
      <c r="N10" s="642"/>
      <c r="O10" s="636"/>
    </row>
    <row r="11" spans="1:15" s="11" customFormat="1" ht="18.899999999999999" customHeight="1" x14ac:dyDescent="0.25">
      <c r="A11" s="398">
        <v>5</v>
      </c>
      <c r="B11" s="103"/>
      <c r="C11" s="103"/>
      <c r="D11" s="104"/>
      <c r="E11" s="411"/>
      <c r="F11" s="426"/>
      <c r="G11" s="692"/>
      <c r="H11" s="395"/>
      <c r="I11" s="393"/>
      <c r="J11" s="397"/>
      <c r="K11" s="393"/>
      <c r="L11" s="382"/>
      <c r="M11" s="104"/>
      <c r="N11" s="643"/>
      <c r="O11" s="636"/>
    </row>
    <row r="12" spans="1:15" s="11" customFormat="1" ht="18.899999999999999" customHeight="1" x14ac:dyDescent="0.25">
      <c r="A12" s="398">
        <v>6</v>
      </c>
      <c r="B12" s="103"/>
      <c r="C12" s="103"/>
      <c r="D12" s="104"/>
      <c r="E12" s="411"/>
      <c r="F12" s="426"/>
      <c r="G12" s="104"/>
      <c r="H12" s="395"/>
      <c r="I12" s="393"/>
      <c r="J12" s="397"/>
      <c r="K12" s="393"/>
      <c r="L12" s="382"/>
      <c r="M12" s="104"/>
      <c r="N12" s="643"/>
      <c r="O12" s="636"/>
    </row>
    <row r="13" spans="1:15" s="11" customFormat="1" ht="18.899999999999999" customHeight="1" x14ac:dyDescent="0.25">
      <c r="A13" s="398">
        <v>7</v>
      </c>
      <c r="B13" s="103"/>
      <c r="C13" s="103"/>
      <c r="D13" s="104"/>
      <c r="E13" s="411"/>
      <c r="F13" s="426"/>
      <c r="G13" s="104"/>
      <c r="H13" s="395"/>
      <c r="I13" s="393"/>
      <c r="J13" s="397"/>
      <c r="K13" s="393"/>
      <c r="L13" s="382"/>
      <c r="M13" s="104"/>
      <c r="N13" s="643"/>
      <c r="O13" s="636"/>
    </row>
    <row r="14" spans="1:15" s="11" customFormat="1" ht="18.899999999999999" customHeight="1" x14ac:dyDescent="0.25">
      <c r="A14" s="398">
        <v>8</v>
      </c>
      <c r="B14" s="103"/>
      <c r="C14" s="103"/>
      <c r="D14" s="104"/>
      <c r="E14" s="411"/>
      <c r="F14" s="426"/>
      <c r="G14" s="104"/>
      <c r="H14" s="395"/>
      <c r="I14" s="393"/>
      <c r="J14" s="397"/>
      <c r="K14" s="393"/>
      <c r="L14" s="382"/>
      <c r="M14" s="104"/>
      <c r="N14" s="643"/>
      <c r="O14" s="636"/>
    </row>
    <row r="15" spans="1:15" s="11" customFormat="1" ht="18.899999999999999" customHeight="1" x14ac:dyDescent="0.25">
      <c r="A15" s="398">
        <v>9</v>
      </c>
      <c r="B15" s="103"/>
      <c r="C15" s="103"/>
      <c r="D15" s="104"/>
      <c r="E15" s="411"/>
      <c r="F15" s="426"/>
      <c r="G15" s="104"/>
      <c r="H15" s="395"/>
      <c r="I15" s="393"/>
      <c r="J15" s="397"/>
      <c r="K15" s="393"/>
      <c r="L15" s="382"/>
      <c r="M15" s="104"/>
      <c r="N15" s="644"/>
      <c r="O15" s="636"/>
    </row>
    <row r="16" spans="1:15" s="11" customFormat="1" ht="18.899999999999999" customHeight="1" x14ac:dyDescent="0.25">
      <c r="A16" s="398">
        <v>10</v>
      </c>
      <c r="B16" s="103"/>
      <c r="C16" s="103"/>
      <c r="D16" s="104"/>
      <c r="E16" s="411"/>
      <c r="F16" s="426"/>
      <c r="G16" s="104"/>
      <c r="H16" s="395"/>
      <c r="I16" s="393"/>
      <c r="J16" s="397"/>
      <c r="K16" s="393"/>
      <c r="L16" s="382"/>
      <c r="M16" s="104"/>
      <c r="N16" s="129"/>
      <c r="O16" s="636"/>
    </row>
    <row r="17" spans="1:15" s="11" customFormat="1" ht="18.899999999999999" customHeight="1" x14ac:dyDescent="0.25">
      <c r="A17" s="398">
        <v>11</v>
      </c>
      <c r="B17" s="103"/>
      <c r="C17" s="103"/>
      <c r="D17" s="104"/>
      <c r="E17" s="411"/>
      <c r="F17" s="426"/>
      <c r="G17" s="104"/>
      <c r="H17" s="395"/>
      <c r="I17" s="393"/>
      <c r="J17" s="397"/>
      <c r="K17" s="393"/>
      <c r="L17" s="382"/>
      <c r="M17" s="104"/>
      <c r="N17" s="129"/>
      <c r="O17" s="636"/>
    </row>
    <row r="18" spans="1:15" s="11" customFormat="1" ht="18.899999999999999" customHeight="1" x14ac:dyDescent="0.25">
      <c r="A18" s="398">
        <v>12</v>
      </c>
      <c r="B18" s="103"/>
      <c r="C18" s="103"/>
      <c r="D18" s="104"/>
      <c r="E18" s="411"/>
      <c r="F18" s="426"/>
      <c r="G18" s="104"/>
      <c r="H18" s="395"/>
      <c r="I18" s="393"/>
      <c r="J18" s="397"/>
      <c r="K18" s="393"/>
      <c r="L18" s="382"/>
      <c r="M18" s="104"/>
      <c r="N18" s="129"/>
      <c r="O18" s="636"/>
    </row>
    <row r="19" spans="1:15" s="11" customFormat="1" ht="18.899999999999999" customHeight="1" x14ac:dyDescent="0.25">
      <c r="A19" s="398">
        <v>13</v>
      </c>
      <c r="B19" s="103"/>
      <c r="C19" s="103"/>
      <c r="D19" s="104"/>
      <c r="E19" s="411"/>
      <c r="F19" s="426"/>
      <c r="G19" s="104"/>
      <c r="H19" s="395"/>
      <c r="I19" s="393"/>
      <c r="J19" s="397"/>
      <c r="K19" s="393"/>
      <c r="L19" s="382"/>
      <c r="M19" s="104"/>
      <c r="N19" s="105"/>
      <c r="O19" s="636"/>
    </row>
    <row r="20" spans="1:15" s="11" customFormat="1" ht="18.899999999999999" customHeight="1" x14ac:dyDescent="0.25">
      <c r="A20" s="398">
        <v>14</v>
      </c>
      <c r="B20" s="103"/>
      <c r="C20" s="103"/>
      <c r="D20" s="104"/>
      <c r="E20" s="411"/>
      <c r="F20" s="426"/>
      <c r="G20" s="104"/>
      <c r="H20" s="395"/>
      <c r="I20" s="393"/>
      <c r="J20" s="397"/>
      <c r="K20" s="393"/>
      <c r="L20" s="382"/>
      <c r="M20" s="104"/>
      <c r="N20" s="105"/>
      <c r="O20" s="636"/>
    </row>
    <row r="21" spans="1:15" s="11" customFormat="1" ht="18.899999999999999" customHeight="1" x14ac:dyDescent="0.25">
      <c r="A21" s="398">
        <v>15</v>
      </c>
      <c r="B21" s="103"/>
      <c r="C21" s="103"/>
      <c r="D21" s="104"/>
      <c r="E21" s="411"/>
      <c r="F21" s="426"/>
      <c r="G21" s="104"/>
      <c r="H21" s="395"/>
      <c r="I21" s="393"/>
      <c r="J21" s="397"/>
      <c r="K21" s="393"/>
      <c r="L21" s="382"/>
      <c r="M21" s="104"/>
      <c r="N21" s="129"/>
      <c r="O21" s="636"/>
    </row>
    <row r="22" spans="1:15" s="11" customFormat="1" ht="18.899999999999999" customHeight="1" x14ac:dyDescent="0.25">
      <c r="A22" s="398">
        <v>16</v>
      </c>
      <c r="B22" s="103"/>
      <c r="C22" s="103"/>
      <c r="D22" s="104"/>
      <c r="E22" s="411"/>
      <c r="F22" s="426"/>
      <c r="G22" s="104"/>
      <c r="H22" s="395"/>
      <c r="I22" s="393"/>
      <c r="J22" s="397"/>
      <c r="K22" s="393"/>
      <c r="L22" s="382"/>
      <c r="M22" s="104"/>
      <c r="N22" s="129"/>
      <c r="O22" s="636"/>
    </row>
    <row r="23" spans="1:15" s="11" customFormat="1" ht="18.899999999999999" customHeight="1" x14ac:dyDescent="0.25">
      <c r="A23" s="398">
        <v>17</v>
      </c>
      <c r="B23" s="103"/>
      <c r="C23" s="103"/>
      <c r="D23" s="104"/>
      <c r="E23" s="411"/>
      <c r="F23" s="426"/>
      <c r="G23" s="104"/>
      <c r="H23" s="395"/>
      <c r="I23" s="393"/>
      <c r="J23" s="397"/>
      <c r="K23" s="393"/>
      <c r="L23" s="382"/>
      <c r="M23" s="104"/>
      <c r="N23" s="129"/>
      <c r="O23" s="636"/>
    </row>
    <row r="24" spans="1:15" s="11" customFormat="1" ht="18.899999999999999" customHeight="1" x14ac:dyDescent="0.25">
      <c r="A24" s="398">
        <v>18</v>
      </c>
      <c r="B24" s="103"/>
      <c r="C24" s="103"/>
      <c r="D24" s="104"/>
      <c r="E24" s="411"/>
      <c r="F24" s="426"/>
      <c r="G24" s="104"/>
      <c r="H24" s="395"/>
      <c r="I24" s="393"/>
      <c r="J24" s="397"/>
      <c r="K24" s="393"/>
      <c r="L24" s="382"/>
      <c r="M24" s="104"/>
      <c r="N24" s="129"/>
      <c r="O24" s="636"/>
    </row>
    <row r="25" spans="1:15" s="11" customFormat="1" ht="18.899999999999999" customHeight="1" x14ac:dyDescent="0.25">
      <c r="A25" s="398">
        <v>19</v>
      </c>
      <c r="B25" s="103"/>
      <c r="C25" s="103"/>
      <c r="D25" s="104"/>
      <c r="E25" s="411"/>
      <c r="F25" s="426"/>
      <c r="G25" s="104"/>
      <c r="H25" s="395"/>
      <c r="I25" s="393"/>
      <c r="J25" s="397"/>
      <c r="K25" s="393"/>
      <c r="L25" s="382"/>
      <c r="M25" s="104"/>
      <c r="N25" s="129"/>
      <c r="O25" s="636"/>
    </row>
    <row r="26" spans="1:15" s="11" customFormat="1" ht="18.899999999999999" customHeight="1" x14ac:dyDescent="0.25">
      <c r="A26" s="398">
        <v>20</v>
      </c>
      <c r="B26" s="103"/>
      <c r="C26" s="103"/>
      <c r="D26" s="104"/>
      <c r="E26" s="411"/>
      <c r="F26" s="426"/>
      <c r="G26" s="104"/>
      <c r="H26" s="395"/>
      <c r="I26" s="393"/>
      <c r="J26" s="397"/>
      <c r="K26" s="393"/>
      <c r="L26" s="382"/>
      <c r="M26" s="104"/>
      <c r="N26" s="129"/>
      <c r="O26" s="636"/>
    </row>
    <row r="27" spans="1:15" s="11" customFormat="1" ht="18.899999999999999" customHeight="1" x14ac:dyDescent="0.25">
      <c r="A27" s="398">
        <v>21</v>
      </c>
      <c r="B27" s="103"/>
      <c r="C27" s="103"/>
      <c r="D27" s="104"/>
      <c r="E27" s="411"/>
      <c r="F27" s="426"/>
      <c r="G27" s="104"/>
      <c r="H27" s="395"/>
      <c r="I27" s="393"/>
      <c r="J27" s="397"/>
      <c r="K27" s="393"/>
      <c r="L27" s="382"/>
      <c r="M27" s="104"/>
      <c r="N27" s="105"/>
      <c r="O27" s="426"/>
    </row>
    <row r="28" spans="1:15" s="11" customFormat="1" ht="18.899999999999999" customHeight="1" x14ac:dyDescent="0.25">
      <c r="A28" s="398">
        <v>22</v>
      </c>
      <c r="B28" s="103"/>
      <c r="C28" s="103"/>
      <c r="D28" s="104"/>
      <c r="E28" s="411"/>
      <c r="F28" s="625"/>
      <c r="G28" s="625"/>
      <c r="H28" s="395"/>
      <c r="I28" s="393"/>
      <c r="J28" s="397"/>
      <c r="K28" s="393"/>
      <c r="L28" s="382"/>
      <c r="M28" s="105"/>
      <c r="N28" s="105"/>
      <c r="O28" s="105"/>
    </row>
    <row r="29" spans="1:15" s="11" customFormat="1" ht="18.899999999999999" customHeight="1" x14ac:dyDescent="0.25">
      <c r="A29" s="398">
        <v>23</v>
      </c>
      <c r="B29" s="103"/>
      <c r="C29" s="103"/>
      <c r="D29" s="104"/>
      <c r="E29" s="411"/>
      <c r="F29" s="625"/>
      <c r="G29" s="625"/>
      <c r="H29" s="395"/>
      <c r="I29" s="393"/>
      <c r="J29" s="397"/>
      <c r="K29" s="393"/>
      <c r="L29" s="382"/>
      <c r="M29" s="105"/>
      <c r="N29" s="129"/>
      <c r="O29" s="105"/>
    </row>
    <row r="30" spans="1:15" s="11" customFormat="1" ht="18.899999999999999" customHeight="1" x14ac:dyDescent="0.25">
      <c r="A30" s="398">
        <v>24</v>
      </c>
      <c r="B30" s="103"/>
      <c r="C30" s="103"/>
      <c r="D30" s="104"/>
      <c r="E30" s="411"/>
      <c r="F30" s="625"/>
      <c r="G30" s="663"/>
      <c r="H30" s="395"/>
      <c r="I30" s="393"/>
      <c r="J30" s="397"/>
      <c r="K30" s="393"/>
      <c r="L30" s="382"/>
      <c r="M30" s="105"/>
      <c r="N30" s="129">
        <f t="shared" ref="N30:N93" si="0">IF(L30="DA",1,IF(L30="WC",2,IF(L30="SE",3,IF(L30="Q",4,IF(L30="LL",5,999)))))</f>
        <v>999</v>
      </c>
      <c r="O30" s="105"/>
    </row>
    <row r="31" spans="1:15" s="11" customFormat="1" ht="18.899999999999999" customHeight="1" x14ac:dyDescent="0.25">
      <c r="A31" s="398">
        <v>25</v>
      </c>
      <c r="B31" s="103"/>
      <c r="C31" s="103"/>
      <c r="D31" s="104"/>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104"/>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104"/>
      <c r="E33" s="411"/>
      <c r="F33" s="625"/>
      <c r="G33" s="663"/>
      <c r="H33" s="395" t="e">
        <f>IF(AND(O33="",#REF!&gt;0,#REF!&lt;5),I33,)</f>
        <v>#REF!</v>
      </c>
      <c r="I33" s="393" t="str">
        <f>IF(D33="","ZZZ9",IF(AND(#REF!&gt;0,#REF!&lt;5),D33&amp;#REF!,D33&amp;"9"))</f>
        <v>ZZZ9</v>
      </c>
      <c r="J33" s="397">
        <f t="shared" ref="J33:J96" si="1">IF(O33="",999,O33)</f>
        <v>999</v>
      </c>
      <c r="K33" s="393">
        <f t="shared" ref="K33:K96" si="2">IF(N33=999,999,1)</f>
        <v>999</v>
      </c>
      <c r="L33" s="382"/>
      <c r="M33" s="105"/>
      <c r="N33" s="129">
        <f t="shared" si="0"/>
        <v>999</v>
      </c>
      <c r="O33" s="105"/>
    </row>
    <row r="34" spans="1:15" s="11" customFormat="1" ht="18.899999999999999" customHeight="1" x14ac:dyDescent="0.25">
      <c r="A34" s="398">
        <v>28</v>
      </c>
      <c r="B34" s="103"/>
      <c r="C34" s="103"/>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si="0"/>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0"/>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0"/>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0"/>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si="1"/>
        <v>999</v>
      </c>
      <c r="K65" s="393">
        <f t="shared" si="2"/>
        <v>999</v>
      </c>
      <c r="L65" s="382"/>
      <c r="M65" s="105"/>
      <c r="N65" s="129">
        <f t="shared" si="0"/>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1"/>
        <v>999</v>
      </c>
      <c r="K66" s="393">
        <f t="shared" si="2"/>
        <v>999</v>
      </c>
      <c r="L66" s="382"/>
      <c r="M66" s="105"/>
      <c r="N66" s="129">
        <f t="shared" si="0"/>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1"/>
        <v>999</v>
      </c>
      <c r="K67" s="393">
        <f t="shared" si="2"/>
        <v>999</v>
      </c>
      <c r="L67" s="382"/>
      <c r="M67" s="105"/>
      <c r="N67" s="129">
        <f t="shared" si="0"/>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1"/>
        <v>999</v>
      </c>
      <c r="K68" s="393">
        <f t="shared" si="2"/>
        <v>999</v>
      </c>
      <c r="L68" s="382"/>
      <c r="M68" s="105"/>
      <c r="N68" s="129">
        <f t="shared" si="0"/>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1"/>
        <v>999</v>
      </c>
      <c r="K69" s="393">
        <f t="shared" si="2"/>
        <v>999</v>
      </c>
      <c r="L69" s="382"/>
      <c r="M69" s="105"/>
      <c r="N69" s="129">
        <f t="shared" si="0"/>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1"/>
        <v>999</v>
      </c>
      <c r="K70" s="393">
        <f t="shared" si="2"/>
        <v>999</v>
      </c>
      <c r="L70" s="382"/>
      <c r="M70" s="105"/>
      <c r="N70" s="129">
        <f t="shared" si="0"/>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1"/>
        <v>999</v>
      </c>
      <c r="K71" s="393">
        <f t="shared" si="2"/>
        <v>999</v>
      </c>
      <c r="L71" s="382"/>
      <c r="M71" s="105"/>
      <c r="N71" s="129">
        <f t="shared" si="0"/>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1"/>
        <v>999</v>
      </c>
      <c r="K72" s="393">
        <f t="shared" si="2"/>
        <v>999</v>
      </c>
      <c r="L72" s="382"/>
      <c r="M72" s="105"/>
      <c r="N72" s="129">
        <f t="shared" si="0"/>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1"/>
        <v>999</v>
      </c>
      <c r="K73" s="393">
        <f t="shared" si="2"/>
        <v>999</v>
      </c>
      <c r="L73" s="382"/>
      <c r="M73" s="105"/>
      <c r="N73" s="129">
        <f t="shared" si="0"/>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1"/>
        <v>999</v>
      </c>
      <c r="K74" s="393">
        <f t="shared" si="2"/>
        <v>999</v>
      </c>
      <c r="L74" s="382"/>
      <c r="M74" s="105"/>
      <c r="N74" s="129">
        <f t="shared" si="0"/>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1"/>
        <v>999</v>
      </c>
      <c r="K75" s="393">
        <f t="shared" si="2"/>
        <v>999</v>
      </c>
      <c r="L75" s="382"/>
      <c r="M75" s="105"/>
      <c r="N75" s="129">
        <f t="shared" si="0"/>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1"/>
        <v>999</v>
      </c>
      <c r="K76" s="393">
        <f t="shared" si="2"/>
        <v>999</v>
      </c>
      <c r="L76" s="382"/>
      <c r="M76" s="105"/>
      <c r="N76" s="129">
        <f t="shared" si="0"/>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1"/>
        <v>999</v>
      </c>
      <c r="K77" s="393">
        <f t="shared" si="2"/>
        <v>999</v>
      </c>
      <c r="L77" s="382"/>
      <c r="M77" s="105"/>
      <c r="N77" s="129">
        <f t="shared" si="0"/>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1"/>
        <v>999</v>
      </c>
      <c r="K78" s="393">
        <f t="shared" si="2"/>
        <v>999</v>
      </c>
      <c r="L78" s="382"/>
      <c r="M78" s="105"/>
      <c r="N78" s="129">
        <f t="shared" si="0"/>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1"/>
        <v>999</v>
      </c>
      <c r="K79" s="393">
        <f t="shared" si="2"/>
        <v>999</v>
      </c>
      <c r="L79" s="382"/>
      <c r="M79" s="105"/>
      <c r="N79" s="129">
        <f t="shared" si="0"/>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1"/>
        <v>999</v>
      </c>
      <c r="K80" s="393">
        <f t="shared" si="2"/>
        <v>999</v>
      </c>
      <c r="L80" s="382"/>
      <c r="M80" s="105"/>
      <c r="N80" s="129">
        <f t="shared" si="0"/>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1"/>
        <v>999</v>
      </c>
      <c r="K81" s="393">
        <f t="shared" si="2"/>
        <v>999</v>
      </c>
      <c r="L81" s="382"/>
      <c r="M81" s="105"/>
      <c r="N81" s="129">
        <f t="shared" si="0"/>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1"/>
        <v>999</v>
      </c>
      <c r="K82" s="393">
        <f t="shared" si="2"/>
        <v>999</v>
      </c>
      <c r="L82" s="382"/>
      <c r="M82" s="105"/>
      <c r="N82" s="129">
        <f t="shared" si="0"/>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1"/>
        <v>999</v>
      </c>
      <c r="K83" s="393">
        <f t="shared" si="2"/>
        <v>999</v>
      </c>
      <c r="L83" s="382"/>
      <c r="M83" s="105"/>
      <c r="N83" s="129">
        <f t="shared" si="0"/>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1"/>
        <v>999</v>
      </c>
      <c r="K84" s="393">
        <f t="shared" si="2"/>
        <v>999</v>
      </c>
      <c r="L84" s="382"/>
      <c r="M84" s="105"/>
      <c r="N84" s="129">
        <f t="shared" si="0"/>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1"/>
        <v>999</v>
      </c>
      <c r="K85" s="393">
        <f t="shared" si="2"/>
        <v>999</v>
      </c>
      <c r="L85" s="382"/>
      <c r="M85" s="105"/>
      <c r="N85" s="129">
        <f t="shared" si="0"/>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1"/>
        <v>999</v>
      </c>
      <c r="K86" s="393">
        <f t="shared" si="2"/>
        <v>999</v>
      </c>
      <c r="L86" s="382"/>
      <c r="M86" s="105"/>
      <c r="N86" s="129">
        <f t="shared" si="0"/>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1"/>
        <v>999</v>
      </c>
      <c r="K87" s="393">
        <f t="shared" si="2"/>
        <v>999</v>
      </c>
      <c r="L87" s="382"/>
      <c r="M87" s="105"/>
      <c r="N87" s="129">
        <f t="shared" si="0"/>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1"/>
        <v>999</v>
      </c>
      <c r="K88" s="393">
        <f t="shared" si="2"/>
        <v>999</v>
      </c>
      <c r="L88" s="382"/>
      <c r="M88" s="105"/>
      <c r="N88" s="129">
        <f t="shared" si="0"/>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1"/>
        <v>999</v>
      </c>
      <c r="K89" s="393">
        <f t="shared" si="2"/>
        <v>999</v>
      </c>
      <c r="L89" s="382"/>
      <c r="M89" s="105"/>
      <c r="N89" s="129">
        <f t="shared" si="0"/>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1"/>
        <v>999</v>
      </c>
      <c r="K90" s="393">
        <f t="shared" si="2"/>
        <v>999</v>
      </c>
      <c r="L90" s="382"/>
      <c r="M90" s="105"/>
      <c r="N90" s="129">
        <f t="shared" si="0"/>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1"/>
        <v>999</v>
      </c>
      <c r="K91" s="393">
        <f t="shared" si="2"/>
        <v>999</v>
      </c>
      <c r="L91" s="382"/>
      <c r="M91" s="105"/>
      <c r="N91" s="129">
        <f t="shared" si="0"/>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1"/>
        <v>999</v>
      </c>
      <c r="K92" s="393">
        <f t="shared" si="2"/>
        <v>999</v>
      </c>
      <c r="L92" s="382"/>
      <c r="M92" s="105"/>
      <c r="N92" s="129">
        <f t="shared" si="0"/>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1"/>
        <v>999</v>
      </c>
      <c r="K93" s="393">
        <f t="shared" si="2"/>
        <v>999</v>
      </c>
      <c r="L93" s="382"/>
      <c r="M93" s="105"/>
      <c r="N93" s="129">
        <f t="shared" si="0"/>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1"/>
        <v>999</v>
      </c>
      <c r="K94" s="393">
        <f t="shared" si="2"/>
        <v>999</v>
      </c>
      <c r="L94" s="382"/>
      <c r="M94" s="105"/>
      <c r="N94" s="129">
        <f t="shared" ref="N94:N122" si="3">IF(L94="DA",1,IF(L94="WC",2,IF(L94="SE",3,IF(L94="Q",4,IF(L94="LL",5,999)))))</f>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1"/>
        <v>999</v>
      </c>
      <c r="K95" s="393">
        <f t="shared" si="2"/>
        <v>999</v>
      </c>
      <c r="L95" s="382"/>
      <c r="M95" s="105"/>
      <c r="N95" s="129">
        <f t="shared" si="3"/>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1"/>
        <v>999</v>
      </c>
      <c r="K96" s="393">
        <f t="shared" si="2"/>
        <v>999</v>
      </c>
      <c r="L96" s="382"/>
      <c r="M96" s="105"/>
      <c r="N96" s="129">
        <f t="shared" si="3"/>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ref="J97:J122" si="4">IF(O97="",999,O97)</f>
        <v>999</v>
      </c>
      <c r="K97" s="393">
        <f t="shared" ref="K97:K122" si="5">IF(N97=999,999,1)</f>
        <v>999</v>
      </c>
      <c r="L97" s="382"/>
      <c r="M97" s="105"/>
      <c r="N97" s="129">
        <f t="shared" si="3"/>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3"/>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3"/>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3"/>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si="4"/>
        <v>999</v>
      </c>
      <c r="K101" s="393">
        <f t="shared" si="5"/>
        <v>999</v>
      </c>
      <c r="L101" s="382"/>
      <c r="M101" s="105"/>
      <c r="N101" s="129">
        <f t="shared" si="3"/>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4"/>
        <v>999</v>
      </c>
      <c r="K102" s="393">
        <f t="shared" si="5"/>
        <v>999</v>
      </c>
      <c r="L102" s="382"/>
      <c r="M102" s="105"/>
      <c r="N102" s="129">
        <f t="shared" si="3"/>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4"/>
        <v>999</v>
      </c>
      <c r="K103" s="393">
        <f t="shared" si="5"/>
        <v>999</v>
      </c>
      <c r="L103" s="382"/>
      <c r="M103" s="105"/>
      <c r="N103" s="129">
        <f t="shared" si="3"/>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4"/>
        <v>999</v>
      </c>
      <c r="K104" s="393">
        <f t="shared" si="5"/>
        <v>999</v>
      </c>
      <c r="L104" s="382"/>
      <c r="M104" s="105"/>
      <c r="N104" s="129">
        <f t="shared" si="3"/>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4"/>
        <v>999</v>
      </c>
      <c r="K105" s="393">
        <f t="shared" si="5"/>
        <v>999</v>
      </c>
      <c r="L105" s="382"/>
      <c r="M105" s="105"/>
      <c r="N105" s="129">
        <f t="shared" si="3"/>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4"/>
        <v>999</v>
      </c>
      <c r="K106" s="393">
        <f t="shared" si="5"/>
        <v>999</v>
      </c>
      <c r="L106" s="382"/>
      <c r="M106" s="105"/>
      <c r="N106" s="129">
        <f t="shared" si="3"/>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4"/>
        <v>999</v>
      </c>
      <c r="K107" s="393">
        <f t="shared" si="5"/>
        <v>999</v>
      </c>
      <c r="L107" s="382"/>
      <c r="M107" s="105"/>
      <c r="N107" s="129">
        <f t="shared" si="3"/>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4"/>
        <v>999</v>
      </c>
      <c r="K108" s="393">
        <f t="shared" si="5"/>
        <v>999</v>
      </c>
      <c r="L108" s="382"/>
      <c r="M108" s="105"/>
      <c r="N108" s="129">
        <f t="shared" si="3"/>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4"/>
        <v>999</v>
      </c>
      <c r="K109" s="393">
        <f t="shared" si="5"/>
        <v>999</v>
      </c>
      <c r="L109" s="382"/>
      <c r="M109" s="105"/>
      <c r="N109" s="129">
        <f t="shared" si="3"/>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4"/>
        <v>999</v>
      </c>
      <c r="K110" s="393">
        <f t="shared" si="5"/>
        <v>999</v>
      </c>
      <c r="L110" s="382"/>
      <c r="M110" s="105"/>
      <c r="N110" s="129">
        <f t="shared" si="3"/>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4"/>
        <v>999</v>
      </c>
      <c r="K111" s="393">
        <f t="shared" si="5"/>
        <v>999</v>
      </c>
      <c r="L111" s="382"/>
      <c r="M111" s="105"/>
      <c r="N111" s="129">
        <f t="shared" si="3"/>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4"/>
        <v>999</v>
      </c>
      <c r="K112" s="393">
        <f t="shared" si="5"/>
        <v>999</v>
      </c>
      <c r="L112" s="382"/>
      <c r="M112" s="105"/>
      <c r="N112" s="129">
        <f t="shared" si="3"/>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4"/>
        <v>999</v>
      </c>
      <c r="K113" s="393">
        <f t="shared" si="5"/>
        <v>999</v>
      </c>
      <c r="L113" s="382"/>
      <c r="M113" s="105"/>
      <c r="N113" s="129">
        <f t="shared" si="3"/>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4"/>
        <v>999</v>
      </c>
      <c r="K114" s="393">
        <f t="shared" si="5"/>
        <v>999</v>
      </c>
      <c r="L114" s="382"/>
      <c r="M114" s="105"/>
      <c r="N114" s="129">
        <f t="shared" si="3"/>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4"/>
        <v>999</v>
      </c>
      <c r="K115" s="393">
        <f t="shared" si="5"/>
        <v>999</v>
      </c>
      <c r="L115" s="382"/>
      <c r="M115" s="105"/>
      <c r="N115" s="129">
        <f t="shared" si="3"/>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4"/>
        <v>999</v>
      </c>
      <c r="K116" s="393">
        <f t="shared" si="5"/>
        <v>999</v>
      </c>
      <c r="L116" s="382"/>
      <c r="M116" s="105"/>
      <c r="N116" s="129">
        <f t="shared" si="3"/>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4"/>
        <v>999</v>
      </c>
      <c r="K117" s="393">
        <f t="shared" si="5"/>
        <v>999</v>
      </c>
      <c r="L117" s="382"/>
      <c r="M117" s="105"/>
      <c r="N117" s="129">
        <f t="shared" si="3"/>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4"/>
        <v>999</v>
      </c>
      <c r="K118" s="393">
        <f t="shared" si="5"/>
        <v>999</v>
      </c>
      <c r="L118" s="382"/>
      <c r="M118" s="105"/>
      <c r="N118" s="129">
        <f t="shared" si="3"/>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4"/>
        <v>999</v>
      </c>
      <c r="K119" s="393">
        <f t="shared" si="5"/>
        <v>999</v>
      </c>
      <c r="L119" s="382"/>
      <c r="M119" s="105"/>
      <c r="N119" s="129">
        <f t="shared" si="3"/>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4"/>
        <v>999</v>
      </c>
      <c r="K120" s="393">
        <f t="shared" si="5"/>
        <v>999</v>
      </c>
      <c r="L120" s="382"/>
      <c r="M120" s="105"/>
      <c r="N120" s="129">
        <f t="shared" si="3"/>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4"/>
        <v>999</v>
      </c>
      <c r="K121" s="393">
        <f t="shared" si="5"/>
        <v>999</v>
      </c>
      <c r="L121" s="382"/>
      <c r="M121" s="105"/>
      <c r="N121" s="129">
        <f t="shared" si="3"/>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4"/>
        <v>999</v>
      </c>
      <c r="K122" s="393">
        <f t="shared" si="5"/>
        <v>999</v>
      </c>
      <c r="L122" s="382"/>
      <c r="M122" s="105"/>
      <c r="N122" s="129">
        <f t="shared" si="3"/>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conditionalFormatting sqref="A7:D134">
    <cfRule type="expression" dxfId="490" priority="9" stopIfTrue="1">
      <formula>$O7&gt;=1</formula>
    </cfRule>
  </conditionalFormatting>
  <conditionalFormatting sqref="B7:D14">
    <cfRule type="expression" dxfId="489" priority="8" stopIfTrue="1">
      <formula>$O7&gt;=1</formula>
    </cfRule>
  </conditionalFormatting>
  <conditionalFormatting sqref="B7:D27">
    <cfRule type="expression" dxfId="488" priority="1" stopIfTrue="1">
      <formula>$Q7&gt;=1</formula>
    </cfRule>
  </conditionalFormatting>
  <conditionalFormatting sqref="E7:E27">
    <cfRule type="expression" dxfId="487" priority="2" stopIfTrue="1">
      <formula>AND(ROUNDDOWN(($A$4-E7)/365.25,0)&lt;=13,G7&lt;&gt;"OK")</formula>
    </cfRule>
    <cfRule type="expression" dxfId="486" priority="3" stopIfTrue="1">
      <formula>AND(ROUNDDOWN(($A$4-E7)/365.25,0)&lt;=14,G7&lt;&gt;"OK")</formula>
    </cfRule>
    <cfRule type="expression" dxfId="485" priority="4" stopIfTrue="1">
      <formula>AND(ROUNDDOWN(($A$4-E7)/365.25,0)&lt;=17,G7&lt;&gt;"OK")</formula>
    </cfRule>
  </conditionalFormatting>
  <conditionalFormatting sqref="E7:E134">
    <cfRule type="expression" dxfId="484" priority="5" stopIfTrue="1">
      <formula>AND(ROUNDDOWN(($A$4-E7)/365.25,0)&lt;=13,#REF!&lt;&gt;"OK")</formula>
    </cfRule>
    <cfRule type="expression" dxfId="483" priority="6" stopIfTrue="1">
      <formula>AND(ROUNDDOWN(($A$4-E7)/365.25,0)&lt;=14,#REF!&lt;&gt;"OK")</formula>
    </cfRule>
    <cfRule type="expression" dxfId="482" priority="7" stopIfTrue="1">
      <formula>AND(ROUNDDOWN(($A$4-E7)/365.25,0)&lt;=17,#REF!&lt;&gt;"OK")</formula>
    </cfRule>
  </conditionalFormatting>
  <conditionalFormatting sqref="H7:H134">
    <cfRule type="cellIs" dxfId="481"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4033"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18642-1654-4750-A4C8-499DB9C80AA3}">
  <sheetPr codeName="Sheet14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Diákolimpiai Döntő</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0">
        <f>Altalanos!$C$8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71" t="str">
        <f>Altalanos!$A$10</f>
        <v xml:space="preserve">2026. május 7. </v>
      </c>
      <c r="B4" s="771"/>
      <c r="C4" s="771"/>
      <c r="D4" s="402"/>
      <c r="E4" s="142"/>
      <c r="F4" s="142"/>
      <c r="G4" s="142" t="str">
        <f>Altalanos!$C$10</f>
        <v>Gyula</v>
      </c>
      <c r="H4" s="99"/>
      <c r="I4" s="142"/>
      <c r="J4" s="143"/>
      <c r="K4" s="144" t="str">
        <f>Altalanos!$D$10</f>
        <v xml:space="preserve">  </v>
      </c>
      <c r="L4" s="143"/>
      <c r="M4" s="102"/>
      <c r="N4" s="143"/>
      <c r="O4" s="142"/>
      <c r="P4" s="143"/>
      <c r="Q4" s="142"/>
      <c r="R4" s="88" t="str">
        <f>Altalanos!$E$10</f>
        <v>Kovács Zoltán</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2" customFormat="1" ht="14.25" customHeight="1" thickBot="1" x14ac:dyDescent="0.3">
      <c r="A6" s="705"/>
      <c r="B6" s="706"/>
      <c r="C6" s="707"/>
      <c r="D6" s="707"/>
      <c r="E6" s="706"/>
      <c r="F6" s="708"/>
      <c r="G6" s="708"/>
      <c r="H6" s="709"/>
      <c r="I6" s="708"/>
      <c r="J6" s="710"/>
      <c r="K6" s="706"/>
      <c r="L6" s="710"/>
      <c r="M6" s="706"/>
      <c r="N6" s="710"/>
      <c r="O6" s="706"/>
      <c r="P6" s="710"/>
      <c r="Q6" s="706"/>
      <c r="R6" s="711"/>
    </row>
    <row r="7" spans="1:21" s="38" customFormat="1" ht="10.5" customHeight="1" x14ac:dyDescent="0.25">
      <c r="A7" s="153">
        <v>1</v>
      </c>
      <c r="B7" s="384" t="str">
        <f>IF($E7="","",VLOOKUP($E7,'1Q ELO (3)'!$A$7:$M$30,12))</f>
        <v/>
      </c>
      <c r="C7" s="384" t="str">
        <f>IF($E7="","",VLOOKUP($E7,'1Q ELO (3)'!$A$7:$M$30,13))</f>
        <v/>
      </c>
      <c r="D7" s="414" t="str">
        <f>IF($E7="","",VLOOKUP($E7,'1Q ELO (3)'!$A$7:$M$30,5))</f>
        <v/>
      </c>
      <c r="E7" s="155"/>
      <c r="F7" s="156" t="str">
        <f>UPPER(IF($E7="","",VLOOKUP($E7,'1Q ELO (3)'!$A$7:$M$30,2)))</f>
        <v/>
      </c>
      <c r="G7" s="156" t="str">
        <f>IF($E7="","",VLOOKUP($E7,'1Q ELO (3)'!$A$7:$M$30,3))</f>
        <v/>
      </c>
      <c r="H7" s="156"/>
      <c r="I7" s="156" t="str">
        <f>IF($E7="","",VLOOKUP($E7,'1Q ELO (3)'!$A$7:$M$30,4))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(3)'!$A$7:$M$30,12))</f>
        <v/>
      </c>
      <c r="C9" s="384" t="str">
        <f>IF($E9="","",VLOOKUP($E9,'1Q ELO (3)'!$A$7:$M$30,13))</f>
        <v/>
      </c>
      <c r="D9" s="414" t="str">
        <f>IF($E9="","",VLOOKUP($E9,'1Q ELO (3)'!$A$7:$M$30,5))</f>
        <v/>
      </c>
      <c r="E9" s="155"/>
      <c r="F9" s="450" t="str">
        <f>UPPER(IF($E9="","",VLOOKUP($E9,'1Q ELO (3)'!$A$7:$M$30,2)))</f>
        <v/>
      </c>
      <c r="G9" s="175" t="str">
        <f>IF($E9="","",VLOOKUP($E9,'1Q ELO (3)'!$A$7:$M$30,3))</f>
        <v/>
      </c>
      <c r="H9" s="175"/>
      <c r="I9" s="175" t="str">
        <f>IF($E9="","",VLOOKUP($E9,'1Q ELO (3)'!$A$7:$M$30,4))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(3)'!$A$7:$M$30,12))</f>
        <v/>
      </c>
      <c r="C11" s="384" t="str">
        <f>IF($E11="","",VLOOKUP($E11,'1Q ELO (3)'!$A$7:$M$30,13))</f>
        <v/>
      </c>
      <c r="D11" s="414" t="str">
        <f>IF($E11="","",VLOOKUP($E11,'1Q ELO (3)'!$A$7:$M$30,5))</f>
        <v/>
      </c>
      <c r="E11" s="155"/>
      <c r="F11" s="175" t="str">
        <f>UPPER(IF($E11="","",VLOOKUP($E11,'1Q ELO (3)'!$A$7:$M$30,2)))</f>
        <v/>
      </c>
      <c r="G11" s="175" t="str">
        <f>IF($E11="","",VLOOKUP($E11,'1Q ELO (3)'!$A$7:$M$30,3))</f>
        <v/>
      </c>
      <c r="H11" s="175"/>
      <c r="I11" s="175" t="str">
        <f>IF($E11="","",VLOOKUP($E11,'1Q ELO (3)'!$A$7:$M$30,4))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 (3)'!$A$7:$M$30,12))</f>
        <v/>
      </c>
      <c r="C13" s="384" t="str">
        <f>IF($E13="","",VLOOKUP($E13,'1Q ELO (3)'!$A$7:$M$30,13))</f>
        <v/>
      </c>
      <c r="D13" s="414" t="str">
        <f>IF($E13="","",VLOOKUP($E13,'1Q ELO (3)'!$A$7:$M$30,5))</f>
        <v/>
      </c>
      <c r="E13" s="155"/>
      <c r="F13" s="175" t="str">
        <f>UPPER(IF($E13="","",VLOOKUP($E13,'1Q ELO (3)'!$A$7:$M$30,2)))</f>
        <v/>
      </c>
      <c r="G13" s="175" t="str">
        <f>IF($E13="","",VLOOKUP($E13,'1Q ELO (3)'!$A$7:$M$30,3))</f>
        <v/>
      </c>
      <c r="H13" s="175"/>
      <c r="I13" s="175" t="str">
        <f>IF($E13="","",VLOOKUP($E13,'1Q ELO (3)'!$A$7:$M$30,4))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 (3)'!$A$7:$M$30,12))</f>
        <v/>
      </c>
      <c r="C15" s="384" t="str">
        <f>IF($E15="","",VLOOKUP($E15,'1Q ELO (3)'!$A$7:$M$30,13))</f>
        <v/>
      </c>
      <c r="D15" s="414" t="str">
        <f>IF($E15="","",VLOOKUP($E15,'1Q ELO (3)'!$A$7:$M$30,5))</f>
        <v/>
      </c>
      <c r="E15" s="155"/>
      <c r="F15" s="618" t="str">
        <f>UPPER(IF($E15="","",VLOOKUP($E15,'1Q ELO (3)'!$A$7:$M$30,2)))</f>
        <v/>
      </c>
      <c r="G15" s="618" t="str">
        <f>IF($E15="","",VLOOKUP($E15,'1Q ELO (3)'!$A$7:$M$30,3))</f>
        <v/>
      </c>
      <c r="H15" s="618"/>
      <c r="I15" s="618" t="str">
        <f>IF($E15="","",VLOOKUP($E15,'1Q ELO (3)'!$A$7:$M$30,4))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 (3)'!$A$7:$M$30,12))</f>
        <v/>
      </c>
      <c r="C17" s="384" t="str">
        <f>IF($E17="","",VLOOKUP($E17,'1Q ELO (3)'!$A$7:$M$30,13))</f>
        <v/>
      </c>
      <c r="D17" s="414" t="str">
        <f>IF($E17="","",VLOOKUP($E17,'1Q ELO (3)'!$A$7:$M$30,5))</f>
        <v/>
      </c>
      <c r="E17" s="155"/>
      <c r="F17" s="175" t="str">
        <f>UPPER(IF($E17="","",VLOOKUP($E17,'1Q ELO (3)'!$A$7:$M$30,2)))</f>
        <v/>
      </c>
      <c r="G17" s="175" t="str">
        <f>IF($E17="","",VLOOKUP($E17,'1Q ELO (3)'!$A$7:$M$30,3))</f>
        <v/>
      </c>
      <c r="H17" s="175"/>
      <c r="I17" s="175" t="str">
        <f>IF($E17="","",VLOOKUP($E17,'1Q ELO (3)'!$A$7:$M$30,4))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(3)'!$A$7:$M$30,12))</f>
        <v/>
      </c>
      <c r="C19" s="384" t="str">
        <f>IF($E19="","",VLOOKUP($E19,'1Q ELO (3)'!$A$7:$M$30,13))</f>
        <v/>
      </c>
      <c r="D19" s="414" t="str">
        <f>IF($E19="","",VLOOKUP($E19,'1Q ELO (3)'!$A$7:$M$30,5))</f>
        <v/>
      </c>
      <c r="E19" s="155"/>
      <c r="F19" s="175" t="str">
        <f>UPPER(IF($E19="","",VLOOKUP($E19,'1Q ELO (3)'!$A$7:$M$30,2)))</f>
        <v/>
      </c>
      <c r="G19" s="175" t="str">
        <f>IF($E19="","",VLOOKUP($E19,'1Q ELO (3)'!$A$7:$M$30,3))</f>
        <v/>
      </c>
      <c r="H19" s="175"/>
      <c r="I19" s="175" t="str">
        <f>IF($E19="","",VLOOKUP($E19,'1Q ELO (3)'!$A$7:$M$30,4))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 (3)'!$A$7:$M$30,12))</f>
        <v/>
      </c>
      <c r="C21" s="384" t="str">
        <f>IF($E21="","",VLOOKUP($E21,'1Q ELO (3)'!$A$7:$M$30,13))</f>
        <v/>
      </c>
      <c r="D21" s="414" t="str">
        <f>IF($E21="","",VLOOKUP($E21,'1Q ELO (3)'!$A$7:$M$30,5))</f>
        <v/>
      </c>
      <c r="E21" s="155"/>
      <c r="F21" s="175" t="str">
        <f>UPPER(IF($E21="","",VLOOKUP($E21,'1Q ELO (3)'!$A$7:$M$30,2)))</f>
        <v/>
      </c>
      <c r="G21" s="175" t="str">
        <f>IF($E21="","",VLOOKUP($E21,'1Q ELO (3)'!$A$7:$M$30,3))</f>
        <v/>
      </c>
      <c r="H21" s="175"/>
      <c r="I21" s="175" t="str">
        <f>IF($E21="","",VLOOKUP($E21,'1Q ELO (3)'!$A$7:$M$30,4))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 (3)'!$A$7:$O$134,2)))</f>
        <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 (3)'!$A$7:$O$134,2)))</f>
        <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t="str">
        <f>R4</f>
        <v>Kovács Zoltán</v>
      </c>
      <c r="P31" s="229"/>
      <c r="Q31" s="230"/>
      <c r="R31" s="241">
        <f>MIN(6,'1Q ELO (3)'!O5)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conditionalFormatting sqref="B22">
    <cfRule type="cellIs" dxfId="480" priority="3" stopIfTrue="1" operator="equal">
      <formula>"QA"</formula>
    </cfRule>
    <cfRule type="cellIs" dxfId="479" priority="4" stopIfTrue="1" operator="equal">
      <formula>"DA"</formula>
    </cfRule>
  </conditionalFormatting>
  <conditionalFormatting sqref="E7 E13 E15 E17 E19">
    <cfRule type="expression" dxfId="478" priority="1" stopIfTrue="1">
      <formula>$E7&lt;5</formula>
    </cfRule>
  </conditionalFormatting>
  <conditionalFormatting sqref="H7 H9 H11 H13 H15 H17 H19 H21">
    <cfRule type="expression" dxfId="477" priority="10" stopIfTrue="1">
      <formula>AND($E7&lt;9,$C7&gt;0)</formula>
    </cfRule>
  </conditionalFormatting>
  <conditionalFormatting sqref="I8 K10 I12 I16 K18 I20">
    <cfRule type="expression" dxfId="476" priority="7" stopIfTrue="1">
      <formula>AND($O$1="CU",I8="Umpire")</formula>
    </cfRule>
    <cfRule type="expression" dxfId="475" priority="8" stopIfTrue="1">
      <formula>AND($O$1="CU",I8&lt;&gt;"Umpire",J8&lt;&gt;"")</formula>
    </cfRule>
    <cfRule type="expression" dxfId="474" priority="9" stopIfTrue="1">
      <formula>AND($O$1="CU",I8&lt;&gt;"Umpire")</formula>
    </cfRule>
  </conditionalFormatting>
  <conditionalFormatting sqref="J8 L10 J12 J16 L18 J20 R31">
    <cfRule type="expression" dxfId="473" priority="2" stopIfTrue="1">
      <formula>$O$1="CU"</formula>
    </cfRule>
  </conditionalFormatting>
  <conditionalFormatting sqref="K8 M10 K12 K16 M18 K20">
    <cfRule type="expression" dxfId="472" priority="5" stopIfTrue="1">
      <formula>J8="as"</formula>
    </cfRule>
    <cfRule type="expression" dxfId="471" priority="6" stopIfTrue="1">
      <formula>J8="bs"</formula>
    </cfRule>
  </conditionalFormatting>
  <dataValidations count="1">
    <dataValidation type="list" allowBlank="1" showInputMessage="1" sqref="I12 K10 K18 I8 I16 I20" xr:uid="{1F7A79DB-3E29-4F1C-A3E1-C09656260EE3}">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5057"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505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B6ECE-0275-4AD9-9412-143E77516FDD}">
  <sheetPr codeName="Sheet14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Diákolimpiai Döntő</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0">
        <f>Altalanos!$C$8</f>
        <v>0</v>
      </c>
      <c r="F2" s="95"/>
      <c r="G2" s="137"/>
      <c r="H2" s="108"/>
      <c r="I2" s="108"/>
      <c r="J2" s="138"/>
      <c r="K2" s="408" t="s">
        <v>227</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71" t="str">
        <f>Altalanos!$A$10</f>
        <v xml:space="preserve">2026. május 7. </v>
      </c>
      <c r="B4" s="771"/>
      <c r="C4" s="771"/>
      <c r="D4" s="402"/>
      <c r="E4" s="142"/>
      <c r="F4" s="142"/>
      <c r="G4" s="142" t="str">
        <f>Altalanos!$C$10</f>
        <v>Gyula</v>
      </c>
      <c r="H4" s="99"/>
      <c r="I4" s="142"/>
      <c r="J4" s="143"/>
      <c r="K4" s="144" t="str">
        <f>Altalanos!$D$10</f>
        <v xml:space="preserve">  </v>
      </c>
      <c r="L4" s="143"/>
      <c r="M4" s="102"/>
      <c r="N4" s="143"/>
      <c r="O4" s="142"/>
      <c r="P4" s="143"/>
      <c r="Q4" s="142"/>
      <c r="R4" s="88" t="str">
        <f>Altalanos!$E$10</f>
        <v>Kovács Zoltán</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2" customFormat="1" ht="13.5" customHeight="1" thickBot="1" x14ac:dyDescent="0.3">
      <c r="A6" s="705"/>
      <c r="B6" s="706"/>
      <c r="C6" s="707"/>
      <c r="D6" s="707"/>
      <c r="E6" s="706"/>
      <c r="F6" s="708"/>
      <c r="G6" s="708"/>
      <c r="H6" s="709"/>
      <c r="I6" s="708"/>
      <c r="J6" s="710"/>
      <c r="K6" s="706"/>
      <c r="L6" s="710"/>
      <c r="M6" s="706"/>
      <c r="N6" s="710"/>
      <c r="O6" s="706"/>
      <c r="P6" s="710"/>
      <c r="Q6" s="706"/>
      <c r="R6" s="711"/>
    </row>
    <row r="7" spans="1:21" s="38" customFormat="1" ht="10.5" customHeight="1" x14ac:dyDescent="0.25">
      <c r="A7" s="153">
        <v>1</v>
      </c>
      <c r="B7" s="384" t="str">
        <f>IF($E7="","",VLOOKUP($E7,'1Q ELO (3)'!$A$7:$M$32,12))</f>
        <v/>
      </c>
      <c r="C7" s="384" t="str">
        <f>IF($E7="","",VLOOKUP($E7,'1Q ELO (3)'!$A$7:$M$30,13))</f>
        <v/>
      </c>
      <c r="D7" s="414" t="str">
        <f>IF($E7="","",VLOOKUP($E7,'1Q ELO (3)'!$A$7:$M$30,5))</f>
        <v/>
      </c>
      <c r="E7" s="155"/>
      <c r="F7" s="156" t="str">
        <f>UPPER(IF($E7="","",VLOOKUP($E7,'1Q ELO (3)'!$A$7:$M$38,2)))</f>
        <v/>
      </c>
      <c r="G7" s="156" t="str">
        <f>IF($E7="","",VLOOKUP($E7,'1Q ELO (3)'!$A$7:$M$38,3))</f>
        <v/>
      </c>
      <c r="H7" s="156"/>
      <c r="I7" s="156" t="str">
        <f>IF($E7="","",VLOOKUP($E7,'1Q ELO (3)'!$A$7:$M$38,4))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(3)'!$A$7:$M$32,12))</f>
        <v/>
      </c>
      <c r="C9" s="384" t="str">
        <f>IF($E9="","",VLOOKUP($E9,'1Q ELO (3)'!$A$7:$M$30,13))</f>
        <v/>
      </c>
      <c r="D9" s="414" t="str">
        <f>IF($E9="","",VLOOKUP($E9,'1Q ELO (3)'!$A$7:$M$30,5))</f>
        <v/>
      </c>
      <c r="E9" s="629"/>
      <c r="F9" s="175" t="str">
        <f>UPPER(IF($E9="","",VLOOKUP($E9,'1Q ELO (3)'!$A$7:$M$38,2)))</f>
        <v/>
      </c>
      <c r="G9" s="175" t="str">
        <f>IF($E9="","",VLOOKUP($E9,'1Q ELO (3)'!$A$7:$M$38,3))</f>
        <v/>
      </c>
      <c r="H9" s="175"/>
      <c r="I9" s="175" t="str">
        <f>IF($E9="","",VLOOKUP($E9,'1Q ELO (3)'!$A$7:$M$38,4))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 (3)'!$A$7:$M$32,12))</f>
        <v/>
      </c>
      <c r="C11" s="384" t="str">
        <f>IF($E11="","",VLOOKUP($E11,'1Q ELO (3)'!$A$7:$M$30,13))</f>
        <v/>
      </c>
      <c r="D11" s="414" t="str">
        <f>IF($E11="","",VLOOKUP($E11,'1Q ELO (3)'!$A$7:$M$30,5))</f>
        <v/>
      </c>
      <c r="E11" s="155"/>
      <c r="F11" s="618" t="str">
        <f>UPPER(IF($E11="","",VLOOKUP($E11,'1Q ELO (3)'!$A$7:$M$38,2)))</f>
        <v/>
      </c>
      <c r="G11" s="618" t="str">
        <f>IF($E11="","",VLOOKUP($E11,'1Q ELO (3)'!$A$7:$M$38,3))</f>
        <v/>
      </c>
      <c r="H11" s="618"/>
      <c r="I11" s="618" t="str">
        <f>IF($E11="","",VLOOKUP($E11,'1Q ELO (3)'!$A$7:$M$38,4))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 (3)'!$A$7:$M$32,12))</f>
        <v/>
      </c>
      <c r="C13" s="384" t="str">
        <f>IF($E13="","",VLOOKUP($E13,'1Q ELO (3)'!$A$7:$M$30,13))</f>
        <v/>
      </c>
      <c r="D13" s="414" t="str">
        <f>IF($E13="","",VLOOKUP($E13,'1Q ELO (3)'!$A$7:$M$30,5))</f>
        <v/>
      </c>
      <c r="E13" s="155"/>
      <c r="F13" s="175" t="str">
        <f>UPPER(IF($E13="","",VLOOKUP($E13,'1Q ELO (3)'!$A$7:$M$38,2)))</f>
        <v/>
      </c>
      <c r="G13" s="175" t="str">
        <f>IF($E13="","",VLOOKUP($E13,'1Q ELO (3)'!$A$7:$M$38,3))</f>
        <v/>
      </c>
      <c r="H13" s="175"/>
      <c r="I13" s="175" t="str">
        <f>IF($E13="","",VLOOKUP($E13,'1Q ELO (3)'!$A$7:$M$38,4))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 (3)'!$A$7:$M$32,12))</f>
        <v/>
      </c>
      <c r="C15" s="384" t="str">
        <f>IF($E15="","",VLOOKUP($E15,'1Q ELO (3)'!$A$7:$M$30,13))</f>
        <v/>
      </c>
      <c r="D15" s="414" t="str">
        <f>IF($E15="","",VLOOKUP($E15,'1Q ELO (3)'!$A$7:$M$30,5))</f>
        <v/>
      </c>
      <c r="E15" s="155"/>
      <c r="F15" s="618" t="str">
        <f>UPPER(IF($E15="","",VLOOKUP($E15,'1Q ELO (3)'!$A$7:$M$38,2)))</f>
        <v/>
      </c>
      <c r="G15" s="618" t="str">
        <f>IF($E15="","",VLOOKUP($E15,'1Q ELO (3)'!$A$7:$M$38,3))</f>
        <v/>
      </c>
      <c r="H15" s="618"/>
      <c r="I15" s="618" t="str">
        <f>IF($E15="","",VLOOKUP($E15,'1Q ELO (3)'!$A$7:$M$38,4))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(3)'!$A$7:$M$32,12))</f>
        <v/>
      </c>
      <c r="C17" s="384" t="str">
        <f>IF($E17="","",VLOOKUP($E17,'1Q ELO (3)'!$A$7:$M$30,13))</f>
        <v/>
      </c>
      <c r="D17" s="414" t="str">
        <f>IF($E17="","",VLOOKUP($E17,'1Q ELO (3)'!$A$7:$M$30,5))</f>
        <v/>
      </c>
      <c r="E17" s="155"/>
      <c r="F17" s="175" t="str">
        <f>UPPER(IF($E17="","",VLOOKUP($E17,'1Q ELO (3)'!$A$7:$M$38,2)))</f>
        <v/>
      </c>
      <c r="G17" s="175" t="str">
        <f>IF($E17="","",VLOOKUP($E17,'1Q ELO (3)'!$A$7:$M$38,3))</f>
        <v/>
      </c>
      <c r="H17" s="175"/>
      <c r="I17" s="175" t="str">
        <f>IF($E17="","",VLOOKUP($E17,'1Q ELO (3)'!$A$7:$M$38,4))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 (3)'!$A$7:$M$32,12))</f>
        <v/>
      </c>
      <c r="C19" s="384" t="str">
        <f>IF($E19="","",VLOOKUP($E19,'1Q ELO (3)'!$A$7:$M$30,13))</f>
        <v/>
      </c>
      <c r="D19" s="414" t="str">
        <f>IF($E19="","",VLOOKUP($E19,'1Q ELO (3)'!$A$7:$M$30,5))</f>
        <v/>
      </c>
      <c r="E19" s="155"/>
      <c r="F19" s="618" t="str">
        <f>UPPER(IF($E19="","",VLOOKUP($E19,'1Q ELO (3)'!$A$7:$M$38,2)))</f>
        <v/>
      </c>
      <c r="G19" s="618" t="str">
        <f>IF($E19="","",VLOOKUP($E19,'1Q ELO (3)'!$A$7:$M$38,3))</f>
        <v/>
      </c>
      <c r="H19" s="618"/>
      <c r="I19" s="618" t="str">
        <f>IF($E19="","",VLOOKUP($E19,'1Q ELO (3)'!$A$7:$M$38,4))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 (3)'!$A$7:$M$32,12))</f>
        <v/>
      </c>
      <c r="C21" s="384" t="str">
        <f>IF($E21="","",VLOOKUP($E21,'1Q ELO (3)'!$A$7:$M$30,13))</f>
        <v/>
      </c>
      <c r="D21" s="414" t="str">
        <f>IF($E21="","",VLOOKUP($E21,'1Q ELO (3)'!$A$7:$M$30,5))</f>
        <v/>
      </c>
      <c r="E21" s="155"/>
      <c r="F21" s="450" t="str">
        <f>UPPER(IF($E21="","",VLOOKUP($E21,'1Q ELO (3)'!$A$7:$M$38,2)))</f>
        <v/>
      </c>
      <c r="G21" s="450" t="str">
        <f>IF($E21="","",VLOOKUP($E21,'1Q ELO (3)'!$A$7:$M$38,3))</f>
        <v/>
      </c>
      <c r="H21" s="450"/>
      <c r="I21" s="450" t="str">
        <f>IF($E21="","",VLOOKUP($E21,'1Q ELO (3)'!$A$7:$M$38,4))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 (3)'!$A$7:$O$134,2)))</f>
        <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 (3)'!$A$7:$O$134,2)))</f>
        <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 (3)'!$A$7:$O$134,2)))</f>
        <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 (3)'!$A$7:$O$134,2)))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t="str">
        <f>R4</f>
        <v>Kovács Zoltán</v>
      </c>
      <c r="P32" s="229"/>
      <c r="Q32" s="230"/>
      <c r="R32" s="241">
        <f>MIN(8,'1Q ELO (3)'!O5)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conditionalFormatting sqref="B8 B10 B12 B14 B16 B18 B20 B22">
    <cfRule type="cellIs" dxfId="470" priority="3" stopIfTrue="1" operator="equal">
      <formula>"QA"</formula>
    </cfRule>
    <cfRule type="cellIs" dxfId="469" priority="4" stopIfTrue="1" operator="equal">
      <formula>"DA"</formula>
    </cfRule>
  </conditionalFormatting>
  <conditionalFormatting sqref="E7 E11 E15 E19">
    <cfRule type="expression" dxfId="468" priority="1" stopIfTrue="1">
      <formula>$E7&lt;9</formula>
    </cfRule>
  </conditionalFormatting>
  <conditionalFormatting sqref="H7 H9 H11 H13 H15 H17 H19 H21">
    <cfRule type="expression" dxfId="467" priority="10" stopIfTrue="1">
      <formula>AND($E7&lt;9,$C7&gt;0)</formula>
    </cfRule>
  </conditionalFormatting>
  <conditionalFormatting sqref="I8 I12 I16 I20">
    <cfRule type="expression" dxfId="466" priority="7" stopIfTrue="1">
      <formula>AND($O$1="CU",I8="Umpire")</formula>
    </cfRule>
    <cfRule type="expression" dxfId="465" priority="8" stopIfTrue="1">
      <formula>AND($O$1="CU",I8&lt;&gt;"Umpire",J8&lt;&gt;"")</formula>
    </cfRule>
    <cfRule type="expression" dxfId="464" priority="9" stopIfTrue="1">
      <formula>AND($O$1="CU",I8&lt;&gt;"Umpire")</formula>
    </cfRule>
  </conditionalFormatting>
  <conditionalFormatting sqref="J8 J12 J16 J20 R32">
    <cfRule type="expression" dxfId="463" priority="2" stopIfTrue="1">
      <formula>$O$1="CU"</formula>
    </cfRule>
  </conditionalFormatting>
  <conditionalFormatting sqref="K8 K12 K16 K20">
    <cfRule type="expression" dxfId="462" priority="5" stopIfTrue="1">
      <formula>J8="as"</formula>
    </cfRule>
    <cfRule type="expression" dxfId="461" priority="6" stopIfTrue="1">
      <formula>J8="bs"</formula>
    </cfRule>
  </conditionalFormatting>
  <dataValidations count="1">
    <dataValidation type="list" allowBlank="1" showInputMessage="1" sqref="I8 M14 K10 K18 I20 I16 I12" xr:uid="{BD0CF4D5-96AD-4F32-9634-15E152F2A1E3}">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6081"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6082"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1FEF4-1C8B-4AD8-B69B-4884F7AE09EB}">
  <sheetPr codeName="Sheet14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5.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Diákolimpiai Döntő</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0">
        <f>Altalanos!$C$8</f>
        <v>0</v>
      </c>
      <c r="F2" s="95"/>
      <c r="G2" s="137"/>
      <c r="H2" s="108"/>
      <c r="I2" s="108"/>
      <c r="J2" s="138"/>
      <c r="K2" s="408" t="s">
        <v>114</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71" t="str">
        <f>Altalanos!$A$10</f>
        <v xml:space="preserve">2026. május 7. </v>
      </c>
      <c r="B4" s="771"/>
      <c r="C4" s="771"/>
      <c r="D4" s="402"/>
      <c r="E4" s="142"/>
      <c r="F4" s="142"/>
      <c r="G4" s="142" t="str">
        <f>Altalanos!$C$10</f>
        <v>Gyula</v>
      </c>
      <c r="H4" s="99"/>
      <c r="I4" s="142"/>
      <c r="J4" s="143"/>
      <c r="K4" s="144" t="str">
        <f>Altalanos!$D$10</f>
        <v xml:space="preserve">  </v>
      </c>
      <c r="L4" s="143"/>
      <c r="M4" s="102"/>
      <c r="N4" s="143"/>
      <c r="O4" s="142"/>
      <c r="P4" s="143"/>
      <c r="Q4" s="142"/>
      <c r="R4" s="88" t="str">
        <f>Altalanos!$E$10</f>
        <v>Kovács Zoltán</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2" customFormat="1" ht="14.25" customHeight="1" thickBot="1" x14ac:dyDescent="0.3">
      <c r="A6" s="705"/>
      <c r="B6" s="706"/>
      <c r="C6" s="707"/>
      <c r="D6" s="707"/>
      <c r="E6" s="706"/>
      <c r="F6" s="708"/>
      <c r="G6" s="708"/>
      <c r="H6" s="709"/>
      <c r="I6" s="708"/>
      <c r="J6" s="710"/>
      <c r="K6" s="706"/>
      <c r="L6" s="710"/>
      <c r="M6" s="706"/>
      <c r="N6" s="710"/>
      <c r="O6" s="706"/>
      <c r="P6" s="710"/>
      <c r="Q6" s="706"/>
      <c r="R6" s="711"/>
    </row>
    <row r="7" spans="1:21" s="38" customFormat="1" ht="10.5" customHeight="1" x14ac:dyDescent="0.25">
      <c r="A7" s="153">
        <v>1</v>
      </c>
      <c r="B7" s="384" t="str">
        <f>IF($E7="","",VLOOKUP($E7,'1Q ELO (3)'!$A$7:$M$32,12))</f>
        <v/>
      </c>
      <c r="C7" s="384" t="str">
        <f>IF($E7="","",VLOOKUP($E7,'1Q ELO (3)'!$A$7:$M$32,13))</f>
        <v/>
      </c>
      <c r="D7" s="414" t="str">
        <f>IF($E7="","",VLOOKUP($E7,'1Q ELO (3)'!$A$7:$M$32,5))</f>
        <v/>
      </c>
      <c r="E7" s="155"/>
      <c r="F7" s="618" t="str">
        <f>UPPER(IF($E7="","",VLOOKUP($E7,'1Q ELO (3)'!$A$7:$M$32,2)))</f>
        <v/>
      </c>
      <c r="G7" s="618" t="str">
        <f>IF($E7="","",VLOOKUP($E7,'1Q ELO (3)'!$A$7:$M$32,3))</f>
        <v/>
      </c>
      <c r="H7" s="618"/>
      <c r="I7" s="618" t="str">
        <f>IF($E7="","",VLOOKUP($E7,'1Q ELO (3)'!$A$7:$M$32,4))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(3)'!$A$7:$M$32,12))</f>
        <v/>
      </c>
      <c r="C9" s="384" t="str">
        <f>IF($E9="","",VLOOKUP($E9,'1Q ELO (3)'!$A$7:$M$32,13))</f>
        <v/>
      </c>
      <c r="D9" s="414" t="str">
        <f>IF($E9="","",VLOOKUP($E9,'1Q ELO (3)'!$A$7:$M$32,5))</f>
        <v/>
      </c>
      <c r="E9" s="155"/>
      <c r="F9" s="450" t="str">
        <f>UPPER(IF($E9="","",VLOOKUP($E9,'1Q ELO (3)'!$A$7:$M$32,2)))</f>
        <v/>
      </c>
      <c r="G9" s="450" t="str">
        <f>IF($E9="","",VLOOKUP($E9,'1Q ELO (3)'!$A$7:$M$32,3))</f>
        <v/>
      </c>
      <c r="H9" s="450"/>
      <c r="I9" s="450" t="str">
        <f>IF($E9="","",VLOOKUP($E9,'1Q ELO (3)'!$A$7:$M$32,4))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 (3)'!$A$7:$M$32,12))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(3)'!$A$7:$M$32,12))</f>
        <v/>
      </c>
      <c r="C11" s="384" t="str">
        <f>IF($E11="","",VLOOKUP($E11,'1Q ELO (3)'!$A$7:$M$32,13))</f>
        <v/>
      </c>
      <c r="D11" s="414" t="str">
        <f>IF($E11="","",VLOOKUP($E11,'1Q ELO (3)'!$A$7:$M$32,5))</f>
        <v/>
      </c>
      <c r="E11" s="155"/>
      <c r="F11" s="450" t="str">
        <f>UPPER(IF($E11="","",VLOOKUP($E11,'1Q ELO (3)'!$A$7:$M$32,2)))</f>
        <v/>
      </c>
      <c r="G11" s="450" t="str">
        <f>IF($E11="","",VLOOKUP($E11,'1Q ELO (3)'!$A$7:$M$32,3))</f>
        <v/>
      </c>
      <c r="H11" s="450"/>
      <c r="I11" s="450" t="str">
        <f>IF($E11="","",VLOOKUP($E11,'1Q ELO (3)'!$A$7:$M$32,4))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 (3)'!$A$7:$M$32,12))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 (3)'!$A$7:$M$32,12))</f>
        <v/>
      </c>
      <c r="C13" s="384" t="str">
        <f>IF($E13="","",VLOOKUP($E13,'1Q ELO (3)'!$A$7:$M$32,13))</f>
        <v/>
      </c>
      <c r="D13" s="414" t="str">
        <f>IF($E13="","",VLOOKUP($E13,'1Q ELO (3)'!$A$7:$M$32,5))</f>
        <v/>
      </c>
      <c r="E13" s="155"/>
      <c r="F13" s="450" t="str">
        <f>UPPER(IF($E13="","",VLOOKUP($E13,'1Q ELO (3)'!$A$7:$M$32,2)))</f>
        <v/>
      </c>
      <c r="G13" s="450" t="str">
        <f>IF($E13="","",VLOOKUP($E13,'1Q ELO (3)'!$A$7:$M$32,3))</f>
        <v/>
      </c>
      <c r="H13" s="450"/>
      <c r="I13" s="450" t="str">
        <f>IF($E13="","",VLOOKUP($E13,'1Q ELO (3)'!$A$7:$M$32,4))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 (3)'!$A$7:$M$32,12))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 (3)'!$A$7:$M$32,12))</f>
        <v/>
      </c>
      <c r="C15" s="384" t="str">
        <f>IF($E15="","",VLOOKUP($E15,'1Q ELO (3)'!$A$7:$M$32,13))</f>
        <v/>
      </c>
      <c r="D15" s="414" t="str">
        <f>IF($E15="","",VLOOKUP($E15,'1Q ELO (3)'!$A$7:$M$32,5))</f>
        <v/>
      </c>
      <c r="E15" s="654"/>
      <c r="F15" s="618" t="str">
        <f>UPPER(IF($E15="","",VLOOKUP($E15,'1Q ELO (3)'!$A$7:$M$32,2)))</f>
        <v/>
      </c>
      <c r="G15" s="618" t="str">
        <f>IF($E15="","",VLOOKUP($E15,'1Q ELO (3)'!$A$7:$M$32,3))</f>
        <v/>
      </c>
      <c r="H15" s="618"/>
      <c r="I15" s="618" t="str">
        <f>IF($E15="","",VLOOKUP($E15,'1Q ELO (3)'!$A$7:$M$32,4))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 (3)'!$A$7:$M$32,12))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(3)'!$A$7:$M$32,12))</f>
        <v/>
      </c>
      <c r="C17" s="384" t="str">
        <f>IF($E17="","",VLOOKUP($E17,'1Q ELO (3)'!$A$7:$M$32,13))</f>
        <v/>
      </c>
      <c r="D17" s="414" t="str">
        <f>IF($E17="","",VLOOKUP($E17,'1Q ELO (3)'!$A$7:$M$32,5))</f>
        <v/>
      </c>
      <c r="E17" s="155"/>
      <c r="F17" s="450" t="str">
        <f>UPPER(IF($E17="","",VLOOKUP($E17,'1Q ELO (3)'!$A$7:$M$32,2)))</f>
        <v/>
      </c>
      <c r="G17" s="450" t="str">
        <f>IF($E17="","",VLOOKUP($E17,'1Q ELO (3)'!$A$7:$M$32,3))</f>
        <v/>
      </c>
      <c r="H17" s="450"/>
      <c r="I17" s="450" t="str">
        <f>IF($E17="","",VLOOKUP($E17,'1Q ELO (3)'!$A$7:$M$32,4))</f>
        <v/>
      </c>
      <c r="J17" s="176"/>
      <c r="K17" s="157"/>
      <c r="L17" s="177"/>
      <c r="M17" s="157"/>
      <c r="N17" s="182"/>
      <c r="O17" s="182"/>
      <c r="P17" s="182"/>
      <c r="Q17" s="163"/>
      <c r="R17" s="164"/>
      <c r="S17" s="165"/>
    </row>
    <row r="18" spans="1:19" s="38" customFormat="1" ht="9.6" customHeight="1" x14ac:dyDescent="0.25">
      <c r="A18" s="167"/>
      <c r="B18" s="306" t="str">
        <f>IF($E18="","",VLOOKUP($E18,'1Q ELO (3)'!$A$7:$M$32,12))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(3)'!$A$7:$M$32,12))</f>
        <v/>
      </c>
      <c r="C19" s="384" t="str">
        <f>IF($E19="","",VLOOKUP($E19,'1Q ELO (3)'!$A$7:$M$32,13))</f>
        <v/>
      </c>
      <c r="D19" s="414" t="str">
        <f>IF($E19="","",VLOOKUP($E19,'1Q ELO (3)'!$A$7:$M$32,5))</f>
        <v/>
      </c>
      <c r="E19" s="155"/>
      <c r="F19" s="450" t="str">
        <f>UPPER(IF($E19="","",VLOOKUP($E19,'1Q ELO (3)'!$A$7:$M$32,2)))</f>
        <v/>
      </c>
      <c r="G19" s="450" t="str">
        <f>IF($E19="","",VLOOKUP($E19,'1Q ELO (3)'!$A$7:$M$32,3))</f>
        <v/>
      </c>
      <c r="H19" s="450"/>
      <c r="I19" s="450" t="str">
        <f>IF($E19="","",VLOOKUP($E19,'1Q ELO (3)'!$A$7:$M$32,4))</f>
        <v/>
      </c>
      <c r="J19" s="158"/>
      <c r="K19" s="157"/>
      <c r="L19" s="183"/>
      <c r="M19" s="157"/>
      <c r="N19" s="182"/>
      <c r="O19" s="182"/>
      <c r="P19" s="182"/>
      <c r="Q19" s="163"/>
      <c r="R19" s="164"/>
      <c r="S19" s="165"/>
    </row>
    <row r="20" spans="1:19" s="38" customFormat="1" ht="9.6" customHeight="1" x14ac:dyDescent="0.25">
      <c r="A20" s="167"/>
      <c r="B20" s="306" t="str">
        <f>IF($E20="","",VLOOKUP($E20,'1Q ELO (3)'!$A$7:$M$32,12))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 (3)'!$A$7:$M$32,12))</f>
        <v/>
      </c>
      <c r="C21" s="384" t="str">
        <f>IF($E21="","",VLOOKUP($E21,'1Q ELO (3)'!$A$7:$M$32,13))</f>
        <v/>
      </c>
      <c r="D21" s="414" t="str">
        <f>IF($E21="","",VLOOKUP($E21,'1Q ELO (3)'!$A$7:$M$32,5))</f>
        <v/>
      </c>
      <c r="E21" s="155"/>
      <c r="F21" s="450" t="str">
        <f>UPPER(IF($E21="","",VLOOKUP($E21,'1Q ELO (3)'!$A$7:$M$32,2)))</f>
        <v/>
      </c>
      <c r="G21" s="450" t="str">
        <f>IF($E21="","",VLOOKUP($E21,'1Q ELO (3)'!$A$7:$M$32,3))</f>
        <v/>
      </c>
      <c r="H21" s="450"/>
      <c r="I21" s="450" t="str">
        <f>IF($E21="","",VLOOKUP($E21,'1Q ELO (3)'!$A$7:$M$32,4))</f>
        <v/>
      </c>
      <c r="J21" s="186"/>
      <c r="K21" s="157"/>
      <c r="L21" s="157"/>
      <c r="M21" s="157"/>
      <c r="N21" s="182"/>
      <c r="O21" s="182"/>
      <c r="P21" s="182"/>
      <c r="Q21" s="163"/>
      <c r="R21" s="164"/>
      <c r="S21" s="165"/>
    </row>
    <row r="22" spans="1:19" s="38" customFormat="1" ht="9.6" customHeight="1" x14ac:dyDescent="0.25">
      <c r="A22" s="167"/>
      <c r="B22" s="306" t="str">
        <f>IF($E22="","",VLOOKUP($E22,'1Q ELO (3)'!$A$7:$M$32,12))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 (3)'!$A$7:$M$32,12))</f>
        <v/>
      </c>
      <c r="C23" s="384" t="str">
        <f>IF($E23="","",VLOOKUP($E23,'1Q ELO (3)'!$A$7:$M$32,13))</f>
        <v/>
      </c>
      <c r="D23" s="414" t="str">
        <f>IF($E23="","",VLOOKUP($E23,'1Q ELO (3)'!$A$7:$M$32,5))</f>
        <v/>
      </c>
      <c r="E23" s="155"/>
      <c r="F23" s="618" t="str">
        <f>UPPER(IF($E23="","",VLOOKUP($E23,'1Q ELO (3)'!$A$7:$M$32,2)))</f>
        <v/>
      </c>
      <c r="G23" s="618" t="str">
        <f>IF($E23="","",VLOOKUP($E23,'1Q ELO (3)'!$A$7:$M$32,3))</f>
        <v/>
      </c>
      <c r="H23" s="618"/>
      <c r="I23" s="618" t="str">
        <f>IF($E23="","",VLOOKUP($E23,'1Q ELO (3)'!$A$7:$M$32,4))</f>
        <v/>
      </c>
      <c r="J23" s="158"/>
      <c r="K23" s="157"/>
      <c r="L23" s="157"/>
      <c r="M23" s="157"/>
      <c r="N23" s="182"/>
      <c r="O23" s="182"/>
      <c r="P23" s="182"/>
      <c r="Q23" s="163"/>
      <c r="R23" s="164"/>
      <c r="S23" s="165"/>
    </row>
    <row r="24" spans="1:19" s="38" customFormat="1" ht="9.6" customHeight="1" x14ac:dyDescent="0.25">
      <c r="A24" s="167"/>
      <c r="B24" s="645" t="str">
        <f>IF($E24="","",VLOOKUP($E24,'1Q ELO (3)'!$A$7:$M$32,12))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 (3)'!$A$7:$M$32,12))</f>
        <v/>
      </c>
      <c r="C25" s="384" t="str">
        <f>IF($E25="","",VLOOKUP($E25,'1Q ELO (3)'!$A$7:$M$32,13))</f>
        <v/>
      </c>
      <c r="D25" s="414" t="str">
        <f>IF($E25="","",VLOOKUP($E25,'1Q ELO (3)'!$A$7:$M$32,5))</f>
        <v/>
      </c>
      <c r="E25" s="155"/>
      <c r="F25" s="450" t="str">
        <f>UPPER(IF($E25="","",VLOOKUP($E25,'1Q ELO (3)'!$A$7:$M$32,2)))</f>
        <v/>
      </c>
      <c r="G25" s="450" t="str">
        <f>IF($E25="","",VLOOKUP($E25,'1Q ELO (3)'!$A$7:$M$32,3))</f>
        <v/>
      </c>
      <c r="H25" s="450"/>
      <c r="I25" s="450" t="str">
        <f>IF($E25="","",VLOOKUP($E25,'1Q ELO (3)'!$A$7:$M$32,4))</f>
        <v/>
      </c>
      <c r="J25" s="176"/>
      <c r="K25" s="157"/>
      <c r="L25" s="177"/>
      <c r="M25" s="157"/>
      <c r="N25" s="182"/>
      <c r="O25" s="182"/>
      <c r="P25" s="182"/>
      <c r="Q25" s="163"/>
      <c r="R25" s="164"/>
      <c r="S25" s="165"/>
    </row>
    <row r="26" spans="1:19" s="38" customFormat="1" ht="9.6" customHeight="1" x14ac:dyDescent="0.25">
      <c r="A26" s="167"/>
      <c r="B26" s="306" t="str">
        <f>IF($E26="","",VLOOKUP($E26,'1Q ELO (3)'!$A$7:$M$32,12))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 (3)'!$A$7:$M$32,12))</f>
        <v/>
      </c>
      <c r="C27" s="384" t="str">
        <f>IF($E27="","",VLOOKUP($E27,'1Q ELO (3)'!$A$7:$M$32,13))</f>
        <v/>
      </c>
      <c r="D27" s="414" t="str">
        <f>IF($E27="","",VLOOKUP($E27,'1Q ELO (3)'!$A$7:$M$32,5))</f>
        <v/>
      </c>
      <c r="E27" s="155"/>
      <c r="F27" s="450" t="str">
        <f>UPPER(IF($E27="","",VLOOKUP($E27,'1Q ELO (3)'!$A$7:$M$32,2)))</f>
        <v/>
      </c>
      <c r="G27" s="450" t="str">
        <f>IF($E27="","",VLOOKUP($E27,'1Q ELO (3)'!$A$7:$M$32,3))</f>
        <v/>
      </c>
      <c r="H27" s="450"/>
      <c r="I27" s="450" t="str">
        <f>IF($E27="","",VLOOKUP($E27,'1Q ELO (3)'!$A$7:$M$32,4))</f>
        <v/>
      </c>
      <c r="J27" s="158"/>
      <c r="K27" s="157"/>
      <c r="L27" s="183"/>
      <c r="M27" s="157"/>
      <c r="N27" s="182"/>
      <c r="O27" s="182"/>
      <c r="P27" s="182"/>
      <c r="Q27" s="163"/>
      <c r="R27" s="164"/>
      <c r="S27" s="165"/>
    </row>
    <row r="28" spans="1:19" s="38" customFormat="1" ht="9.6" customHeight="1" x14ac:dyDescent="0.25">
      <c r="A28" s="192"/>
      <c r="B28" s="306" t="str">
        <f>IF($E28="","",VLOOKUP($E28,'1Q ELO (3)'!$A$7:$M$32,12))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 (3)'!$A$7:$M$32,12))</f>
        <v/>
      </c>
      <c r="C29" s="384" t="str">
        <f>IF($E29="","",VLOOKUP($E29,'1Q ELO (3)'!$A$7:$M$32,13))</f>
        <v/>
      </c>
      <c r="D29" s="414" t="str">
        <f>IF($E29="","",VLOOKUP($E29,'1Q ELO (3)'!$A$7:$M$32,5))</f>
        <v/>
      </c>
      <c r="E29" s="155"/>
      <c r="F29" s="450" t="str">
        <f>UPPER(IF($E29="","",VLOOKUP($E29,'1Q ELO (3)'!$A$7:$M$32,2)))</f>
        <v/>
      </c>
      <c r="G29" s="450" t="str">
        <f>IF($E29="","",VLOOKUP($E29,'1Q ELO (3)'!$A$7:$M$32,3))</f>
        <v/>
      </c>
      <c r="H29" s="450"/>
      <c r="I29" s="450" t="str">
        <f>IF($E29="","",VLOOKUP($E29,'1Q ELO (3)'!$A$7:$M$32,4))</f>
        <v/>
      </c>
      <c r="J29" s="186"/>
      <c r="K29" s="157"/>
      <c r="L29" s="157"/>
      <c r="M29" s="157"/>
      <c r="N29" s="182"/>
      <c r="O29" s="182"/>
      <c r="P29" s="182"/>
      <c r="Q29" s="163"/>
      <c r="R29" s="164"/>
      <c r="S29" s="165"/>
    </row>
    <row r="30" spans="1:19" s="38" customFormat="1" ht="9.6" customHeight="1" x14ac:dyDescent="0.25">
      <c r="A30" s="167"/>
      <c r="B30" s="306" t="str">
        <f>IF($E30="","",VLOOKUP($E30,'1Q ELO (3)'!$A$7:$M$32,12))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 (3)'!$A$7:$M$32,12))</f>
        <v/>
      </c>
      <c r="C31" s="384" t="str">
        <f>IF($E31="","",VLOOKUP($E31,'1Q ELO (3)'!$A$7:$M$32,13))</f>
        <v/>
      </c>
      <c r="D31" s="414" t="str">
        <f>IF($E31="","",VLOOKUP($E31,'1Q ELO (3)'!$A$7:$M$32,5))</f>
        <v/>
      </c>
      <c r="E31" s="654"/>
      <c r="F31" s="618" t="str">
        <f>UPPER(IF($E31="","",VLOOKUP($E31,'1Q ELO (3)'!$A$7:$M$32,2)))</f>
        <v/>
      </c>
      <c r="G31" s="618" t="str">
        <f>IF($E31="","",VLOOKUP($E31,'1Q ELO (3)'!$A$7:$M$32,3))</f>
        <v/>
      </c>
      <c r="H31" s="618"/>
      <c r="I31" s="618" t="str">
        <f>IF($E31="","",VLOOKUP($E31,'1Q ELO (3)'!$A$7:$M$32,4))</f>
        <v/>
      </c>
      <c r="J31" s="188"/>
      <c r="K31" s="157"/>
      <c r="L31" s="157"/>
      <c r="M31" s="157"/>
      <c r="N31" s="182"/>
      <c r="O31" s="157"/>
      <c r="P31" s="182"/>
      <c r="Q31" s="163"/>
      <c r="R31" s="164"/>
      <c r="S31" s="165"/>
    </row>
    <row r="32" spans="1:19" s="38" customFormat="1" ht="9.6" customHeight="1" x14ac:dyDescent="0.25">
      <c r="A32" s="167"/>
      <c r="B32" s="645" t="str">
        <f>IF($E32="","",VLOOKUP($E32,'1Q ELO (3)'!$A$7:$M$32,12))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 (3)'!$A$7:$M$32,12))</f>
        <v/>
      </c>
      <c r="C33" s="384" t="str">
        <f>IF($E33="","",VLOOKUP($E33,'1Q ELO (3)'!$A$7:$M$32,13))</f>
        <v/>
      </c>
      <c r="D33" s="414" t="str">
        <f>IF($E33="","",VLOOKUP($E33,'1Q ELO (3)'!$A$7:$M$32,5))</f>
        <v/>
      </c>
      <c r="E33" s="155"/>
      <c r="F33" s="450" t="str">
        <f>UPPER(IF($E33="","",VLOOKUP($E33,'1Q ELO (3)'!$A$7:$M$32,2)))</f>
        <v/>
      </c>
      <c r="G33" s="450" t="str">
        <f>IF($E33="","",VLOOKUP($E33,'1Q ELO (3)'!$A$7:$M$32,3))</f>
        <v/>
      </c>
      <c r="H33" s="450"/>
      <c r="I33" s="450" t="str">
        <f>IF($E33="","",VLOOKUP($E33,'1Q ELO (3)'!$A$7:$M$32,4))</f>
        <v/>
      </c>
      <c r="J33" s="176"/>
      <c r="K33" s="157"/>
      <c r="L33" s="177"/>
      <c r="M33" s="157"/>
      <c r="N33" s="182"/>
      <c r="O33" s="182"/>
      <c r="P33" s="182"/>
      <c r="Q33" s="163"/>
      <c r="R33" s="164"/>
      <c r="S33" s="165"/>
    </row>
    <row r="34" spans="1:19" s="38" customFormat="1" ht="9.6" customHeight="1" x14ac:dyDescent="0.25">
      <c r="A34" s="167"/>
      <c r="B34" s="645" t="str">
        <f>IF($E34="","",VLOOKUP($E34,'1Q ELO (3)'!$A$7:$M$32,12))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 (3)'!$A$7:$M$32,12))</f>
        <v/>
      </c>
      <c r="C35" s="384" t="str">
        <f>IF($E35="","",VLOOKUP($E35,'1Q ELO (3)'!$A$7:$M$32,13))</f>
        <v/>
      </c>
      <c r="D35" s="414" t="str">
        <f>IF($E35="","",VLOOKUP($E35,'1Q ELO (3)'!$A$7:$M$32,5))</f>
        <v/>
      </c>
      <c r="E35" s="155"/>
      <c r="F35" s="450" t="str">
        <f>UPPER(IF($E35="","",VLOOKUP($E35,'1Q ELO (3)'!$A$7:$M$32,2)))</f>
        <v/>
      </c>
      <c r="G35" s="450" t="str">
        <f>IF($E35="","",VLOOKUP($E35,'1Q ELO (3)'!$A$7:$M$32,3))</f>
        <v/>
      </c>
      <c r="H35" s="450"/>
      <c r="I35" s="450" t="str">
        <f>IF($E35="","",VLOOKUP($E35,'1Q ELO (3)'!$A$7:$M$32,4))</f>
        <v/>
      </c>
      <c r="J35" s="158"/>
      <c r="K35" s="157"/>
      <c r="L35" s="183"/>
      <c r="M35" s="157"/>
      <c r="N35" s="182"/>
      <c r="O35" s="182"/>
      <c r="P35" s="182"/>
      <c r="Q35" s="163"/>
      <c r="R35" s="164"/>
      <c r="S35" s="165"/>
    </row>
    <row r="36" spans="1:19" s="38" customFormat="1" ht="9.6" customHeight="1" x14ac:dyDescent="0.25">
      <c r="A36" s="167"/>
      <c r="B36" s="645" t="str">
        <f>IF($E36="","",VLOOKUP($E36,'1Q ELO (3)'!$A$7:$M$32,12))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 (3)'!$A$7:$M$32,12))</f>
        <v/>
      </c>
      <c r="C37" s="384" t="str">
        <f>IF($E37="","",VLOOKUP($E37,'1Q ELO (3)'!$A$7:$M$32,13))</f>
        <v/>
      </c>
      <c r="D37" s="414" t="str">
        <f>IF($E37="","",VLOOKUP($E37,'1Q ELO (3)'!$A$7:$M$32,5))</f>
        <v/>
      </c>
      <c r="E37" s="155"/>
      <c r="F37" s="450" t="str">
        <f>UPPER(IF($E37="","",VLOOKUP($E37,'1Q ELO (3)'!$A$7:$M$32,2)))</f>
        <v/>
      </c>
      <c r="G37" s="450" t="str">
        <f>IF($E37="","",VLOOKUP($E37,'1Q ELO (3)'!$A$7:$M$32,3))</f>
        <v/>
      </c>
      <c r="H37" s="450"/>
      <c r="I37" s="450" t="str">
        <f>IF($E37="","",VLOOKUP($E37,'1Q ELO (3)'!$A$7:$M$32,4))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 (3)'!$A$7:$O$134,2)))</f>
        <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 (3)'!$A$7:$O$134,2)))</f>
        <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 (3)'!$A$7:$O$134,2)))</f>
        <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 (3)'!$A$7:$O$134,2)))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t="str">
        <f>R4</f>
        <v>Kovács Zoltán</v>
      </c>
      <c r="P47" s="229"/>
      <c r="Q47" s="230"/>
      <c r="R47" s="241">
        <f>MIN(4,'1Q ELO (3)'!O5)</f>
        <v>4</v>
      </c>
    </row>
  </sheetData>
  <mergeCells count="1">
    <mergeCell ref="A4:C4"/>
  </mergeCells>
  <conditionalFormatting sqref="E7 E15 E17 E19 E21 E23">
    <cfRule type="expression" dxfId="460" priority="1" stopIfTrue="1">
      <formula>$E7&lt;5</formula>
    </cfRule>
  </conditionalFormatting>
  <conditionalFormatting sqref="F7 F9 F11 F13 F15 F17 F19 F21 F23 F25 F27 F29 F31 F33 F35 F37">
    <cfRule type="cellIs" dxfId="459" priority="2" stopIfTrue="1" operator="equal">
      <formula>"Bye"</formula>
    </cfRule>
  </conditionalFormatting>
  <conditionalFormatting sqref="H7 H9 H11 H13 H15 H17 H19 H21 H23 H25 H27 H29 H31 H33 H35 H37">
    <cfRule type="expression" dxfId="458" priority="9" stopIfTrue="1">
      <formula>AND($E7&lt;9,$C7&gt;0)</formula>
    </cfRule>
  </conditionalFormatting>
  <conditionalFormatting sqref="I8 K10 I12 M14 I16 K18 I20 I24 K26 I28 M30 I32 K34 I36">
    <cfRule type="expression" dxfId="457" priority="6" stopIfTrue="1">
      <formula>AND($O$1="CU",I8="Umpire")</formula>
    </cfRule>
    <cfRule type="expression" dxfId="456" priority="7" stopIfTrue="1">
      <formula>AND($O$1="CU",I8&lt;&gt;"Umpire",J8&lt;&gt;"")</formula>
    </cfRule>
    <cfRule type="expression" dxfId="455" priority="8" stopIfTrue="1">
      <formula>AND($O$1="CU",I8&lt;&gt;"Umpire")</formula>
    </cfRule>
  </conditionalFormatting>
  <conditionalFormatting sqref="J8 L10 J12 N14 J16 L18 J20 J24 L26 J28 N30 J32 L34 J36 R47">
    <cfRule type="expression" dxfId="454" priority="3" stopIfTrue="1">
      <formula>$O$1="CU"</formula>
    </cfRule>
  </conditionalFormatting>
  <conditionalFormatting sqref="K8 M10 K12 O14 K16 M18 K20 K24 M26 K28 O30 K32 M34 K36">
    <cfRule type="expression" dxfId="453" priority="4" stopIfTrue="1">
      <formula>J8="as"</formula>
    </cfRule>
    <cfRule type="expression" dxfId="452" priority="5" stopIfTrue="1">
      <formula>J8="bs"</formula>
    </cfRule>
  </conditionalFormatting>
  <dataValidations count="1">
    <dataValidation type="list" allowBlank="1" showInputMessage="1" sqref="I32 I20 I24 I28 I16 I8 I12 M14 M30 I36 K34 K26 K18 K10" xr:uid="{4D773059-8C01-4DEF-955A-95EA7DD1AD41}">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710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710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6FE8A-1F96-4B39-9290-4C4A0CC82652}">
  <sheetPr codeName="Sheet17">
    <tabColor indexed="42"/>
  </sheetPr>
  <dimension ref="A1:Q156"/>
  <sheetViews>
    <sheetView showGridLines="0" showZeros="0" workbookViewId="0">
      <pane ySplit="6" topLeftCell="A7" activePane="bottomLeft" state="frozen"/>
      <selection activeCell="F3" sqref="F3"/>
      <selection pane="bottomLeft" activeCell="S10" sqref="S10"/>
    </sheetView>
  </sheetViews>
  <sheetFormatPr defaultRowHeight="13.2" x14ac:dyDescent="0.25"/>
  <cols>
    <col min="1" max="1" width="3.88671875" customWidth="1"/>
    <col min="2" max="2" width="16.5546875" customWidth="1"/>
    <col min="3" max="3" width="14" customWidth="1"/>
    <col min="4" max="4" width="13.88671875" style="44" customWidth="1"/>
    <col min="5" max="5" width="12.109375" style="656" customWidth="1"/>
    <col min="6" max="6" width="6.109375" style="100" hidden="1" customWidth="1"/>
    <col min="7" max="7" width="29.8867187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Diákolimpiai Döntő</v>
      </c>
      <c r="B1" s="92"/>
      <c r="C1" s="92"/>
      <c r="D1" s="379"/>
      <c r="E1" s="408" t="s">
        <v>123</v>
      </c>
      <c r="F1" s="118"/>
      <c r="G1" s="399"/>
      <c r="H1" s="93"/>
      <c r="I1" s="93"/>
      <c r="J1" s="400"/>
      <c r="K1" s="400"/>
      <c r="L1" s="400"/>
      <c r="M1" s="400"/>
      <c r="N1" s="400"/>
      <c r="O1" s="400"/>
      <c r="P1" s="400"/>
      <c r="Q1" s="401"/>
    </row>
    <row r="2" spans="1:17" ht="13.8" thickBot="1" x14ac:dyDescent="0.3">
      <c r="B2" s="95" t="s">
        <v>122</v>
      </c>
      <c r="C2" s="700">
        <f>Altalanos!$C$8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t="str">
        <f>Altalanos!$A$10</f>
        <v xml:space="preserve">2026. május 7. </v>
      </c>
      <c r="B5" s="402"/>
      <c r="C5" s="96" t="str">
        <f>Altalanos!$C$10</f>
        <v>Gyula</v>
      </c>
      <c r="D5" s="97" t="str">
        <f>Altalanos!$D$10</f>
        <v xml:space="preserve">  </v>
      </c>
      <c r="E5" s="97"/>
      <c r="F5" s="97"/>
      <c r="G5" s="97"/>
      <c r="H5" s="435" t="str">
        <f>Altalanos!$E$10</f>
        <v>Kovács Zoltán</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451" priority="14" stopIfTrue="1">
      <formula>$Q7&gt;=1</formula>
    </cfRule>
  </conditionalFormatting>
  <conditionalFormatting sqref="B7:D37">
    <cfRule type="expression" dxfId="450" priority="1" stopIfTrue="1">
      <formula>$Q7&gt;=1</formula>
    </cfRule>
  </conditionalFormatting>
  <conditionalFormatting sqref="E7:E14">
    <cfRule type="expression" dxfId="449" priority="6" stopIfTrue="1">
      <formula>AND(ROUNDDOWN(($A$4-E7)/365.25,0)&lt;=13,G7&lt;&gt;"OK")</formula>
    </cfRule>
    <cfRule type="expression" dxfId="448" priority="7" stopIfTrue="1">
      <formula>AND(ROUNDDOWN(($A$4-E7)/365.25,0)&lt;=14,G7&lt;&gt;"OK")</formula>
    </cfRule>
    <cfRule type="expression" dxfId="447" priority="8" stopIfTrue="1">
      <formula>AND(ROUNDDOWN(($A$4-E7)/365.25,0)&lt;=17,G7&lt;&gt;"OK")</formula>
    </cfRule>
    <cfRule type="expression" dxfId="446" priority="11" stopIfTrue="1">
      <formula>AND(ROUNDDOWN(($A$4-E7)/365.25,0)&lt;=13,G7&lt;&gt;"OK")</formula>
    </cfRule>
    <cfRule type="expression" dxfId="445" priority="12" stopIfTrue="1">
      <formula>AND(ROUNDDOWN(($A$4-E7)/365.25,0)&lt;=14,G7&lt;&gt;"OK")</formula>
    </cfRule>
    <cfRule type="expression" dxfId="444" priority="13" stopIfTrue="1">
      <formula>AND(ROUNDDOWN(($A$4-E7)/365.25,0)&lt;=17,G7&lt;&gt;"OK")</formula>
    </cfRule>
  </conditionalFormatting>
  <conditionalFormatting sqref="E7:E27 E29:E37">
    <cfRule type="expression" dxfId="443" priority="2" stopIfTrue="1">
      <formula>AND(ROUNDDOWN(($A$4-E7)/365.25,0)&lt;=13,G7&lt;&gt;"OK")</formula>
    </cfRule>
    <cfRule type="expression" dxfId="442" priority="3" stopIfTrue="1">
      <formula>AND(ROUNDDOWN(($A$4-E7)/365.25,0)&lt;=14,G7&lt;&gt;"OK")</formula>
    </cfRule>
    <cfRule type="expression" dxfId="441" priority="4" stopIfTrue="1">
      <formula>AND(ROUNDDOWN(($A$4-E7)/365.25,0)&lt;=17,G7&lt;&gt;"OK")</formula>
    </cfRule>
  </conditionalFormatting>
  <conditionalFormatting sqref="E7:E156">
    <cfRule type="expression" dxfId="440" priority="16" stopIfTrue="1">
      <formula>AND(ROUNDDOWN(($A$4-E7)/365.25,0)&lt;=13,G7&lt;&gt;"OK")</formula>
    </cfRule>
    <cfRule type="expression" dxfId="439" priority="17" stopIfTrue="1">
      <formula>AND(ROUNDDOWN(($A$4-E7)/365.25,0)&lt;=14,G7&lt;&gt;"OK")</formula>
    </cfRule>
    <cfRule type="expression" dxfId="438" priority="18" stopIfTrue="1">
      <formula>AND(ROUNDDOWN(($A$4-E7)/365.25,0)&lt;=17,G7&lt;&gt;"OK")</formula>
    </cfRule>
  </conditionalFormatting>
  <conditionalFormatting sqref="J7:J156">
    <cfRule type="cellIs" dxfId="437"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ED76E-8A86-4BE3-8DA0-7EA5098A2CF6}">
  <sheetPr codeName="Munka23">
    <tabColor indexed="11"/>
  </sheetPr>
  <dimension ref="A1:AK41"/>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 (3)'!$A$7:$O$22,5))</f>
        <v/>
      </c>
      <c r="D7" s="545" t="str">
        <f>IF($B7="","",VLOOKUP($B7,'1MD ELO (3)'!$A$7:$O$22,15))</f>
        <v/>
      </c>
      <c r="E7" s="540" t="str">
        <f>UPPER(IF($B7="","",VLOOKUP($B7,'1MD ELO (3)'!$A$7:$O$22,2)))</f>
        <v/>
      </c>
      <c r="F7" s="546"/>
      <c r="G7" s="540" t="str">
        <f>IF($B7="","",VLOOKUP($B7,'1MD ELO (3)'!$A$7:$O$22,3))</f>
        <v/>
      </c>
      <c r="H7" s="546"/>
      <c r="I7" s="540" t="str">
        <f>IF($B7="","",VLOOKUP($B7,'1MD ELO (3)'!$A$7:$O$22,4))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
      </c>
      <c r="E18" s="766"/>
      <c r="F18" s="766" t="str">
        <f>E9</f>
        <v/>
      </c>
      <c r="G18" s="766"/>
      <c r="H18" s="766" t="str">
        <f>E11</f>
        <v/>
      </c>
      <c r="I18" s="766"/>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
      </c>
      <c r="C19" s="764"/>
      <c r="D19" s="767"/>
      <c r="E19" s="767"/>
      <c r="F19" s="765"/>
      <c r="G19" s="765"/>
      <c r="H19" s="765"/>
      <c r="I19" s="765"/>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
      </c>
      <c r="C20" s="764"/>
      <c r="D20" s="765"/>
      <c r="E20" s="765"/>
      <c r="F20" s="767"/>
      <c r="G20" s="767"/>
      <c r="H20" s="765"/>
      <c r="I20" s="765"/>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
      </c>
      <c r="C21" s="764"/>
      <c r="D21" s="765"/>
      <c r="E21" s="765"/>
      <c r="F21" s="765"/>
      <c r="G21" s="765"/>
      <c r="H21" s="767"/>
      <c r="I21" s="767"/>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62"/>
      <c r="F34" s="762"/>
      <c r="G34" s="567" t="s">
        <v>7</v>
      </c>
      <c r="H34" s="533"/>
      <c r="I34" s="561"/>
      <c r="J34" s="568"/>
      <c r="K34" s="527" t="s">
        <v>111</v>
      </c>
      <c r="L34" s="574"/>
      <c r="M34" s="564"/>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Kovács Zoltán</v>
      </c>
      <c r="L41" s="499"/>
      <c r="M41" s="566"/>
      <c r="P41" s="223"/>
      <c r="Q41" s="217"/>
      <c r="R41" s="557"/>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E7 E9 E11">
    <cfRule type="cellIs" dxfId="436" priority="2" stopIfTrue="1" operator="equal">
      <formula>"Bye"</formula>
    </cfRule>
  </conditionalFormatting>
  <conditionalFormatting sqref="R41">
    <cfRule type="expression" dxfId="435"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1C891-2050-466C-9EA6-495202310008}">
  <sheetPr codeName="Munka24">
    <tabColor indexed="11"/>
  </sheetPr>
  <dimension ref="A1:AK41"/>
  <sheetViews>
    <sheetView workbookViewId="0">
      <selection activeCell="P15" sqref="P1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602"/>
      <c r="M4" s="487" t="str">
        <f>Altalanos!$E$10</f>
        <v>Kovács Zoltán</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(3)'!$A$7:$O$22,5))</f>
        <v/>
      </c>
      <c r="D7" s="579" t="str">
        <f>IF($B7="","",VLOOKUP($B7,'1MD ELO (3)'!$A$7:$O$22,15))</f>
        <v/>
      </c>
      <c r="E7" s="775" t="str">
        <f>UPPER(IF($B7="","",VLOOKUP($B7,'1MD ELO (3)'!$A$7:$O$22,2)))</f>
        <v/>
      </c>
      <c r="F7" s="775"/>
      <c r="G7" s="775" t="str">
        <f>IF($B7="","",VLOOKUP($B7,'1MD ELO (3)'!$A$7:$O$22,3))</f>
        <v/>
      </c>
      <c r="H7" s="775"/>
      <c r="I7" s="580" t="str">
        <f>IF($B7="","",VLOOKUP($B7,'1MD ELO (3)'!$A$7:$O$22,4))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(3)'!$A$7:$O$22,5))</f>
        <v/>
      </c>
      <c r="D9" s="579" t="str">
        <f>IF($B9="","",VLOOKUP($B9,'1MD ELO (3)'!$A$7:$O$22,15))</f>
        <v/>
      </c>
      <c r="E9" s="775" t="str">
        <f>UPPER(IF($B9="","",VLOOKUP($B9,'1MD ELO (3)'!$A$7:$O$22,2)))</f>
        <v/>
      </c>
      <c r="F9" s="775"/>
      <c r="G9" s="775" t="str">
        <f>IF($B9="","",VLOOKUP($B9,'1MD ELO (3)'!$A$7:$O$22,3))</f>
        <v/>
      </c>
      <c r="H9" s="775"/>
      <c r="I9" s="58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(3)'!$A$7:$O$22,5))</f>
        <v/>
      </c>
      <c r="D11" s="579" t="str">
        <f>IF($B11="","",VLOOKUP($B11,'1MD ELO (3)'!$A$7:$O$22,15))</f>
        <v/>
      </c>
      <c r="E11" s="775" t="str">
        <f>UPPER(IF($B11="","",VLOOKUP($B11,'1MD ELO (3)'!$A$7:$O$22,2)))</f>
        <v/>
      </c>
      <c r="F11" s="775"/>
      <c r="G11" s="775" t="str">
        <f>IF($B11="","",VLOOKUP($B11,'1MD ELO (3)'!$A$7:$O$22,3))</f>
        <v/>
      </c>
      <c r="H11" s="775"/>
      <c r="I11" s="58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(3)'!$A$7:$O$22,5))</f>
        <v/>
      </c>
      <c r="D13" s="579" t="str">
        <f>IF($B13="","",VLOOKUP($B13,'1MD ELO (3)'!$A$7:$O$22,15))</f>
        <v/>
      </c>
      <c r="E13" s="775" t="str">
        <f>UPPER(IF($B13="","",VLOOKUP($B13,'1MD ELO (3)'!$A$7:$O$22,2)))</f>
        <v/>
      </c>
      <c r="F13" s="775"/>
      <c r="G13" s="775" t="str">
        <f>IF($B13="","",VLOOKUP($B13,'1MD ELO (3)'!$A$7:$O$22,3))</f>
        <v/>
      </c>
      <c r="H13" s="775"/>
      <c r="I13" s="580"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
      </c>
      <c r="E18" s="766"/>
      <c r="F18" s="766" t="str">
        <f>E9</f>
        <v/>
      </c>
      <c r="G18" s="766"/>
      <c r="H18" s="766" t="str">
        <f>E11</f>
        <v/>
      </c>
      <c r="I18" s="766"/>
      <c r="J18" s="766" t="str">
        <f>E13</f>
        <v/>
      </c>
      <c r="K18" s="76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
      </c>
      <c r="C19" s="764"/>
      <c r="D19" s="767"/>
      <c r="E19" s="767"/>
      <c r="F19" s="765"/>
      <c r="G19" s="765"/>
      <c r="H19" s="765"/>
      <c r="I19" s="765"/>
      <c r="J19" s="766"/>
      <c r="K19" s="76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
      </c>
      <c r="C20" s="764"/>
      <c r="D20" s="765"/>
      <c r="E20" s="765"/>
      <c r="F20" s="767"/>
      <c r="G20" s="767"/>
      <c r="H20" s="765"/>
      <c r="I20" s="765"/>
      <c r="J20" s="765"/>
      <c r="K20" s="765"/>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
      </c>
      <c r="C21" s="764"/>
      <c r="D21" s="765"/>
      <c r="E21" s="765"/>
      <c r="F21" s="765"/>
      <c r="G21" s="765"/>
      <c r="H21" s="767"/>
      <c r="I21" s="767"/>
      <c r="J21" s="765"/>
      <c r="K21" s="765"/>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64" t="str">
        <f>E13</f>
        <v/>
      </c>
      <c r="C22" s="764"/>
      <c r="D22" s="765"/>
      <c r="E22" s="765"/>
      <c r="F22" s="765"/>
      <c r="G22" s="765"/>
      <c r="H22" s="766"/>
      <c r="I22" s="766"/>
      <c r="J22" s="767"/>
      <c r="K22" s="767"/>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62"/>
      <c r="F34" s="762"/>
      <c r="G34" s="567" t="s">
        <v>7</v>
      </c>
      <c r="H34" s="533"/>
      <c r="I34" s="561"/>
      <c r="J34" s="568"/>
      <c r="K34" s="527" t="s">
        <v>111</v>
      </c>
      <c r="L34" s="574"/>
      <c r="M34" s="562"/>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Kovács Zoltán</v>
      </c>
      <c r="L41" s="499"/>
      <c r="M41" s="566"/>
      <c r="P41" s="223"/>
      <c r="Q41" s="217"/>
      <c r="R41" s="557"/>
    </row>
  </sheetData>
  <mergeCells count="37">
    <mergeCell ref="J22:K22"/>
    <mergeCell ref="E34:F34"/>
    <mergeCell ref="E35:F35"/>
    <mergeCell ref="B22:C22"/>
    <mergeCell ref="D22:E22"/>
    <mergeCell ref="F22:G22"/>
    <mergeCell ref="H22:I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434" priority="2" stopIfTrue="1" operator="equal">
      <formula>"Bye"</formula>
    </cfRule>
  </conditionalFormatting>
  <conditionalFormatting sqref="R41">
    <cfRule type="expression" dxfId="43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F20FF-7A49-45AC-ACCD-BB2E4D43008F}">
  <sheetPr codeName="Munka25">
    <tabColor indexed="11"/>
  </sheetPr>
  <dimension ref="A1:AK41"/>
  <sheetViews>
    <sheetView workbookViewId="0">
      <selection activeCell="P16" sqref="P16"/>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(3)'!$A$7:$O$22,5))</f>
        <v/>
      </c>
      <c r="D7" s="579" t="str">
        <f>IF($B7="","",VLOOKUP($B7,'1MD ELO (3)'!$A$7:$O$22,15))</f>
        <v/>
      </c>
      <c r="E7" s="775" t="str">
        <f>UPPER(IF($B7="","",VLOOKUP($B7,'1MD ELO (3)'!$A$7:$O$22,2)))</f>
        <v/>
      </c>
      <c r="F7" s="775"/>
      <c r="G7" s="775" t="str">
        <f>IF($B7="","",VLOOKUP($B7,'1MD ELO (3)'!$A$7:$O$22,3))</f>
        <v/>
      </c>
      <c r="H7" s="775"/>
      <c r="I7" s="580" t="str">
        <f>IF($B7="","",VLOOKUP($B7,'1MD ELO (3)'!$A$7:$O$22,4))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(3)'!$A$7:$O$22,5))</f>
        <v/>
      </c>
      <c r="D9" s="579" t="str">
        <f>IF($B9="","",VLOOKUP($B9,'1MD ELO (3)'!$A$7:$O$22,15))</f>
        <v/>
      </c>
      <c r="E9" s="775" t="str">
        <f>UPPER(IF($B9="","",VLOOKUP($B9,'1MD ELO (3)'!$A$7:$O$22,2)))</f>
        <v/>
      </c>
      <c r="F9" s="775"/>
      <c r="G9" s="775" t="str">
        <f>IF($B9="","",VLOOKUP($B9,'1MD ELO (3)'!$A$7:$O$22,3))</f>
        <v/>
      </c>
      <c r="H9" s="775"/>
      <c r="I9" s="58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(3)'!$A$7:$O$22,5))</f>
        <v/>
      </c>
      <c r="D11" s="579" t="str">
        <f>IF($B11="","",VLOOKUP($B11,'1MD ELO (3)'!$A$7:$O$22,15))</f>
        <v/>
      </c>
      <c r="E11" s="775" t="str">
        <f>UPPER(IF($B11="","",VLOOKUP($B11,'1MD ELO (3)'!$A$7:$O$22,2)))</f>
        <v/>
      </c>
      <c r="F11" s="775"/>
      <c r="G11" s="775" t="str">
        <f>IF($B11="","",VLOOKUP($B11,'1MD ELO (3)'!$A$7:$O$22,3))</f>
        <v/>
      </c>
      <c r="H11" s="775"/>
      <c r="I11" s="58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(3)'!$A$7:$O$22,5))</f>
        <v/>
      </c>
      <c r="D13" s="579" t="str">
        <f>IF($B13="","",VLOOKUP($B13,'1MD ELO (3)'!$A$7:$O$22,15))</f>
        <v/>
      </c>
      <c r="E13" s="775" t="str">
        <f>UPPER(IF($B13="","",VLOOKUP($B13,'1MD ELO (3)'!$A$7:$O$22,2)))</f>
        <v/>
      </c>
      <c r="F13" s="775"/>
      <c r="G13" s="775" t="str">
        <f>IF($B13="","",VLOOKUP($B13,'1MD ELO (3)'!$A$7:$O$22,3))</f>
        <v/>
      </c>
      <c r="H13" s="775"/>
      <c r="I13" s="580"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 (3)'!$A$7:$O$22,5))</f>
        <v/>
      </c>
      <c r="D15" s="579" t="str">
        <f>IF($B15="","",VLOOKUP($B15,'1MD ELO (3)'!$A$7:$O$22,15))</f>
        <v/>
      </c>
      <c r="E15" s="775" t="str">
        <f>UPPER(IF($B15="","",VLOOKUP($B15,'1MD ELO (3)'!$A$7:$O$22,2)))</f>
        <v/>
      </c>
      <c r="F15" s="775"/>
      <c r="G15" s="775" t="str">
        <f>IF($B15="","",VLOOKUP($B15,'1MD ELO (3)'!$A$7:$O$22,3))</f>
        <v/>
      </c>
      <c r="H15" s="775"/>
      <c r="I15" s="580"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
      </c>
      <c r="E18" s="766"/>
      <c r="F18" s="766" t="str">
        <f>E9</f>
        <v/>
      </c>
      <c r="G18" s="766"/>
      <c r="H18" s="766" t="str">
        <f>E11</f>
        <v/>
      </c>
      <c r="I18" s="766"/>
      <c r="J18" s="766" t="str">
        <f>E13</f>
        <v/>
      </c>
      <c r="K18" s="766"/>
      <c r="L18" s="766" t="str">
        <f>E15</f>
        <v/>
      </c>
      <c r="M18" s="766"/>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
      </c>
      <c r="C19" s="764"/>
      <c r="D19" s="767"/>
      <c r="E19" s="767"/>
      <c r="F19" s="765"/>
      <c r="G19" s="765"/>
      <c r="H19" s="765"/>
      <c r="I19" s="765"/>
      <c r="J19" s="766"/>
      <c r="K19" s="766"/>
      <c r="L19" s="766"/>
      <c r="M19" s="766"/>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
      </c>
      <c r="C20" s="764"/>
      <c r="D20" s="765"/>
      <c r="E20" s="765"/>
      <c r="F20" s="767"/>
      <c r="G20" s="767"/>
      <c r="H20" s="765"/>
      <c r="I20" s="765"/>
      <c r="J20" s="765"/>
      <c r="K20" s="765"/>
      <c r="L20" s="766"/>
      <c r="M20" s="766"/>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
      </c>
      <c r="C21" s="764"/>
      <c r="D21" s="765"/>
      <c r="E21" s="765"/>
      <c r="F21" s="765"/>
      <c r="G21" s="765"/>
      <c r="H21" s="767"/>
      <c r="I21" s="767"/>
      <c r="J21" s="765"/>
      <c r="K21" s="765"/>
      <c r="L21" s="765"/>
      <c r="M21" s="765"/>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64" t="str">
        <f>E13</f>
        <v/>
      </c>
      <c r="C22" s="764"/>
      <c r="D22" s="765"/>
      <c r="E22" s="765"/>
      <c r="F22" s="765"/>
      <c r="G22" s="765"/>
      <c r="H22" s="766"/>
      <c r="I22" s="766"/>
      <c r="J22" s="767"/>
      <c r="K22" s="767"/>
      <c r="L22" s="765"/>
      <c r="M22" s="765"/>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64" t="str">
        <f>E15</f>
        <v/>
      </c>
      <c r="C23" s="764"/>
      <c r="D23" s="765"/>
      <c r="E23" s="765"/>
      <c r="F23" s="765"/>
      <c r="G23" s="765"/>
      <c r="H23" s="766"/>
      <c r="I23" s="766"/>
      <c r="J23" s="766"/>
      <c r="K23" s="766"/>
      <c r="L23" s="767"/>
      <c r="M23" s="767"/>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62"/>
      <c r="F34" s="762"/>
      <c r="G34" s="567" t="s">
        <v>7</v>
      </c>
      <c r="H34" s="533"/>
      <c r="I34" s="561"/>
      <c r="J34" s="568"/>
      <c r="K34" s="527" t="s">
        <v>111</v>
      </c>
      <c r="L34" s="574"/>
      <c r="M34" s="562"/>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Kovács Zoltán</v>
      </c>
      <c r="L41" s="499"/>
      <c r="M41" s="566"/>
      <c r="P41" s="223"/>
      <c r="Q41" s="217"/>
      <c r="R41" s="557"/>
    </row>
  </sheetData>
  <mergeCells count="50">
    <mergeCell ref="E34:F34"/>
    <mergeCell ref="E35:F35"/>
    <mergeCell ref="B23:C23"/>
    <mergeCell ref="D23:E23"/>
    <mergeCell ref="F23:G23"/>
    <mergeCell ref="J23:K23"/>
    <mergeCell ref="L23:M23"/>
    <mergeCell ref="B22:C22"/>
    <mergeCell ref="D22:E22"/>
    <mergeCell ref="F22:G22"/>
    <mergeCell ref="H22:I22"/>
    <mergeCell ref="J22:K22"/>
    <mergeCell ref="L22:M22"/>
    <mergeCell ref="H23:I23"/>
    <mergeCell ref="L20:M20"/>
    <mergeCell ref="B21:C21"/>
    <mergeCell ref="D21:E21"/>
    <mergeCell ref="F21:G21"/>
    <mergeCell ref="H21:I21"/>
    <mergeCell ref="J21:K21"/>
    <mergeCell ref="L21:M21"/>
    <mergeCell ref="B20:C20"/>
    <mergeCell ref="D20:E20"/>
    <mergeCell ref="F20:G20"/>
    <mergeCell ref="H20:I20"/>
    <mergeCell ref="J20:K20"/>
    <mergeCell ref="L18:M18"/>
    <mergeCell ref="B19:C19"/>
    <mergeCell ref="D19:E19"/>
    <mergeCell ref="F19:G19"/>
    <mergeCell ref="H19:I19"/>
    <mergeCell ref="J19:K19"/>
    <mergeCell ref="L19:M19"/>
    <mergeCell ref="B18:C18"/>
    <mergeCell ref="D18:E18"/>
    <mergeCell ref="F18:G18"/>
    <mergeCell ref="H18:I18"/>
    <mergeCell ref="J18:K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432" priority="2" stopIfTrue="1" operator="equal">
      <formula>"Bye"</formula>
    </cfRule>
  </conditionalFormatting>
  <conditionalFormatting sqref="R41">
    <cfRule type="expression" dxfId="43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3D3C4-16BA-42C1-910C-43C26C8FC1BE}">
  <sheetPr codeName="Munka26">
    <tabColor indexed="11"/>
  </sheetPr>
  <dimension ref="A1:AK47"/>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(3)'!$A$7:$O$22,5))</f>
        <v/>
      </c>
      <c r="D7" s="545" t="str">
        <f>IF($B7="","",VLOOKUP($B7,'1MD ELO (3)'!$A$7:$O$22,15))</f>
        <v/>
      </c>
      <c r="E7" s="541" t="str">
        <f>UPPER(IF($B7="","",VLOOKUP($B7,'1MD ELO (3)'!$A$7:$O$22,2)))</f>
        <v/>
      </c>
      <c r="F7" s="544"/>
      <c r="G7" s="541" t="str">
        <f>IF($B7="","",VLOOKUP($B7,'1MD ELO (3)'!$A$7:$O$22,3))</f>
        <v/>
      </c>
      <c r="H7" s="544"/>
      <c r="I7" s="541" t="str">
        <f>IF($B7="","",VLOOKUP($B7,'1MD ELO (3)'!$A$7:$O$22,4))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(3)'!$A$7:$O$22,5))</f>
        <v/>
      </c>
      <c r="D13" s="545" t="str">
        <f>IF($B13="","",VLOOKUP($B13,'1MD ELO (3)'!$A$7:$O$22,15))</f>
        <v/>
      </c>
      <c r="E13" s="541" t="str">
        <f>UPPER(IF($B13="","",VLOOKUP($B13,'1MD ELO (3)'!$A$7:$O$22,2)))</f>
        <v/>
      </c>
      <c r="F13" s="544"/>
      <c r="G13" s="541" t="str">
        <f>IF($B13="","",VLOOKUP($B13,'1MD ELO (3)'!$A$7:$O$22,3))</f>
        <v/>
      </c>
      <c r="H13" s="544"/>
      <c r="I13" s="541"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(3)'!$A$7:$O$22,5))</f>
        <v/>
      </c>
      <c r="D15" s="545" t="str">
        <f>IF($B15="","",VLOOKUP($B15,'1MD ELO (3)'!$A$7:$O$22,15))</f>
        <v/>
      </c>
      <c r="E15" s="540" t="str">
        <f>UPPER(IF($B15="","",VLOOKUP($B15,'1MD ELO (3)'!$A$7:$O$22,2)))</f>
        <v/>
      </c>
      <c r="F15" s="546"/>
      <c r="G15" s="540" t="str">
        <f>IF($B15="","",VLOOKUP($B15,'1MD ELO (3)'!$A$7:$O$22,3))</f>
        <v/>
      </c>
      <c r="H15" s="546"/>
      <c r="I15" s="540"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(3)'!$A$7:$O$22,5))</f>
        <v/>
      </c>
      <c r="D17" s="545" t="str">
        <f>IF($B17="","",VLOOKUP($B17,'1MD ELO (3)'!$A$7:$O$22,15))</f>
        <v/>
      </c>
      <c r="E17" s="540" t="str">
        <f>UPPER(IF($B17="","",VLOOKUP($B17,'1MD ELO (3)'!$A$7:$O$22,2)))</f>
        <v/>
      </c>
      <c r="F17" s="546"/>
      <c r="G17" s="540" t="str">
        <f>IF($B17="","",VLOOKUP($B17,'1MD ELO (3)'!$A$7:$O$22,3))</f>
        <v/>
      </c>
      <c r="H17" s="546"/>
      <c r="I17" s="540" t="str">
        <f>IF($B17="","",VLOOKUP($B17,'1MD ELO (3)'!$A$7:$O$22,4))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68"/>
      <c r="C22" s="768"/>
      <c r="D22" s="766" t="str">
        <f>E7</f>
        <v/>
      </c>
      <c r="E22" s="766"/>
      <c r="F22" s="766" t="str">
        <f>E9</f>
        <v/>
      </c>
      <c r="G22" s="766"/>
      <c r="H22" s="766" t="str">
        <f>E11</f>
        <v/>
      </c>
      <c r="I22" s="76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64" t="str">
        <f>E7</f>
        <v/>
      </c>
      <c r="C23" s="764"/>
      <c r="D23" s="767"/>
      <c r="E23" s="767"/>
      <c r="F23" s="765"/>
      <c r="G23" s="765"/>
      <c r="H23" s="765"/>
      <c r="I23" s="765"/>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64" t="str">
        <f>E9</f>
        <v/>
      </c>
      <c r="C24" s="764"/>
      <c r="D24" s="765"/>
      <c r="E24" s="765"/>
      <c r="F24" s="767"/>
      <c r="G24" s="767"/>
      <c r="H24" s="765"/>
      <c r="I24" s="765"/>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64" t="str">
        <f>E11</f>
        <v/>
      </c>
      <c r="C25" s="764"/>
      <c r="D25" s="765"/>
      <c r="E25" s="765"/>
      <c r="F25" s="765"/>
      <c r="G25" s="765"/>
      <c r="H25" s="767"/>
      <c r="I25" s="767"/>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68"/>
      <c r="C27" s="768"/>
      <c r="D27" s="766" t="str">
        <f>E13</f>
        <v/>
      </c>
      <c r="E27" s="766"/>
      <c r="F27" s="766" t="str">
        <f>E15</f>
        <v/>
      </c>
      <c r="G27" s="766"/>
      <c r="H27" s="766" t="str">
        <f>E17</f>
        <v/>
      </c>
      <c r="I27" s="766"/>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64" t="str">
        <f>E13</f>
        <v/>
      </c>
      <c r="C28" s="764"/>
      <c r="D28" s="767"/>
      <c r="E28" s="767"/>
      <c r="F28" s="765"/>
      <c r="G28" s="765"/>
      <c r="H28" s="765"/>
      <c r="I28" s="765"/>
      <c r="J28" s="521"/>
      <c r="K28" s="521"/>
      <c r="L28" s="521"/>
      <c r="M28" s="585"/>
    </row>
    <row r="29" spans="1:37" ht="18.75" customHeight="1" x14ac:dyDescent="0.25">
      <c r="A29" s="582" t="s">
        <v>172</v>
      </c>
      <c r="B29" s="764" t="str">
        <f>E15</f>
        <v/>
      </c>
      <c r="C29" s="764"/>
      <c r="D29" s="765"/>
      <c r="E29" s="765"/>
      <c r="F29" s="767"/>
      <c r="G29" s="767"/>
      <c r="H29" s="765"/>
      <c r="I29" s="765"/>
      <c r="J29" s="521"/>
      <c r="K29" s="521"/>
      <c r="L29" s="521"/>
      <c r="M29" s="585"/>
    </row>
    <row r="30" spans="1:37" ht="18.75" customHeight="1" x14ac:dyDescent="0.25">
      <c r="A30" s="582" t="s">
        <v>173</v>
      </c>
      <c r="B30" s="764" t="str">
        <f>E17</f>
        <v/>
      </c>
      <c r="C30" s="764"/>
      <c r="D30" s="765"/>
      <c r="E30" s="765"/>
      <c r="F30" s="765"/>
      <c r="G30" s="765"/>
      <c r="H30" s="767"/>
      <c r="I30" s="767"/>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61" t="str">
        <f>IF(M23=1,B23,IF(M24=1,B24,IF(M25=1,B25,"")))</f>
        <v/>
      </c>
      <c r="D32" s="761"/>
      <c r="E32" s="552" t="s">
        <v>175</v>
      </c>
      <c r="F32" s="761" t="str">
        <f>IF(M28=1,B28,IF(M29=1,B29,IF(M30=1,B30,"")))</f>
        <v/>
      </c>
      <c r="G32" s="761"/>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61" t="str">
        <f>IF(M23=2,B23,IF(M24=2,B24,IF(M25=2,B25,"")))</f>
        <v/>
      </c>
      <c r="D34" s="761"/>
      <c r="E34" s="552" t="s">
        <v>175</v>
      </c>
      <c r="F34" s="761" t="str">
        <f>IF(M28=2,B28,IF(M29=2,B29,IF(M30=2,B30,"")))</f>
        <v/>
      </c>
      <c r="G34" s="761"/>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61" t="str">
        <f>IF(M23=3,B23,IF(M24=3,B24,IF(M25=3,B25,"")))</f>
        <v/>
      </c>
      <c r="D36" s="761"/>
      <c r="E36" s="552" t="s">
        <v>175</v>
      </c>
      <c r="F36" s="761" t="str">
        <f>IF(M28=3,B28,IF(M29=3,B29,IF(M30=3,B30,"")))</f>
        <v/>
      </c>
      <c r="G36" s="761"/>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62" t="str">
        <f>IF(D40&gt;$R$47,,UPPER(VLOOKUP(D40,'1MD ELO (3)'!$A$7:$Q$134,2)))</f>
        <v/>
      </c>
      <c r="F40" s="762"/>
      <c r="G40" s="567" t="s">
        <v>7</v>
      </c>
      <c r="H40" s="533"/>
      <c r="I40" s="561"/>
      <c r="J40" s="568"/>
      <c r="K40" s="527" t="s">
        <v>111</v>
      </c>
      <c r="L40" s="574"/>
      <c r="M40" s="562"/>
      <c r="P40" s="556"/>
      <c r="Q40" s="556"/>
      <c r="R40" s="223"/>
    </row>
    <row r="41" spans="1:18" x14ac:dyDescent="0.25">
      <c r="A41" s="536" t="s">
        <v>124</v>
      </c>
      <c r="B41" s="330"/>
      <c r="C41" s="538"/>
      <c r="D41" s="563">
        <v>2</v>
      </c>
      <c r="E41" s="763" t="str">
        <f>IF(D41&gt;$R$47,,UPPER(VLOOKUP(D41,'1MD ELO (3)'!$A$7:$Q$134,2)))</f>
        <v/>
      </c>
      <c r="F41" s="763"/>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t="str">
        <f>L4</f>
        <v>Kovács Zoltán</v>
      </c>
      <c r="L47" s="499"/>
      <c r="M47" s="566"/>
      <c r="P47" s="223"/>
      <c r="Q47" s="217"/>
      <c r="R47" s="557">
        <f>MIN(4,'1MD ELO (3)'!Q5)</f>
        <v>4</v>
      </c>
    </row>
  </sheetData>
  <mergeCells count="42">
    <mergeCell ref="E40:F40"/>
    <mergeCell ref="E41:F41"/>
    <mergeCell ref="C32:D32"/>
    <mergeCell ref="F32:G32"/>
    <mergeCell ref="C34:D34"/>
    <mergeCell ref="F34:G34"/>
    <mergeCell ref="C36:D36"/>
    <mergeCell ref="F36:G36"/>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E7 E9 E11 E13 E15 E17">
    <cfRule type="cellIs" dxfId="430" priority="1" stopIfTrue="1" operator="equal">
      <formula>"Bye"</formula>
    </cfRule>
  </conditionalFormatting>
  <conditionalFormatting sqref="R47">
    <cfRule type="expression" dxfId="42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62653-119F-43CF-BABE-1641C5081DEF}">
  <sheetPr codeName="Munka27">
    <tabColor indexed="11"/>
  </sheetPr>
  <dimension ref="A1:AK49"/>
  <sheetViews>
    <sheetView workbookViewId="0">
      <selection activeCell="O10" sqref="O10"/>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(3)'!$A$7:$O$22,5))</f>
        <v/>
      </c>
      <c r="D7" s="545" t="str">
        <f>IF($B7="","",VLOOKUP($B7,'1MD ELO (3)'!$A$7:$O$22,15))</f>
        <v/>
      </c>
      <c r="E7" s="541" t="str">
        <f>UPPER(IF($B7="","",VLOOKUP($B7,'1MD ELO (3)'!$A$7:$O$22,2)))</f>
        <v/>
      </c>
      <c r="F7" s="544"/>
      <c r="G7" s="541" t="str">
        <f>IF($B7="","",VLOOKUP($B7,'1MD ELO (3)'!$A$7:$O$22,3))</f>
        <v/>
      </c>
      <c r="H7" s="544"/>
      <c r="I7" s="541" t="str">
        <f>IF($B7="","",VLOOKUP($B7,'1MD ELO (3)'!$A$7:$O$22,4))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(3)'!$A$7:$O$22,5))</f>
        <v/>
      </c>
      <c r="D13" s="545" t="str">
        <f>IF($B13="","",VLOOKUP($B13,'1MD ELO (3)'!$A$7:$O$22,15))</f>
        <v/>
      </c>
      <c r="E13" s="541" t="str">
        <f>UPPER(IF($B13="","",VLOOKUP($B13,'1MD ELO (3)'!$A$7:$O$22,2)))</f>
        <v/>
      </c>
      <c r="F13" s="544"/>
      <c r="G13" s="541" t="str">
        <f>IF($B13="","",VLOOKUP($B13,'1MD ELO (3)'!$A$7:$O$22,3))</f>
        <v/>
      </c>
      <c r="H13" s="544"/>
      <c r="I13" s="541"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(3)'!$A$7:$O$22,5))</f>
        <v/>
      </c>
      <c r="D15" s="545" t="str">
        <f>IF($B15="","",VLOOKUP($B15,'1MD ELO (3)'!$A$7:$O$22,15))</f>
        <v/>
      </c>
      <c r="E15" s="540" t="str">
        <f>UPPER(IF($B15="","",VLOOKUP($B15,'1MD ELO (3)'!$A$7:$O$22,2)))</f>
        <v/>
      </c>
      <c r="F15" s="546"/>
      <c r="G15" s="540" t="str">
        <f>IF($B15="","",VLOOKUP($B15,'1MD ELO (3)'!$A$7:$O$22,3))</f>
        <v/>
      </c>
      <c r="H15" s="546"/>
      <c r="I15" s="540"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(3)'!$A$7:$O$22,5))</f>
        <v/>
      </c>
      <c r="D17" s="545" t="str">
        <f>IF($B17="","",VLOOKUP($B17,'1MD ELO (3)'!$A$7:$O$22,15))</f>
        <v/>
      </c>
      <c r="E17" s="540" t="str">
        <f>UPPER(IF($B17="","",VLOOKUP($B17,'1MD ELO (3)'!$A$7:$O$22,2)))</f>
        <v/>
      </c>
      <c r="F17" s="546"/>
      <c r="G17" s="540" t="str">
        <f>IF($B17="","",VLOOKUP($B17,'1MD ELO (3)'!$A$7:$O$22,3))</f>
        <v/>
      </c>
      <c r="H17" s="546"/>
      <c r="I17" s="540" t="str">
        <f>IF($B17="","",VLOOKUP($B17,'1MD ELO (3)'!$A$7:$O$22,4))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 (3)'!$A$7:$O$22,5))</f>
        <v/>
      </c>
      <c r="D19" s="545" t="str">
        <f>IF($B19="","",VLOOKUP($B19,'1MD ELO (3)'!$A$7:$O$22,15))</f>
        <v/>
      </c>
      <c r="E19" s="540" t="str">
        <f>UPPER(IF($B19="","",VLOOKUP($B19,'1MD ELO (3)'!$A$7:$O$22,2)))</f>
        <v/>
      </c>
      <c r="F19" s="546"/>
      <c r="G19" s="540" t="str">
        <f>IF($B19="","",VLOOKUP($B19,'1MD ELO (3)'!$A$7:$O$22,3))</f>
        <v/>
      </c>
      <c r="H19" s="546"/>
      <c r="I19" s="540" t="str">
        <f>IF($B19="","",VLOOKUP($B19,'1MD ELO (3)'!$A$7:$O$22,4))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68"/>
      <c r="C22" s="768"/>
      <c r="D22" s="766" t="str">
        <f>E7</f>
        <v/>
      </c>
      <c r="E22" s="766"/>
      <c r="F22" s="766" t="str">
        <f>E9</f>
        <v/>
      </c>
      <c r="G22" s="766"/>
      <c r="H22" s="766" t="str">
        <f>E11</f>
        <v/>
      </c>
      <c r="I22" s="76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64" t="str">
        <f>E7</f>
        <v/>
      </c>
      <c r="C23" s="764"/>
      <c r="D23" s="767"/>
      <c r="E23" s="767"/>
      <c r="F23" s="765"/>
      <c r="G23" s="765"/>
      <c r="H23" s="765"/>
      <c r="I23" s="765"/>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64" t="str">
        <f>E9</f>
        <v/>
      </c>
      <c r="C24" s="764"/>
      <c r="D24" s="765"/>
      <c r="E24" s="765"/>
      <c r="F24" s="767"/>
      <c r="G24" s="767"/>
      <c r="H24" s="765"/>
      <c r="I24" s="765"/>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64" t="str">
        <f>E11</f>
        <v/>
      </c>
      <c r="C25" s="764"/>
      <c r="D25" s="765"/>
      <c r="E25" s="765"/>
      <c r="F25" s="765"/>
      <c r="G25" s="765"/>
      <c r="H25" s="767"/>
      <c r="I25" s="767"/>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68"/>
      <c r="C27" s="768"/>
      <c r="D27" s="766" t="str">
        <f>E13</f>
        <v/>
      </c>
      <c r="E27" s="766"/>
      <c r="F27" s="766" t="str">
        <f>E15</f>
        <v/>
      </c>
      <c r="G27" s="766"/>
      <c r="H27" s="766" t="str">
        <f>E17</f>
        <v/>
      </c>
      <c r="I27" s="766"/>
      <c r="J27" s="766" t="str">
        <f>E19</f>
        <v/>
      </c>
      <c r="K27" s="76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64" t="str">
        <f>E13</f>
        <v/>
      </c>
      <c r="C28" s="764"/>
      <c r="D28" s="767"/>
      <c r="E28" s="767"/>
      <c r="F28" s="765"/>
      <c r="G28" s="765"/>
      <c r="H28" s="765"/>
      <c r="I28" s="765"/>
      <c r="J28" s="766"/>
      <c r="K28" s="766"/>
      <c r="L28" s="521"/>
      <c r="M28" s="585"/>
    </row>
    <row r="29" spans="1:37" ht="18.75" customHeight="1" x14ac:dyDescent="0.25">
      <c r="A29" s="582" t="s">
        <v>172</v>
      </c>
      <c r="B29" s="764" t="str">
        <f>E15</f>
        <v/>
      </c>
      <c r="C29" s="764"/>
      <c r="D29" s="765"/>
      <c r="E29" s="765"/>
      <c r="F29" s="767"/>
      <c r="G29" s="767"/>
      <c r="H29" s="765"/>
      <c r="I29" s="765"/>
      <c r="J29" s="765"/>
      <c r="K29" s="765"/>
      <c r="L29" s="521"/>
      <c r="M29" s="585"/>
    </row>
    <row r="30" spans="1:37" ht="18.75" customHeight="1" x14ac:dyDescent="0.25">
      <c r="A30" s="582" t="s">
        <v>173</v>
      </c>
      <c r="B30" s="764" t="str">
        <f>E17</f>
        <v/>
      </c>
      <c r="C30" s="764"/>
      <c r="D30" s="765"/>
      <c r="E30" s="765"/>
      <c r="F30" s="765"/>
      <c r="G30" s="765"/>
      <c r="H30" s="767"/>
      <c r="I30" s="767"/>
      <c r="J30" s="765"/>
      <c r="K30" s="765"/>
      <c r="L30" s="521"/>
      <c r="M30" s="585"/>
    </row>
    <row r="31" spans="1:37" ht="18.75" customHeight="1" x14ac:dyDescent="0.25">
      <c r="A31" s="582" t="s">
        <v>177</v>
      </c>
      <c r="B31" s="764" t="str">
        <f>E19</f>
        <v/>
      </c>
      <c r="C31" s="764"/>
      <c r="D31" s="765"/>
      <c r="E31" s="765"/>
      <c r="F31" s="765"/>
      <c r="G31" s="765"/>
      <c r="H31" s="766"/>
      <c r="I31" s="766"/>
      <c r="J31" s="767"/>
      <c r="K31" s="767"/>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61" t="str">
        <f>IF(M23=1,B23,IF(M24=1,B24,IF(M25=1,B25,"")))</f>
        <v/>
      </c>
      <c r="D34" s="761"/>
      <c r="E34" s="552" t="s">
        <v>175</v>
      </c>
      <c r="F34" s="761" t="str">
        <f>IF(M28=1,B28,IF(M29=1,B29,IF(M30=1,B30,IF(M31=1,B31,""))))</f>
        <v/>
      </c>
      <c r="G34" s="761"/>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61" t="str">
        <f>IF(M23=2,B23,IF(M24=2,B24,IF(M25=2,B25,"")))</f>
        <v/>
      </c>
      <c r="D36" s="761"/>
      <c r="E36" s="552" t="s">
        <v>175</v>
      </c>
      <c r="F36" s="761" t="str">
        <f>IF(M28=2,B28,IF(M29=2,B29,IF(M30=2,B30,IF(M31=2,B31,""))))</f>
        <v/>
      </c>
      <c r="G36" s="761"/>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61" t="str">
        <f>IF(M23=3,B23,IF(M24=3,B24,IF(M25=3,B25,"")))</f>
        <v/>
      </c>
      <c r="D38" s="761"/>
      <c r="E38" s="552" t="s">
        <v>175</v>
      </c>
      <c r="F38" s="761" t="str">
        <f>IF(M28=3,B28,IF(M29=3,B29,IF(M30=3,B30,IF(M31=3,B31,""))))</f>
        <v/>
      </c>
      <c r="G38" s="761"/>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62" t="str">
        <f>IF(D42&gt;$R$44,,UPPER(VLOOKUP(D42,'1MD ELO (3)'!$A$7:$Q$134,2)))</f>
        <v/>
      </c>
      <c r="F42" s="762"/>
      <c r="G42" s="567" t="s">
        <v>7</v>
      </c>
      <c r="H42" s="533"/>
      <c r="I42" s="561"/>
      <c r="J42" s="568"/>
      <c r="K42" s="527" t="s">
        <v>111</v>
      </c>
      <c r="L42" s="574"/>
      <c r="M42" s="562"/>
      <c r="P42" s="556"/>
      <c r="Q42" s="556"/>
      <c r="R42" s="223"/>
    </row>
    <row r="43" spans="1:18" x14ac:dyDescent="0.25">
      <c r="A43" s="536" t="s">
        <v>124</v>
      </c>
      <c r="B43" s="330"/>
      <c r="C43" s="538"/>
      <c r="D43" s="563">
        <v>2</v>
      </c>
      <c r="E43" s="763" t="str">
        <f>IF(D43&gt;$R$44,,UPPER(VLOOKUP(D43,'1MD ELO (3)'!$A$7:$Q$134,2)))</f>
        <v/>
      </c>
      <c r="F43" s="763"/>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 (3)'!Q2)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Kovács Zoltán</v>
      </c>
      <c r="L49" s="499"/>
      <c r="M49" s="566"/>
      <c r="P49" s="223"/>
      <c r="Q49" s="217"/>
      <c r="R49" s="557"/>
    </row>
  </sheetData>
  <mergeCells count="51">
    <mergeCell ref="E42:F42"/>
    <mergeCell ref="E43:F43"/>
    <mergeCell ref="C34:D34"/>
    <mergeCell ref="F34:G34"/>
    <mergeCell ref="C36:D36"/>
    <mergeCell ref="F36:G36"/>
    <mergeCell ref="C38:D38"/>
    <mergeCell ref="F38:G38"/>
    <mergeCell ref="B31:C31"/>
    <mergeCell ref="D31:E31"/>
    <mergeCell ref="F31:G31"/>
    <mergeCell ref="H31:I31"/>
    <mergeCell ref="J31:K31"/>
    <mergeCell ref="B30:C30"/>
    <mergeCell ref="D30:E30"/>
    <mergeCell ref="F30:G30"/>
    <mergeCell ref="H30:I30"/>
    <mergeCell ref="J30:K30"/>
    <mergeCell ref="B29:C29"/>
    <mergeCell ref="D29:E29"/>
    <mergeCell ref="F29:G29"/>
    <mergeCell ref="H29:I29"/>
    <mergeCell ref="J29:K29"/>
    <mergeCell ref="B28:C28"/>
    <mergeCell ref="D28:E28"/>
    <mergeCell ref="F28:G28"/>
    <mergeCell ref="H28:I28"/>
    <mergeCell ref="J28:K28"/>
    <mergeCell ref="B27:C27"/>
    <mergeCell ref="D27:E27"/>
    <mergeCell ref="F27:G27"/>
    <mergeCell ref="H27:I27"/>
    <mergeCell ref="J27:K27"/>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E7 E9 E11 E13 E15 E17 E19">
    <cfRule type="cellIs" dxfId="428" priority="1" stopIfTrue="1" operator="equal">
      <formula>"Bye"</formula>
    </cfRule>
  </conditionalFormatting>
  <conditionalFormatting sqref="R44 R49">
    <cfRule type="expression" dxfId="42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961AE-A04D-4025-922B-2FE278EA6BE2}">
  <dimension ref="A1:N198"/>
  <sheetViews>
    <sheetView workbookViewId="0"/>
  </sheetViews>
  <sheetFormatPr defaultRowHeight="13.2" x14ac:dyDescent="0.25"/>
  <cols>
    <col min="1" max="1" width="31.109375" bestFit="1" customWidth="1"/>
  </cols>
  <sheetData>
    <row r="1" spans="1:14" ht="28.8" x14ac:dyDescent="0.3">
      <c r="A1" s="786" t="s">
        <v>706</v>
      </c>
      <c r="B1" s="786" t="s">
        <v>707</v>
      </c>
      <c r="C1" s="786" t="s">
        <v>708</v>
      </c>
      <c r="D1" s="786" t="s">
        <v>709</v>
      </c>
      <c r="E1" s="786" t="s">
        <v>466</v>
      </c>
      <c r="F1" s="786" t="s">
        <v>710</v>
      </c>
      <c r="G1" s="786" t="s">
        <v>711</v>
      </c>
      <c r="H1" s="786" t="s">
        <v>87</v>
      </c>
      <c r="I1" s="786" t="s">
        <v>465</v>
      </c>
      <c r="J1" s="786" t="s">
        <v>712</v>
      </c>
      <c r="K1" s="786" t="s">
        <v>713</v>
      </c>
      <c r="L1" s="786" t="s">
        <v>714</v>
      </c>
      <c r="M1" s="786" t="s">
        <v>715</v>
      </c>
      <c r="N1" s="786" t="s">
        <v>716</v>
      </c>
    </row>
    <row r="2" spans="1:14" x14ac:dyDescent="0.25">
      <c r="A2" t="s">
        <v>717</v>
      </c>
      <c r="B2" t="s">
        <v>718</v>
      </c>
      <c r="C2" t="s">
        <v>719</v>
      </c>
      <c r="D2" t="s">
        <v>719</v>
      </c>
      <c r="E2" t="s">
        <v>720</v>
      </c>
      <c r="F2" t="s">
        <v>173</v>
      </c>
      <c r="G2" t="s">
        <v>172</v>
      </c>
      <c r="H2" t="s">
        <v>164</v>
      </c>
      <c r="I2" t="s">
        <v>721</v>
      </c>
      <c r="J2" t="s">
        <v>273</v>
      </c>
      <c r="K2" t="s">
        <v>722</v>
      </c>
      <c r="L2" t="s">
        <v>71</v>
      </c>
      <c r="M2" t="s">
        <v>723</v>
      </c>
      <c r="N2" t="s">
        <v>71</v>
      </c>
    </row>
    <row r="3" spans="1:14" x14ac:dyDescent="0.25">
      <c r="A3" t="s">
        <v>717</v>
      </c>
      <c r="B3" t="s">
        <v>724</v>
      </c>
      <c r="C3" t="s">
        <v>719</v>
      </c>
      <c r="D3" t="s">
        <v>719</v>
      </c>
      <c r="E3" t="s">
        <v>720</v>
      </c>
      <c r="F3" t="s">
        <v>173</v>
      </c>
      <c r="G3" t="s">
        <v>172</v>
      </c>
      <c r="H3" t="s">
        <v>165</v>
      </c>
      <c r="I3" t="s">
        <v>725</v>
      </c>
      <c r="J3" t="s">
        <v>231</v>
      </c>
      <c r="K3" t="s">
        <v>726</v>
      </c>
      <c r="L3" t="s">
        <v>71</v>
      </c>
      <c r="M3" t="s">
        <v>727</v>
      </c>
      <c r="N3" t="s">
        <v>71</v>
      </c>
    </row>
    <row r="4" spans="1:14" x14ac:dyDescent="0.25">
      <c r="A4" t="s">
        <v>717</v>
      </c>
      <c r="B4" t="s">
        <v>724</v>
      </c>
      <c r="C4" t="s">
        <v>719</v>
      </c>
      <c r="D4" t="s">
        <v>719</v>
      </c>
      <c r="E4" t="s">
        <v>720</v>
      </c>
      <c r="F4" t="s">
        <v>173</v>
      </c>
      <c r="G4" t="s">
        <v>172</v>
      </c>
      <c r="H4" t="s">
        <v>165</v>
      </c>
      <c r="I4" t="s">
        <v>725</v>
      </c>
      <c r="J4" t="s">
        <v>231</v>
      </c>
      <c r="K4" t="s">
        <v>728</v>
      </c>
      <c r="L4" t="s">
        <v>71</v>
      </c>
      <c r="M4" t="s">
        <v>727</v>
      </c>
      <c r="N4" t="s">
        <v>71</v>
      </c>
    </row>
    <row r="5" spans="1:14" x14ac:dyDescent="0.25">
      <c r="A5" t="s">
        <v>717</v>
      </c>
      <c r="B5" t="s">
        <v>724</v>
      </c>
      <c r="C5" t="s">
        <v>719</v>
      </c>
      <c r="D5" t="s">
        <v>719</v>
      </c>
      <c r="E5" t="s">
        <v>720</v>
      </c>
      <c r="F5" t="s">
        <v>173</v>
      </c>
      <c r="G5" t="s">
        <v>172</v>
      </c>
      <c r="H5" t="s">
        <v>165</v>
      </c>
      <c r="I5" t="s">
        <v>729</v>
      </c>
      <c r="J5" t="s">
        <v>231</v>
      </c>
      <c r="K5" t="s">
        <v>730</v>
      </c>
      <c r="L5" t="s">
        <v>71</v>
      </c>
      <c r="M5" t="s">
        <v>731</v>
      </c>
      <c r="N5" t="s">
        <v>71</v>
      </c>
    </row>
    <row r="6" spans="1:14" x14ac:dyDescent="0.25">
      <c r="A6" t="s">
        <v>717</v>
      </c>
      <c r="B6" t="s">
        <v>718</v>
      </c>
      <c r="C6" t="s">
        <v>719</v>
      </c>
      <c r="D6" t="s">
        <v>719</v>
      </c>
      <c r="E6" t="s">
        <v>720</v>
      </c>
      <c r="F6" t="s">
        <v>173</v>
      </c>
      <c r="G6" t="s">
        <v>172</v>
      </c>
      <c r="H6" t="s">
        <v>165</v>
      </c>
      <c r="I6" t="s">
        <v>721</v>
      </c>
      <c r="J6" t="s">
        <v>273</v>
      </c>
      <c r="K6" t="s">
        <v>732</v>
      </c>
      <c r="L6" t="s">
        <v>71</v>
      </c>
      <c r="M6" t="s">
        <v>733</v>
      </c>
      <c r="N6" t="s">
        <v>734</v>
      </c>
    </row>
    <row r="7" spans="1:14" x14ac:dyDescent="0.25">
      <c r="A7" t="s">
        <v>717</v>
      </c>
      <c r="B7" t="s">
        <v>724</v>
      </c>
      <c r="C7" t="s">
        <v>719</v>
      </c>
      <c r="D7" t="s">
        <v>719</v>
      </c>
      <c r="E7" t="s">
        <v>720</v>
      </c>
      <c r="F7" t="s">
        <v>173</v>
      </c>
      <c r="G7" t="s">
        <v>172</v>
      </c>
      <c r="H7" t="s">
        <v>165</v>
      </c>
      <c r="I7" t="s">
        <v>725</v>
      </c>
      <c r="J7" t="s">
        <v>231</v>
      </c>
      <c r="K7" t="s">
        <v>735</v>
      </c>
      <c r="L7" t="s">
        <v>71</v>
      </c>
      <c r="M7" t="s">
        <v>736</v>
      </c>
      <c r="N7" t="s">
        <v>71</v>
      </c>
    </row>
    <row r="8" spans="1:14" x14ac:dyDescent="0.25">
      <c r="A8" t="s">
        <v>717</v>
      </c>
      <c r="B8" t="s">
        <v>724</v>
      </c>
      <c r="C8" t="s">
        <v>719</v>
      </c>
      <c r="D8" t="s">
        <v>719</v>
      </c>
      <c r="E8" t="s">
        <v>720</v>
      </c>
      <c r="F8" t="s">
        <v>737</v>
      </c>
      <c r="G8" t="s">
        <v>172</v>
      </c>
      <c r="H8" t="s">
        <v>164</v>
      </c>
      <c r="I8" t="s">
        <v>725</v>
      </c>
      <c r="J8" t="s">
        <v>231</v>
      </c>
      <c r="K8" t="s">
        <v>738</v>
      </c>
      <c r="L8" t="s">
        <v>71</v>
      </c>
      <c r="M8" t="s">
        <v>727</v>
      </c>
      <c r="N8" t="s">
        <v>71</v>
      </c>
    </row>
    <row r="9" spans="1:14" x14ac:dyDescent="0.25">
      <c r="A9" t="s">
        <v>717</v>
      </c>
      <c r="B9" t="s">
        <v>724</v>
      </c>
      <c r="C9" t="s">
        <v>719</v>
      </c>
      <c r="D9" t="s">
        <v>719</v>
      </c>
      <c r="E9" t="s">
        <v>720</v>
      </c>
      <c r="F9" t="s">
        <v>737</v>
      </c>
      <c r="G9" t="s">
        <v>172</v>
      </c>
      <c r="H9" t="s">
        <v>165</v>
      </c>
      <c r="I9" t="s">
        <v>739</v>
      </c>
      <c r="J9" t="s">
        <v>231</v>
      </c>
      <c r="K9" t="s">
        <v>740</v>
      </c>
      <c r="L9" t="s">
        <v>71</v>
      </c>
      <c r="M9" t="s">
        <v>741</v>
      </c>
      <c r="N9" t="s">
        <v>71</v>
      </c>
    </row>
    <row r="10" spans="1:14" x14ac:dyDescent="0.25">
      <c r="A10" t="s">
        <v>717</v>
      </c>
      <c r="B10" t="s">
        <v>724</v>
      </c>
      <c r="C10" t="s">
        <v>719</v>
      </c>
      <c r="D10" t="s">
        <v>719</v>
      </c>
      <c r="E10" t="s">
        <v>720</v>
      </c>
      <c r="F10" t="s">
        <v>737</v>
      </c>
      <c r="G10" t="s">
        <v>172</v>
      </c>
      <c r="H10" t="s">
        <v>165</v>
      </c>
      <c r="I10" t="s">
        <v>739</v>
      </c>
      <c r="J10" t="s">
        <v>231</v>
      </c>
      <c r="K10" t="s">
        <v>742</v>
      </c>
      <c r="L10" t="s">
        <v>71</v>
      </c>
      <c r="M10" t="s">
        <v>741</v>
      </c>
      <c r="N10" t="s">
        <v>71</v>
      </c>
    </row>
    <row r="11" spans="1:14" x14ac:dyDescent="0.25">
      <c r="A11" t="s">
        <v>717</v>
      </c>
      <c r="B11" t="s">
        <v>724</v>
      </c>
      <c r="C11" t="s">
        <v>719</v>
      </c>
      <c r="D11" t="s">
        <v>719</v>
      </c>
      <c r="E11" t="s">
        <v>720</v>
      </c>
      <c r="F11" t="s">
        <v>737</v>
      </c>
      <c r="G11" t="s">
        <v>172</v>
      </c>
      <c r="H11" t="s">
        <v>165</v>
      </c>
      <c r="I11" t="s">
        <v>725</v>
      </c>
      <c r="J11" t="s">
        <v>231</v>
      </c>
      <c r="K11" t="s">
        <v>743</v>
      </c>
      <c r="L11" t="s">
        <v>71</v>
      </c>
      <c r="M11" t="s">
        <v>736</v>
      </c>
      <c r="N11" t="s">
        <v>71</v>
      </c>
    </row>
    <row r="12" spans="1:14" x14ac:dyDescent="0.25">
      <c r="A12" t="s">
        <v>717</v>
      </c>
      <c r="B12" t="s">
        <v>724</v>
      </c>
      <c r="C12" t="s">
        <v>719</v>
      </c>
      <c r="D12" t="s">
        <v>719</v>
      </c>
      <c r="E12" t="s">
        <v>720</v>
      </c>
      <c r="F12" t="s">
        <v>737</v>
      </c>
      <c r="G12" t="s">
        <v>172</v>
      </c>
      <c r="H12" t="s">
        <v>165</v>
      </c>
      <c r="I12" t="s">
        <v>725</v>
      </c>
      <c r="J12" t="s">
        <v>231</v>
      </c>
      <c r="K12" t="s">
        <v>744</v>
      </c>
      <c r="L12" t="s">
        <v>71</v>
      </c>
      <c r="M12" t="s">
        <v>736</v>
      </c>
      <c r="N12" t="s">
        <v>71</v>
      </c>
    </row>
    <row r="13" spans="1:14" x14ac:dyDescent="0.25">
      <c r="A13" t="s">
        <v>717</v>
      </c>
      <c r="B13" t="s">
        <v>724</v>
      </c>
      <c r="C13" t="s">
        <v>719</v>
      </c>
      <c r="D13" t="s">
        <v>719</v>
      </c>
      <c r="E13" t="s">
        <v>745</v>
      </c>
      <c r="F13" t="s">
        <v>173</v>
      </c>
      <c r="G13" t="s">
        <v>172</v>
      </c>
      <c r="H13" t="s">
        <v>164</v>
      </c>
      <c r="I13" t="s">
        <v>725</v>
      </c>
      <c r="J13" t="s">
        <v>231</v>
      </c>
      <c r="K13" t="s">
        <v>746</v>
      </c>
      <c r="L13" t="s">
        <v>71</v>
      </c>
      <c r="M13" t="s">
        <v>727</v>
      </c>
      <c r="N13" t="s">
        <v>71</v>
      </c>
    </row>
    <row r="14" spans="1:14" x14ac:dyDescent="0.25">
      <c r="A14" t="s">
        <v>717</v>
      </c>
      <c r="B14" t="s">
        <v>724</v>
      </c>
      <c r="C14" t="s">
        <v>719</v>
      </c>
      <c r="D14" t="s">
        <v>719</v>
      </c>
      <c r="E14" t="s">
        <v>745</v>
      </c>
      <c r="F14" t="s">
        <v>173</v>
      </c>
      <c r="G14" t="s">
        <v>172</v>
      </c>
      <c r="H14" t="s">
        <v>164</v>
      </c>
      <c r="I14" t="s">
        <v>729</v>
      </c>
      <c r="J14" t="s">
        <v>231</v>
      </c>
      <c r="K14" t="s">
        <v>747</v>
      </c>
      <c r="L14" t="s">
        <v>71</v>
      </c>
      <c r="M14" t="s">
        <v>731</v>
      </c>
      <c r="N14" t="s">
        <v>71</v>
      </c>
    </row>
    <row r="15" spans="1:14" x14ac:dyDescent="0.25">
      <c r="A15" t="s">
        <v>717</v>
      </c>
      <c r="B15" t="s">
        <v>718</v>
      </c>
      <c r="C15" t="s">
        <v>719</v>
      </c>
      <c r="D15" t="s">
        <v>719</v>
      </c>
      <c r="E15" t="s">
        <v>745</v>
      </c>
      <c r="F15" t="s">
        <v>173</v>
      </c>
      <c r="G15" t="s">
        <v>172</v>
      </c>
      <c r="H15" t="s">
        <v>164</v>
      </c>
      <c r="I15" t="s">
        <v>721</v>
      </c>
      <c r="J15" t="s">
        <v>273</v>
      </c>
      <c r="K15" t="s">
        <v>748</v>
      </c>
      <c r="L15" t="s">
        <v>71</v>
      </c>
      <c r="M15" t="s">
        <v>733</v>
      </c>
      <c r="N15" t="s">
        <v>734</v>
      </c>
    </row>
    <row r="16" spans="1:14" x14ac:dyDescent="0.25">
      <c r="A16" t="s">
        <v>717</v>
      </c>
      <c r="B16" t="s">
        <v>724</v>
      </c>
      <c r="C16" t="s">
        <v>719</v>
      </c>
      <c r="D16" t="s">
        <v>719</v>
      </c>
      <c r="E16" t="s">
        <v>745</v>
      </c>
      <c r="F16" t="s">
        <v>173</v>
      </c>
      <c r="G16" t="s">
        <v>172</v>
      </c>
      <c r="H16" t="s">
        <v>165</v>
      </c>
      <c r="I16" t="s">
        <v>739</v>
      </c>
      <c r="J16" t="s">
        <v>231</v>
      </c>
      <c r="K16" t="s">
        <v>749</v>
      </c>
      <c r="L16" t="s">
        <v>71</v>
      </c>
      <c r="M16" t="s">
        <v>741</v>
      </c>
      <c r="N16" t="s">
        <v>71</v>
      </c>
    </row>
    <row r="17" spans="1:14" x14ac:dyDescent="0.25">
      <c r="A17" t="s">
        <v>717</v>
      </c>
      <c r="B17" t="s">
        <v>724</v>
      </c>
      <c r="C17" t="s">
        <v>719</v>
      </c>
      <c r="D17" t="s">
        <v>719</v>
      </c>
      <c r="E17" t="s">
        <v>745</v>
      </c>
      <c r="F17" t="s">
        <v>173</v>
      </c>
      <c r="G17" t="s">
        <v>172</v>
      </c>
      <c r="H17" t="s">
        <v>165</v>
      </c>
      <c r="I17" t="s">
        <v>739</v>
      </c>
      <c r="J17" t="s">
        <v>231</v>
      </c>
      <c r="K17" t="s">
        <v>750</v>
      </c>
      <c r="L17" t="s">
        <v>71</v>
      </c>
      <c r="M17" t="s">
        <v>741</v>
      </c>
      <c r="N17" t="s">
        <v>71</v>
      </c>
    </row>
    <row r="18" spans="1:14" x14ac:dyDescent="0.25">
      <c r="A18" t="s">
        <v>717</v>
      </c>
      <c r="B18" t="s">
        <v>724</v>
      </c>
      <c r="C18" t="s">
        <v>719</v>
      </c>
      <c r="D18" t="s">
        <v>719</v>
      </c>
      <c r="E18" t="s">
        <v>745</v>
      </c>
      <c r="F18" t="s">
        <v>173</v>
      </c>
      <c r="G18" t="s">
        <v>172</v>
      </c>
      <c r="H18" t="s">
        <v>165</v>
      </c>
      <c r="I18" t="s">
        <v>739</v>
      </c>
      <c r="J18" t="s">
        <v>231</v>
      </c>
      <c r="K18" t="s">
        <v>751</v>
      </c>
      <c r="L18" t="s">
        <v>71</v>
      </c>
      <c r="M18" t="s">
        <v>741</v>
      </c>
      <c r="N18" t="s">
        <v>71</v>
      </c>
    </row>
    <row r="19" spans="1:14" x14ac:dyDescent="0.25">
      <c r="A19" t="s">
        <v>717</v>
      </c>
      <c r="B19" t="s">
        <v>752</v>
      </c>
      <c r="C19" t="s">
        <v>719</v>
      </c>
      <c r="D19" t="s">
        <v>719</v>
      </c>
      <c r="E19" t="s">
        <v>745</v>
      </c>
      <c r="F19" t="s">
        <v>173</v>
      </c>
      <c r="G19" t="s">
        <v>172</v>
      </c>
      <c r="H19" t="s">
        <v>165</v>
      </c>
      <c r="I19" t="s">
        <v>753</v>
      </c>
      <c r="J19" t="s">
        <v>754</v>
      </c>
      <c r="K19" t="s">
        <v>755</v>
      </c>
      <c r="L19" t="s">
        <v>71</v>
      </c>
      <c r="M19" t="s">
        <v>756</v>
      </c>
      <c r="N19" t="s">
        <v>71</v>
      </c>
    </row>
    <row r="20" spans="1:14" x14ac:dyDescent="0.25">
      <c r="A20" t="s">
        <v>717</v>
      </c>
      <c r="B20" t="s">
        <v>752</v>
      </c>
      <c r="C20" t="s">
        <v>719</v>
      </c>
      <c r="D20" t="s">
        <v>719</v>
      </c>
      <c r="E20" t="s">
        <v>745</v>
      </c>
      <c r="F20" t="s">
        <v>173</v>
      </c>
      <c r="G20" t="s">
        <v>172</v>
      </c>
      <c r="H20" t="s">
        <v>165</v>
      </c>
      <c r="I20" t="s">
        <v>753</v>
      </c>
      <c r="J20" t="s">
        <v>754</v>
      </c>
      <c r="K20" t="s">
        <v>757</v>
      </c>
      <c r="L20" t="s">
        <v>71</v>
      </c>
      <c r="M20" t="s">
        <v>756</v>
      </c>
      <c r="N20" t="s">
        <v>71</v>
      </c>
    </row>
    <row r="21" spans="1:14" x14ac:dyDescent="0.25">
      <c r="A21" t="s">
        <v>717</v>
      </c>
      <c r="B21" t="s">
        <v>752</v>
      </c>
      <c r="C21" t="s">
        <v>719</v>
      </c>
      <c r="D21" t="s">
        <v>719</v>
      </c>
      <c r="E21" t="s">
        <v>745</v>
      </c>
      <c r="F21" t="s">
        <v>173</v>
      </c>
      <c r="G21" t="s">
        <v>172</v>
      </c>
      <c r="H21" t="s">
        <v>165</v>
      </c>
      <c r="I21" t="s">
        <v>753</v>
      </c>
      <c r="J21" t="s">
        <v>754</v>
      </c>
      <c r="K21" t="s">
        <v>758</v>
      </c>
      <c r="L21" t="s">
        <v>71</v>
      </c>
      <c r="M21" t="s">
        <v>756</v>
      </c>
      <c r="N21" t="s">
        <v>71</v>
      </c>
    </row>
    <row r="22" spans="1:14" x14ac:dyDescent="0.25">
      <c r="A22" t="s">
        <v>717</v>
      </c>
      <c r="B22" t="s">
        <v>752</v>
      </c>
      <c r="C22" t="s">
        <v>719</v>
      </c>
      <c r="D22" t="s">
        <v>719</v>
      </c>
      <c r="E22" t="s">
        <v>745</v>
      </c>
      <c r="F22" t="s">
        <v>173</v>
      </c>
      <c r="G22" t="s">
        <v>172</v>
      </c>
      <c r="H22" t="s">
        <v>165</v>
      </c>
      <c r="I22" t="s">
        <v>759</v>
      </c>
      <c r="J22" t="s">
        <v>754</v>
      </c>
      <c r="K22" t="s">
        <v>760</v>
      </c>
      <c r="L22" t="s">
        <v>71</v>
      </c>
      <c r="M22" t="s">
        <v>761</v>
      </c>
      <c r="N22" t="s">
        <v>71</v>
      </c>
    </row>
    <row r="23" spans="1:14" x14ac:dyDescent="0.25">
      <c r="A23" t="s">
        <v>717</v>
      </c>
      <c r="B23" t="s">
        <v>752</v>
      </c>
      <c r="C23" t="s">
        <v>719</v>
      </c>
      <c r="D23" t="s">
        <v>719</v>
      </c>
      <c r="E23" t="s">
        <v>745</v>
      </c>
      <c r="F23" t="s">
        <v>173</v>
      </c>
      <c r="G23" t="s">
        <v>172</v>
      </c>
      <c r="H23" t="s">
        <v>165</v>
      </c>
      <c r="I23" t="s">
        <v>762</v>
      </c>
      <c r="J23" t="s">
        <v>754</v>
      </c>
      <c r="K23" t="s">
        <v>763</v>
      </c>
      <c r="L23" t="s">
        <v>71</v>
      </c>
      <c r="M23" t="s">
        <v>764</v>
      </c>
      <c r="N23" t="s">
        <v>71</v>
      </c>
    </row>
    <row r="24" spans="1:14" x14ac:dyDescent="0.25">
      <c r="A24" t="s">
        <v>717</v>
      </c>
      <c r="B24" t="s">
        <v>724</v>
      </c>
      <c r="C24" t="s">
        <v>719</v>
      </c>
      <c r="D24" t="s">
        <v>719</v>
      </c>
      <c r="E24" t="s">
        <v>745</v>
      </c>
      <c r="F24" t="s">
        <v>173</v>
      </c>
      <c r="G24" t="s">
        <v>172</v>
      </c>
      <c r="H24" t="s">
        <v>165</v>
      </c>
      <c r="I24" t="s">
        <v>725</v>
      </c>
      <c r="J24" t="s">
        <v>231</v>
      </c>
      <c r="K24" t="s">
        <v>765</v>
      </c>
      <c r="L24" t="s">
        <v>71</v>
      </c>
      <c r="M24" t="s">
        <v>736</v>
      </c>
      <c r="N24" t="s">
        <v>71</v>
      </c>
    </row>
    <row r="25" spans="1:14" x14ac:dyDescent="0.25">
      <c r="A25" t="s">
        <v>717</v>
      </c>
      <c r="B25" t="s">
        <v>724</v>
      </c>
      <c r="C25" t="s">
        <v>719</v>
      </c>
      <c r="D25" t="s">
        <v>719</v>
      </c>
      <c r="E25" t="s">
        <v>745</v>
      </c>
      <c r="F25" t="s">
        <v>173</v>
      </c>
      <c r="G25" t="s">
        <v>172</v>
      </c>
      <c r="H25" t="s">
        <v>165</v>
      </c>
      <c r="I25" t="s">
        <v>725</v>
      </c>
      <c r="J25" t="s">
        <v>231</v>
      </c>
      <c r="K25" t="s">
        <v>766</v>
      </c>
      <c r="L25" t="s">
        <v>71</v>
      </c>
      <c r="M25" t="s">
        <v>736</v>
      </c>
      <c r="N25" t="s">
        <v>71</v>
      </c>
    </row>
    <row r="26" spans="1:14" x14ac:dyDescent="0.25">
      <c r="A26" t="s">
        <v>717</v>
      </c>
      <c r="B26" t="s">
        <v>724</v>
      </c>
      <c r="C26" t="s">
        <v>719</v>
      </c>
      <c r="D26" t="s">
        <v>719</v>
      </c>
      <c r="E26" t="s">
        <v>745</v>
      </c>
      <c r="F26" t="s">
        <v>173</v>
      </c>
      <c r="G26" t="s">
        <v>172</v>
      </c>
      <c r="H26" t="s">
        <v>165</v>
      </c>
      <c r="I26" t="s">
        <v>725</v>
      </c>
      <c r="J26" t="s">
        <v>231</v>
      </c>
      <c r="K26" t="s">
        <v>767</v>
      </c>
      <c r="L26" t="s">
        <v>71</v>
      </c>
      <c r="M26" t="s">
        <v>736</v>
      </c>
      <c r="N26" t="s">
        <v>71</v>
      </c>
    </row>
    <row r="27" spans="1:14" x14ac:dyDescent="0.25">
      <c r="A27" t="s">
        <v>717</v>
      </c>
      <c r="B27" t="s">
        <v>724</v>
      </c>
      <c r="C27" t="s">
        <v>719</v>
      </c>
      <c r="D27" t="s">
        <v>719</v>
      </c>
      <c r="E27" t="s">
        <v>745</v>
      </c>
      <c r="F27" t="s">
        <v>173</v>
      </c>
      <c r="G27" t="s">
        <v>172</v>
      </c>
      <c r="H27" t="s">
        <v>165</v>
      </c>
      <c r="I27" t="s">
        <v>725</v>
      </c>
      <c r="J27" t="s">
        <v>231</v>
      </c>
      <c r="K27" t="s">
        <v>768</v>
      </c>
      <c r="L27" t="s">
        <v>71</v>
      </c>
      <c r="M27" t="s">
        <v>736</v>
      </c>
      <c r="N27" t="s">
        <v>71</v>
      </c>
    </row>
    <row r="28" spans="1:14" x14ac:dyDescent="0.25">
      <c r="A28" t="s">
        <v>717</v>
      </c>
      <c r="B28" t="s">
        <v>724</v>
      </c>
      <c r="C28" t="s">
        <v>719</v>
      </c>
      <c r="D28" t="s">
        <v>719</v>
      </c>
      <c r="E28" t="s">
        <v>745</v>
      </c>
      <c r="F28" t="s">
        <v>737</v>
      </c>
      <c r="G28" t="s">
        <v>172</v>
      </c>
      <c r="H28" t="s">
        <v>164</v>
      </c>
      <c r="I28" t="s">
        <v>725</v>
      </c>
      <c r="J28" t="s">
        <v>231</v>
      </c>
      <c r="K28" t="s">
        <v>769</v>
      </c>
      <c r="L28" t="s">
        <v>71</v>
      </c>
      <c r="M28" t="s">
        <v>727</v>
      </c>
      <c r="N28" t="s">
        <v>71</v>
      </c>
    </row>
    <row r="29" spans="1:14" x14ac:dyDescent="0.25">
      <c r="A29" t="s">
        <v>717</v>
      </c>
      <c r="B29" t="s">
        <v>752</v>
      </c>
      <c r="C29" t="s">
        <v>719</v>
      </c>
      <c r="D29" t="s">
        <v>719</v>
      </c>
      <c r="E29" t="s">
        <v>745</v>
      </c>
      <c r="F29" t="s">
        <v>737</v>
      </c>
      <c r="G29" t="s">
        <v>172</v>
      </c>
      <c r="H29" t="s">
        <v>164</v>
      </c>
      <c r="I29" t="s">
        <v>759</v>
      </c>
      <c r="J29" t="s">
        <v>754</v>
      </c>
      <c r="K29" t="s">
        <v>770</v>
      </c>
      <c r="L29" t="s">
        <v>71</v>
      </c>
      <c r="M29" t="s">
        <v>761</v>
      </c>
      <c r="N29" t="s">
        <v>71</v>
      </c>
    </row>
    <row r="30" spans="1:14" x14ac:dyDescent="0.25">
      <c r="A30" t="s">
        <v>717</v>
      </c>
      <c r="B30" t="s">
        <v>718</v>
      </c>
      <c r="C30" t="s">
        <v>719</v>
      </c>
      <c r="D30" t="s">
        <v>719</v>
      </c>
      <c r="E30" t="s">
        <v>745</v>
      </c>
      <c r="F30" t="s">
        <v>737</v>
      </c>
      <c r="G30" t="s">
        <v>172</v>
      </c>
      <c r="H30" t="s">
        <v>164</v>
      </c>
      <c r="I30" t="s">
        <v>721</v>
      </c>
      <c r="J30" t="s">
        <v>273</v>
      </c>
      <c r="K30" t="s">
        <v>771</v>
      </c>
      <c r="L30" t="s">
        <v>71</v>
      </c>
      <c r="M30" t="s">
        <v>733</v>
      </c>
      <c r="N30" t="s">
        <v>734</v>
      </c>
    </row>
    <row r="31" spans="1:14" x14ac:dyDescent="0.25">
      <c r="A31" t="s">
        <v>717</v>
      </c>
      <c r="B31" t="s">
        <v>724</v>
      </c>
      <c r="C31" t="s">
        <v>719</v>
      </c>
      <c r="D31" t="s">
        <v>719</v>
      </c>
      <c r="E31" t="s">
        <v>745</v>
      </c>
      <c r="F31" t="s">
        <v>737</v>
      </c>
      <c r="G31" t="s">
        <v>172</v>
      </c>
      <c r="H31" t="s">
        <v>165</v>
      </c>
      <c r="I31" t="s">
        <v>739</v>
      </c>
      <c r="J31" t="s">
        <v>231</v>
      </c>
      <c r="K31" t="s">
        <v>772</v>
      </c>
      <c r="L31" t="s">
        <v>71</v>
      </c>
      <c r="M31" t="s">
        <v>741</v>
      </c>
      <c r="N31" t="s">
        <v>71</v>
      </c>
    </row>
    <row r="32" spans="1:14" x14ac:dyDescent="0.25">
      <c r="A32" t="s">
        <v>717</v>
      </c>
      <c r="B32" t="s">
        <v>724</v>
      </c>
      <c r="C32" t="s">
        <v>719</v>
      </c>
      <c r="D32" t="s">
        <v>719</v>
      </c>
      <c r="E32" t="s">
        <v>745</v>
      </c>
      <c r="F32" t="s">
        <v>737</v>
      </c>
      <c r="G32" t="s">
        <v>172</v>
      </c>
      <c r="H32" t="s">
        <v>165</v>
      </c>
      <c r="I32" t="s">
        <v>739</v>
      </c>
      <c r="J32" t="s">
        <v>231</v>
      </c>
      <c r="K32" t="s">
        <v>773</v>
      </c>
      <c r="L32" t="s">
        <v>71</v>
      </c>
      <c r="M32" t="s">
        <v>741</v>
      </c>
      <c r="N32" t="s">
        <v>71</v>
      </c>
    </row>
    <row r="33" spans="1:14" x14ac:dyDescent="0.25">
      <c r="A33" t="s">
        <v>717</v>
      </c>
      <c r="B33" t="s">
        <v>718</v>
      </c>
      <c r="C33" t="s">
        <v>719</v>
      </c>
      <c r="D33" t="s">
        <v>719</v>
      </c>
      <c r="E33" t="s">
        <v>745</v>
      </c>
      <c r="F33" t="s">
        <v>737</v>
      </c>
      <c r="G33" t="s">
        <v>172</v>
      </c>
      <c r="H33" t="s">
        <v>165</v>
      </c>
      <c r="I33" t="s">
        <v>721</v>
      </c>
      <c r="J33" t="s">
        <v>273</v>
      </c>
      <c r="K33" t="s">
        <v>774</v>
      </c>
      <c r="L33" t="s">
        <v>71</v>
      </c>
      <c r="M33" t="s">
        <v>733</v>
      </c>
      <c r="N33" t="s">
        <v>734</v>
      </c>
    </row>
    <row r="34" spans="1:14" x14ac:dyDescent="0.25">
      <c r="A34" t="s">
        <v>717</v>
      </c>
      <c r="B34" t="s">
        <v>724</v>
      </c>
      <c r="C34" t="s">
        <v>719</v>
      </c>
      <c r="D34" t="s">
        <v>719</v>
      </c>
      <c r="E34" t="s">
        <v>745</v>
      </c>
      <c r="F34" t="s">
        <v>737</v>
      </c>
      <c r="G34" t="s">
        <v>172</v>
      </c>
      <c r="H34" t="s">
        <v>165</v>
      </c>
      <c r="I34" t="s">
        <v>775</v>
      </c>
      <c r="J34" t="s">
        <v>278</v>
      </c>
      <c r="K34" t="s">
        <v>776</v>
      </c>
      <c r="L34" t="s">
        <v>71</v>
      </c>
      <c r="M34" t="s">
        <v>777</v>
      </c>
      <c r="N34" t="s">
        <v>71</v>
      </c>
    </row>
    <row r="35" spans="1:14" x14ac:dyDescent="0.25">
      <c r="A35" t="s">
        <v>717</v>
      </c>
      <c r="B35" t="s">
        <v>718</v>
      </c>
      <c r="C35" t="s">
        <v>719</v>
      </c>
      <c r="D35" t="s">
        <v>719</v>
      </c>
      <c r="E35" t="s">
        <v>778</v>
      </c>
      <c r="F35" t="s">
        <v>173</v>
      </c>
      <c r="G35" t="s">
        <v>172</v>
      </c>
      <c r="H35" t="s">
        <v>164</v>
      </c>
      <c r="I35" t="s">
        <v>721</v>
      </c>
      <c r="J35" t="s">
        <v>273</v>
      </c>
      <c r="K35" t="s">
        <v>779</v>
      </c>
      <c r="L35" t="s">
        <v>71</v>
      </c>
      <c r="M35" t="s">
        <v>723</v>
      </c>
      <c r="N35" t="s">
        <v>71</v>
      </c>
    </row>
    <row r="36" spans="1:14" x14ac:dyDescent="0.25">
      <c r="A36" t="s">
        <v>717</v>
      </c>
      <c r="B36" t="s">
        <v>752</v>
      </c>
      <c r="C36" t="s">
        <v>719</v>
      </c>
      <c r="D36" t="s">
        <v>719</v>
      </c>
      <c r="E36" t="s">
        <v>778</v>
      </c>
      <c r="F36" t="s">
        <v>173</v>
      </c>
      <c r="G36" t="s">
        <v>172</v>
      </c>
      <c r="H36" t="s">
        <v>164</v>
      </c>
      <c r="I36" t="s">
        <v>753</v>
      </c>
      <c r="J36" t="s">
        <v>754</v>
      </c>
      <c r="K36" t="s">
        <v>780</v>
      </c>
      <c r="L36" t="s">
        <v>71</v>
      </c>
      <c r="M36" t="s">
        <v>756</v>
      </c>
      <c r="N36" t="s">
        <v>71</v>
      </c>
    </row>
    <row r="37" spans="1:14" x14ac:dyDescent="0.25">
      <c r="A37" t="s">
        <v>717</v>
      </c>
      <c r="B37" t="s">
        <v>752</v>
      </c>
      <c r="C37" t="s">
        <v>719</v>
      </c>
      <c r="D37" t="s">
        <v>719</v>
      </c>
      <c r="E37" t="s">
        <v>778</v>
      </c>
      <c r="F37" t="s">
        <v>173</v>
      </c>
      <c r="G37" t="s">
        <v>172</v>
      </c>
      <c r="H37" t="s">
        <v>164</v>
      </c>
      <c r="I37" t="s">
        <v>759</v>
      </c>
      <c r="J37" t="s">
        <v>754</v>
      </c>
      <c r="K37" t="s">
        <v>781</v>
      </c>
      <c r="L37" t="s">
        <v>71</v>
      </c>
      <c r="M37" t="s">
        <v>761</v>
      </c>
      <c r="N37" t="s">
        <v>71</v>
      </c>
    </row>
    <row r="38" spans="1:14" x14ac:dyDescent="0.25">
      <c r="A38" t="s">
        <v>717</v>
      </c>
      <c r="B38" t="s">
        <v>752</v>
      </c>
      <c r="C38" t="s">
        <v>719</v>
      </c>
      <c r="D38" t="s">
        <v>719</v>
      </c>
      <c r="E38" t="s">
        <v>778</v>
      </c>
      <c r="F38" t="s">
        <v>173</v>
      </c>
      <c r="G38" t="s">
        <v>172</v>
      </c>
      <c r="H38" t="s">
        <v>164</v>
      </c>
      <c r="I38" t="s">
        <v>759</v>
      </c>
      <c r="J38" t="s">
        <v>754</v>
      </c>
      <c r="K38" t="s">
        <v>782</v>
      </c>
      <c r="L38" t="s">
        <v>71</v>
      </c>
      <c r="M38" t="s">
        <v>783</v>
      </c>
      <c r="N38" t="s">
        <v>71</v>
      </c>
    </row>
    <row r="39" spans="1:14" x14ac:dyDescent="0.25">
      <c r="A39" t="s">
        <v>717</v>
      </c>
      <c r="B39" t="s">
        <v>718</v>
      </c>
      <c r="C39" t="s">
        <v>719</v>
      </c>
      <c r="D39" t="s">
        <v>719</v>
      </c>
      <c r="E39" t="s">
        <v>778</v>
      </c>
      <c r="F39" t="s">
        <v>173</v>
      </c>
      <c r="G39" t="s">
        <v>172</v>
      </c>
      <c r="H39" t="s">
        <v>164</v>
      </c>
      <c r="I39" t="s">
        <v>721</v>
      </c>
      <c r="J39" t="s">
        <v>273</v>
      </c>
      <c r="K39" t="s">
        <v>784</v>
      </c>
      <c r="L39" t="s">
        <v>71</v>
      </c>
      <c r="M39" t="s">
        <v>733</v>
      </c>
      <c r="N39" t="s">
        <v>734</v>
      </c>
    </row>
    <row r="40" spans="1:14" x14ac:dyDescent="0.25">
      <c r="A40" t="s">
        <v>717</v>
      </c>
      <c r="B40" t="s">
        <v>752</v>
      </c>
      <c r="C40" t="s">
        <v>719</v>
      </c>
      <c r="D40" t="s">
        <v>719</v>
      </c>
      <c r="E40" t="s">
        <v>778</v>
      </c>
      <c r="F40" t="s">
        <v>173</v>
      </c>
      <c r="G40" t="s">
        <v>172</v>
      </c>
      <c r="H40" t="s">
        <v>164</v>
      </c>
      <c r="I40" t="s">
        <v>785</v>
      </c>
      <c r="J40" t="s">
        <v>754</v>
      </c>
      <c r="K40" t="s">
        <v>786</v>
      </c>
      <c r="L40" t="s">
        <v>71</v>
      </c>
      <c r="M40" t="s">
        <v>787</v>
      </c>
      <c r="N40" t="s">
        <v>71</v>
      </c>
    </row>
    <row r="41" spans="1:14" x14ac:dyDescent="0.25">
      <c r="A41" t="s">
        <v>717</v>
      </c>
      <c r="B41" t="s">
        <v>724</v>
      </c>
      <c r="C41" t="s">
        <v>719</v>
      </c>
      <c r="D41" t="s">
        <v>719</v>
      </c>
      <c r="E41" t="s">
        <v>778</v>
      </c>
      <c r="F41" t="s">
        <v>173</v>
      </c>
      <c r="G41" t="s">
        <v>172</v>
      </c>
      <c r="H41" t="s">
        <v>165</v>
      </c>
      <c r="I41" t="s">
        <v>725</v>
      </c>
      <c r="J41" t="s">
        <v>231</v>
      </c>
      <c r="K41" t="s">
        <v>788</v>
      </c>
      <c r="L41" t="s">
        <v>71</v>
      </c>
      <c r="M41" t="s">
        <v>727</v>
      </c>
      <c r="N41" t="s">
        <v>71</v>
      </c>
    </row>
    <row r="42" spans="1:14" x14ac:dyDescent="0.25">
      <c r="A42" t="s">
        <v>717</v>
      </c>
      <c r="B42" t="s">
        <v>724</v>
      </c>
      <c r="C42" t="s">
        <v>719</v>
      </c>
      <c r="D42" t="s">
        <v>719</v>
      </c>
      <c r="E42" t="s">
        <v>778</v>
      </c>
      <c r="F42" t="s">
        <v>173</v>
      </c>
      <c r="G42" t="s">
        <v>172</v>
      </c>
      <c r="H42" t="s">
        <v>165</v>
      </c>
      <c r="I42" t="s">
        <v>725</v>
      </c>
      <c r="J42" t="s">
        <v>231</v>
      </c>
      <c r="K42" t="s">
        <v>789</v>
      </c>
      <c r="L42" t="s">
        <v>71</v>
      </c>
      <c r="M42" t="s">
        <v>727</v>
      </c>
      <c r="N42" t="s">
        <v>71</v>
      </c>
    </row>
    <row r="43" spans="1:14" x14ac:dyDescent="0.25">
      <c r="A43" t="s">
        <v>717</v>
      </c>
      <c r="B43" t="s">
        <v>724</v>
      </c>
      <c r="C43" t="s">
        <v>719</v>
      </c>
      <c r="D43" t="s">
        <v>719</v>
      </c>
      <c r="E43" t="s">
        <v>778</v>
      </c>
      <c r="F43" t="s">
        <v>173</v>
      </c>
      <c r="G43" t="s">
        <v>172</v>
      </c>
      <c r="H43" t="s">
        <v>165</v>
      </c>
      <c r="I43" t="s">
        <v>725</v>
      </c>
      <c r="J43" t="s">
        <v>231</v>
      </c>
      <c r="K43" t="s">
        <v>790</v>
      </c>
      <c r="L43" t="s">
        <v>71</v>
      </c>
      <c r="M43" t="s">
        <v>727</v>
      </c>
      <c r="N43" t="s">
        <v>71</v>
      </c>
    </row>
    <row r="44" spans="1:14" x14ac:dyDescent="0.25">
      <c r="A44" t="s">
        <v>717</v>
      </c>
      <c r="B44" t="s">
        <v>724</v>
      </c>
      <c r="C44" t="s">
        <v>719</v>
      </c>
      <c r="D44" t="s">
        <v>719</v>
      </c>
      <c r="E44" t="s">
        <v>778</v>
      </c>
      <c r="F44" t="s">
        <v>173</v>
      </c>
      <c r="G44" t="s">
        <v>172</v>
      </c>
      <c r="H44" t="s">
        <v>165</v>
      </c>
      <c r="I44" t="s">
        <v>725</v>
      </c>
      <c r="J44" t="s">
        <v>231</v>
      </c>
      <c r="K44" t="s">
        <v>791</v>
      </c>
      <c r="L44" t="s">
        <v>71</v>
      </c>
      <c r="M44" t="s">
        <v>727</v>
      </c>
      <c r="N44" t="s">
        <v>71</v>
      </c>
    </row>
    <row r="45" spans="1:14" x14ac:dyDescent="0.25">
      <c r="A45" t="s">
        <v>717</v>
      </c>
      <c r="B45" t="s">
        <v>752</v>
      </c>
      <c r="C45" t="s">
        <v>719</v>
      </c>
      <c r="D45" t="s">
        <v>719</v>
      </c>
      <c r="E45" t="s">
        <v>778</v>
      </c>
      <c r="F45" t="s">
        <v>173</v>
      </c>
      <c r="G45" t="s">
        <v>172</v>
      </c>
      <c r="H45" t="s">
        <v>165</v>
      </c>
      <c r="I45" t="s">
        <v>792</v>
      </c>
      <c r="J45" t="s">
        <v>754</v>
      </c>
      <c r="K45" t="s">
        <v>793</v>
      </c>
      <c r="L45" t="s">
        <v>71</v>
      </c>
      <c r="M45" t="s">
        <v>794</v>
      </c>
      <c r="N45" t="s">
        <v>71</v>
      </c>
    </row>
    <row r="46" spans="1:14" x14ac:dyDescent="0.25">
      <c r="A46" t="s">
        <v>717</v>
      </c>
      <c r="B46" t="s">
        <v>724</v>
      </c>
      <c r="C46" t="s">
        <v>719</v>
      </c>
      <c r="D46" t="s">
        <v>719</v>
      </c>
      <c r="E46" t="s">
        <v>778</v>
      </c>
      <c r="F46" t="s">
        <v>173</v>
      </c>
      <c r="G46" t="s">
        <v>172</v>
      </c>
      <c r="H46" t="s">
        <v>165</v>
      </c>
      <c r="I46" t="s">
        <v>775</v>
      </c>
      <c r="J46" t="s">
        <v>278</v>
      </c>
      <c r="K46" t="s">
        <v>795</v>
      </c>
      <c r="L46" t="s">
        <v>71</v>
      </c>
      <c r="M46" t="s">
        <v>777</v>
      </c>
      <c r="N46" t="s">
        <v>71</v>
      </c>
    </row>
    <row r="47" spans="1:14" x14ac:dyDescent="0.25">
      <c r="A47" t="s">
        <v>717</v>
      </c>
      <c r="B47" t="s">
        <v>724</v>
      </c>
      <c r="C47" t="s">
        <v>719</v>
      </c>
      <c r="D47" t="s">
        <v>719</v>
      </c>
      <c r="E47" t="s">
        <v>778</v>
      </c>
      <c r="F47" t="s">
        <v>173</v>
      </c>
      <c r="G47" t="s">
        <v>172</v>
      </c>
      <c r="H47" t="s">
        <v>165</v>
      </c>
      <c r="I47" t="s">
        <v>775</v>
      </c>
      <c r="J47" t="s">
        <v>278</v>
      </c>
      <c r="K47" t="s">
        <v>796</v>
      </c>
      <c r="L47" t="s">
        <v>71</v>
      </c>
      <c r="M47" t="s">
        <v>777</v>
      </c>
      <c r="N47" t="s">
        <v>71</v>
      </c>
    </row>
    <row r="48" spans="1:14" x14ac:dyDescent="0.25">
      <c r="A48" t="s">
        <v>717</v>
      </c>
      <c r="B48" t="s">
        <v>724</v>
      </c>
      <c r="C48" t="s">
        <v>719</v>
      </c>
      <c r="D48" t="s">
        <v>719</v>
      </c>
      <c r="E48" t="s">
        <v>778</v>
      </c>
      <c r="F48" t="s">
        <v>173</v>
      </c>
      <c r="G48" t="s">
        <v>172</v>
      </c>
      <c r="H48" t="s">
        <v>165</v>
      </c>
      <c r="I48" t="s">
        <v>725</v>
      </c>
      <c r="J48" t="s">
        <v>231</v>
      </c>
      <c r="K48" t="s">
        <v>797</v>
      </c>
      <c r="L48" t="s">
        <v>71</v>
      </c>
      <c r="M48" t="s">
        <v>736</v>
      </c>
      <c r="N48" t="s">
        <v>71</v>
      </c>
    </row>
    <row r="49" spans="1:14" x14ac:dyDescent="0.25">
      <c r="A49" t="s">
        <v>717</v>
      </c>
      <c r="B49" t="s">
        <v>752</v>
      </c>
      <c r="C49" t="s">
        <v>719</v>
      </c>
      <c r="D49" t="s">
        <v>719</v>
      </c>
      <c r="E49" t="s">
        <v>778</v>
      </c>
      <c r="F49" t="s">
        <v>173</v>
      </c>
      <c r="G49" t="s">
        <v>172</v>
      </c>
      <c r="H49" t="s">
        <v>165</v>
      </c>
      <c r="I49" t="s">
        <v>759</v>
      </c>
      <c r="J49" t="s">
        <v>754</v>
      </c>
      <c r="K49" t="s">
        <v>798</v>
      </c>
      <c r="L49" t="s">
        <v>71</v>
      </c>
      <c r="M49" t="s">
        <v>783</v>
      </c>
      <c r="N49" t="s">
        <v>71</v>
      </c>
    </row>
    <row r="50" spans="1:14" x14ac:dyDescent="0.25">
      <c r="A50" t="s">
        <v>717</v>
      </c>
      <c r="B50" t="s">
        <v>724</v>
      </c>
      <c r="C50" t="s">
        <v>719</v>
      </c>
      <c r="D50" t="s">
        <v>719</v>
      </c>
      <c r="E50" t="s">
        <v>778</v>
      </c>
      <c r="F50" t="s">
        <v>737</v>
      </c>
      <c r="G50" t="s">
        <v>172</v>
      </c>
      <c r="H50" t="s">
        <v>165</v>
      </c>
      <c r="I50" t="s">
        <v>725</v>
      </c>
      <c r="J50" t="s">
        <v>231</v>
      </c>
      <c r="K50" t="s">
        <v>799</v>
      </c>
      <c r="L50" t="s">
        <v>71</v>
      </c>
      <c r="M50" t="s">
        <v>727</v>
      </c>
      <c r="N50" t="s">
        <v>71</v>
      </c>
    </row>
    <row r="51" spans="1:14" x14ac:dyDescent="0.25">
      <c r="A51" t="s">
        <v>717</v>
      </c>
      <c r="B51" t="s">
        <v>800</v>
      </c>
      <c r="C51" t="s">
        <v>719</v>
      </c>
      <c r="D51" t="s">
        <v>719</v>
      </c>
      <c r="E51" t="s">
        <v>778</v>
      </c>
      <c r="F51" t="s">
        <v>737</v>
      </c>
      <c r="G51" t="s">
        <v>172</v>
      </c>
      <c r="H51" t="s">
        <v>165</v>
      </c>
      <c r="I51" t="s">
        <v>801</v>
      </c>
      <c r="J51" t="s">
        <v>249</v>
      </c>
      <c r="K51" t="s">
        <v>802</v>
      </c>
      <c r="L51" t="s">
        <v>71</v>
      </c>
      <c r="M51" t="s">
        <v>803</v>
      </c>
      <c r="N51" t="s">
        <v>71</v>
      </c>
    </row>
    <row r="52" spans="1:14" x14ac:dyDescent="0.25">
      <c r="A52" t="s">
        <v>717</v>
      </c>
      <c r="B52" t="s">
        <v>718</v>
      </c>
      <c r="C52" t="s">
        <v>719</v>
      </c>
      <c r="D52" t="s">
        <v>719</v>
      </c>
      <c r="E52" t="s">
        <v>778</v>
      </c>
      <c r="F52" t="s">
        <v>737</v>
      </c>
      <c r="G52" t="s">
        <v>172</v>
      </c>
      <c r="H52" t="s">
        <v>165</v>
      </c>
      <c r="I52" t="s">
        <v>721</v>
      </c>
      <c r="J52" t="s">
        <v>273</v>
      </c>
      <c r="K52" t="s">
        <v>804</v>
      </c>
      <c r="L52" t="s">
        <v>71</v>
      </c>
      <c r="M52" t="s">
        <v>733</v>
      </c>
      <c r="N52" t="s">
        <v>734</v>
      </c>
    </row>
    <row r="53" spans="1:14" x14ac:dyDescent="0.25">
      <c r="A53" t="s">
        <v>717</v>
      </c>
      <c r="B53" t="s">
        <v>800</v>
      </c>
      <c r="C53" t="s">
        <v>719</v>
      </c>
      <c r="D53" t="s">
        <v>719</v>
      </c>
      <c r="E53" t="s">
        <v>778</v>
      </c>
      <c r="F53" t="s">
        <v>737</v>
      </c>
      <c r="G53" t="s">
        <v>172</v>
      </c>
      <c r="H53" t="s">
        <v>165</v>
      </c>
      <c r="I53" t="s">
        <v>805</v>
      </c>
      <c r="J53" t="s">
        <v>249</v>
      </c>
      <c r="K53" t="s">
        <v>806</v>
      </c>
      <c r="L53" t="s">
        <v>71</v>
      </c>
      <c r="M53" t="s">
        <v>807</v>
      </c>
      <c r="N53" t="s">
        <v>808</v>
      </c>
    </row>
    <row r="54" spans="1:14" x14ac:dyDescent="0.25">
      <c r="A54" t="s">
        <v>717</v>
      </c>
      <c r="B54" t="s">
        <v>752</v>
      </c>
      <c r="C54" t="s">
        <v>719</v>
      </c>
      <c r="D54" t="s">
        <v>719</v>
      </c>
      <c r="E54" t="s">
        <v>778</v>
      </c>
      <c r="F54" t="s">
        <v>737</v>
      </c>
      <c r="G54" t="s">
        <v>172</v>
      </c>
      <c r="H54" t="s">
        <v>165</v>
      </c>
      <c r="I54" t="s">
        <v>792</v>
      </c>
      <c r="J54" t="s">
        <v>754</v>
      </c>
      <c r="K54" t="s">
        <v>809</v>
      </c>
      <c r="L54" t="s">
        <v>71</v>
      </c>
      <c r="M54" t="s">
        <v>810</v>
      </c>
      <c r="N54" t="s">
        <v>71</v>
      </c>
    </row>
    <row r="55" spans="1:14" x14ac:dyDescent="0.25">
      <c r="A55" t="s">
        <v>717</v>
      </c>
      <c r="B55" t="s">
        <v>724</v>
      </c>
      <c r="C55" t="s">
        <v>719</v>
      </c>
      <c r="D55" t="s">
        <v>719</v>
      </c>
      <c r="E55" t="s">
        <v>811</v>
      </c>
      <c r="F55" t="s">
        <v>173</v>
      </c>
      <c r="G55" t="s">
        <v>172</v>
      </c>
      <c r="H55" t="s">
        <v>164</v>
      </c>
      <c r="I55" t="s">
        <v>725</v>
      </c>
      <c r="J55" t="s">
        <v>231</v>
      </c>
      <c r="K55" t="s">
        <v>812</v>
      </c>
      <c r="L55" t="s">
        <v>71</v>
      </c>
      <c r="M55" t="s">
        <v>727</v>
      </c>
      <c r="N55" t="s">
        <v>71</v>
      </c>
    </row>
    <row r="56" spans="1:14" x14ac:dyDescent="0.25">
      <c r="A56" t="s">
        <v>717</v>
      </c>
      <c r="B56" t="s">
        <v>724</v>
      </c>
      <c r="C56" t="s">
        <v>719</v>
      </c>
      <c r="D56" t="s">
        <v>719</v>
      </c>
      <c r="E56" t="s">
        <v>811</v>
      </c>
      <c r="F56" t="s">
        <v>173</v>
      </c>
      <c r="G56" t="s">
        <v>172</v>
      </c>
      <c r="H56" t="s">
        <v>164</v>
      </c>
      <c r="I56" t="s">
        <v>725</v>
      </c>
      <c r="J56" t="s">
        <v>231</v>
      </c>
      <c r="K56" t="s">
        <v>546</v>
      </c>
      <c r="L56" t="s">
        <v>71</v>
      </c>
      <c r="M56" t="s">
        <v>727</v>
      </c>
      <c r="N56" t="s">
        <v>71</v>
      </c>
    </row>
    <row r="57" spans="1:14" x14ac:dyDescent="0.25">
      <c r="A57" t="s">
        <v>717</v>
      </c>
      <c r="B57" t="s">
        <v>752</v>
      </c>
      <c r="C57" t="s">
        <v>719</v>
      </c>
      <c r="D57" t="s">
        <v>719</v>
      </c>
      <c r="E57" t="s">
        <v>811</v>
      </c>
      <c r="F57" t="s">
        <v>173</v>
      </c>
      <c r="G57" t="s">
        <v>172</v>
      </c>
      <c r="H57" t="s">
        <v>164</v>
      </c>
      <c r="I57" t="s">
        <v>759</v>
      </c>
      <c r="J57" t="s">
        <v>754</v>
      </c>
      <c r="K57" t="s">
        <v>500</v>
      </c>
      <c r="L57" t="s">
        <v>71</v>
      </c>
      <c r="M57" t="s">
        <v>813</v>
      </c>
      <c r="N57" t="s">
        <v>71</v>
      </c>
    </row>
    <row r="58" spans="1:14" x14ac:dyDescent="0.25">
      <c r="A58" t="s">
        <v>717</v>
      </c>
      <c r="B58" t="s">
        <v>718</v>
      </c>
      <c r="C58" t="s">
        <v>719</v>
      </c>
      <c r="D58" t="s">
        <v>719</v>
      </c>
      <c r="E58" t="s">
        <v>811</v>
      </c>
      <c r="F58" t="s">
        <v>173</v>
      </c>
      <c r="G58" t="s">
        <v>172</v>
      </c>
      <c r="H58" t="s">
        <v>164</v>
      </c>
      <c r="I58" t="s">
        <v>721</v>
      </c>
      <c r="J58" t="s">
        <v>273</v>
      </c>
      <c r="K58" t="s">
        <v>814</v>
      </c>
      <c r="L58" t="s">
        <v>71</v>
      </c>
      <c r="M58" t="s">
        <v>733</v>
      </c>
      <c r="N58" t="s">
        <v>734</v>
      </c>
    </row>
    <row r="59" spans="1:14" x14ac:dyDescent="0.25">
      <c r="A59" t="s">
        <v>717</v>
      </c>
      <c r="B59" t="s">
        <v>718</v>
      </c>
      <c r="C59" t="s">
        <v>719</v>
      </c>
      <c r="D59" t="s">
        <v>719</v>
      </c>
      <c r="E59" t="s">
        <v>811</v>
      </c>
      <c r="F59" t="s">
        <v>173</v>
      </c>
      <c r="G59" t="s">
        <v>172</v>
      </c>
      <c r="H59" t="s">
        <v>164</v>
      </c>
      <c r="I59" t="s">
        <v>721</v>
      </c>
      <c r="J59" t="s">
        <v>273</v>
      </c>
      <c r="K59" t="s">
        <v>499</v>
      </c>
      <c r="L59" t="s">
        <v>71</v>
      </c>
      <c r="M59" t="s">
        <v>733</v>
      </c>
      <c r="N59" t="s">
        <v>734</v>
      </c>
    </row>
    <row r="60" spans="1:14" x14ac:dyDescent="0.25">
      <c r="A60" t="s">
        <v>717</v>
      </c>
      <c r="B60" t="s">
        <v>724</v>
      </c>
      <c r="C60" t="s">
        <v>719</v>
      </c>
      <c r="D60" t="s">
        <v>719</v>
      </c>
      <c r="E60" t="s">
        <v>811</v>
      </c>
      <c r="F60" t="s">
        <v>173</v>
      </c>
      <c r="G60" t="s">
        <v>172</v>
      </c>
      <c r="H60" t="s">
        <v>164</v>
      </c>
      <c r="I60" t="s">
        <v>775</v>
      </c>
      <c r="J60" t="s">
        <v>278</v>
      </c>
      <c r="K60" t="s">
        <v>498</v>
      </c>
      <c r="L60" t="s">
        <v>71</v>
      </c>
      <c r="M60" t="s">
        <v>777</v>
      </c>
      <c r="N60" t="s">
        <v>71</v>
      </c>
    </row>
    <row r="61" spans="1:14" x14ac:dyDescent="0.25">
      <c r="A61" t="s">
        <v>717</v>
      </c>
      <c r="B61" t="s">
        <v>724</v>
      </c>
      <c r="C61" t="s">
        <v>719</v>
      </c>
      <c r="D61" t="s">
        <v>719</v>
      </c>
      <c r="E61" t="s">
        <v>811</v>
      </c>
      <c r="F61" t="s">
        <v>173</v>
      </c>
      <c r="G61" t="s">
        <v>172</v>
      </c>
      <c r="H61" t="s">
        <v>165</v>
      </c>
      <c r="I61" t="s">
        <v>725</v>
      </c>
      <c r="J61" t="s">
        <v>231</v>
      </c>
      <c r="K61" t="s">
        <v>518</v>
      </c>
      <c r="L61" t="s">
        <v>71</v>
      </c>
      <c r="M61" t="s">
        <v>727</v>
      </c>
      <c r="N61" t="s">
        <v>71</v>
      </c>
    </row>
    <row r="62" spans="1:14" x14ac:dyDescent="0.25">
      <c r="A62" t="s">
        <v>717</v>
      </c>
      <c r="B62" t="s">
        <v>752</v>
      </c>
      <c r="C62" t="s">
        <v>719</v>
      </c>
      <c r="D62" t="s">
        <v>719</v>
      </c>
      <c r="E62" t="s">
        <v>811</v>
      </c>
      <c r="F62" t="s">
        <v>173</v>
      </c>
      <c r="G62" t="s">
        <v>172</v>
      </c>
      <c r="H62" t="s">
        <v>165</v>
      </c>
      <c r="I62" t="s">
        <v>762</v>
      </c>
      <c r="J62" t="s">
        <v>754</v>
      </c>
      <c r="K62" t="s">
        <v>517</v>
      </c>
      <c r="L62" t="s">
        <v>71</v>
      </c>
      <c r="M62" t="s">
        <v>815</v>
      </c>
      <c r="N62" t="s">
        <v>71</v>
      </c>
    </row>
    <row r="63" spans="1:14" x14ac:dyDescent="0.25">
      <c r="A63" t="s">
        <v>717</v>
      </c>
      <c r="B63" t="s">
        <v>800</v>
      </c>
      <c r="C63" t="s">
        <v>719</v>
      </c>
      <c r="D63" t="s">
        <v>719</v>
      </c>
      <c r="E63" t="s">
        <v>811</v>
      </c>
      <c r="F63" t="s">
        <v>173</v>
      </c>
      <c r="G63" t="s">
        <v>172</v>
      </c>
      <c r="H63" t="s">
        <v>165</v>
      </c>
      <c r="I63" t="s">
        <v>816</v>
      </c>
      <c r="J63" t="s">
        <v>249</v>
      </c>
      <c r="K63" t="s">
        <v>817</v>
      </c>
      <c r="L63" t="s">
        <v>71</v>
      </c>
      <c r="M63" t="s">
        <v>808</v>
      </c>
      <c r="N63" t="s">
        <v>71</v>
      </c>
    </row>
    <row r="64" spans="1:14" x14ac:dyDescent="0.25">
      <c r="A64" t="s">
        <v>717</v>
      </c>
      <c r="B64" t="s">
        <v>752</v>
      </c>
      <c r="C64" t="s">
        <v>719</v>
      </c>
      <c r="D64" t="s">
        <v>719</v>
      </c>
      <c r="E64" t="s">
        <v>811</v>
      </c>
      <c r="F64" t="s">
        <v>173</v>
      </c>
      <c r="G64" t="s">
        <v>172</v>
      </c>
      <c r="H64" t="s">
        <v>165</v>
      </c>
      <c r="I64" t="s">
        <v>759</v>
      </c>
      <c r="J64" t="s">
        <v>754</v>
      </c>
      <c r="K64" t="s">
        <v>520</v>
      </c>
      <c r="L64" t="s">
        <v>71</v>
      </c>
      <c r="M64" t="s">
        <v>783</v>
      </c>
      <c r="N64" t="s">
        <v>71</v>
      </c>
    </row>
    <row r="65" spans="1:14" x14ac:dyDescent="0.25">
      <c r="A65" t="s">
        <v>717</v>
      </c>
      <c r="B65" t="s">
        <v>752</v>
      </c>
      <c r="C65" t="s">
        <v>719</v>
      </c>
      <c r="D65" t="s">
        <v>719</v>
      </c>
      <c r="E65" t="s">
        <v>811</v>
      </c>
      <c r="F65" t="s">
        <v>173</v>
      </c>
      <c r="G65" t="s">
        <v>172</v>
      </c>
      <c r="H65" t="s">
        <v>165</v>
      </c>
      <c r="I65" t="s">
        <v>753</v>
      </c>
      <c r="J65" t="s">
        <v>754</v>
      </c>
      <c r="K65" t="s">
        <v>519</v>
      </c>
      <c r="L65" t="s">
        <v>71</v>
      </c>
      <c r="M65" t="s">
        <v>818</v>
      </c>
      <c r="N65" t="s">
        <v>71</v>
      </c>
    </row>
    <row r="66" spans="1:14" x14ac:dyDescent="0.25">
      <c r="A66" t="s">
        <v>717</v>
      </c>
      <c r="B66" t="s">
        <v>724</v>
      </c>
      <c r="C66" t="s">
        <v>719</v>
      </c>
      <c r="D66" t="s">
        <v>719</v>
      </c>
      <c r="E66" t="s">
        <v>811</v>
      </c>
      <c r="F66" t="s">
        <v>737</v>
      </c>
      <c r="G66" t="s">
        <v>172</v>
      </c>
      <c r="H66" t="s">
        <v>165</v>
      </c>
      <c r="I66" t="s">
        <v>819</v>
      </c>
      <c r="J66" t="s">
        <v>231</v>
      </c>
      <c r="K66" t="s">
        <v>567</v>
      </c>
      <c r="L66" t="s">
        <v>71</v>
      </c>
      <c r="M66" t="s">
        <v>820</v>
      </c>
      <c r="N66" t="s">
        <v>71</v>
      </c>
    </row>
    <row r="67" spans="1:14" x14ac:dyDescent="0.25">
      <c r="A67" t="s">
        <v>717</v>
      </c>
      <c r="B67" t="s">
        <v>724</v>
      </c>
      <c r="C67" t="s">
        <v>719</v>
      </c>
      <c r="D67" t="s">
        <v>719</v>
      </c>
      <c r="E67" t="s">
        <v>811</v>
      </c>
      <c r="F67" t="s">
        <v>737</v>
      </c>
      <c r="G67" t="s">
        <v>172</v>
      </c>
      <c r="H67" t="s">
        <v>165</v>
      </c>
      <c r="I67" t="s">
        <v>819</v>
      </c>
      <c r="J67" t="s">
        <v>231</v>
      </c>
      <c r="K67" t="s">
        <v>821</v>
      </c>
      <c r="L67" t="s">
        <v>71</v>
      </c>
      <c r="M67" t="s">
        <v>820</v>
      </c>
      <c r="N67" t="s">
        <v>71</v>
      </c>
    </row>
    <row r="68" spans="1:14" x14ac:dyDescent="0.25">
      <c r="A68" t="s">
        <v>717</v>
      </c>
      <c r="B68" t="s">
        <v>724</v>
      </c>
      <c r="C68" t="s">
        <v>719</v>
      </c>
      <c r="D68" t="s">
        <v>719</v>
      </c>
      <c r="E68" t="s">
        <v>811</v>
      </c>
      <c r="F68" t="s">
        <v>737</v>
      </c>
      <c r="G68" t="s">
        <v>172</v>
      </c>
      <c r="H68" t="s">
        <v>165</v>
      </c>
      <c r="I68" t="s">
        <v>819</v>
      </c>
      <c r="J68" t="s">
        <v>231</v>
      </c>
      <c r="K68" t="s">
        <v>539</v>
      </c>
      <c r="L68" t="s">
        <v>71</v>
      </c>
      <c r="M68" t="s">
        <v>820</v>
      </c>
      <c r="N68" t="s">
        <v>71</v>
      </c>
    </row>
    <row r="69" spans="1:14" x14ac:dyDescent="0.25">
      <c r="A69" t="s">
        <v>717</v>
      </c>
      <c r="B69" t="s">
        <v>724</v>
      </c>
      <c r="C69" t="s">
        <v>719</v>
      </c>
      <c r="D69" t="s">
        <v>719</v>
      </c>
      <c r="E69" t="s">
        <v>811</v>
      </c>
      <c r="F69" t="s">
        <v>737</v>
      </c>
      <c r="G69" t="s">
        <v>172</v>
      </c>
      <c r="H69" t="s">
        <v>165</v>
      </c>
      <c r="I69" t="s">
        <v>739</v>
      </c>
      <c r="J69" t="s">
        <v>231</v>
      </c>
      <c r="K69" t="s">
        <v>822</v>
      </c>
      <c r="L69" t="s">
        <v>71</v>
      </c>
      <c r="M69" t="s">
        <v>741</v>
      </c>
      <c r="N69" t="s">
        <v>71</v>
      </c>
    </row>
    <row r="70" spans="1:14" x14ac:dyDescent="0.25">
      <c r="A70" t="s">
        <v>717</v>
      </c>
      <c r="B70" t="s">
        <v>724</v>
      </c>
      <c r="C70" t="s">
        <v>719</v>
      </c>
      <c r="D70" t="s">
        <v>719</v>
      </c>
      <c r="E70" t="s">
        <v>811</v>
      </c>
      <c r="F70" t="s">
        <v>737</v>
      </c>
      <c r="G70" t="s">
        <v>172</v>
      </c>
      <c r="H70" t="s">
        <v>165</v>
      </c>
      <c r="I70" t="s">
        <v>739</v>
      </c>
      <c r="J70" t="s">
        <v>231</v>
      </c>
      <c r="K70" t="s">
        <v>538</v>
      </c>
      <c r="L70" t="s">
        <v>71</v>
      </c>
      <c r="M70" t="s">
        <v>741</v>
      </c>
      <c r="N70" t="s">
        <v>71</v>
      </c>
    </row>
    <row r="71" spans="1:14" x14ac:dyDescent="0.25">
      <c r="A71" t="s">
        <v>717</v>
      </c>
      <c r="B71" t="s">
        <v>724</v>
      </c>
      <c r="C71" t="s">
        <v>719</v>
      </c>
      <c r="D71" t="s">
        <v>719</v>
      </c>
      <c r="E71" t="s">
        <v>811</v>
      </c>
      <c r="F71" t="s">
        <v>737</v>
      </c>
      <c r="G71" t="s">
        <v>172</v>
      </c>
      <c r="H71" t="s">
        <v>165</v>
      </c>
      <c r="I71" t="s">
        <v>739</v>
      </c>
      <c r="J71" t="s">
        <v>231</v>
      </c>
      <c r="K71" t="s">
        <v>540</v>
      </c>
      <c r="L71" t="s">
        <v>71</v>
      </c>
      <c r="M71" t="s">
        <v>741</v>
      </c>
      <c r="N71" t="s">
        <v>71</v>
      </c>
    </row>
    <row r="72" spans="1:14" x14ac:dyDescent="0.25">
      <c r="A72" t="s">
        <v>717</v>
      </c>
      <c r="B72" t="s">
        <v>800</v>
      </c>
      <c r="C72" t="s">
        <v>719</v>
      </c>
      <c r="D72" t="s">
        <v>719</v>
      </c>
      <c r="E72" t="s">
        <v>811</v>
      </c>
      <c r="F72" t="s">
        <v>737</v>
      </c>
      <c r="G72" t="s">
        <v>172</v>
      </c>
      <c r="H72" t="s">
        <v>165</v>
      </c>
      <c r="I72" t="s">
        <v>801</v>
      </c>
      <c r="J72" t="s">
        <v>249</v>
      </c>
      <c r="K72" t="s">
        <v>823</v>
      </c>
      <c r="L72" t="s">
        <v>71</v>
      </c>
      <c r="M72" t="s">
        <v>824</v>
      </c>
      <c r="N72" t="s">
        <v>71</v>
      </c>
    </row>
    <row r="73" spans="1:14" x14ac:dyDescent="0.25">
      <c r="A73" t="s">
        <v>717</v>
      </c>
      <c r="B73" t="s">
        <v>724</v>
      </c>
      <c r="C73" t="s">
        <v>719</v>
      </c>
      <c r="D73" t="s">
        <v>719</v>
      </c>
      <c r="E73" t="s">
        <v>825</v>
      </c>
      <c r="F73" t="s">
        <v>173</v>
      </c>
      <c r="G73" t="s">
        <v>172</v>
      </c>
      <c r="H73" t="s">
        <v>164</v>
      </c>
      <c r="I73" t="s">
        <v>725</v>
      </c>
      <c r="J73" t="s">
        <v>231</v>
      </c>
      <c r="K73" t="s">
        <v>826</v>
      </c>
      <c r="L73" t="s">
        <v>71</v>
      </c>
      <c r="M73" t="s">
        <v>727</v>
      </c>
      <c r="N73" t="s">
        <v>71</v>
      </c>
    </row>
    <row r="74" spans="1:14" x14ac:dyDescent="0.25">
      <c r="A74" t="s">
        <v>717</v>
      </c>
      <c r="B74" t="s">
        <v>724</v>
      </c>
      <c r="C74" t="s">
        <v>719</v>
      </c>
      <c r="D74" t="s">
        <v>719</v>
      </c>
      <c r="E74" t="s">
        <v>825</v>
      </c>
      <c r="F74" t="s">
        <v>173</v>
      </c>
      <c r="G74" t="s">
        <v>172</v>
      </c>
      <c r="H74" t="s">
        <v>164</v>
      </c>
      <c r="I74" t="s">
        <v>725</v>
      </c>
      <c r="J74" t="s">
        <v>231</v>
      </c>
      <c r="K74" t="s">
        <v>509</v>
      </c>
      <c r="L74" t="s">
        <v>71</v>
      </c>
      <c r="M74" t="s">
        <v>727</v>
      </c>
      <c r="N74" t="s">
        <v>71</v>
      </c>
    </row>
    <row r="75" spans="1:14" x14ac:dyDescent="0.25">
      <c r="A75" t="s">
        <v>717</v>
      </c>
      <c r="B75" t="s">
        <v>724</v>
      </c>
      <c r="C75" t="s">
        <v>719</v>
      </c>
      <c r="D75" t="s">
        <v>719</v>
      </c>
      <c r="E75" t="s">
        <v>825</v>
      </c>
      <c r="F75" t="s">
        <v>173</v>
      </c>
      <c r="G75" t="s">
        <v>172</v>
      </c>
      <c r="H75" t="s">
        <v>164</v>
      </c>
      <c r="I75" t="s">
        <v>729</v>
      </c>
      <c r="J75" t="s">
        <v>231</v>
      </c>
      <c r="K75" t="s">
        <v>827</v>
      </c>
      <c r="L75" t="s">
        <v>71</v>
      </c>
      <c r="M75" t="s">
        <v>731</v>
      </c>
      <c r="N75" t="s">
        <v>71</v>
      </c>
    </row>
    <row r="76" spans="1:14" x14ac:dyDescent="0.25">
      <c r="A76" t="s">
        <v>717</v>
      </c>
      <c r="B76" t="s">
        <v>752</v>
      </c>
      <c r="C76" t="s">
        <v>719</v>
      </c>
      <c r="D76" t="s">
        <v>719</v>
      </c>
      <c r="E76" t="s">
        <v>825</v>
      </c>
      <c r="F76" t="s">
        <v>173</v>
      </c>
      <c r="G76" t="s">
        <v>172</v>
      </c>
      <c r="H76" t="s">
        <v>164</v>
      </c>
      <c r="I76" t="s">
        <v>759</v>
      </c>
      <c r="J76" t="s">
        <v>754</v>
      </c>
      <c r="K76" t="s">
        <v>507</v>
      </c>
      <c r="L76" t="s">
        <v>71</v>
      </c>
      <c r="M76" t="s">
        <v>828</v>
      </c>
      <c r="N76" t="s">
        <v>71</v>
      </c>
    </row>
    <row r="77" spans="1:14" x14ac:dyDescent="0.25">
      <c r="A77" t="s">
        <v>717</v>
      </c>
      <c r="B77" t="s">
        <v>752</v>
      </c>
      <c r="C77" t="s">
        <v>719</v>
      </c>
      <c r="D77" t="s">
        <v>719</v>
      </c>
      <c r="E77" t="s">
        <v>825</v>
      </c>
      <c r="F77" t="s">
        <v>173</v>
      </c>
      <c r="G77" t="s">
        <v>172</v>
      </c>
      <c r="H77" t="s">
        <v>164</v>
      </c>
      <c r="I77" t="s">
        <v>762</v>
      </c>
      <c r="J77" t="s">
        <v>754</v>
      </c>
      <c r="K77" t="s">
        <v>510</v>
      </c>
      <c r="L77" t="s">
        <v>71</v>
      </c>
      <c r="M77" t="s">
        <v>764</v>
      </c>
      <c r="N77" t="s">
        <v>71</v>
      </c>
    </row>
    <row r="78" spans="1:14" x14ac:dyDescent="0.25">
      <c r="A78" t="s">
        <v>717</v>
      </c>
      <c r="B78" t="s">
        <v>752</v>
      </c>
      <c r="C78" t="s">
        <v>719</v>
      </c>
      <c r="D78" t="s">
        <v>719</v>
      </c>
      <c r="E78" t="s">
        <v>825</v>
      </c>
      <c r="F78" t="s">
        <v>173</v>
      </c>
      <c r="G78" t="s">
        <v>172</v>
      </c>
      <c r="H78" t="s">
        <v>164</v>
      </c>
      <c r="I78" t="s">
        <v>829</v>
      </c>
      <c r="J78" t="s">
        <v>754</v>
      </c>
      <c r="K78" t="s">
        <v>511</v>
      </c>
      <c r="L78" t="s">
        <v>71</v>
      </c>
      <c r="M78" t="s">
        <v>830</v>
      </c>
      <c r="N78" t="s">
        <v>71</v>
      </c>
    </row>
    <row r="79" spans="1:14" x14ac:dyDescent="0.25">
      <c r="A79" t="s">
        <v>717</v>
      </c>
      <c r="B79" t="s">
        <v>752</v>
      </c>
      <c r="C79" t="s">
        <v>719</v>
      </c>
      <c r="D79" t="s">
        <v>719</v>
      </c>
      <c r="E79" t="s">
        <v>825</v>
      </c>
      <c r="F79" t="s">
        <v>173</v>
      </c>
      <c r="G79" t="s">
        <v>172</v>
      </c>
      <c r="H79" t="s">
        <v>164</v>
      </c>
      <c r="I79" t="s">
        <v>785</v>
      </c>
      <c r="J79" t="s">
        <v>754</v>
      </c>
      <c r="K79" t="s">
        <v>508</v>
      </c>
      <c r="L79" t="s">
        <v>71</v>
      </c>
      <c r="M79" t="s">
        <v>787</v>
      </c>
      <c r="N79" t="s">
        <v>71</v>
      </c>
    </row>
    <row r="80" spans="1:14" x14ac:dyDescent="0.25">
      <c r="A80" t="s">
        <v>717</v>
      </c>
      <c r="B80" t="s">
        <v>724</v>
      </c>
      <c r="C80" t="s">
        <v>719</v>
      </c>
      <c r="D80" t="s">
        <v>719</v>
      </c>
      <c r="E80" t="s">
        <v>825</v>
      </c>
      <c r="F80" t="s">
        <v>173</v>
      </c>
      <c r="G80" t="s">
        <v>172</v>
      </c>
      <c r="H80" t="s">
        <v>165</v>
      </c>
      <c r="I80" t="s">
        <v>725</v>
      </c>
      <c r="J80" t="s">
        <v>231</v>
      </c>
      <c r="K80" t="s">
        <v>831</v>
      </c>
      <c r="L80" t="s">
        <v>71</v>
      </c>
      <c r="M80" t="s">
        <v>727</v>
      </c>
      <c r="N80" t="s">
        <v>71</v>
      </c>
    </row>
    <row r="81" spans="1:14" x14ac:dyDescent="0.25">
      <c r="A81" t="s">
        <v>717</v>
      </c>
      <c r="B81" t="s">
        <v>724</v>
      </c>
      <c r="C81" t="s">
        <v>719</v>
      </c>
      <c r="D81" t="s">
        <v>719</v>
      </c>
      <c r="E81" t="s">
        <v>825</v>
      </c>
      <c r="F81" t="s">
        <v>173</v>
      </c>
      <c r="G81" t="s">
        <v>172</v>
      </c>
      <c r="H81" t="s">
        <v>165</v>
      </c>
      <c r="I81" t="s">
        <v>725</v>
      </c>
      <c r="J81" t="s">
        <v>231</v>
      </c>
      <c r="K81" t="s">
        <v>598</v>
      </c>
      <c r="L81" t="s">
        <v>71</v>
      </c>
      <c r="M81" t="s">
        <v>727</v>
      </c>
      <c r="N81" t="s">
        <v>71</v>
      </c>
    </row>
    <row r="82" spans="1:14" x14ac:dyDescent="0.25">
      <c r="A82" t="s">
        <v>717</v>
      </c>
      <c r="B82" t="s">
        <v>724</v>
      </c>
      <c r="C82" t="s">
        <v>719</v>
      </c>
      <c r="D82" t="s">
        <v>719</v>
      </c>
      <c r="E82" t="s">
        <v>825</v>
      </c>
      <c r="F82" t="s">
        <v>173</v>
      </c>
      <c r="G82" t="s">
        <v>172</v>
      </c>
      <c r="H82" t="s">
        <v>165</v>
      </c>
      <c r="I82" t="s">
        <v>725</v>
      </c>
      <c r="J82" t="s">
        <v>231</v>
      </c>
      <c r="K82" t="s">
        <v>832</v>
      </c>
      <c r="L82" t="s">
        <v>71</v>
      </c>
      <c r="M82" t="s">
        <v>727</v>
      </c>
      <c r="N82" t="s">
        <v>71</v>
      </c>
    </row>
    <row r="83" spans="1:14" x14ac:dyDescent="0.25">
      <c r="A83" t="s">
        <v>717</v>
      </c>
      <c r="B83" t="s">
        <v>724</v>
      </c>
      <c r="C83" t="s">
        <v>719</v>
      </c>
      <c r="D83" t="s">
        <v>719</v>
      </c>
      <c r="E83" t="s">
        <v>825</v>
      </c>
      <c r="F83" t="s">
        <v>173</v>
      </c>
      <c r="G83" t="s">
        <v>172</v>
      </c>
      <c r="H83" t="s">
        <v>165</v>
      </c>
      <c r="I83" t="s">
        <v>819</v>
      </c>
      <c r="J83" t="s">
        <v>231</v>
      </c>
      <c r="K83" t="s">
        <v>600</v>
      </c>
      <c r="L83" t="s">
        <v>71</v>
      </c>
      <c r="M83" t="s">
        <v>833</v>
      </c>
      <c r="N83" t="s">
        <v>71</v>
      </c>
    </row>
    <row r="84" spans="1:14" x14ac:dyDescent="0.25">
      <c r="A84" t="s">
        <v>717</v>
      </c>
      <c r="B84" t="s">
        <v>724</v>
      </c>
      <c r="C84" t="s">
        <v>719</v>
      </c>
      <c r="D84" t="s">
        <v>719</v>
      </c>
      <c r="E84" t="s">
        <v>825</v>
      </c>
      <c r="F84" t="s">
        <v>173</v>
      </c>
      <c r="G84" t="s">
        <v>172</v>
      </c>
      <c r="H84" t="s">
        <v>165</v>
      </c>
      <c r="I84" t="s">
        <v>819</v>
      </c>
      <c r="J84" t="s">
        <v>231</v>
      </c>
      <c r="K84" t="s">
        <v>834</v>
      </c>
      <c r="L84" t="s">
        <v>71</v>
      </c>
      <c r="M84" t="s">
        <v>833</v>
      </c>
      <c r="N84" t="s">
        <v>71</v>
      </c>
    </row>
    <row r="85" spans="1:14" x14ac:dyDescent="0.25">
      <c r="A85" t="s">
        <v>717</v>
      </c>
      <c r="B85" t="s">
        <v>724</v>
      </c>
      <c r="C85" t="s">
        <v>719</v>
      </c>
      <c r="D85" t="s">
        <v>719</v>
      </c>
      <c r="E85" t="s">
        <v>825</v>
      </c>
      <c r="F85" t="s">
        <v>173</v>
      </c>
      <c r="G85" t="s">
        <v>172</v>
      </c>
      <c r="H85" t="s">
        <v>165</v>
      </c>
      <c r="I85" t="s">
        <v>729</v>
      </c>
      <c r="J85" t="s">
        <v>231</v>
      </c>
      <c r="K85" t="s">
        <v>835</v>
      </c>
      <c r="L85" t="s">
        <v>71</v>
      </c>
      <c r="M85" t="s">
        <v>731</v>
      </c>
      <c r="N85" t="s">
        <v>71</v>
      </c>
    </row>
    <row r="86" spans="1:14" x14ac:dyDescent="0.25">
      <c r="A86" t="s">
        <v>717</v>
      </c>
      <c r="B86" t="s">
        <v>724</v>
      </c>
      <c r="C86" t="s">
        <v>719</v>
      </c>
      <c r="D86" t="s">
        <v>719</v>
      </c>
      <c r="E86" t="s">
        <v>825</v>
      </c>
      <c r="F86" t="s">
        <v>173</v>
      </c>
      <c r="G86" t="s">
        <v>172</v>
      </c>
      <c r="H86" t="s">
        <v>165</v>
      </c>
      <c r="I86" t="s">
        <v>739</v>
      </c>
      <c r="J86" t="s">
        <v>231</v>
      </c>
      <c r="K86" t="s">
        <v>599</v>
      </c>
      <c r="L86" t="s">
        <v>71</v>
      </c>
      <c r="M86" t="s">
        <v>741</v>
      </c>
      <c r="N86" t="s">
        <v>71</v>
      </c>
    </row>
    <row r="87" spans="1:14" x14ac:dyDescent="0.25">
      <c r="A87" t="s">
        <v>717</v>
      </c>
      <c r="B87" t="s">
        <v>724</v>
      </c>
      <c r="C87" t="s">
        <v>719</v>
      </c>
      <c r="D87" t="s">
        <v>719</v>
      </c>
      <c r="E87" t="s">
        <v>825</v>
      </c>
      <c r="F87" t="s">
        <v>173</v>
      </c>
      <c r="G87" t="s">
        <v>172</v>
      </c>
      <c r="H87" t="s">
        <v>165</v>
      </c>
      <c r="I87" t="s">
        <v>739</v>
      </c>
      <c r="J87" t="s">
        <v>231</v>
      </c>
      <c r="K87" t="s">
        <v>652</v>
      </c>
      <c r="L87" t="s">
        <v>71</v>
      </c>
      <c r="M87" t="s">
        <v>741</v>
      </c>
      <c r="N87" t="s">
        <v>71</v>
      </c>
    </row>
    <row r="88" spans="1:14" x14ac:dyDescent="0.25">
      <c r="A88" t="s">
        <v>717</v>
      </c>
      <c r="B88" t="s">
        <v>752</v>
      </c>
      <c r="C88" t="s">
        <v>719</v>
      </c>
      <c r="D88" t="s">
        <v>719</v>
      </c>
      <c r="E88" t="s">
        <v>825</v>
      </c>
      <c r="F88" t="s">
        <v>173</v>
      </c>
      <c r="G88" t="s">
        <v>172</v>
      </c>
      <c r="H88" t="s">
        <v>165</v>
      </c>
      <c r="I88" t="s">
        <v>759</v>
      </c>
      <c r="J88" t="s">
        <v>754</v>
      </c>
      <c r="K88" t="s">
        <v>603</v>
      </c>
      <c r="L88" t="s">
        <v>71</v>
      </c>
      <c r="M88" t="s">
        <v>761</v>
      </c>
      <c r="N88" t="s">
        <v>71</v>
      </c>
    </row>
    <row r="89" spans="1:14" x14ac:dyDescent="0.25">
      <c r="A89" t="s">
        <v>717</v>
      </c>
      <c r="B89" t="s">
        <v>752</v>
      </c>
      <c r="C89" t="s">
        <v>719</v>
      </c>
      <c r="D89" t="s">
        <v>719</v>
      </c>
      <c r="E89" t="s">
        <v>825</v>
      </c>
      <c r="F89" t="s">
        <v>173</v>
      </c>
      <c r="G89" t="s">
        <v>172</v>
      </c>
      <c r="H89" t="s">
        <v>165</v>
      </c>
      <c r="I89" t="s">
        <v>759</v>
      </c>
      <c r="J89" t="s">
        <v>754</v>
      </c>
      <c r="K89" t="s">
        <v>593</v>
      </c>
      <c r="L89" t="s">
        <v>71</v>
      </c>
      <c r="M89" t="s">
        <v>761</v>
      </c>
      <c r="N89" t="s">
        <v>71</v>
      </c>
    </row>
    <row r="90" spans="1:14" x14ac:dyDescent="0.25">
      <c r="A90" t="s">
        <v>717</v>
      </c>
      <c r="B90" t="s">
        <v>724</v>
      </c>
      <c r="C90" t="s">
        <v>719</v>
      </c>
      <c r="D90" t="s">
        <v>719</v>
      </c>
      <c r="E90" t="s">
        <v>825</v>
      </c>
      <c r="F90" t="s">
        <v>173</v>
      </c>
      <c r="G90" t="s">
        <v>172</v>
      </c>
      <c r="H90" t="s">
        <v>165</v>
      </c>
      <c r="I90" t="s">
        <v>775</v>
      </c>
      <c r="J90" t="s">
        <v>278</v>
      </c>
      <c r="K90" t="s">
        <v>836</v>
      </c>
      <c r="L90" t="s">
        <v>71</v>
      </c>
      <c r="M90" t="s">
        <v>777</v>
      </c>
      <c r="N90" t="s">
        <v>71</v>
      </c>
    </row>
    <row r="91" spans="1:14" x14ac:dyDescent="0.25">
      <c r="A91" t="s">
        <v>717</v>
      </c>
      <c r="B91" t="s">
        <v>724</v>
      </c>
      <c r="C91" t="s">
        <v>719</v>
      </c>
      <c r="D91" t="s">
        <v>719</v>
      </c>
      <c r="E91" t="s">
        <v>825</v>
      </c>
      <c r="F91" t="s">
        <v>173</v>
      </c>
      <c r="G91" t="s">
        <v>172</v>
      </c>
      <c r="H91" t="s">
        <v>165</v>
      </c>
      <c r="I91" t="s">
        <v>725</v>
      </c>
      <c r="J91" t="s">
        <v>231</v>
      </c>
      <c r="K91" t="s">
        <v>601</v>
      </c>
      <c r="L91" t="s">
        <v>71</v>
      </c>
      <c r="M91" t="s">
        <v>736</v>
      </c>
      <c r="N91" t="s">
        <v>71</v>
      </c>
    </row>
    <row r="92" spans="1:14" x14ac:dyDescent="0.25">
      <c r="A92" t="s">
        <v>717</v>
      </c>
      <c r="B92" t="s">
        <v>800</v>
      </c>
      <c r="C92" t="s">
        <v>719</v>
      </c>
      <c r="D92" t="s">
        <v>719</v>
      </c>
      <c r="E92" t="s">
        <v>825</v>
      </c>
      <c r="F92" t="s">
        <v>173</v>
      </c>
      <c r="G92" t="s">
        <v>172</v>
      </c>
      <c r="H92" t="s">
        <v>165</v>
      </c>
      <c r="I92" t="s">
        <v>801</v>
      </c>
      <c r="J92" t="s">
        <v>249</v>
      </c>
      <c r="K92" t="s">
        <v>597</v>
      </c>
      <c r="L92" t="s">
        <v>71</v>
      </c>
      <c r="M92" t="s">
        <v>824</v>
      </c>
      <c r="N92" t="s">
        <v>71</v>
      </c>
    </row>
    <row r="93" spans="1:14" x14ac:dyDescent="0.25">
      <c r="A93" t="s">
        <v>717</v>
      </c>
      <c r="B93" t="s">
        <v>752</v>
      </c>
      <c r="C93" t="s">
        <v>719</v>
      </c>
      <c r="D93" t="s">
        <v>719</v>
      </c>
      <c r="E93" t="s">
        <v>825</v>
      </c>
      <c r="F93" t="s">
        <v>173</v>
      </c>
      <c r="G93" t="s">
        <v>172</v>
      </c>
      <c r="H93" t="s">
        <v>165</v>
      </c>
      <c r="I93" t="s">
        <v>753</v>
      </c>
      <c r="J93" t="s">
        <v>754</v>
      </c>
      <c r="K93" t="s">
        <v>837</v>
      </c>
      <c r="L93" t="s">
        <v>71</v>
      </c>
      <c r="M93" t="s">
        <v>818</v>
      </c>
      <c r="N93" t="s">
        <v>71</v>
      </c>
    </row>
    <row r="94" spans="1:14" x14ac:dyDescent="0.25">
      <c r="A94" t="s">
        <v>717</v>
      </c>
      <c r="B94" t="s">
        <v>724</v>
      </c>
      <c r="C94" t="s">
        <v>719</v>
      </c>
      <c r="D94" t="s">
        <v>719</v>
      </c>
      <c r="E94" t="s">
        <v>825</v>
      </c>
      <c r="F94" t="s">
        <v>737</v>
      </c>
      <c r="G94" t="s">
        <v>172</v>
      </c>
      <c r="H94" t="s">
        <v>164</v>
      </c>
      <c r="I94" t="s">
        <v>838</v>
      </c>
      <c r="J94" t="s">
        <v>231</v>
      </c>
      <c r="K94" t="s">
        <v>839</v>
      </c>
      <c r="L94" t="s">
        <v>71</v>
      </c>
      <c r="M94" t="s">
        <v>840</v>
      </c>
      <c r="N94" t="s">
        <v>71</v>
      </c>
    </row>
    <row r="95" spans="1:14" x14ac:dyDescent="0.25">
      <c r="A95" t="s">
        <v>717</v>
      </c>
      <c r="B95" t="s">
        <v>724</v>
      </c>
      <c r="C95" t="s">
        <v>719</v>
      </c>
      <c r="D95" t="s">
        <v>719</v>
      </c>
      <c r="E95" t="s">
        <v>825</v>
      </c>
      <c r="F95" t="s">
        <v>737</v>
      </c>
      <c r="G95" t="s">
        <v>172</v>
      </c>
      <c r="H95" t="s">
        <v>165</v>
      </c>
      <c r="I95" t="s">
        <v>841</v>
      </c>
      <c r="J95" t="s">
        <v>377</v>
      </c>
      <c r="K95" t="s">
        <v>548</v>
      </c>
      <c r="L95" t="s">
        <v>71</v>
      </c>
      <c r="M95" t="s">
        <v>842</v>
      </c>
      <c r="N95" t="s">
        <v>71</v>
      </c>
    </row>
    <row r="96" spans="1:14" x14ac:dyDescent="0.25">
      <c r="A96" t="s">
        <v>717</v>
      </c>
      <c r="B96" t="s">
        <v>724</v>
      </c>
      <c r="C96" t="s">
        <v>719</v>
      </c>
      <c r="D96" t="s">
        <v>719</v>
      </c>
      <c r="E96" t="s">
        <v>825</v>
      </c>
      <c r="F96" t="s">
        <v>737</v>
      </c>
      <c r="G96" t="s">
        <v>172</v>
      </c>
      <c r="H96" t="s">
        <v>165</v>
      </c>
      <c r="I96" t="s">
        <v>725</v>
      </c>
      <c r="J96" t="s">
        <v>231</v>
      </c>
      <c r="K96" t="s">
        <v>606</v>
      </c>
      <c r="L96" t="s">
        <v>71</v>
      </c>
      <c r="M96" t="s">
        <v>727</v>
      </c>
      <c r="N96" t="s">
        <v>71</v>
      </c>
    </row>
    <row r="97" spans="1:14" x14ac:dyDescent="0.25">
      <c r="A97" t="s">
        <v>717</v>
      </c>
      <c r="B97" t="s">
        <v>724</v>
      </c>
      <c r="C97" t="s">
        <v>719</v>
      </c>
      <c r="D97" t="s">
        <v>719</v>
      </c>
      <c r="E97" t="s">
        <v>825</v>
      </c>
      <c r="F97" t="s">
        <v>737</v>
      </c>
      <c r="G97" t="s">
        <v>172</v>
      </c>
      <c r="H97" t="s">
        <v>165</v>
      </c>
      <c r="I97" t="s">
        <v>725</v>
      </c>
      <c r="J97" t="s">
        <v>231</v>
      </c>
      <c r="K97" t="s">
        <v>843</v>
      </c>
      <c r="L97" t="s">
        <v>71</v>
      </c>
      <c r="M97" t="s">
        <v>727</v>
      </c>
      <c r="N97" t="s">
        <v>71</v>
      </c>
    </row>
    <row r="98" spans="1:14" x14ac:dyDescent="0.25">
      <c r="A98" t="s">
        <v>717</v>
      </c>
      <c r="B98" t="s">
        <v>724</v>
      </c>
      <c r="C98" t="s">
        <v>719</v>
      </c>
      <c r="D98" t="s">
        <v>719</v>
      </c>
      <c r="E98" t="s">
        <v>825</v>
      </c>
      <c r="F98" t="s">
        <v>737</v>
      </c>
      <c r="G98" t="s">
        <v>172</v>
      </c>
      <c r="H98" t="s">
        <v>165</v>
      </c>
      <c r="I98" t="s">
        <v>725</v>
      </c>
      <c r="J98" t="s">
        <v>231</v>
      </c>
      <c r="K98" t="s">
        <v>609</v>
      </c>
      <c r="L98" t="s">
        <v>71</v>
      </c>
      <c r="M98" t="s">
        <v>727</v>
      </c>
      <c r="N98" t="s">
        <v>71</v>
      </c>
    </row>
    <row r="99" spans="1:14" x14ac:dyDescent="0.25">
      <c r="A99" t="s">
        <v>717</v>
      </c>
      <c r="B99" t="s">
        <v>724</v>
      </c>
      <c r="C99" t="s">
        <v>719</v>
      </c>
      <c r="D99" t="s">
        <v>719</v>
      </c>
      <c r="E99" t="s">
        <v>825</v>
      </c>
      <c r="F99" t="s">
        <v>737</v>
      </c>
      <c r="G99" t="s">
        <v>172</v>
      </c>
      <c r="H99" t="s">
        <v>165</v>
      </c>
      <c r="I99" t="s">
        <v>819</v>
      </c>
      <c r="J99" t="s">
        <v>231</v>
      </c>
      <c r="K99" t="s">
        <v>616</v>
      </c>
      <c r="L99" t="s">
        <v>71</v>
      </c>
      <c r="M99" t="s">
        <v>833</v>
      </c>
      <c r="N99" t="s">
        <v>71</v>
      </c>
    </row>
    <row r="100" spans="1:14" x14ac:dyDescent="0.25">
      <c r="A100" t="s">
        <v>717</v>
      </c>
      <c r="B100" t="s">
        <v>724</v>
      </c>
      <c r="C100" t="s">
        <v>719</v>
      </c>
      <c r="D100" t="s">
        <v>719</v>
      </c>
      <c r="E100" t="s">
        <v>825</v>
      </c>
      <c r="F100" t="s">
        <v>737</v>
      </c>
      <c r="G100" t="s">
        <v>172</v>
      </c>
      <c r="H100" t="s">
        <v>165</v>
      </c>
      <c r="I100" t="s">
        <v>819</v>
      </c>
      <c r="J100" t="s">
        <v>231</v>
      </c>
      <c r="K100" t="s">
        <v>613</v>
      </c>
      <c r="L100" t="s">
        <v>71</v>
      </c>
      <c r="M100" t="s">
        <v>833</v>
      </c>
      <c r="N100" t="s">
        <v>71</v>
      </c>
    </row>
    <row r="101" spans="1:14" x14ac:dyDescent="0.25">
      <c r="A101" t="s">
        <v>717</v>
      </c>
      <c r="B101" t="s">
        <v>724</v>
      </c>
      <c r="C101" t="s">
        <v>719</v>
      </c>
      <c r="D101" t="s">
        <v>719</v>
      </c>
      <c r="E101" t="s">
        <v>825</v>
      </c>
      <c r="F101" t="s">
        <v>737</v>
      </c>
      <c r="G101" t="s">
        <v>172</v>
      </c>
      <c r="H101" t="s">
        <v>165</v>
      </c>
      <c r="I101" t="s">
        <v>819</v>
      </c>
      <c r="J101" t="s">
        <v>231</v>
      </c>
      <c r="K101" t="s">
        <v>844</v>
      </c>
      <c r="L101" t="s">
        <v>71</v>
      </c>
      <c r="M101" t="s">
        <v>833</v>
      </c>
      <c r="N101" t="s">
        <v>71</v>
      </c>
    </row>
    <row r="102" spans="1:14" x14ac:dyDescent="0.25">
      <c r="A102" t="s">
        <v>717</v>
      </c>
      <c r="B102" t="s">
        <v>724</v>
      </c>
      <c r="C102" t="s">
        <v>719</v>
      </c>
      <c r="D102" t="s">
        <v>719</v>
      </c>
      <c r="E102" t="s">
        <v>825</v>
      </c>
      <c r="F102" t="s">
        <v>737</v>
      </c>
      <c r="G102" t="s">
        <v>172</v>
      </c>
      <c r="H102" t="s">
        <v>165</v>
      </c>
      <c r="I102" t="s">
        <v>819</v>
      </c>
      <c r="J102" t="s">
        <v>231</v>
      </c>
      <c r="K102" t="s">
        <v>556</v>
      </c>
      <c r="L102" t="s">
        <v>71</v>
      </c>
      <c r="M102" t="s">
        <v>833</v>
      </c>
      <c r="N102" t="s">
        <v>71</v>
      </c>
    </row>
    <row r="103" spans="1:14" x14ac:dyDescent="0.25">
      <c r="A103" t="s">
        <v>717</v>
      </c>
      <c r="B103" t="s">
        <v>724</v>
      </c>
      <c r="C103" t="s">
        <v>719</v>
      </c>
      <c r="D103" t="s">
        <v>719</v>
      </c>
      <c r="E103" t="s">
        <v>825</v>
      </c>
      <c r="F103" t="s">
        <v>737</v>
      </c>
      <c r="G103" t="s">
        <v>172</v>
      </c>
      <c r="H103" t="s">
        <v>165</v>
      </c>
      <c r="I103" t="s">
        <v>819</v>
      </c>
      <c r="J103" t="s">
        <v>231</v>
      </c>
      <c r="K103" t="s">
        <v>553</v>
      </c>
      <c r="L103" t="s">
        <v>71</v>
      </c>
      <c r="M103" t="s">
        <v>833</v>
      </c>
      <c r="N103" t="s">
        <v>71</v>
      </c>
    </row>
    <row r="104" spans="1:14" x14ac:dyDescent="0.25">
      <c r="A104" t="s">
        <v>717</v>
      </c>
      <c r="B104" t="s">
        <v>845</v>
      </c>
      <c r="C104" t="s">
        <v>719</v>
      </c>
      <c r="D104" t="s">
        <v>719</v>
      </c>
      <c r="E104" t="s">
        <v>825</v>
      </c>
      <c r="F104" t="s">
        <v>737</v>
      </c>
      <c r="G104" t="s">
        <v>172</v>
      </c>
      <c r="H104" t="s">
        <v>165</v>
      </c>
      <c r="I104" t="s">
        <v>846</v>
      </c>
      <c r="J104" t="s">
        <v>387</v>
      </c>
      <c r="K104" t="s">
        <v>617</v>
      </c>
      <c r="L104" t="s">
        <v>71</v>
      </c>
      <c r="M104" t="s">
        <v>847</v>
      </c>
      <c r="N104" t="s">
        <v>71</v>
      </c>
    </row>
    <row r="105" spans="1:14" x14ac:dyDescent="0.25">
      <c r="A105" t="s">
        <v>717</v>
      </c>
      <c r="B105" t="s">
        <v>845</v>
      </c>
      <c r="C105" t="s">
        <v>719</v>
      </c>
      <c r="D105" t="s">
        <v>719</v>
      </c>
      <c r="E105" t="s">
        <v>825</v>
      </c>
      <c r="F105" t="s">
        <v>737</v>
      </c>
      <c r="G105" t="s">
        <v>172</v>
      </c>
      <c r="H105" t="s">
        <v>165</v>
      </c>
      <c r="I105" t="s">
        <v>846</v>
      </c>
      <c r="J105" t="s">
        <v>387</v>
      </c>
      <c r="K105" t="s">
        <v>554</v>
      </c>
      <c r="L105" t="s">
        <v>71</v>
      </c>
      <c r="M105" t="s">
        <v>847</v>
      </c>
      <c r="N105" t="s">
        <v>71</v>
      </c>
    </row>
    <row r="106" spans="1:14" x14ac:dyDescent="0.25">
      <c r="A106" t="s">
        <v>717</v>
      </c>
      <c r="B106" t="s">
        <v>724</v>
      </c>
      <c r="C106" t="s">
        <v>719</v>
      </c>
      <c r="D106" t="s">
        <v>719</v>
      </c>
      <c r="E106" t="s">
        <v>825</v>
      </c>
      <c r="F106" t="s">
        <v>737</v>
      </c>
      <c r="G106" t="s">
        <v>172</v>
      </c>
      <c r="H106" t="s">
        <v>165</v>
      </c>
      <c r="I106" t="s">
        <v>739</v>
      </c>
      <c r="J106" t="s">
        <v>231</v>
      </c>
      <c r="K106" t="s">
        <v>848</v>
      </c>
      <c r="L106" t="s">
        <v>71</v>
      </c>
      <c r="M106" t="s">
        <v>741</v>
      </c>
      <c r="N106" t="s">
        <v>71</v>
      </c>
    </row>
    <row r="107" spans="1:14" x14ac:dyDescent="0.25">
      <c r="A107" t="s">
        <v>717</v>
      </c>
      <c r="B107" t="s">
        <v>724</v>
      </c>
      <c r="C107" t="s">
        <v>719</v>
      </c>
      <c r="D107" t="s">
        <v>719</v>
      </c>
      <c r="E107" t="s">
        <v>825</v>
      </c>
      <c r="F107" t="s">
        <v>737</v>
      </c>
      <c r="G107" t="s">
        <v>172</v>
      </c>
      <c r="H107" t="s">
        <v>165</v>
      </c>
      <c r="I107" t="s">
        <v>739</v>
      </c>
      <c r="J107" t="s">
        <v>231</v>
      </c>
      <c r="K107" t="s">
        <v>849</v>
      </c>
      <c r="L107" t="s">
        <v>71</v>
      </c>
      <c r="M107" t="s">
        <v>741</v>
      </c>
      <c r="N107" t="s">
        <v>71</v>
      </c>
    </row>
    <row r="108" spans="1:14" x14ac:dyDescent="0.25">
      <c r="A108" t="s">
        <v>717</v>
      </c>
      <c r="B108" t="s">
        <v>752</v>
      </c>
      <c r="C108" t="s">
        <v>719</v>
      </c>
      <c r="D108" t="s">
        <v>719</v>
      </c>
      <c r="E108" t="s">
        <v>825</v>
      </c>
      <c r="F108" t="s">
        <v>737</v>
      </c>
      <c r="G108" t="s">
        <v>172</v>
      </c>
      <c r="H108" t="s">
        <v>165</v>
      </c>
      <c r="I108" t="s">
        <v>762</v>
      </c>
      <c r="J108" t="s">
        <v>754</v>
      </c>
      <c r="K108" t="s">
        <v>850</v>
      </c>
      <c r="L108" t="s">
        <v>71</v>
      </c>
      <c r="M108" t="s">
        <v>815</v>
      </c>
      <c r="N108" t="s">
        <v>71</v>
      </c>
    </row>
    <row r="109" spans="1:14" x14ac:dyDescent="0.25">
      <c r="A109" t="s">
        <v>717</v>
      </c>
      <c r="B109" t="s">
        <v>752</v>
      </c>
      <c r="C109" t="s">
        <v>719</v>
      </c>
      <c r="D109" t="s">
        <v>719</v>
      </c>
      <c r="E109" t="s">
        <v>825</v>
      </c>
      <c r="F109" t="s">
        <v>737</v>
      </c>
      <c r="G109" t="s">
        <v>172</v>
      </c>
      <c r="H109" t="s">
        <v>165</v>
      </c>
      <c r="I109" t="s">
        <v>762</v>
      </c>
      <c r="J109" t="s">
        <v>754</v>
      </c>
      <c r="K109" t="s">
        <v>851</v>
      </c>
      <c r="L109" t="s">
        <v>71</v>
      </c>
      <c r="M109" t="s">
        <v>815</v>
      </c>
      <c r="N109" t="s">
        <v>71</v>
      </c>
    </row>
    <row r="110" spans="1:14" x14ac:dyDescent="0.25">
      <c r="A110" t="s">
        <v>717</v>
      </c>
      <c r="B110" t="s">
        <v>752</v>
      </c>
      <c r="C110" t="s">
        <v>719</v>
      </c>
      <c r="D110" t="s">
        <v>719</v>
      </c>
      <c r="E110" t="s">
        <v>825</v>
      </c>
      <c r="F110" t="s">
        <v>737</v>
      </c>
      <c r="G110" t="s">
        <v>172</v>
      </c>
      <c r="H110" t="s">
        <v>165</v>
      </c>
      <c r="I110" t="s">
        <v>762</v>
      </c>
      <c r="J110" t="s">
        <v>754</v>
      </c>
      <c r="K110" t="s">
        <v>549</v>
      </c>
      <c r="L110" t="s">
        <v>71</v>
      </c>
      <c r="M110" t="s">
        <v>815</v>
      </c>
      <c r="N110" t="s">
        <v>71</v>
      </c>
    </row>
    <row r="111" spans="1:14" x14ac:dyDescent="0.25">
      <c r="A111" t="s">
        <v>717</v>
      </c>
      <c r="B111" t="s">
        <v>800</v>
      </c>
      <c r="C111" t="s">
        <v>719</v>
      </c>
      <c r="D111" t="s">
        <v>719</v>
      </c>
      <c r="E111" t="s">
        <v>825</v>
      </c>
      <c r="F111" t="s">
        <v>737</v>
      </c>
      <c r="G111" t="s">
        <v>172</v>
      </c>
      <c r="H111" t="s">
        <v>165</v>
      </c>
      <c r="I111" t="s">
        <v>852</v>
      </c>
      <c r="J111" t="s">
        <v>249</v>
      </c>
      <c r="K111" t="s">
        <v>853</v>
      </c>
      <c r="L111" t="s">
        <v>71</v>
      </c>
      <c r="M111" t="s">
        <v>854</v>
      </c>
      <c r="N111" t="s">
        <v>71</v>
      </c>
    </row>
    <row r="112" spans="1:14" x14ac:dyDescent="0.25">
      <c r="A112" t="s">
        <v>717</v>
      </c>
      <c r="B112" t="s">
        <v>800</v>
      </c>
      <c r="C112" t="s">
        <v>719</v>
      </c>
      <c r="D112" t="s">
        <v>719</v>
      </c>
      <c r="E112" t="s">
        <v>825</v>
      </c>
      <c r="F112" t="s">
        <v>737</v>
      </c>
      <c r="G112" t="s">
        <v>172</v>
      </c>
      <c r="H112" t="s">
        <v>165</v>
      </c>
      <c r="I112" t="s">
        <v>801</v>
      </c>
      <c r="J112" t="s">
        <v>249</v>
      </c>
      <c r="K112" t="s">
        <v>855</v>
      </c>
      <c r="L112" t="s">
        <v>71</v>
      </c>
      <c r="M112" t="s">
        <v>803</v>
      </c>
      <c r="N112" t="s">
        <v>71</v>
      </c>
    </row>
    <row r="113" spans="1:14" x14ac:dyDescent="0.25">
      <c r="A113" t="s">
        <v>717</v>
      </c>
      <c r="B113" t="s">
        <v>800</v>
      </c>
      <c r="C113" t="s">
        <v>719</v>
      </c>
      <c r="D113" t="s">
        <v>719</v>
      </c>
      <c r="E113" t="s">
        <v>825</v>
      </c>
      <c r="F113" t="s">
        <v>737</v>
      </c>
      <c r="G113" t="s">
        <v>172</v>
      </c>
      <c r="H113" t="s">
        <v>165</v>
      </c>
      <c r="I113" t="s">
        <v>805</v>
      </c>
      <c r="J113" t="s">
        <v>249</v>
      </c>
      <c r="K113" t="s">
        <v>611</v>
      </c>
      <c r="L113" t="s">
        <v>71</v>
      </c>
      <c r="M113" t="s">
        <v>856</v>
      </c>
      <c r="N113" t="s">
        <v>808</v>
      </c>
    </row>
    <row r="114" spans="1:14" x14ac:dyDescent="0.25">
      <c r="A114" t="s">
        <v>717</v>
      </c>
      <c r="B114" t="s">
        <v>752</v>
      </c>
      <c r="C114" t="s">
        <v>719</v>
      </c>
      <c r="D114" t="s">
        <v>719</v>
      </c>
      <c r="E114" t="s">
        <v>857</v>
      </c>
      <c r="F114" t="s">
        <v>173</v>
      </c>
      <c r="G114" t="s">
        <v>172</v>
      </c>
      <c r="H114" t="s">
        <v>164</v>
      </c>
      <c r="I114" t="s">
        <v>858</v>
      </c>
      <c r="J114" t="s">
        <v>754</v>
      </c>
      <c r="K114" t="s">
        <v>502</v>
      </c>
      <c r="L114" t="s">
        <v>71</v>
      </c>
      <c r="M114" t="s">
        <v>859</v>
      </c>
      <c r="N114" t="s">
        <v>71</v>
      </c>
    </row>
    <row r="115" spans="1:14" x14ac:dyDescent="0.25">
      <c r="A115" t="s">
        <v>717</v>
      </c>
      <c r="B115" t="s">
        <v>800</v>
      </c>
      <c r="C115" t="s">
        <v>719</v>
      </c>
      <c r="D115" t="s">
        <v>719</v>
      </c>
      <c r="E115" t="s">
        <v>857</v>
      </c>
      <c r="F115" t="s">
        <v>173</v>
      </c>
      <c r="G115" t="s">
        <v>172</v>
      </c>
      <c r="H115" t="s">
        <v>164</v>
      </c>
      <c r="I115" t="s">
        <v>816</v>
      </c>
      <c r="J115" t="s">
        <v>249</v>
      </c>
      <c r="K115" t="s">
        <v>503</v>
      </c>
      <c r="L115" t="s">
        <v>71</v>
      </c>
      <c r="M115" t="s">
        <v>808</v>
      </c>
      <c r="N115" t="s">
        <v>808</v>
      </c>
    </row>
    <row r="116" spans="1:14" x14ac:dyDescent="0.25">
      <c r="A116" t="s">
        <v>717</v>
      </c>
      <c r="B116" t="s">
        <v>752</v>
      </c>
      <c r="C116" t="s">
        <v>719</v>
      </c>
      <c r="D116" t="s">
        <v>719</v>
      </c>
      <c r="E116" t="s">
        <v>857</v>
      </c>
      <c r="F116" t="s">
        <v>173</v>
      </c>
      <c r="G116" t="s">
        <v>172</v>
      </c>
      <c r="H116" t="s">
        <v>164</v>
      </c>
      <c r="I116" t="s">
        <v>792</v>
      </c>
      <c r="J116" t="s">
        <v>754</v>
      </c>
      <c r="K116" t="s">
        <v>860</v>
      </c>
      <c r="L116" t="s">
        <v>71</v>
      </c>
      <c r="M116" t="s">
        <v>794</v>
      </c>
      <c r="N116" t="s">
        <v>71</v>
      </c>
    </row>
    <row r="117" spans="1:14" x14ac:dyDescent="0.25">
      <c r="A117" t="s">
        <v>717</v>
      </c>
      <c r="B117" t="s">
        <v>752</v>
      </c>
      <c r="C117" t="s">
        <v>719</v>
      </c>
      <c r="D117" t="s">
        <v>719</v>
      </c>
      <c r="E117" t="s">
        <v>857</v>
      </c>
      <c r="F117" t="s">
        <v>173</v>
      </c>
      <c r="G117" t="s">
        <v>172</v>
      </c>
      <c r="H117" t="s">
        <v>164</v>
      </c>
      <c r="I117" t="s">
        <v>792</v>
      </c>
      <c r="J117" t="s">
        <v>754</v>
      </c>
      <c r="K117" t="s">
        <v>505</v>
      </c>
      <c r="L117" t="s">
        <v>71</v>
      </c>
      <c r="M117" t="s">
        <v>794</v>
      </c>
      <c r="N117" t="s">
        <v>71</v>
      </c>
    </row>
    <row r="118" spans="1:14" x14ac:dyDescent="0.25">
      <c r="A118" t="s">
        <v>717</v>
      </c>
      <c r="B118" t="s">
        <v>724</v>
      </c>
      <c r="C118" t="s">
        <v>719</v>
      </c>
      <c r="D118" t="s">
        <v>719</v>
      </c>
      <c r="E118" t="s">
        <v>857</v>
      </c>
      <c r="F118" t="s">
        <v>173</v>
      </c>
      <c r="G118" t="s">
        <v>172</v>
      </c>
      <c r="H118" t="s">
        <v>165</v>
      </c>
      <c r="I118" t="s">
        <v>819</v>
      </c>
      <c r="J118" t="s">
        <v>231</v>
      </c>
      <c r="K118" t="s">
        <v>861</v>
      </c>
      <c r="L118" t="s">
        <v>71</v>
      </c>
      <c r="M118" t="s">
        <v>833</v>
      </c>
      <c r="N118" t="s">
        <v>71</v>
      </c>
    </row>
    <row r="119" spans="1:14" x14ac:dyDescent="0.25">
      <c r="A119" t="s">
        <v>717</v>
      </c>
      <c r="B119" t="s">
        <v>724</v>
      </c>
      <c r="C119" t="s">
        <v>719</v>
      </c>
      <c r="D119" t="s">
        <v>719</v>
      </c>
      <c r="E119" t="s">
        <v>857</v>
      </c>
      <c r="F119" t="s">
        <v>173</v>
      </c>
      <c r="G119" t="s">
        <v>172</v>
      </c>
      <c r="H119" t="s">
        <v>165</v>
      </c>
      <c r="I119" t="s">
        <v>819</v>
      </c>
      <c r="J119" t="s">
        <v>231</v>
      </c>
      <c r="K119" t="s">
        <v>862</v>
      </c>
      <c r="L119" t="s">
        <v>71</v>
      </c>
      <c r="M119" t="s">
        <v>833</v>
      </c>
      <c r="N119" t="s">
        <v>71</v>
      </c>
    </row>
    <row r="120" spans="1:14" x14ac:dyDescent="0.25">
      <c r="A120" t="s">
        <v>717</v>
      </c>
      <c r="B120" t="s">
        <v>724</v>
      </c>
      <c r="C120" t="s">
        <v>719</v>
      </c>
      <c r="D120" t="s">
        <v>719</v>
      </c>
      <c r="E120" t="s">
        <v>857</v>
      </c>
      <c r="F120" t="s">
        <v>173</v>
      </c>
      <c r="G120" t="s">
        <v>172</v>
      </c>
      <c r="H120" t="s">
        <v>165</v>
      </c>
      <c r="I120" t="s">
        <v>819</v>
      </c>
      <c r="J120" t="s">
        <v>231</v>
      </c>
      <c r="K120" t="s">
        <v>633</v>
      </c>
      <c r="L120" t="s">
        <v>71</v>
      </c>
      <c r="M120" t="s">
        <v>833</v>
      </c>
      <c r="N120" t="s">
        <v>71</v>
      </c>
    </row>
    <row r="121" spans="1:14" x14ac:dyDescent="0.25">
      <c r="A121" t="s">
        <v>717</v>
      </c>
      <c r="B121" t="s">
        <v>752</v>
      </c>
      <c r="C121" t="s">
        <v>719</v>
      </c>
      <c r="D121" t="s">
        <v>719</v>
      </c>
      <c r="E121" t="s">
        <v>857</v>
      </c>
      <c r="F121" t="s">
        <v>173</v>
      </c>
      <c r="G121" t="s">
        <v>172</v>
      </c>
      <c r="H121" t="s">
        <v>165</v>
      </c>
      <c r="I121" t="s">
        <v>858</v>
      </c>
      <c r="J121" t="s">
        <v>754</v>
      </c>
      <c r="K121" t="s">
        <v>661</v>
      </c>
      <c r="L121" t="s">
        <v>71</v>
      </c>
      <c r="M121" t="s">
        <v>859</v>
      </c>
      <c r="N121" t="s">
        <v>71</v>
      </c>
    </row>
    <row r="122" spans="1:14" x14ac:dyDescent="0.25">
      <c r="A122" t="s">
        <v>717</v>
      </c>
      <c r="B122" t="s">
        <v>752</v>
      </c>
      <c r="C122" t="s">
        <v>719</v>
      </c>
      <c r="D122" t="s">
        <v>719</v>
      </c>
      <c r="E122" t="s">
        <v>857</v>
      </c>
      <c r="F122" t="s">
        <v>173</v>
      </c>
      <c r="G122" t="s">
        <v>172</v>
      </c>
      <c r="H122" t="s">
        <v>165</v>
      </c>
      <c r="I122" t="s">
        <v>858</v>
      </c>
      <c r="J122" t="s">
        <v>754</v>
      </c>
      <c r="K122" t="s">
        <v>863</v>
      </c>
      <c r="L122" t="s">
        <v>71</v>
      </c>
      <c r="M122" t="s">
        <v>864</v>
      </c>
      <c r="N122" t="s">
        <v>71</v>
      </c>
    </row>
    <row r="123" spans="1:14" x14ac:dyDescent="0.25">
      <c r="A123" t="s">
        <v>717</v>
      </c>
      <c r="B123" t="s">
        <v>752</v>
      </c>
      <c r="C123" t="s">
        <v>719</v>
      </c>
      <c r="D123" t="s">
        <v>719</v>
      </c>
      <c r="E123" t="s">
        <v>857</v>
      </c>
      <c r="F123" t="s">
        <v>173</v>
      </c>
      <c r="G123" t="s">
        <v>172</v>
      </c>
      <c r="H123" t="s">
        <v>165</v>
      </c>
      <c r="I123" t="s">
        <v>858</v>
      </c>
      <c r="J123" t="s">
        <v>754</v>
      </c>
      <c r="K123" t="s">
        <v>621</v>
      </c>
      <c r="L123" t="s">
        <v>71</v>
      </c>
      <c r="M123" t="s">
        <v>864</v>
      </c>
      <c r="N123" t="s">
        <v>71</v>
      </c>
    </row>
    <row r="124" spans="1:14" x14ac:dyDescent="0.25">
      <c r="A124" t="s">
        <v>717</v>
      </c>
      <c r="B124" t="s">
        <v>724</v>
      </c>
      <c r="C124" t="s">
        <v>719</v>
      </c>
      <c r="D124" t="s">
        <v>719</v>
      </c>
      <c r="E124" t="s">
        <v>857</v>
      </c>
      <c r="F124" t="s">
        <v>173</v>
      </c>
      <c r="G124" t="s">
        <v>172</v>
      </c>
      <c r="H124" t="s">
        <v>165</v>
      </c>
      <c r="I124" t="s">
        <v>838</v>
      </c>
      <c r="J124" t="s">
        <v>231</v>
      </c>
      <c r="K124" t="s">
        <v>865</v>
      </c>
      <c r="L124" t="s">
        <v>71</v>
      </c>
      <c r="M124" t="s">
        <v>866</v>
      </c>
      <c r="N124" t="s">
        <v>71</v>
      </c>
    </row>
    <row r="125" spans="1:14" x14ac:dyDescent="0.25">
      <c r="A125" t="s">
        <v>717</v>
      </c>
      <c r="B125" t="s">
        <v>752</v>
      </c>
      <c r="C125" t="s">
        <v>719</v>
      </c>
      <c r="D125" t="s">
        <v>719</v>
      </c>
      <c r="E125" t="s">
        <v>857</v>
      </c>
      <c r="F125" t="s">
        <v>173</v>
      </c>
      <c r="G125" t="s">
        <v>172</v>
      </c>
      <c r="H125" t="s">
        <v>165</v>
      </c>
      <c r="I125" t="s">
        <v>829</v>
      </c>
      <c r="J125" t="s">
        <v>754</v>
      </c>
      <c r="K125" t="s">
        <v>626</v>
      </c>
      <c r="L125" t="s">
        <v>71</v>
      </c>
      <c r="M125" t="s">
        <v>830</v>
      </c>
      <c r="N125" t="s">
        <v>71</v>
      </c>
    </row>
    <row r="126" spans="1:14" x14ac:dyDescent="0.25">
      <c r="A126" t="s">
        <v>717</v>
      </c>
      <c r="B126" t="s">
        <v>752</v>
      </c>
      <c r="C126" t="s">
        <v>719</v>
      </c>
      <c r="D126" t="s">
        <v>719</v>
      </c>
      <c r="E126" t="s">
        <v>857</v>
      </c>
      <c r="F126" t="s">
        <v>173</v>
      </c>
      <c r="G126" t="s">
        <v>172</v>
      </c>
      <c r="H126" t="s">
        <v>165</v>
      </c>
      <c r="I126" t="s">
        <v>829</v>
      </c>
      <c r="J126" t="s">
        <v>754</v>
      </c>
      <c r="K126" t="s">
        <v>631</v>
      </c>
      <c r="L126" t="s">
        <v>71</v>
      </c>
      <c r="M126" t="s">
        <v>830</v>
      </c>
      <c r="N126" t="s">
        <v>71</v>
      </c>
    </row>
    <row r="127" spans="1:14" x14ac:dyDescent="0.25">
      <c r="A127" t="s">
        <v>717</v>
      </c>
      <c r="B127" t="s">
        <v>724</v>
      </c>
      <c r="C127" t="s">
        <v>719</v>
      </c>
      <c r="D127" t="s">
        <v>719</v>
      </c>
      <c r="E127" t="s">
        <v>857</v>
      </c>
      <c r="F127" t="s">
        <v>173</v>
      </c>
      <c r="G127" t="s">
        <v>172</v>
      </c>
      <c r="H127" t="s">
        <v>165</v>
      </c>
      <c r="I127" t="s">
        <v>775</v>
      </c>
      <c r="J127" t="s">
        <v>278</v>
      </c>
      <c r="K127" t="s">
        <v>867</v>
      </c>
      <c r="L127" t="s">
        <v>71</v>
      </c>
      <c r="M127" t="s">
        <v>777</v>
      </c>
      <c r="N127" t="s">
        <v>71</v>
      </c>
    </row>
    <row r="128" spans="1:14" x14ac:dyDescent="0.25">
      <c r="A128" t="s">
        <v>717</v>
      </c>
      <c r="B128" t="s">
        <v>800</v>
      </c>
      <c r="C128" t="s">
        <v>719</v>
      </c>
      <c r="D128" t="s">
        <v>719</v>
      </c>
      <c r="E128" t="s">
        <v>857</v>
      </c>
      <c r="F128" t="s">
        <v>173</v>
      </c>
      <c r="G128" t="s">
        <v>172</v>
      </c>
      <c r="H128" t="s">
        <v>165</v>
      </c>
      <c r="I128" t="s">
        <v>805</v>
      </c>
      <c r="J128" t="s">
        <v>249</v>
      </c>
      <c r="K128" t="s">
        <v>668</v>
      </c>
      <c r="L128" t="s">
        <v>71</v>
      </c>
      <c r="M128" t="s">
        <v>807</v>
      </c>
      <c r="N128" t="s">
        <v>808</v>
      </c>
    </row>
    <row r="129" spans="1:14" x14ac:dyDescent="0.25">
      <c r="A129" t="s">
        <v>717</v>
      </c>
      <c r="B129" t="s">
        <v>800</v>
      </c>
      <c r="C129" t="s">
        <v>719</v>
      </c>
      <c r="D129" t="s">
        <v>719</v>
      </c>
      <c r="E129" t="s">
        <v>857</v>
      </c>
      <c r="F129" t="s">
        <v>173</v>
      </c>
      <c r="G129" t="s">
        <v>172</v>
      </c>
      <c r="H129" t="s">
        <v>165</v>
      </c>
      <c r="I129" t="s">
        <v>801</v>
      </c>
      <c r="J129" t="s">
        <v>249</v>
      </c>
      <c r="K129" t="s">
        <v>627</v>
      </c>
      <c r="L129" t="s">
        <v>71</v>
      </c>
      <c r="M129" t="s">
        <v>824</v>
      </c>
      <c r="N129" t="s">
        <v>71</v>
      </c>
    </row>
    <row r="130" spans="1:14" x14ac:dyDescent="0.25">
      <c r="A130" t="s">
        <v>717</v>
      </c>
      <c r="B130" t="s">
        <v>800</v>
      </c>
      <c r="C130" t="s">
        <v>719</v>
      </c>
      <c r="D130" t="s">
        <v>719</v>
      </c>
      <c r="E130" t="s">
        <v>857</v>
      </c>
      <c r="F130" t="s">
        <v>173</v>
      </c>
      <c r="G130" t="s">
        <v>172</v>
      </c>
      <c r="H130" t="s">
        <v>165</v>
      </c>
      <c r="I130" t="s">
        <v>868</v>
      </c>
      <c r="J130" t="s">
        <v>249</v>
      </c>
      <c r="K130" t="s">
        <v>628</v>
      </c>
      <c r="L130" t="s">
        <v>71</v>
      </c>
      <c r="M130" t="s">
        <v>869</v>
      </c>
      <c r="N130" t="s">
        <v>808</v>
      </c>
    </row>
    <row r="131" spans="1:14" x14ac:dyDescent="0.25">
      <c r="A131" t="s">
        <v>717</v>
      </c>
      <c r="B131" t="s">
        <v>800</v>
      </c>
      <c r="C131" t="s">
        <v>719</v>
      </c>
      <c r="D131" t="s">
        <v>719</v>
      </c>
      <c r="E131" t="s">
        <v>857</v>
      </c>
      <c r="F131" t="s">
        <v>173</v>
      </c>
      <c r="G131" t="s">
        <v>172</v>
      </c>
      <c r="H131" t="s">
        <v>165</v>
      </c>
      <c r="I131" t="s">
        <v>870</v>
      </c>
      <c r="J131" t="s">
        <v>335</v>
      </c>
      <c r="K131" t="s">
        <v>871</v>
      </c>
      <c r="L131" t="s">
        <v>71</v>
      </c>
      <c r="M131" t="s">
        <v>872</v>
      </c>
      <c r="N131" t="s">
        <v>71</v>
      </c>
    </row>
    <row r="132" spans="1:14" x14ac:dyDescent="0.25">
      <c r="A132" t="s">
        <v>717</v>
      </c>
      <c r="B132" t="s">
        <v>724</v>
      </c>
      <c r="C132" t="s">
        <v>719</v>
      </c>
      <c r="D132" t="s">
        <v>719</v>
      </c>
      <c r="E132" t="s">
        <v>857</v>
      </c>
      <c r="F132" t="s">
        <v>737</v>
      </c>
      <c r="G132" t="s">
        <v>172</v>
      </c>
      <c r="H132" t="s">
        <v>165</v>
      </c>
      <c r="I132" t="s">
        <v>725</v>
      </c>
      <c r="J132" t="s">
        <v>231</v>
      </c>
      <c r="K132" t="s">
        <v>529</v>
      </c>
      <c r="L132" t="s">
        <v>71</v>
      </c>
      <c r="M132" t="s">
        <v>727</v>
      </c>
      <c r="N132" t="s">
        <v>71</v>
      </c>
    </row>
    <row r="133" spans="1:14" x14ac:dyDescent="0.25">
      <c r="A133" t="s">
        <v>717</v>
      </c>
      <c r="B133" t="s">
        <v>724</v>
      </c>
      <c r="C133" t="s">
        <v>719</v>
      </c>
      <c r="D133" t="s">
        <v>719</v>
      </c>
      <c r="E133" t="s">
        <v>857</v>
      </c>
      <c r="F133" t="s">
        <v>737</v>
      </c>
      <c r="G133" t="s">
        <v>172</v>
      </c>
      <c r="H133" t="s">
        <v>165</v>
      </c>
      <c r="I133" t="s">
        <v>725</v>
      </c>
      <c r="J133" t="s">
        <v>231</v>
      </c>
      <c r="K133" t="s">
        <v>525</v>
      </c>
      <c r="L133" t="s">
        <v>71</v>
      </c>
      <c r="M133" t="s">
        <v>727</v>
      </c>
      <c r="N133" t="s">
        <v>71</v>
      </c>
    </row>
    <row r="134" spans="1:14" x14ac:dyDescent="0.25">
      <c r="A134" t="s">
        <v>717</v>
      </c>
      <c r="B134" t="s">
        <v>724</v>
      </c>
      <c r="C134" t="s">
        <v>719</v>
      </c>
      <c r="D134" t="s">
        <v>719</v>
      </c>
      <c r="E134" t="s">
        <v>857</v>
      </c>
      <c r="F134" t="s">
        <v>737</v>
      </c>
      <c r="G134" t="s">
        <v>172</v>
      </c>
      <c r="H134" t="s">
        <v>165</v>
      </c>
      <c r="I134" t="s">
        <v>725</v>
      </c>
      <c r="J134" t="s">
        <v>231</v>
      </c>
      <c r="K134" t="s">
        <v>574</v>
      </c>
      <c r="L134" t="s">
        <v>71</v>
      </c>
      <c r="M134" t="s">
        <v>727</v>
      </c>
      <c r="N134" t="s">
        <v>71</v>
      </c>
    </row>
    <row r="135" spans="1:14" x14ac:dyDescent="0.25">
      <c r="A135" t="s">
        <v>717</v>
      </c>
      <c r="B135" t="s">
        <v>724</v>
      </c>
      <c r="C135" t="s">
        <v>719</v>
      </c>
      <c r="D135" t="s">
        <v>719</v>
      </c>
      <c r="E135" t="s">
        <v>857</v>
      </c>
      <c r="F135" t="s">
        <v>737</v>
      </c>
      <c r="G135" t="s">
        <v>172</v>
      </c>
      <c r="H135" t="s">
        <v>165</v>
      </c>
      <c r="I135" t="s">
        <v>725</v>
      </c>
      <c r="J135" t="s">
        <v>231</v>
      </c>
      <c r="K135" t="s">
        <v>531</v>
      </c>
      <c r="L135" t="s">
        <v>71</v>
      </c>
      <c r="M135" t="s">
        <v>727</v>
      </c>
      <c r="N135" t="s">
        <v>71</v>
      </c>
    </row>
    <row r="136" spans="1:14" x14ac:dyDescent="0.25">
      <c r="A136" t="s">
        <v>717</v>
      </c>
      <c r="B136" t="s">
        <v>724</v>
      </c>
      <c r="C136" t="s">
        <v>719</v>
      </c>
      <c r="D136" t="s">
        <v>719</v>
      </c>
      <c r="E136" t="s">
        <v>857</v>
      </c>
      <c r="F136" t="s">
        <v>737</v>
      </c>
      <c r="G136" t="s">
        <v>172</v>
      </c>
      <c r="H136" t="s">
        <v>165</v>
      </c>
      <c r="I136" t="s">
        <v>819</v>
      </c>
      <c r="J136" t="s">
        <v>231</v>
      </c>
      <c r="K136" t="s">
        <v>514</v>
      </c>
      <c r="L136" t="s">
        <v>71</v>
      </c>
      <c r="M136" t="s">
        <v>833</v>
      </c>
      <c r="N136" t="s">
        <v>71</v>
      </c>
    </row>
    <row r="137" spans="1:14" x14ac:dyDescent="0.25">
      <c r="A137" t="s">
        <v>717</v>
      </c>
      <c r="B137" t="s">
        <v>724</v>
      </c>
      <c r="C137" t="s">
        <v>719</v>
      </c>
      <c r="D137" t="s">
        <v>719</v>
      </c>
      <c r="E137" t="s">
        <v>857</v>
      </c>
      <c r="F137" t="s">
        <v>737</v>
      </c>
      <c r="G137" t="s">
        <v>172</v>
      </c>
      <c r="H137" t="s">
        <v>165</v>
      </c>
      <c r="I137" t="s">
        <v>739</v>
      </c>
      <c r="J137" t="s">
        <v>231</v>
      </c>
      <c r="K137" t="s">
        <v>873</v>
      </c>
      <c r="L137" t="s">
        <v>71</v>
      </c>
      <c r="M137" t="s">
        <v>741</v>
      </c>
      <c r="N137" t="s">
        <v>71</v>
      </c>
    </row>
    <row r="138" spans="1:14" x14ac:dyDescent="0.25">
      <c r="A138" t="s">
        <v>717</v>
      </c>
      <c r="B138" t="s">
        <v>724</v>
      </c>
      <c r="C138" t="s">
        <v>719</v>
      </c>
      <c r="D138" t="s">
        <v>719</v>
      </c>
      <c r="E138" t="s">
        <v>857</v>
      </c>
      <c r="F138" t="s">
        <v>737</v>
      </c>
      <c r="G138" t="s">
        <v>172</v>
      </c>
      <c r="H138" t="s">
        <v>165</v>
      </c>
      <c r="I138" t="s">
        <v>739</v>
      </c>
      <c r="J138" t="s">
        <v>231</v>
      </c>
      <c r="K138" t="s">
        <v>562</v>
      </c>
      <c r="L138" t="s">
        <v>71</v>
      </c>
      <c r="M138" t="s">
        <v>741</v>
      </c>
      <c r="N138" t="s">
        <v>71</v>
      </c>
    </row>
    <row r="139" spans="1:14" x14ac:dyDescent="0.25">
      <c r="A139" t="s">
        <v>717</v>
      </c>
      <c r="B139" t="s">
        <v>752</v>
      </c>
      <c r="C139" t="s">
        <v>719</v>
      </c>
      <c r="D139" t="s">
        <v>719</v>
      </c>
      <c r="E139" t="s">
        <v>857</v>
      </c>
      <c r="F139" t="s">
        <v>737</v>
      </c>
      <c r="G139" t="s">
        <v>172</v>
      </c>
      <c r="H139" t="s">
        <v>165</v>
      </c>
      <c r="I139" t="s">
        <v>762</v>
      </c>
      <c r="J139" t="s">
        <v>754</v>
      </c>
      <c r="K139" t="s">
        <v>523</v>
      </c>
      <c r="L139" t="s">
        <v>71</v>
      </c>
      <c r="M139" t="s">
        <v>764</v>
      </c>
      <c r="N139" t="s">
        <v>71</v>
      </c>
    </row>
    <row r="140" spans="1:14" x14ac:dyDescent="0.25">
      <c r="A140" t="s">
        <v>717</v>
      </c>
      <c r="B140" t="s">
        <v>752</v>
      </c>
      <c r="C140" t="s">
        <v>719</v>
      </c>
      <c r="D140" t="s">
        <v>719</v>
      </c>
      <c r="E140" t="s">
        <v>857</v>
      </c>
      <c r="F140" t="s">
        <v>737</v>
      </c>
      <c r="G140" t="s">
        <v>172</v>
      </c>
      <c r="H140" t="s">
        <v>165</v>
      </c>
      <c r="I140" t="s">
        <v>762</v>
      </c>
      <c r="J140" t="s">
        <v>754</v>
      </c>
      <c r="K140" t="s">
        <v>874</v>
      </c>
      <c r="L140" t="s">
        <v>71</v>
      </c>
      <c r="M140" t="s">
        <v>764</v>
      </c>
      <c r="N140" t="s">
        <v>71</v>
      </c>
    </row>
    <row r="141" spans="1:14" x14ac:dyDescent="0.25">
      <c r="A141" t="s">
        <v>717</v>
      </c>
      <c r="B141" t="s">
        <v>800</v>
      </c>
      <c r="C141" t="s">
        <v>719</v>
      </c>
      <c r="D141" t="s">
        <v>719</v>
      </c>
      <c r="E141" t="s">
        <v>857</v>
      </c>
      <c r="F141" t="s">
        <v>737</v>
      </c>
      <c r="G141" t="s">
        <v>172</v>
      </c>
      <c r="H141" t="s">
        <v>165</v>
      </c>
      <c r="I141" t="s">
        <v>875</v>
      </c>
      <c r="J141" t="s">
        <v>429</v>
      </c>
      <c r="K141" t="s">
        <v>566</v>
      </c>
      <c r="L141" t="s">
        <v>71</v>
      </c>
      <c r="M141" t="s">
        <v>876</v>
      </c>
      <c r="N141" t="s">
        <v>71</v>
      </c>
    </row>
    <row r="142" spans="1:14" x14ac:dyDescent="0.25">
      <c r="A142" t="s">
        <v>717</v>
      </c>
      <c r="B142" t="s">
        <v>752</v>
      </c>
      <c r="C142" t="s">
        <v>719</v>
      </c>
      <c r="D142" t="s">
        <v>719</v>
      </c>
      <c r="E142" t="s">
        <v>857</v>
      </c>
      <c r="F142" t="s">
        <v>737</v>
      </c>
      <c r="G142" t="s">
        <v>172</v>
      </c>
      <c r="H142" t="s">
        <v>165</v>
      </c>
      <c r="I142" t="s">
        <v>877</v>
      </c>
      <c r="J142" t="s">
        <v>754</v>
      </c>
      <c r="K142" t="s">
        <v>557</v>
      </c>
      <c r="L142" t="s">
        <v>71</v>
      </c>
      <c r="M142" t="s">
        <v>878</v>
      </c>
      <c r="N142" t="s">
        <v>71</v>
      </c>
    </row>
    <row r="143" spans="1:14" x14ac:dyDescent="0.25">
      <c r="A143" t="s">
        <v>717</v>
      </c>
      <c r="B143" t="s">
        <v>800</v>
      </c>
      <c r="C143" t="s">
        <v>719</v>
      </c>
      <c r="D143" t="s">
        <v>719</v>
      </c>
      <c r="E143" t="s">
        <v>857</v>
      </c>
      <c r="F143" t="s">
        <v>737</v>
      </c>
      <c r="G143" t="s">
        <v>172</v>
      </c>
      <c r="H143" t="s">
        <v>165</v>
      </c>
      <c r="I143" t="s">
        <v>805</v>
      </c>
      <c r="J143" t="s">
        <v>249</v>
      </c>
      <c r="K143" t="s">
        <v>524</v>
      </c>
      <c r="L143" t="s">
        <v>71</v>
      </c>
      <c r="M143" t="s">
        <v>807</v>
      </c>
      <c r="N143" t="s">
        <v>808</v>
      </c>
    </row>
    <row r="144" spans="1:14" x14ac:dyDescent="0.25">
      <c r="A144" t="s">
        <v>717</v>
      </c>
      <c r="B144" t="s">
        <v>845</v>
      </c>
      <c r="C144" t="s">
        <v>719</v>
      </c>
      <c r="D144" t="s">
        <v>719</v>
      </c>
      <c r="E144" t="s">
        <v>857</v>
      </c>
      <c r="F144" t="s">
        <v>737</v>
      </c>
      <c r="G144" t="s">
        <v>172</v>
      </c>
      <c r="H144" t="s">
        <v>165</v>
      </c>
      <c r="I144" t="s">
        <v>879</v>
      </c>
      <c r="J144" t="s">
        <v>387</v>
      </c>
      <c r="K144" t="s">
        <v>880</v>
      </c>
      <c r="L144" t="s">
        <v>71</v>
      </c>
      <c r="M144" t="s">
        <v>881</v>
      </c>
      <c r="N144" t="s">
        <v>71</v>
      </c>
    </row>
    <row r="145" spans="1:14" x14ac:dyDescent="0.25">
      <c r="A145" t="s">
        <v>717</v>
      </c>
      <c r="B145" t="s">
        <v>724</v>
      </c>
      <c r="C145" t="s">
        <v>719</v>
      </c>
      <c r="D145" t="s">
        <v>719</v>
      </c>
      <c r="E145" t="s">
        <v>857</v>
      </c>
      <c r="F145" t="s">
        <v>737</v>
      </c>
      <c r="G145" t="s">
        <v>172</v>
      </c>
      <c r="H145" t="s">
        <v>165</v>
      </c>
      <c r="I145" t="s">
        <v>775</v>
      </c>
      <c r="J145" t="s">
        <v>278</v>
      </c>
      <c r="K145" t="s">
        <v>882</v>
      </c>
      <c r="L145" t="s">
        <v>71</v>
      </c>
      <c r="M145" t="s">
        <v>777</v>
      </c>
      <c r="N145" t="s">
        <v>71</v>
      </c>
    </row>
    <row r="146" spans="1:14" x14ac:dyDescent="0.25">
      <c r="A146" t="s">
        <v>717</v>
      </c>
      <c r="B146" t="s">
        <v>724</v>
      </c>
      <c r="C146" t="s">
        <v>719</v>
      </c>
      <c r="D146" t="s">
        <v>719</v>
      </c>
      <c r="E146" t="s">
        <v>857</v>
      </c>
      <c r="F146" t="s">
        <v>737</v>
      </c>
      <c r="G146" t="s">
        <v>172</v>
      </c>
      <c r="H146" t="s">
        <v>165</v>
      </c>
      <c r="I146" t="s">
        <v>775</v>
      </c>
      <c r="J146" t="s">
        <v>278</v>
      </c>
      <c r="K146" t="s">
        <v>883</v>
      </c>
      <c r="L146" t="s">
        <v>71</v>
      </c>
      <c r="M146" t="s">
        <v>777</v>
      </c>
      <c r="N146" t="s">
        <v>71</v>
      </c>
    </row>
    <row r="147" spans="1:14" x14ac:dyDescent="0.25">
      <c r="A147" t="s">
        <v>717</v>
      </c>
      <c r="B147" t="s">
        <v>800</v>
      </c>
      <c r="C147" t="s">
        <v>719</v>
      </c>
      <c r="D147" t="s">
        <v>719</v>
      </c>
      <c r="E147" t="s">
        <v>857</v>
      </c>
      <c r="F147" t="s">
        <v>737</v>
      </c>
      <c r="G147" t="s">
        <v>172</v>
      </c>
      <c r="H147" t="s">
        <v>165</v>
      </c>
      <c r="I147" t="s">
        <v>868</v>
      </c>
      <c r="J147" t="s">
        <v>249</v>
      </c>
      <c r="K147" t="s">
        <v>526</v>
      </c>
      <c r="L147" t="s">
        <v>71</v>
      </c>
      <c r="M147" t="s">
        <v>869</v>
      </c>
      <c r="N147" t="s">
        <v>71</v>
      </c>
    </row>
    <row r="148" spans="1:14" x14ac:dyDescent="0.25">
      <c r="A148" t="s">
        <v>717</v>
      </c>
      <c r="B148" t="s">
        <v>800</v>
      </c>
      <c r="C148" t="s">
        <v>719</v>
      </c>
      <c r="D148" t="s">
        <v>719</v>
      </c>
      <c r="E148" t="s">
        <v>857</v>
      </c>
      <c r="F148" t="s">
        <v>737</v>
      </c>
      <c r="G148" t="s">
        <v>172</v>
      </c>
      <c r="H148" t="s">
        <v>165</v>
      </c>
      <c r="I148" t="s">
        <v>868</v>
      </c>
      <c r="J148" t="s">
        <v>249</v>
      </c>
      <c r="K148" t="s">
        <v>884</v>
      </c>
      <c r="L148" t="s">
        <v>71</v>
      </c>
      <c r="M148" t="s">
        <v>869</v>
      </c>
      <c r="N148" t="s">
        <v>71</v>
      </c>
    </row>
    <row r="149" spans="1:14" x14ac:dyDescent="0.25">
      <c r="A149" t="s">
        <v>717</v>
      </c>
      <c r="B149" t="s">
        <v>800</v>
      </c>
      <c r="C149" t="s">
        <v>719</v>
      </c>
      <c r="D149" t="s">
        <v>719</v>
      </c>
      <c r="E149" t="s">
        <v>857</v>
      </c>
      <c r="F149" t="s">
        <v>737</v>
      </c>
      <c r="G149" t="s">
        <v>172</v>
      </c>
      <c r="H149" t="s">
        <v>165</v>
      </c>
      <c r="I149" t="s">
        <v>868</v>
      </c>
      <c r="J149" t="s">
        <v>249</v>
      </c>
      <c r="K149" t="s">
        <v>532</v>
      </c>
      <c r="L149" t="s">
        <v>71</v>
      </c>
      <c r="M149" t="s">
        <v>869</v>
      </c>
      <c r="N149" t="s">
        <v>71</v>
      </c>
    </row>
    <row r="150" spans="1:14" x14ac:dyDescent="0.25">
      <c r="A150" t="s">
        <v>717</v>
      </c>
      <c r="B150" t="s">
        <v>800</v>
      </c>
      <c r="C150" t="s">
        <v>719</v>
      </c>
      <c r="D150" t="s">
        <v>719</v>
      </c>
      <c r="E150" t="s">
        <v>857</v>
      </c>
      <c r="F150" t="s">
        <v>737</v>
      </c>
      <c r="G150" t="s">
        <v>172</v>
      </c>
      <c r="H150" t="s">
        <v>165</v>
      </c>
      <c r="I150" t="s">
        <v>868</v>
      </c>
      <c r="J150" t="s">
        <v>249</v>
      </c>
      <c r="K150" t="s">
        <v>530</v>
      </c>
      <c r="L150" t="s">
        <v>71</v>
      </c>
      <c r="M150" t="s">
        <v>869</v>
      </c>
      <c r="N150" t="s">
        <v>71</v>
      </c>
    </row>
    <row r="151" spans="1:14" x14ac:dyDescent="0.25">
      <c r="A151" t="s">
        <v>717</v>
      </c>
      <c r="B151" t="s">
        <v>800</v>
      </c>
      <c r="C151" t="s">
        <v>719</v>
      </c>
      <c r="D151" t="s">
        <v>719</v>
      </c>
      <c r="E151" t="s">
        <v>857</v>
      </c>
      <c r="F151" t="s">
        <v>737</v>
      </c>
      <c r="G151" t="s">
        <v>172</v>
      </c>
      <c r="H151" t="s">
        <v>165</v>
      </c>
      <c r="I151" t="s">
        <v>868</v>
      </c>
      <c r="J151" t="s">
        <v>249</v>
      </c>
      <c r="K151" t="s">
        <v>565</v>
      </c>
      <c r="L151" t="s">
        <v>71</v>
      </c>
      <c r="M151" t="s">
        <v>869</v>
      </c>
      <c r="N151" t="s">
        <v>71</v>
      </c>
    </row>
    <row r="152" spans="1:14" x14ac:dyDescent="0.25">
      <c r="A152" t="s">
        <v>717</v>
      </c>
      <c r="B152" t="s">
        <v>800</v>
      </c>
      <c r="C152" t="s">
        <v>719</v>
      </c>
      <c r="D152" t="s">
        <v>719</v>
      </c>
      <c r="E152" t="s">
        <v>857</v>
      </c>
      <c r="F152" t="s">
        <v>737</v>
      </c>
      <c r="G152" t="s">
        <v>172</v>
      </c>
      <c r="H152" t="s">
        <v>165</v>
      </c>
      <c r="I152" t="s">
        <v>868</v>
      </c>
      <c r="J152" t="s">
        <v>249</v>
      </c>
      <c r="K152" t="s">
        <v>533</v>
      </c>
      <c r="L152" t="s">
        <v>71</v>
      </c>
      <c r="M152" t="s">
        <v>869</v>
      </c>
      <c r="N152" t="s">
        <v>71</v>
      </c>
    </row>
    <row r="153" spans="1:14" x14ac:dyDescent="0.25">
      <c r="A153" t="s">
        <v>717</v>
      </c>
      <c r="B153" t="s">
        <v>800</v>
      </c>
      <c r="C153" t="s">
        <v>719</v>
      </c>
      <c r="D153" t="s">
        <v>719</v>
      </c>
      <c r="E153" t="s">
        <v>857</v>
      </c>
      <c r="F153" t="s">
        <v>737</v>
      </c>
      <c r="G153" t="s">
        <v>172</v>
      </c>
      <c r="H153" t="s">
        <v>165</v>
      </c>
      <c r="I153" t="s">
        <v>868</v>
      </c>
      <c r="J153" t="s">
        <v>249</v>
      </c>
      <c r="K153" t="s">
        <v>885</v>
      </c>
      <c r="L153" t="s">
        <v>71</v>
      </c>
      <c r="M153" t="s">
        <v>869</v>
      </c>
      <c r="N153" t="s">
        <v>71</v>
      </c>
    </row>
    <row r="154" spans="1:14" x14ac:dyDescent="0.25">
      <c r="A154" t="s">
        <v>717</v>
      </c>
      <c r="B154" t="s">
        <v>800</v>
      </c>
      <c r="C154" t="s">
        <v>719</v>
      </c>
      <c r="D154" t="s">
        <v>719</v>
      </c>
      <c r="E154" t="s">
        <v>857</v>
      </c>
      <c r="F154" t="s">
        <v>737</v>
      </c>
      <c r="G154" t="s">
        <v>172</v>
      </c>
      <c r="H154" t="s">
        <v>165</v>
      </c>
      <c r="I154" t="s">
        <v>868</v>
      </c>
      <c r="J154" t="s">
        <v>249</v>
      </c>
      <c r="K154" t="s">
        <v>886</v>
      </c>
      <c r="L154" t="s">
        <v>71</v>
      </c>
      <c r="M154" t="s">
        <v>869</v>
      </c>
      <c r="N154" t="s">
        <v>71</v>
      </c>
    </row>
    <row r="155" spans="1:14" x14ac:dyDescent="0.25">
      <c r="A155" t="s">
        <v>717</v>
      </c>
      <c r="B155" t="s">
        <v>800</v>
      </c>
      <c r="C155" t="s">
        <v>719</v>
      </c>
      <c r="D155" t="s">
        <v>719</v>
      </c>
      <c r="E155" t="s">
        <v>857</v>
      </c>
      <c r="F155" t="s">
        <v>737</v>
      </c>
      <c r="G155" t="s">
        <v>172</v>
      </c>
      <c r="H155" t="s">
        <v>165</v>
      </c>
      <c r="I155" t="s">
        <v>868</v>
      </c>
      <c r="J155" t="s">
        <v>249</v>
      </c>
      <c r="K155" t="s">
        <v>887</v>
      </c>
      <c r="L155" t="s">
        <v>71</v>
      </c>
      <c r="M155" t="s">
        <v>869</v>
      </c>
      <c r="N155" t="s">
        <v>71</v>
      </c>
    </row>
    <row r="156" spans="1:14" x14ac:dyDescent="0.25">
      <c r="A156" t="s">
        <v>717</v>
      </c>
      <c r="B156" t="s">
        <v>800</v>
      </c>
      <c r="C156" t="s">
        <v>719</v>
      </c>
      <c r="D156" t="s">
        <v>719</v>
      </c>
      <c r="E156" t="s">
        <v>857</v>
      </c>
      <c r="F156" t="s">
        <v>737</v>
      </c>
      <c r="G156" t="s">
        <v>172</v>
      </c>
      <c r="H156" t="s">
        <v>165</v>
      </c>
      <c r="I156" t="s">
        <v>816</v>
      </c>
      <c r="J156" t="s">
        <v>249</v>
      </c>
      <c r="K156" t="s">
        <v>888</v>
      </c>
      <c r="L156" t="s">
        <v>71</v>
      </c>
      <c r="M156" t="s">
        <v>808</v>
      </c>
      <c r="N156" t="s">
        <v>71</v>
      </c>
    </row>
    <row r="157" spans="1:14" x14ac:dyDescent="0.25">
      <c r="A157" t="s">
        <v>717</v>
      </c>
      <c r="B157" t="s">
        <v>724</v>
      </c>
      <c r="C157" t="s">
        <v>719</v>
      </c>
      <c r="D157" t="s">
        <v>719</v>
      </c>
      <c r="E157" t="s">
        <v>889</v>
      </c>
      <c r="F157" t="s">
        <v>173</v>
      </c>
      <c r="G157" t="s">
        <v>172</v>
      </c>
      <c r="H157" t="s">
        <v>164</v>
      </c>
      <c r="I157" t="s">
        <v>729</v>
      </c>
      <c r="J157" t="s">
        <v>231</v>
      </c>
      <c r="K157" t="s">
        <v>693</v>
      </c>
      <c r="L157" t="s">
        <v>71</v>
      </c>
      <c r="M157" t="s">
        <v>731</v>
      </c>
      <c r="N157" t="s">
        <v>71</v>
      </c>
    </row>
    <row r="158" spans="1:14" x14ac:dyDescent="0.25">
      <c r="A158" t="s">
        <v>717</v>
      </c>
      <c r="B158" t="s">
        <v>752</v>
      </c>
      <c r="C158" t="s">
        <v>719</v>
      </c>
      <c r="D158" t="s">
        <v>719</v>
      </c>
      <c r="E158" t="s">
        <v>889</v>
      </c>
      <c r="F158" t="s">
        <v>173</v>
      </c>
      <c r="G158" t="s">
        <v>172</v>
      </c>
      <c r="H158" t="s">
        <v>164</v>
      </c>
      <c r="I158" t="s">
        <v>877</v>
      </c>
      <c r="J158" t="s">
        <v>754</v>
      </c>
      <c r="K158" t="s">
        <v>682</v>
      </c>
      <c r="L158" t="s">
        <v>71</v>
      </c>
      <c r="M158" t="s">
        <v>878</v>
      </c>
      <c r="N158" t="s">
        <v>71</v>
      </c>
    </row>
    <row r="159" spans="1:14" x14ac:dyDescent="0.25">
      <c r="A159" t="s">
        <v>717</v>
      </c>
      <c r="B159" t="s">
        <v>752</v>
      </c>
      <c r="C159" t="s">
        <v>719</v>
      </c>
      <c r="D159" t="s">
        <v>719</v>
      </c>
      <c r="E159" t="s">
        <v>889</v>
      </c>
      <c r="F159" t="s">
        <v>173</v>
      </c>
      <c r="G159" t="s">
        <v>172</v>
      </c>
      <c r="H159" t="s">
        <v>164</v>
      </c>
      <c r="I159" t="s">
        <v>877</v>
      </c>
      <c r="J159" t="s">
        <v>754</v>
      </c>
      <c r="K159" t="s">
        <v>683</v>
      </c>
      <c r="L159" t="s">
        <v>71</v>
      </c>
      <c r="M159" t="s">
        <v>878</v>
      </c>
      <c r="N159" t="s">
        <v>71</v>
      </c>
    </row>
    <row r="160" spans="1:14" x14ac:dyDescent="0.25">
      <c r="A160" t="s">
        <v>717</v>
      </c>
      <c r="B160" t="s">
        <v>752</v>
      </c>
      <c r="C160" t="s">
        <v>719</v>
      </c>
      <c r="D160" t="s">
        <v>719</v>
      </c>
      <c r="E160" t="s">
        <v>889</v>
      </c>
      <c r="F160" t="s">
        <v>173</v>
      </c>
      <c r="G160" t="s">
        <v>172</v>
      </c>
      <c r="H160" t="s">
        <v>165</v>
      </c>
      <c r="I160" t="s">
        <v>877</v>
      </c>
      <c r="J160" t="s">
        <v>754</v>
      </c>
      <c r="K160" t="s">
        <v>692</v>
      </c>
      <c r="L160" t="s">
        <v>71</v>
      </c>
      <c r="M160" t="s">
        <v>878</v>
      </c>
      <c r="N160" t="s">
        <v>71</v>
      </c>
    </row>
    <row r="161" spans="1:14" x14ac:dyDescent="0.25">
      <c r="A161" t="s">
        <v>717</v>
      </c>
      <c r="B161" t="s">
        <v>752</v>
      </c>
      <c r="C161" t="s">
        <v>719</v>
      </c>
      <c r="D161" t="s">
        <v>719</v>
      </c>
      <c r="E161" t="s">
        <v>889</v>
      </c>
      <c r="F161" t="s">
        <v>173</v>
      </c>
      <c r="G161" t="s">
        <v>172</v>
      </c>
      <c r="H161" t="s">
        <v>165</v>
      </c>
      <c r="I161" t="s">
        <v>877</v>
      </c>
      <c r="J161" t="s">
        <v>754</v>
      </c>
      <c r="K161" t="s">
        <v>686</v>
      </c>
      <c r="L161" t="s">
        <v>71</v>
      </c>
      <c r="M161" t="s">
        <v>878</v>
      </c>
      <c r="N161" t="s">
        <v>71</v>
      </c>
    </row>
    <row r="162" spans="1:14" x14ac:dyDescent="0.25">
      <c r="A162" t="s">
        <v>717</v>
      </c>
      <c r="B162" t="s">
        <v>752</v>
      </c>
      <c r="C162" t="s">
        <v>719</v>
      </c>
      <c r="D162" t="s">
        <v>719</v>
      </c>
      <c r="E162" t="s">
        <v>889</v>
      </c>
      <c r="F162" t="s">
        <v>173</v>
      </c>
      <c r="G162" t="s">
        <v>172</v>
      </c>
      <c r="H162" t="s">
        <v>165</v>
      </c>
      <c r="I162" t="s">
        <v>877</v>
      </c>
      <c r="J162" t="s">
        <v>754</v>
      </c>
      <c r="K162" t="s">
        <v>687</v>
      </c>
      <c r="L162" t="s">
        <v>71</v>
      </c>
      <c r="M162" t="s">
        <v>878</v>
      </c>
      <c r="N162" t="s">
        <v>71</v>
      </c>
    </row>
    <row r="163" spans="1:14" x14ac:dyDescent="0.25">
      <c r="A163" t="s">
        <v>717</v>
      </c>
      <c r="B163" t="s">
        <v>752</v>
      </c>
      <c r="C163" t="s">
        <v>719</v>
      </c>
      <c r="D163" t="s">
        <v>719</v>
      </c>
      <c r="E163" t="s">
        <v>889</v>
      </c>
      <c r="F163" t="s">
        <v>173</v>
      </c>
      <c r="G163" t="s">
        <v>172</v>
      </c>
      <c r="H163" t="s">
        <v>165</v>
      </c>
      <c r="I163" t="s">
        <v>877</v>
      </c>
      <c r="J163" t="s">
        <v>754</v>
      </c>
      <c r="K163" t="s">
        <v>688</v>
      </c>
      <c r="L163" t="s">
        <v>71</v>
      </c>
      <c r="M163" t="s">
        <v>878</v>
      </c>
      <c r="N163" t="s">
        <v>71</v>
      </c>
    </row>
    <row r="164" spans="1:14" x14ac:dyDescent="0.25">
      <c r="A164" t="s">
        <v>717</v>
      </c>
      <c r="B164" t="s">
        <v>724</v>
      </c>
      <c r="C164" t="s">
        <v>719</v>
      </c>
      <c r="D164" t="s">
        <v>719</v>
      </c>
      <c r="E164" t="s">
        <v>889</v>
      </c>
      <c r="F164" t="s">
        <v>173</v>
      </c>
      <c r="G164" t="s">
        <v>172</v>
      </c>
      <c r="H164" t="s">
        <v>165</v>
      </c>
      <c r="I164" t="s">
        <v>890</v>
      </c>
      <c r="J164" t="s">
        <v>231</v>
      </c>
      <c r="K164" t="s">
        <v>685</v>
      </c>
      <c r="L164" t="s">
        <v>71</v>
      </c>
      <c r="M164" t="s">
        <v>891</v>
      </c>
      <c r="N164" t="s">
        <v>71</v>
      </c>
    </row>
    <row r="165" spans="1:14" x14ac:dyDescent="0.25">
      <c r="A165" t="s">
        <v>717</v>
      </c>
      <c r="B165" t="s">
        <v>752</v>
      </c>
      <c r="C165" t="s">
        <v>719</v>
      </c>
      <c r="D165" t="s">
        <v>719</v>
      </c>
      <c r="E165" t="s">
        <v>889</v>
      </c>
      <c r="F165" t="s">
        <v>737</v>
      </c>
      <c r="G165" t="s">
        <v>172</v>
      </c>
      <c r="H165" t="s">
        <v>165</v>
      </c>
      <c r="I165" t="s">
        <v>858</v>
      </c>
      <c r="J165" t="s">
        <v>754</v>
      </c>
      <c r="K165" t="s">
        <v>892</v>
      </c>
      <c r="L165" t="s">
        <v>71</v>
      </c>
      <c r="M165" t="s">
        <v>864</v>
      </c>
      <c r="N165" t="s">
        <v>71</v>
      </c>
    </row>
    <row r="166" spans="1:14" x14ac:dyDescent="0.25">
      <c r="A166" t="s">
        <v>717</v>
      </c>
      <c r="B166" t="s">
        <v>752</v>
      </c>
      <c r="C166" t="s">
        <v>719</v>
      </c>
      <c r="D166" t="s">
        <v>719</v>
      </c>
      <c r="E166" t="s">
        <v>893</v>
      </c>
      <c r="F166" t="s">
        <v>173</v>
      </c>
      <c r="G166" t="s">
        <v>172</v>
      </c>
      <c r="H166" t="s">
        <v>164</v>
      </c>
      <c r="I166" t="s">
        <v>877</v>
      </c>
      <c r="J166" t="s">
        <v>754</v>
      </c>
      <c r="K166" t="s">
        <v>636</v>
      </c>
      <c r="L166" t="s">
        <v>71</v>
      </c>
      <c r="M166" t="s">
        <v>878</v>
      </c>
      <c r="N166" t="s">
        <v>71</v>
      </c>
    </row>
    <row r="167" spans="1:14" x14ac:dyDescent="0.25">
      <c r="A167" t="s">
        <v>717</v>
      </c>
      <c r="B167" t="s">
        <v>752</v>
      </c>
      <c r="C167" t="s">
        <v>719</v>
      </c>
      <c r="D167" t="s">
        <v>719</v>
      </c>
      <c r="E167" t="s">
        <v>893</v>
      </c>
      <c r="F167" t="s">
        <v>173</v>
      </c>
      <c r="G167" t="s">
        <v>172</v>
      </c>
      <c r="H167" t="s">
        <v>164</v>
      </c>
      <c r="I167" t="s">
        <v>858</v>
      </c>
      <c r="J167" t="s">
        <v>754</v>
      </c>
      <c r="K167" t="s">
        <v>637</v>
      </c>
      <c r="L167" t="s">
        <v>71</v>
      </c>
      <c r="M167" t="s">
        <v>864</v>
      </c>
      <c r="N167" t="s">
        <v>71</v>
      </c>
    </row>
    <row r="168" spans="1:14" x14ac:dyDescent="0.25">
      <c r="A168" t="s">
        <v>717</v>
      </c>
      <c r="B168" t="s">
        <v>724</v>
      </c>
      <c r="C168" t="s">
        <v>719</v>
      </c>
      <c r="D168" t="s">
        <v>719</v>
      </c>
      <c r="E168" t="s">
        <v>893</v>
      </c>
      <c r="F168" t="s">
        <v>173</v>
      </c>
      <c r="G168" t="s">
        <v>172</v>
      </c>
      <c r="H168" t="s">
        <v>164</v>
      </c>
      <c r="I168" t="s">
        <v>890</v>
      </c>
      <c r="J168" t="s">
        <v>231</v>
      </c>
      <c r="K168" t="s">
        <v>638</v>
      </c>
      <c r="L168" t="s">
        <v>71</v>
      </c>
      <c r="M168" t="s">
        <v>891</v>
      </c>
      <c r="N168" t="s">
        <v>71</v>
      </c>
    </row>
    <row r="169" spans="1:14" x14ac:dyDescent="0.25">
      <c r="A169" t="s">
        <v>717</v>
      </c>
      <c r="B169" t="s">
        <v>752</v>
      </c>
      <c r="C169" t="s">
        <v>719</v>
      </c>
      <c r="D169" t="s">
        <v>719</v>
      </c>
      <c r="E169" t="s">
        <v>893</v>
      </c>
      <c r="F169" t="s">
        <v>173</v>
      </c>
      <c r="G169" t="s">
        <v>172</v>
      </c>
      <c r="H169" t="s">
        <v>164</v>
      </c>
      <c r="I169" t="s">
        <v>894</v>
      </c>
      <c r="J169" t="s">
        <v>754</v>
      </c>
      <c r="K169" t="s">
        <v>635</v>
      </c>
      <c r="L169" t="s">
        <v>71</v>
      </c>
      <c r="M169" t="s">
        <v>895</v>
      </c>
      <c r="N169" t="s">
        <v>71</v>
      </c>
    </row>
    <row r="170" spans="1:14" x14ac:dyDescent="0.25">
      <c r="A170" t="s">
        <v>717</v>
      </c>
      <c r="B170" t="s">
        <v>724</v>
      </c>
      <c r="C170" t="s">
        <v>719</v>
      </c>
      <c r="D170" t="s">
        <v>719</v>
      </c>
      <c r="E170" t="s">
        <v>893</v>
      </c>
      <c r="F170" t="s">
        <v>173</v>
      </c>
      <c r="G170" t="s">
        <v>172</v>
      </c>
      <c r="H170" t="s">
        <v>165</v>
      </c>
      <c r="I170" t="s">
        <v>896</v>
      </c>
      <c r="J170" t="s">
        <v>278</v>
      </c>
      <c r="K170" t="s">
        <v>897</v>
      </c>
      <c r="L170" t="s">
        <v>71</v>
      </c>
      <c r="M170" t="s">
        <v>898</v>
      </c>
      <c r="N170" t="s">
        <v>71</v>
      </c>
    </row>
    <row r="171" spans="1:14" x14ac:dyDescent="0.25">
      <c r="A171" t="s">
        <v>717</v>
      </c>
      <c r="B171" t="s">
        <v>752</v>
      </c>
      <c r="C171" t="s">
        <v>719</v>
      </c>
      <c r="D171" t="s">
        <v>719</v>
      </c>
      <c r="E171" t="s">
        <v>893</v>
      </c>
      <c r="F171" t="s">
        <v>173</v>
      </c>
      <c r="G171" t="s">
        <v>172</v>
      </c>
      <c r="H171" t="s">
        <v>165</v>
      </c>
      <c r="I171" t="s">
        <v>877</v>
      </c>
      <c r="J171" t="s">
        <v>754</v>
      </c>
      <c r="K171" t="s">
        <v>677</v>
      </c>
      <c r="L171" t="s">
        <v>71</v>
      </c>
      <c r="M171" t="s">
        <v>878</v>
      </c>
      <c r="N171" t="s">
        <v>71</v>
      </c>
    </row>
    <row r="172" spans="1:14" x14ac:dyDescent="0.25">
      <c r="A172" t="s">
        <v>717</v>
      </c>
      <c r="B172" t="s">
        <v>752</v>
      </c>
      <c r="C172" t="s">
        <v>719</v>
      </c>
      <c r="D172" t="s">
        <v>719</v>
      </c>
      <c r="E172" t="s">
        <v>893</v>
      </c>
      <c r="F172" t="s">
        <v>173</v>
      </c>
      <c r="G172" t="s">
        <v>172</v>
      </c>
      <c r="H172" t="s">
        <v>165</v>
      </c>
      <c r="I172" t="s">
        <v>877</v>
      </c>
      <c r="J172" t="s">
        <v>754</v>
      </c>
      <c r="K172" t="s">
        <v>679</v>
      </c>
      <c r="L172" t="s">
        <v>71</v>
      </c>
      <c r="M172" t="s">
        <v>878</v>
      </c>
      <c r="N172" t="s">
        <v>71</v>
      </c>
    </row>
    <row r="173" spans="1:14" x14ac:dyDescent="0.25">
      <c r="A173" t="s">
        <v>717</v>
      </c>
      <c r="B173" t="s">
        <v>752</v>
      </c>
      <c r="C173" t="s">
        <v>719</v>
      </c>
      <c r="D173" t="s">
        <v>719</v>
      </c>
      <c r="E173" t="s">
        <v>893</v>
      </c>
      <c r="F173" t="s">
        <v>173</v>
      </c>
      <c r="G173" t="s">
        <v>172</v>
      </c>
      <c r="H173" t="s">
        <v>165</v>
      </c>
      <c r="I173" t="s">
        <v>877</v>
      </c>
      <c r="J173" t="s">
        <v>754</v>
      </c>
      <c r="K173" t="s">
        <v>673</v>
      </c>
      <c r="L173" t="s">
        <v>71</v>
      </c>
      <c r="M173" t="s">
        <v>878</v>
      </c>
      <c r="N173" t="s">
        <v>71</v>
      </c>
    </row>
    <row r="174" spans="1:14" x14ac:dyDescent="0.25">
      <c r="A174" t="s">
        <v>717</v>
      </c>
      <c r="B174" t="s">
        <v>752</v>
      </c>
      <c r="C174" t="s">
        <v>719</v>
      </c>
      <c r="D174" t="s">
        <v>719</v>
      </c>
      <c r="E174" t="s">
        <v>893</v>
      </c>
      <c r="F174" t="s">
        <v>173</v>
      </c>
      <c r="G174" t="s">
        <v>172</v>
      </c>
      <c r="H174" t="s">
        <v>165</v>
      </c>
      <c r="I174" t="s">
        <v>877</v>
      </c>
      <c r="J174" t="s">
        <v>754</v>
      </c>
      <c r="K174" t="s">
        <v>680</v>
      </c>
      <c r="L174" t="s">
        <v>71</v>
      </c>
      <c r="M174" t="s">
        <v>878</v>
      </c>
      <c r="N174" t="s">
        <v>71</v>
      </c>
    </row>
    <row r="175" spans="1:14" x14ac:dyDescent="0.25">
      <c r="A175" t="s">
        <v>717</v>
      </c>
      <c r="B175" t="s">
        <v>752</v>
      </c>
      <c r="C175" t="s">
        <v>719</v>
      </c>
      <c r="D175" t="s">
        <v>719</v>
      </c>
      <c r="E175" t="s">
        <v>893</v>
      </c>
      <c r="F175" t="s">
        <v>173</v>
      </c>
      <c r="G175" t="s">
        <v>172</v>
      </c>
      <c r="H175" t="s">
        <v>165</v>
      </c>
      <c r="I175" t="s">
        <v>877</v>
      </c>
      <c r="J175" t="s">
        <v>754</v>
      </c>
      <c r="K175" t="s">
        <v>678</v>
      </c>
      <c r="L175" t="s">
        <v>71</v>
      </c>
      <c r="M175" t="s">
        <v>878</v>
      </c>
      <c r="N175" t="s">
        <v>71</v>
      </c>
    </row>
    <row r="176" spans="1:14" x14ac:dyDescent="0.25">
      <c r="A176" t="s">
        <v>717</v>
      </c>
      <c r="B176" t="s">
        <v>800</v>
      </c>
      <c r="C176" t="s">
        <v>719</v>
      </c>
      <c r="D176" t="s">
        <v>719</v>
      </c>
      <c r="E176" t="s">
        <v>893</v>
      </c>
      <c r="F176" t="s">
        <v>173</v>
      </c>
      <c r="G176" t="s">
        <v>172</v>
      </c>
      <c r="H176" t="s">
        <v>165</v>
      </c>
      <c r="I176" t="s">
        <v>816</v>
      </c>
      <c r="J176" t="s">
        <v>249</v>
      </c>
      <c r="K176" t="s">
        <v>675</v>
      </c>
      <c r="L176" t="s">
        <v>71</v>
      </c>
      <c r="M176" t="s">
        <v>808</v>
      </c>
      <c r="N176" t="s">
        <v>71</v>
      </c>
    </row>
    <row r="177" spans="1:14" x14ac:dyDescent="0.25">
      <c r="A177" t="s">
        <v>717</v>
      </c>
      <c r="B177" t="s">
        <v>724</v>
      </c>
      <c r="C177" t="s">
        <v>719</v>
      </c>
      <c r="D177" t="s">
        <v>719</v>
      </c>
      <c r="E177" t="s">
        <v>893</v>
      </c>
      <c r="F177" t="s">
        <v>173</v>
      </c>
      <c r="G177" t="s">
        <v>172</v>
      </c>
      <c r="H177" t="s">
        <v>165</v>
      </c>
      <c r="I177" t="s">
        <v>890</v>
      </c>
      <c r="J177" t="s">
        <v>231</v>
      </c>
      <c r="K177" t="s">
        <v>899</v>
      </c>
      <c r="L177" t="s">
        <v>71</v>
      </c>
      <c r="M177" t="s">
        <v>891</v>
      </c>
      <c r="N177" t="s">
        <v>71</v>
      </c>
    </row>
    <row r="178" spans="1:14" x14ac:dyDescent="0.25">
      <c r="A178" t="s">
        <v>717</v>
      </c>
      <c r="B178" t="s">
        <v>724</v>
      </c>
      <c r="C178" t="s">
        <v>719</v>
      </c>
      <c r="D178" t="s">
        <v>719</v>
      </c>
      <c r="E178" t="s">
        <v>893</v>
      </c>
      <c r="F178" t="s">
        <v>173</v>
      </c>
      <c r="G178" t="s">
        <v>172</v>
      </c>
      <c r="H178" t="s">
        <v>165</v>
      </c>
      <c r="I178" t="s">
        <v>890</v>
      </c>
      <c r="J178" t="s">
        <v>231</v>
      </c>
      <c r="K178" t="s">
        <v>702</v>
      </c>
      <c r="L178" t="s">
        <v>71</v>
      </c>
      <c r="M178" t="s">
        <v>891</v>
      </c>
      <c r="N178" t="s">
        <v>71</v>
      </c>
    </row>
    <row r="179" spans="1:14" x14ac:dyDescent="0.25">
      <c r="A179" t="s">
        <v>717</v>
      </c>
      <c r="B179" t="s">
        <v>752</v>
      </c>
      <c r="C179" t="s">
        <v>719</v>
      </c>
      <c r="D179" t="s">
        <v>719</v>
      </c>
      <c r="E179" t="s">
        <v>893</v>
      </c>
      <c r="F179" t="s">
        <v>173</v>
      </c>
      <c r="G179" t="s">
        <v>172</v>
      </c>
      <c r="H179" t="s">
        <v>165</v>
      </c>
      <c r="I179" t="s">
        <v>900</v>
      </c>
      <c r="J179" t="s">
        <v>754</v>
      </c>
      <c r="K179" t="s">
        <v>901</v>
      </c>
      <c r="L179" t="s">
        <v>71</v>
      </c>
      <c r="M179" t="s">
        <v>902</v>
      </c>
      <c r="N179" t="s">
        <v>71</v>
      </c>
    </row>
    <row r="180" spans="1:14" x14ac:dyDescent="0.25">
      <c r="A180" t="s">
        <v>717</v>
      </c>
      <c r="B180" t="s">
        <v>752</v>
      </c>
      <c r="C180" t="s">
        <v>719</v>
      </c>
      <c r="D180" t="s">
        <v>719</v>
      </c>
      <c r="E180" t="s">
        <v>893</v>
      </c>
      <c r="F180" t="s">
        <v>173</v>
      </c>
      <c r="G180" t="s">
        <v>172</v>
      </c>
      <c r="H180" t="s">
        <v>165</v>
      </c>
      <c r="I180" t="s">
        <v>900</v>
      </c>
      <c r="J180" t="s">
        <v>754</v>
      </c>
      <c r="K180" t="s">
        <v>672</v>
      </c>
      <c r="L180" t="s">
        <v>71</v>
      </c>
      <c r="M180" t="s">
        <v>902</v>
      </c>
      <c r="N180" t="s">
        <v>71</v>
      </c>
    </row>
    <row r="181" spans="1:14" x14ac:dyDescent="0.25">
      <c r="A181" t="s">
        <v>717</v>
      </c>
      <c r="B181" t="s">
        <v>752</v>
      </c>
      <c r="C181" t="s">
        <v>719</v>
      </c>
      <c r="D181" t="s">
        <v>719</v>
      </c>
      <c r="E181" t="s">
        <v>893</v>
      </c>
      <c r="F181" t="s">
        <v>173</v>
      </c>
      <c r="G181" t="s">
        <v>172</v>
      </c>
      <c r="H181" t="s">
        <v>165</v>
      </c>
      <c r="I181" t="s">
        <v>762</v>
      </c>
      <c r="J181" t="s">
        <v>754</v>
      </c>
      <c r="K181" t="s">
        <v>676</v>
      </c>
      <c r="L181" t="s">
        <v>71</v>
      </c>
      <c r="M181" t="s">
        <v>764</v>
      </c>
      <c r="N181" t="s">
        <v>71</v>
      </c>
    </row>
    <row r="182" spans="1:14" x14ac:dyDescent="0.25">
      <c r="A182" t="s">
        <v>717</v>
      </c>
      <c r="B182" t="s">
        <v>752</v>
      </c>
      <c r="C182" t="s">
        <v>719</v>
      </c>
      <c r="D182" t="s">
        <v>719</v>
      </c>
      <c r="E182" t="s">
        <v>893</v>
      </c>
      <c r="F182" t="s">
        <v>173</v>
      </c>
      <c r="G182" t="s">
        <v>172</v>
      </c>
      <c r="H182" t="s">
        <v>165</v>
      </c>
      <c r="I182" t="s">
        <v>762</v>
      </c>
      <c r="J182" t="s">
        <v>754</v>
      </c>
      <c r="K182" t="s">
        <v>903</v>
      </c>
      <c r="L182" t="s">
        <v>71</v>
      </c>
      <c r="M182" t="s">
        <v>764</v>
      </c>
      <c r="N182" t="s">
        <v>71</v>
      </c>
    </row>
    <row r="183" spans="1:14" x14ac:dyDescent="0.25">
      <c r="A183" t="s">
        <v>717</v>
      </c>
      <c r="B183" t="s">
        <v>752</v>
      </c>
      <c r="C183" t="s">
        <v>719</v>
      </c>
      <c r="D183" t="s">
        <v>719</v>
      </c>
      <c r="E183" t="s">
        <v>893</v>
      </c>
      <c r="F183" t="s">
        <v>737</v>
      </c>
      <c r="G183" t="s">
        <v>172</v>
      </c>
      <c r="H183" t="s">
        <v>164</v>
      </c>
      <c r="I183" t="s">
        <v>877</v>
      </c>
      <c r="J183" t="s">
        <v>754</v>
      </c>
      <c r="K183" t="s">
        <v>904</v>
      </c>
      <c r="L183" t="s">
        <v>71</v>
      </c>
      <c r="M183" t="s">
        <v>878</v>
      </c>
      <c r="N183" t="s">
        <v>71</v>
      </c>
    </row>
    <row r="184" spans="1:14" x14ac:dyDescent="0.25">
      <c r="A184" t="s">
        <v>717</v>
      </c>
      <c r="B184" t="s">
        <v>724</v>
      </c>
      <c r="C184" t="s">
        <v>719</v>
      </c>
      <c r="D184" t="s">
        <v>719</v>
      </c>
      <c r="E184" t="s">
        <v>893</v>
      </c>
      <c r="F184" t="s">
        <v>737</v>
      </c>
      <c r="G184" t="s">
        <v>172</v>
      </c>
      <c r="H184" t="s">
        <v>164</v>
      </c>
      <c r="I184" t="s">
        <v>890</v>
      </c>
      <c r="J184" t="s">
        <v>231</v>
      </c>
      <c r="K184" t="s">
        <v>905</v>
      </c>
      <c r="L184" t="s">
        <v>71</v>
      </c>
      <c r="M184" t="s">
        <v>891</v>
      </c>
      <c r="N184" t="s">
        <v>71</v>
      </c>
    </row>
    <row r="185" spans="1:14" x14ac:dyDescent="0.25">
      <c r="A185" t="s">
        <v>717</v>
      </c>
      <c r="B185" t="s">
        <v>724</v>
      </c>
      <c r="C185" t="s">
        <v>719</v>
      </c>
      <c r="D185" t="s">
        <v>719</v>
      </c>
      <c r="E185" t="s">
        <v>893</v>
      </c>
      <c r="F185" t="s">
        <v>737</v>
      </c>
      <c r="G185" t="s">
        <v>172</v>
      </c>
      <c r="H185" t="s">
        <v>164</v>
      </c>
      <c r="I185" t="s">
        <v>890</v>
      </c>
      <c r="J185" t="s">
        <v>231</v>
      </c>
      <c r="K185" t="s">
        <v>906</v>
      </c>
      <c r="L185" t="s">
        <v>71</v>
      </c>
      <c r="M185" t="s">
        <v>891</v>
      </c>
      <c r="N185" t="s">
        <v>71</v>
      </c>
    </row>
    <row r="186" spans="1:14" x14ac:dyDescent="0.25">
      <c r="A186" t="s">
        <v>717</v>
      </c>
      <c r="B186" t="s">
        <v>752</v>
      </c>
      <c r="C186" t="s">
        <v>719</v>
      </c>
      <c r="D186" t="s">
        <v>719</v>
      </c>
      <c r="E186" t="s">
        <v>893</v>
      </c>
      <c r="F186" t="s">
        <v>737</v>
      </c>
      <c r="G186" t="s">
        <v>172</v>
      </c>
      <c r="H186" t="s">
        <v>165</v>
      </c>
      <c r="I186" t="s">
        <v>792</v>
      </c>
      <c r="J186" t="s">
        <v>754</v>
      </c>
      <c r="K186" t="s">
        <v>639</v>
      </c>
      <c r="L186" t="s">
        <v>71</v>
      </c>
      <c r="M186" t="s">
        <v>794</v>
      </c>
      <c r="N186" t="s">
        <v>71</v>
      </c>
    </row>
    <row r="187" spans="1:14" x14ac:dyDescent="0.25">
      <c r="A187" t="s">
        <v>717</v>
      </c>
      <c r="B187" t="s">
        <v>752</v>
      </c>
      <c r="C187" t="s">
        <v>719</v>
      </c>
      <c r="D187" t="s">
        <v>719</v>
      </c>
      <c r="E187" t="s">
        <v>893</v>
      </c>
      <c r="F187" t="s">
        <v>737</v>
      </c>
      <c r="G187" t="s">
        <v>172</v>
      </c>
      <c r="H187" t="s">
        <v>165</v>
      </c>
      <c r="I187" t="s">
        <v>792</v>
      </c>
      <c r="J187" t="s">
        <v>754</v>
      </c>
      <c r="K187" t="s">
        <v>649</v>
      </c>
      <c r="L187" t="s">
        <v>71</v>
      </c>
      <c r="M187" t="s">
        <v>794</v>
      </c>
      <c r="N187" t="s">
        <v>71</v>
      </c>
    </row>
    <row r="188" spans="1:14" x14ac:dyDescent="0.25">
      <c r="A188" t="s">
        <v>717</v>
      </c>
      <c r="B188" t="s">
        <v>724</v>
      </c>
      <c r="C188" t="s">
        <v>719</v>
      </c>
      <c r="D188" t="s">
        <v>719</v>
      </c>
      <c r="E188" t="s">
        <v>893</v>
      </c>
      <c r="F188" t="s">
        <v>737</v>
      </c>
      <c r="G188" t="s">
        <v>172</v>
      </c>
      <c r="H188" t="s">
        <v>165</v>
      </c>
      <c r="I188" t="s">
        <v>729</v>
      </c>
      <c r="J188" t="s">
        <v>231</v>
      </c>
      <c r="K188" t="s">
        <v>586</v>
      </c>
      <c r="L188" t="s">
        <v>71</v>
      </c>
      <c r="M188" t="s">
        <v>731</v>
      </c>
      <c r="N188" t="s">
        <v>71</v>
      </c>
    </row>
    <row r="189" spans="1:14" x14ac:dyDescent="0.25">
      <c r="A189" t="s">
        <v>717</v>
      </c>
      <c r="B189" t="s">
        <v>724</v>
      </c>
      <c r="C189" t="s">
        <v>719</v>
      </c>
      <c r="D189" t="s">
        <v>719</v>
      </c>
      <c r="E189" t="s">
        <v>893</v>
      </c>
      <c r="F189" t="s">
        <v>737</v>
      </c>
      <c r="G189" t="s">
        <v>172</v>
      </c>
      <c r="H189" t="s">
        <v>165</v>
      </c>
      <c r="I189" t="s">
        <v>729</v>
      </c>
      <c r="J189" t="s">
        <v>231</v>
      </c>
      <c r="K189" t="s">
        <v>580</v>
      </c>
      <c r="L189" t="s">
        <v>71</v>
      </c>
      <c r="M189" t="s">
        <v>731</v>
      </c>
      <c r="N189" t="s">
        <v>71</v>
      </c>
    </row>
    <row r="190" spans="1:14" x14ac:dyDescent="0.25">
      <c r="A190" t="s">
        <v>717</v>
      </c>
      <c r="B190" t="s">
        <v>752</v>
      </c>
      <c r="C190" t="s">
        <v>719</v>
      </c>
      <c r="D190" t="s">
        <v>719</v>
      </c>
      <c r="E190" t="s">
        <v>893</v>
      </c>
      <c r="F190" t="s">
        <v>737</v>
      </c>
      <c r="G190" t="s">
        <v>172</v>
      </c>
      <c r="H190" t="s">
        <v>165</v>
      </c>
      <c r="I190" t="s">
        <v>877</v>
      </c>
      <c r="J190" t="s">
        <v>754</v>
      </c>
      <c r="K190" t="s">
        <v>581</v>
      </c>
      <c r="L190" t="s">
        <v>71</v>
      </c>
      <c r="M190" t="s">
        <v>878</v>
      </c>
      <c r="N190" t="s">
        <v>71</v>
      </c>
    </row>
    <row r="191" spans="1:14" x14ac:dyDescent="0.25">
      <c r="A191" t="s">
        <v>717</v>
      </c>
      <c r="B191" t="s">
        <v>752</v>
      </c>
      <c r="C191" t="s">
        <v>719</v>
      </c>
      <c r="D191" t="s">
        <v>719</v>
      </c>
      <c r="E191" t="s">
        <v>893</v>
      </c>
      <c r="F191" t="s">
        <v>737</v>
      </c>
      <c r="G191" t="s">
        <v>172</v>
      </c>
      <c r="H191" t="s">
        <v>165</v>
      </c>
      <c r="I191" t="s">
        <v>762</v>
      </c>
      <c r="J191" t="s">
        <v>754</v>
      </c>
      <c r="K191" t="s">
        <v>584</v>
      </c>
      <c r="L191" t="s">
        <v>71</v>
      </c>
      <c r="M191" t="s">
        <v>764</v>
      </c>
      <c r="N191" t="s">
        <v>71</v>
      </c>
    </row>
    <row r="192" spans="1:14" x14ac:dyDescent="0.25">
      <c r="A192" t="s">
        <v>717</v>
      </c>
      <c r="B192" t="s">
        <v>800</v>
      </c>
      <c r="C192" t="s">
        <v>719</v>
      </c>
      <c r="D192" t="s">
        <v>719</v>
      </c>
      <c r="E192" t="s">
        <v>893</v>
      </c>
      <c r="F192" t="s">
        <v>737</v>
      </c>
      <c r="G192" t="s">
        <v>172</v>
      </c>
      <c r="H192" t="s">
        <v>165</v>
      </c>
      <c r="I192" t="s">
        <v>816</v>
      </c>
      <c r="J192" t="s">
        <v>249</v>
      </c>
      <c r="K192" t="s">
        <v>645</v>
      </c>
      <c r="L192" t="s">
        <v>71</v>
      </c>
      <c r="M192" t="s">
        <v>808</v>
      </c>
      <c r="N192" t="s">
        <v>808</v>
      </c>
    </row>
    <row r="193" spans="1:14" x14ac:dyDescent="0.25">
      <c r="A193" t="s">
        <v>717</v>
      </c>
      <c r="B193" t="s">
        <v>800</v>
      </c>
      <c r="C193" t="s">
        <v>719</v>
      </c>
      <c r="D193" t="s">
        <v>719</v>
      </c>
      <c r="E193" t="s">
        <v>893</v>
      </c>
      <c r="F193" t="s">
        <v>737</v>
      </c>
      <c r="G193" t="s">
        <v>172</v>
      </c>
      <c r="H193" t="s">
        <v>165</v>
      </c>
      <c r="I193" t="s">
        <v>816</v>
      </c>
      <c r="J193" t="s">
        <v>249</v>
      </c>
      <c r="K193" t="s">
        <v>578</v>
      </c>
      <c r="L193" t="s">
        <v>71</v>
      </c>
      <c r="M193" t="s">
        <v>808</v>
      </c>
      <c r="N193" t="s">
        <v>808</v>
      </c>
    </row>
    <row r="194" spans="1:14" x14ac:dyDescent="0.25">
      <c r="A194" t="s">
        <v>717</v>
      </c>
      <c r="B194" t="s">
        <v>752</v>
      </c>
      <c r="C194" t="s">
        <v>719</v>
      </c>
      <c r="D194" t="s">
        <v>719</v>
      </c>
      <c r="E194" t="s">
        <v>893</v>
      </c>
      <c r="F194" t="s">
        <v>737</v>
      </c>
      <c r="G194" t="s">
        <v>172</v>
      </c>
      <c r="H194" t="s">
        <v>165</v>
      </c>
      <c r="I194" t="s">
        <v>858</v>
      </c>
      <c r="J194" t="s">
        <v>754</v>
      </c>
      <c r="K194" t="s">
        <v>577</v>
      </c>
      <c r="L194" t="s">
        <v>71</v>
      </c>
      <c r="M194" t="s">
        <v>859</v>
      </c>
      <c r="N194" t="s">
        <v>71</v>
      </c>
    </row>
    <row r="195" spans="1:14" x14ac:dyDescent="0.25">
      <c r="A195" t="s">
        <v>717</v>
      </c>
      <c r="B195" t="s">
        <v>752</v>
      </c>
      <c r="C195" t="s">
        <v>719</v>
      </c>
      <c r="D195" t="s">
        <v>719</v>
      </c>
      <c r="E195" t="s">
        <v>893</v>
      </c>
      <c r="F195" t="s">
        <v>737</v>
      </c>
      <c r="G195" t="s">
        <v>172</v>
      </c>
      <c r="H195" t="s">
        <v>165</v>
      </c>
      <c r="I195" t="s">
        <v>858</v>
      </c>
      <c r="J195" t="s">
        <v>754</v>
      </c>
      <c r="K195" t="s">
        <v>585</v>
      </c>
      <c r="L195" t="s">
        <v>71</v>
      </c>
      <c r="M195" t="s">
        <v>864</v>
      </c>
      <c r="N195" t="s">
        <v>71</v>
      </c>
    </row>
    <row r="196" spans="1:14" x14ac:dyDescent="0.25">
      <c r="A196" t="s">
        <v>717</v>
      </c>
      <c r="B196" t="s">
        <v>752</v>
      </c>
      <c r="C196" t="s">
        <v>719</v>
      </c>
      <c r="D196" t="s">
        <v>719</v>
      </c>
      <c r="E196" t="s">
        <v>893</v>
      </c>
      <c r="F196" t="s">
        <v>737</v>
      </c>
      <c r="G196" t="s">
        <v>172</v>
      </c>
      <c r="H196" t="s">
        <v>165</v>
      </c>
      <c r="I196" t="s">
        <v>858</v>
      </c>
      <c r="J196" t="s">
        <v>754</v>
      </c>
      <c r="K196" t="s">
        <v>579</v>
      </c>
      <c r="L196" t="s">
        <v>71</v>
      </c>
      <c r="M196" t="s">
        <v>864</v>
      </c>
      <c r="N196" t="s">
        <v>71</v>
      </c>
    </row>
    <row r="197" spans="1:14" x14ac:dyDescent="0.25">
      <c r="A197" t="s">
        <v>717</v>
      </c>
      <c r="B197" t="s">
        <v>752</v>
      </c>
      <c r="C197" t="s">
        <v>719</v>
      </c>
      <c r="D197" t="s">
        <v>719</v>
      </c>
      <c r="E197" t="s">
        <v>893</v>
      </c>
      <c r="F197" t="s">
        <v>737</v>
      </c>
      <c r="G197" t="s">
        <v>172</v>
      </c>
      <c r="H197" t="s">
        <v>165</v>
      </c>
      <c r="I197" t="s">
        <v>858</v>
      </c>
      <c r="J197" t="s">
        <v>754</v>
      </c>
      <c r="K197" t="s">
        <v>907</v>
      </c>
      <c r="L197" t="s">
        <v>71</v>
      </c>
      <c r="M197" t="s">
        <v>864</v>
      </c>
      <c r="N197" t="s">
        <v>71</v>
      </c>
    </row>
    <row r="198" spans="1:14" x14ac:dyDescent="0.25">
      <c r="A198" t="s">
        <v>717</v>
      </c>
      <c r="B198" t="s">
        <v>724</v>
      </c>
      <c r="C198" t="s">
        <v>719</v>
      </c>
      <c r="D198" t="s">
        <v>719</v>
      </c>
      <c r="E198" t="s">
        <v>893</v>
      </c>
      <c r="F198" t="s">
        <v>737</v>
      </c>
      <c r="G198" t="s">
        <v>172</v>
      </c>
      <c r="H198" t="s">
        <v>165</v>
      </c>
      <c r="I198" t="s">
        <v>890</v>
      </c>
      <c r="J198" t="s">
        <v>231</v>
      </c>
      <c r="K198" t="s">
        <v>908</v>
      </c>
      <c r="L198" t="s">
        <v>71</v>
      </c>
      <c r="M198" t="s">
        <v>891</v>
      </c>
      <c r="N198" t="s">
        <v>71</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8CF1D-FAD7-4DB8-8519-06319607549E}">
  <sheetPr codeName="Munka58">
    <tabColor indexed="11"/>
  </sheetPr>
  <dimension ref="A1:AK53"/>
  <sheetViews>
    <sheetView workbookViewId="0">
      <selection activeCell="O11" sqref="O11"/>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(3)'!$A$7:$O$22,5))</f>
        <v/>
      </c>
      <c r="D7" s="545" t="str">
        <f>IF($B7="","",VLOOKUP($B7,'1MD ELO (3)'!$A$7:$O$22,15))</f>
        <v/>
      </c>
      <c r="E7" s="541" t="str">
        <f>UPPER(IF($B7="","",VLOOKUP($B7,'1MD ELO (3)'!$A$7:$O$22,2)))</f>
        <v/>
      </c>
      <c r="F7" s="544"/>
      <c r="G7" s="541" t="str">
        <f>IF($B7="","",VLOOKUP($B7,'1MD ELO (3)'!$A$7:$O$22,3))</f>
        <v/>
      </c>
      <c r="H7" s="544"/>
      <c r="I7" s="541" t="str">
        <f>IF($B7="","",VLOOKUP($B7,'1MD ELO (3)'!$A$7:$O$22,4))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(3)'!$A$7:$O$22,5))</f>
        <v/>
      </c>
      <c r="D13" s="545" t="str">
        <f>IF($B13="","",VLOOKUP($B13,'1MD ELO (3)'!$A$7:$O$22,15))</f>
        <v/>
      </c>
      <c r="E13" s="540" t="str">
        <f>UPPER(IF($B13="","",VLOOKUP($B13,'1MD ELO (3)'!$A$7:$O$22,2)))</f>
        <v/>
      </c>
      <c r="F13" s="546"/>
      <c r="G13" s="540" t="str">
        <f>IF($B13="","",VLOOKUP($B13,'1MD ELO (3)'!$A$7:$O$22,3))</f>
        <v/>
      </c>
      <c r="H13" s="546"/>
      <c r="I13" s="540"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(3)'!$A$7:$O$22,5))</f>
        <v/>
      </c>
      <c r="D15" s="674" t="str">
        <f>IF($B15="","",VLOOKUP($B15,'1MD ELO (3)'!$A$7:$O$22,15))</f>
        <v/>
      </c>
      <c r="E15" s="541" t="str">
        <f>UPPER(IF($B15="","",VLOOKUP($B15,'1MD ELO (3)'!$A$7:$O$22,2)))</f>
        <v/>
      </c>
      <c r="F15" s="544"/>
      <c r="G15" s="541" t="str">
        <f>IF($B15="","",VLOOKUP($B15,'1MD ELO (3)'!$A$7:$O$22,3))</f>
        <v/>
      </c>
      <c r="H15" s="544"/>
      <c r="I15" s="541"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(3)'!$A$7:$O$22,5))</f>
        <v/>
      </c>
      <c r="D17" s="545" t="str">
        <f>IF($B17="","",VLOOKUP($B17,'1MD ELO (3)'!$A$7:$O$22,15))</f>
        <v/>
      </c>
      <c r="E17" s="540" t="str">
        <f>UPPER(IF($B17="","",VLOOKUP($B17,'1MD ELO (3)'!$A$7:$O$22,2)))</f>
        <v/>
      </c>
      <c r="F17" s="546"/>
      <c r="G17" s="540" t="str">
        <f>IF($B17="","",VLOOKUP($B17,'1MD ELO (3)'!$A$7:$O$22,3))</f>
        <v/>
      </c>
      <c r="H17" s="546"/>
      <c r="I17" s="540" t="str">
        <f>IF($B17="","",VLOOKUP($B17,'1MD ELO (3)'!$A$7:$O$22,4))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(3)'!$A$7:$O$22,5))</f>
        <v/>
      </c>
      <c r="D19" s="545" t="str">
        <f>IF($B19="","",VLOOKUP($B19,'1MD ELO (3)'!$A$7:$O$22,15))</f>
        <v/>
      </c>
      <c r="E19" s="540" t="str">
        <f>UPPER(IF($B19="","",VLOOKUP($B19,'1MD ELO (3)'!$A$7:$O$22,2)))</f>
        <v/>
      </c>
      <c r="F19" s="546"/>
      <c r="G19" s="540" t="str">
        <f>IF($B19="","",VLOOKUP($B19,'1MD ELO (3)'!$A$7:$O$22,3))</f>
        <v/>
      </c>
      <c r="H19" s="546"/>
      <c r="I19" s="540" t="str">
        <f>IF($B19="","",VLOOKUP($B19,'1MD ELO (3)'!$A$7:$O$22,4))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(3)'!$A$7:$O$22,5))</f>
        <v/>
      </c>
      <c r="D21" s="545" t="str">
        <f>IF($B21="","",VLOOKUP($B21,'1MD ELO (3)'!$A$7:$O$22,15))</f>
        <v/>
      </c>
      <c r="E21" s="540" t="str">
        <f>UPPER(IF($B21="","",VLOOKUP($B21,'1MD ELO (3)'!$A$7:$O$22,2)))</f>
        <v/>
      </c>
      <c r="F21" s="546"/>
      <c r="G21" s="540" t="str">
        <f>IF($B21="","",VLOOKUP($B21,'1MD ELO (3)'!$A$7:$O$22,3))</f>
        <v/>
      </c>
      <c r="H21" s="546"/>
      <c r="I21" s="540" t="str">
        <f>IF($B21="","",VLOOKUP($B21,'1MD ELO (3)'!$A$7:$O$22,4))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68"/>
      <c r="C24" s="768"/>
      <c r="D24" s="766" t="str">
        <f>E7</f>
        <v/>
      </c>
      <c r="E24" s="766"/>
      <c r="F24" s="766" t="str">
        <f>E9</f>
        <v/>
      </c>
      <c r="G24" s="766"/>
      <c r="H24" s="766" t="str">
        <f>E11</f>
        <v/>
      </c>
      <c r="I24" s="766"/>
      <c r="J24" s="766" t="str">
        <f>E13</f>
        <v/>
      </c>
      <c r="K24" s="766"/>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64" t="str">
        <f>E7</f>
        <v/>
      </c>
      <c r="C25" s="764"/>
      <c r="D25" s="767"/>
      <c r="E25" s="767"/>
      <c r="F25" s="765"/>
      <c r="G25" s="765"/>
      <c r="H25" s="765"/>
      <c r="I25" s="765"/>
      <c r="J25" s="766"/>
      <c r="K25" s="766"/>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64" t="str">
        <f>E9</f>
        <v/>
      </c>
      <c r="C26" s="764"/>
      <c r="D26" s="765"/>
      <c r="E26" s="765"/>
      <c r="F26" s="767"/>
      <c r="G26" s="767"/>
      <c r="H26" s="765"/>
      <c r="I26" s="765"/>
      <c r="J26" s="765"/>
      <c r="K26" s="765"/>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64" t="str">
        <f>E11</f>
        <v/>
      </c>
      <c r="C27" s="764"/>
      <c r="D27" s="765"/>
      <c r="E27" s="765"/>
      <c r="F27" s="765"/>
      <c r="G27" s="765"/>
      <c r="H27" s="767"/>
      <c r="I27" s="767"/>
      <c r="J27" s="765"/>
      <c r="K27" s="765"/>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64" t="str">
        <f>E13</f>
        <v/>
      </c>
      <c r="C28" s="764"/>
      <c r="D28" s="765"/>
      <c r="E28" s="765"/>
      <c r="F28" s="765"/>
      <c r="G28" s="765"/>
      <c r="H28" s="766"/>
      <c r="I28" s="766"/>
      <c r="J28" s="767"/>
      <c r="K28" s="767"/>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68"/>
      <c r="C30" s="768"/>
      <c r="D30" s="766" t="str">
        <f>E15</f>
        <v/>
      </c>
      <c r="E30" s="766"/>
      <c r="F30" s="766" t="str">
        <f>E17</f>
        <v/>
      </c>
      <c r="G30" s="766"/>
      <c r="H30" s="776" t="str">
        <f>E19</f>
        <v/>
      </c>
      <c r="I30" s="777"/>
      <c r="J30" s="766" t="str">
        <f>E21</f>
        <v/>
      </c>
      <c r="K30" s="766"/>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78" t="str">
        <f>E15</f>
        <v/>
      </c>
      <c r="C31" s="779"/>
      <c r="D31" s="767"/>
      <c r="E31" s="767"/>
      <c r="F31" s="765"/>
      <c r="G31" s="765"/>
      <c r="H31" s="765"/>
      <c r="I31" s="765"/>
      <c r="J31" s="766"/>
      <c r="K31" s="766"/>
      <c r="L31" s="521"/>
      <c r="M31" s="585"/>
    </row>
    <row r="32" spans="1:37" ht="18.75" customHeight="1" x14ac:dyDescent="0.25">
      <c r="A32" s="672" t="s">
        <v>173</v>
      </c>
      <c r="B32" s="764" t="str">
        <f>E17</f>
        <v/>
      </c>
      <c r="C32" s="764"/>
      <c r="D32" s="765"/>
      <c r="E32" s="765"/>
      <c r="F32" s="767"/>
      <c r="G32" s="767"/>
      <c r="H32" s="765"/>
      <c r="I32" s="765"/>
      <c r="J32" s="765"/>
      <c r="K32" s="765"/>
      <c r="L32" s="521"/>
      <c r="M32" s="585"/>
    </row>
    <row r="33" spans="1:18" ht="18.75" customHeight="1" x14ac:dyDescent="0.25">
      <c r="A33" s="672" t="s">
        <v>177</v>
      </c>
      <c r="B33" s="764" t="str">
        <f>E19</f>
        <v/>
      </c>
      <c r="C33" s="764"/>
      <c r="D33" s="765"/>
      <c r="E33" s="765"/>
      <c r="F33" s="765"/>
      <c r="G33" s="765"/>
      <c r="H33" s="767"/>
      <c r="I33" s="767"/>
      <c r="J33" s="765"/>
      <c r="K33" s="765"/>
      <c r="L33" s="521"/>
      <c r="M33" s="585"/>
    </row>
    <row r="34" spans="1:18" ht="18.75" customHeight="1" x14ac:dyDescent="0.25">
      <c r="A34" s="672" t="s">
        <v>216</v>
      </c>
      <c r="B34" s="764" t="str">
        <f>E21</f>
        <v/>
      </c>
      <c r="C34" s="764"/>
      <c r="D34" s="765"/>
      <c r="E34" s="765"/>
      <c r="F34" s="765"/>
      <c r="G34" s="765"/>
      <c r="H34" s="766"/>
      <c r="I34" s="766"/>
      <c r="J34" s="767"/>
      <c r="K34" s="767"/>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61" t="str">
        <f>IF(M25=1,B25,IF(M26=1,B26,IF(M27=1,B27,IF(M28=1,B28,""))))</f>
        <v/>
      </c>
      <c r="D37" s="761"/>
      <c r="E37" s="552" t="s">
        <v>175</v>
      </c>
      <c r="F37" s="761" t="str">
        <f>IF(M31=1,B31,IF(M32=1,B32,IF(M33=1,B33,IF(M34=1,B34,""))))</f>
        <v/>
      </c>
      <c r="G37" s="761"/>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61" t="str">
        <f>IF(M25=2,B25,IF(M26=2,B26,IF(M27=2,B27,IF(M28=2,B28,""))))</f>
        <v/>
      </c>
      <c r="D39" s="761"/>
      <c r="E39" s="552" t="s">
        <v>175</v>
      </c>
      <c r="F39" s="761" t="str">
        <f>IF(M31=2,B31,IF(M32=2,B32,IF(M33=2,B33,IF(M34=2,B34,""))))</f>
        <v/>
      </c>
      <c r="G39" s="761"/>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61" t="str">
        <f>IF(M25=3,B25,IF(M26=3,B26,IF(M27=3,B27,IF(M28=3,B28,""))))</f>
        <v/>
      </c>
      <c r="D41" s="761"/>
      <c r="E41" s="552" t="s">
        <v>175</v>
      </c>
      <c r="F41" s="761" t="str">
        <f>IF(M31=3,B31,IF(M32=3,B32,IF(M33=3,B33,IF(M34=3,B34,""))))</f>
        <v/>
      </c>
      <c r="G41" s="761"/>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61">
        <f>IF(M25=4,B25,IF(M26=4,B26,IF(M27=4,B27,IF(M28=4,B28,))))</f>
        <v>0</v>
      </c>
      <c r="D43" s="761"/>
      <c r="E43" s="552" t="s">
        <v>175</v>
      </c>
      <c r="F43" s="761" t="str">
        <f>IF(M31=3,B31,IF(M32=3,B32,IF(M33=4,B33,IF(M34=4,B34,""))))</f>
        <v/>
      </c>
      <c r="G43" s="761"/>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62" t="str">
        <f>IF(D46&gt;$R$47,,UPPER(VLOOKUP(D46,'1MD ELO (3)'!$A$7:$Q$134,2)))</f>
        <v/>
      </c>
      <c r="F46" s="762"/>
      <c r="G46" s="567" t="s">
        <v>7</v>
      </c>
      <c r="H46" s="533"/>
      <c r="I46" s="561"/>
      <c r="J46" s="568"/>
      <c r="K46" s="527" t="s">
        <v>111</v>
      </c>
      <c r="L46" s="574"/>
      <c r="M46" s="562"/>
      <c r="P46" s="223"/>
      <c r="Q46" s="217"/>
      <c r="R46" s="223"/>
    </row>
    <row r="47" spans="1:18" x14ac:dyDescent="0.25">
      <c r="A47" s="536" t="s">
        <v>124</v>
      </c>
      <c r="B47" s="330"/>
      <c r="C47" s="538"/>
      <c r="D47" s="563">
        <v>2</v>
      </c>
      <c r="E47" s="763" t="str">
        <f>IF(D47&gt;$R$47,,UPPER(VLOOKUP(D47,'1MD ELO (3)'!$A$7:$Q$134,2)))</f>
        <v/>
      </c>
      <c r="F47" s="763"/>
      <c r="G47" s="569" t="s">
        <v>8</v>
      </c>
      <c r="H47" s="89"/>
      <c r="I47" s="525"/>
      <c r="J47" s="90"/>
      <c r="K47" s="571"/>
      <c r="L47" s="499"/>
      <c r="M47" s="566"/>
      <c r="P47" s="556"/>
      <c r="Q47" s="556"/>
      <c r="R47" s="557">
        <f>MIN(4,'1MD ELO (3)'!Q2)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t="str">
        <f>L4</f>
        <v>Kovács Zoltán</v>
      </c>
      <c r="L53" s="499"/>
      <c r="M53" s="566"/>
    </row>
  </sheetData>
  <mergeCells count="62">
    <mergeCell ref="C43:D43"/>
    <mergeCell ref="F43:G43"/>
    <mergeCell ref="E46:F46"/>
    <mergeCell ref="E47:F47"/>
    <mergeCell ref="C37:D37"/>
    <mergeCell ref="F37:G37"/>
    <mergeCell ref="C39:D39"/>
    <mergeCell ref="F39:G39"/>
    <mergeCell ref="C41:D41"/>
    <mergeCell ref="F41:G41"/>
    <mergeCell ref="B34:C34"/>
    <mergeCell ref="D34:E34"/>
    <mergeCell ref="F34:G34"/>
    <mergeCell ref="H34:I34"/>
    <mergeCell ref="J34:K34"/>
    <mergeCell ref="B33:C33"/>
    <mergeCell ref="D33:E33"/>
    <mergeCell ref="F33:G33"/>
    <mergeCell ref="H33:I33"/>
    <mergeCell ref="J33:K33"/>
    <mergeCell ref="B32:C32"/>
    <mergeCell ref="D32:E32"/>
    <mergeCell ref="F32:G32"/>
    <mergeCell ref="H32:I32"/>
    <mergeCell ref="J32:K32"/>
    <mergeCell ref="B31:C31"/>
    <mergeCell ref="D31:E31"/>
    <mergeCell ref="F31:G31"/>
    <mergeCell ref="H31:I31"/>
    <mergeCell ref="J31:K31"/>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B26:C26"/>
    <mergeCell ref="D26:E26"/>
    <mergeCell ref="F26:G26"/>
    <mergeCell ref="H26:I26"/>
    <mergeCell ref="J26:K26"/>
    <mergeCell ref="H24:I24"/>
    <mergeCell ref="J24:K24"/>
    <mergeCell ref="B25:C25"/>
    <mergeCell ref="D25:E25"/>
    <mergeCell ref="F25:G25"/>
    <mergeCell ref="H25:I25"/>
    <mergeCell ref="J25:K25"/>
    <mergeCell ref="A1:F1"/>
    <mergeCell ref="A4:C4"/>
    <mergeCell ref="B24:C24"/>
    <mergeCell ref="D24:E24"/>
    <mergeCell ref="F24:G24"/>
  </mergeCells>
  <conditionalFormatting sqref="E7 E9 E11 E13 E15 E17 E19:E21">
    <cfRule type="cellIs" dxfId="426" priority="1" stopIfTrue="1" operator="equal">
      <formula>"Bye"</formula>
    </cfRule>
  </conditionalFormatting>
  <conditionalFormatting sqref="R47 R52">
    <cfRule type="expression" dxfId="42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BB52E-7EEF-4487-85F1-6A04A20E0F4B}">
  <sheetPr codeName="Munka28">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Diákolimpiai Döntő</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701">
        <f>Altalanos!$C$8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3"/>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70" t="str">
        <f>Altalanos!$A$10</f>
        <v xml:space="preserve">2026. május 7. </v>
      </c>
      <c r="B4" s="770"/>
      <c r="C4" s="770"/>
      <c r="D4" s="481"/>
      <c r="E4" s="482"/>
      <c r="F4" s="482"/>
      <c r="G4" s="482" t="str">
        <f>Altalanos!$C$10</f>
        <v>Gyula</v>
      </c>
      <c r="H4" s="483"/>
      <c r="I4" s="482"/>
      <c r="J4" s="484"/>
      <c r="K4" s="485"/>
      <c r="L4" s="484"/>
      <c r="M4" s="486"/>
      <c r="N4" s="484"/>
      <c r="O4" s="482"/>
      <c r="P4" s="484"/>
      <c r="Q4" s="482"/>
      <c r="R4" s="487" t="str">
        <f>Altalanos!$E$10</f>
        <v>Kovács Zoltán</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2" customFormat="1" ht="11.1" customHeight="1" thickBot="1" x14ac:dyDescent="0.3">
      <c r="A6" s="713"/>
      <c r="B6" s="714"/>
      <c r="C6" s="714"/>
      <c r="D6" s="714"/>
      <c r="E6" s="714"/>
      <c r="F6" s="713" t="str">
        <f>IF(Y3="","",CONCATENATE(VLOOKUP(Y3,AB1:AH1,4)," pont"))</f>
        <v/>
      </c>
      <c r="G6" s="715"/>
      <c r="H6" s="716"/>
      <c r="I6" s="715"/>
      <c r="J6" s="717"/>
      <c r="K6" s="714" t="str">
        <f>IF(Y3="","",CONCATENATE(VLOOKUP(Y3,AB1:AH1,3)," pont"))</f>
        <v/>
      </c>
      <c r="L6" s="717"/>
      <c r="M6" s="714" t="str">
        <f>IF(Y3="","",CONCATENATE(VLOOKUP(Y3,AB1:AH1,2)," pont"))</f>
        <v/>
      </c>
      <c r="N6" s="717"/>
      <c r="O6" s="714" t="str">
        <f>IF(Y3="","",CONCATENATE(VLOOKUP(Y3,AB1:AH1,1)," pont"))</f>
        <v/>
      </c>
      <c r="P6" s="717"/>
      <c r="Q6" s="714"/>
      <c r="R6" s="718"/>
      <c r="T6" s="719"/>
      <c r="U6" s="719"/>
      <c r="V6" s="719"/>
      <c r="W6" s="719"/>
      <c r="X6" s="719"/>
      <c r="Y6" s="720"/>
      <c r="Z6" s="720"/>
      <c r="AA6" s="720" t="s">
        <v>196</v>
      </c>
      <c r="AB6" s="721">
        <v>150</v>
      </c>
      <c r="AC6" s="721">
        <v>120</v>
      </c>
      <c r="AD6" s="721">
        <v>90</v>
      </c>
      <c r="AE6" s="721">
        <v>60</v>
      </c>
      <c r="AF6" s="721">
        <v>40</v>
      </c>
      <c r="AG6" s="721">
        <v>25</v>
      </c>
      <c r="AH6" s="721">
        <v>10</v>
      </c>
      <c r="AI6" s="722"/>
      <c r="AJ6" s="722"/>
      <c r="AK6" s="722"/>
      <c r="AL6" s="719"/>
      <c r="AM6" s="719"/>
      <c r="AN6" s="719"/>
      <c r="AO6" s="719"/>
      <c r="AP6" s="719"/>
      <c r="AQ6" s="719"/>
      <c r="AR6" s="719"/>
      <c r="AS6" s="719"/>
    </row>
    <row r="7" spans="1:45" s="38" customFormat="1" ht="12.9" customHeight="1" x14ac:dyDescent="0.25">
      <c r="A7" s="153">
        <v>1</v>
      </c>
      <c r="B7" s="488" t="str">
        <f>IF($E7="","",VLOOKUP($E7,'1MD ELO (3)'!$A$7:$O$22,14))</f>
        <v/>
      </c>
      <c r="C7" s="489" t="str">
        <f>IF($E7="","",VLOOKUP($E7,'1MD ELO (3)'!$A$7:$O$22,15))</f>
        <v/>
      </c>
      <c r="D7" s="489" t="str">
        <f>IF($E7="","",VLOOKUP($E7,'1MD ELO (3)'!$A$7:$O$22,5))</f>
        <v/>
      </c>
      <c r="E7" s="490"/>
      <c r="F7" s="491" t="str">
        <f>UPPER(IF($E7="","",VLOOKUP($E7,'1MD ELO (3)'!$A$7:$O$22,2)))</f>
        <v/>
      </c>
      <c r="G7" s="491" t="str">
        <f>IF($E7="","",VLOOKUP($E7,'1MD ELO (3)'!$A$7:$O$22,3))</f>
        <v/>
      </c>
      <c r="H7" s="491"/>
      <c r="I7" s="491" t="str">
        <f>IF($E7="","",VLOOKUP($E7,'1MD ELO (3)'!$A$7:$O$22,4))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 (3)'!$A$7:$O$22,14))</f>
        <v/>
      </c>
      <c r="C9" s="489" t="str">
        <f>IF($E9="","",VLOOKUP($E9,'1MD ELO (3)'!$A$7:$O$22,15))</f>
        <v/>
      </c>
      <c r="D9" s="489" t="str">
        <f>IF($E9="","",VLOOKUP($E9,'1MD ELO (3)'!$A$7:$O$22,5))</f>
        <v/>
      </c>
      <c r="E9" s="650"/>
      <c r="F9" s="540" t="str">
        <f>UPPER(IF($E9="","",VLOOKUP($E9,'1MD ELO (3)'!$A$7:$O$22,2)))</f>
        <v/>
      </c>
      <c r="G9" s="540" t="str">
        <f>IF($E9="","",VLOOKUP($E9,'1MD ELO (3)'!$A$7:$O$22,3))</f>
        <v/>
      </c>
      <c r="H9" s="540"/>
      <c r="I9" s="540" t="str">
        <f>IF($E9="","",VLOOKUP($E9,'1MD ELO (3)'!$A$7:$O$22,4))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 (3)'!$A$7:$O$22,14))</f>
        <v/>
      </c>
      <c r="C11" s="489" t="str">
        <f>IF($E11="","",VLOOKUP($E11,'1MD ELO (3)'!$A$7:$O$22,15))</f>
        <v/>
      </c>
      <c r="D11" s="489" t="str">
        <f>IF($E11="","",VLOOKUP($E11,'1MD ELO (3)'!$A$7:$O$22,5))</f>
        <v/>
      </c>
      <c r="E11" s="650"/>
      <c r="F11" s="540" t="str">
        <f>UPPER(IF($E11="","",VLOOKUP($E11,'1MD ELO (3)'!$A$7:$O$22,2)))</f>
        <v/>
      </c>
      <c r="G11" s="540" t="str">
        <f>IF($E11="","",VLOOKUP($E11,'1MD ELO (3)'!$A$7:$O$22,3))</f>
        <v/>
      </c>
      <c r="H11" s="540"/>
      <c r="I11" s="540" t="str">
        <f>IF($E11="","",VLOOKUP($E11,'1MD ELO (3)'!$A$7:$O$22,4))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 (3)'!$A$7:$O$22,14))</f>
        <v/>
      </c>
      <c r="C13" s="489" t="str">
        <f>IF($E13="","",VLOOKUP($E13,'1MD ELO (3)'!$A$7:$O$22,15))</f>
        <v/>
      </c>
      <c r="D13" s="489" t="str">
        <f>IF($E13="","",VLOOKUP($E13,'1MD ELO (3)'!$A$7:$O$22,5))</f>
        <v/>
      </c>
      <c r="E13" s="650"/>
      <c r="F13" s="540" t="str">
        <f>UPPER(IF($E13="","",VLOOKUP($E13,'1MD ELO (3)'!$A$7:$O$22,2)))</f>
        <v/>
      </c>
      <c r="G13" s="540" t="str">
        <f>IF($E13="","",VLOOKUP($E13,'1MD ELO (3)'!$A$7:$O$22,3))</f>
        <v/>
      </c>
      <c r="H13" s="540"/>
      <c r="I13" s="540" t="str">
        <f>IF($E13="","",VLOOKUP($E13,'1MD ELO (3)'!$A$7:$O$22,4))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 (3)'!$A$7:$O$22,14))</f>
        <v/>
      </c>
      <c r="C15" s="489" t="str">
        <f>IF($E15="","",VLOOKUP($E15,'1MD ELO (3)'!$A$7:$O$22,15))</f>
        <v/>
      </c>
      <c r="D15" s="489" t="str">
        <f>IF($E15="","",VLOOKUP($E15,'1MD ELO (3)'!$A$7:$O$22,5))</f>
        <v/>
      </c>
      <c r="E15" s="650"/>
      <c r="F15" s="540" t="str">
        <f>UPPER(IF($E15="","",VLOOKUP($E15,'1MD ELO (3)'!$A$7:$O$22,2)))</f>
        <v/>
      </c>
      <c r="G15" s="540" t="str">
        <f>IF($E15="","",VLOOKUP($E15,'1MD ELO (3)'!$A$7:$O$22,3))</f>
        <v/>
      </c>
      <c r="H15" s="540"/>
      <c r="I15" s="540" t="str">
        <f>IF($E15="","",VLOOKUP($E15,'1MD ELO (3)'!$A$7:$O$22,4))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 (3)'!$A$7:$O$22,14))</f>
        <v/>
      </c>
      <c r="C17" s="489" t="str">
        <f>IF($E17="","",VLOOKUP($E17,'1MD ELO (3)'!$A$7:$O$22,15))</f>
        <v/>
      </c>
      <c r="D17" s="489" t="str">
        <f>IF($E17="","",VLOOKUP($E17,'1MD ELO (3)'!$A$7:$O$22,5))</f>
        <v/>
      </c>
      <c r="E17" s="650"/>
      <c r="F17" s="540" t="str">
        <f>UPPER(IF($E17="","",VLOOKUP($E17,'1MD ELO (3)'!$A$7:$O$22,2)))</f>
        <v/>
      </c>
      <c r="G17" s="540" t="str">
        <f>IF($E17="","",VLOOKUP($E17,'1MD ELO (3)'!$A$7:$O$22,3))</f>
        <v/>
      </c>
      <c r="H17" s="540"/>
      <c r="I17" s="540" t="str">
        <f>IF($E17="","",VLOOKUP($E17,'1MD ELO (3)'!$A$7:$O$22,4))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 (3)'!$A$7:$O$22,14))</f>
        <v/>
      </c>
      <c r="C19" s="489" t="str">
        <f>IF($E19="","",VLOOKUP($E19,'1MD ELO (3)'!$A$7:$O$22,15))</f>
        <v/>
      </c>
      <c r="D19" s="489" t="str">
        <f>IF($E19="","",VLOOKUP($E19,'1MD ELO (3)'!$A$7:$O$22,5))</f>
        <v/>
      </c>
      <c r="E19" s="650"/>
      <c r="F19" s="540" t="str">
        <f>UPPER(IF($E19="","",VLOOKUP($E19,'1MD ELO (3)'!$A$7:$O$22,2)))</f>
        <v/>
      </c>
      <c r="G19" s="540" t="str">
        <f>IF($E19="","",VLOOKUP($E19,'1MD ELO (3)'!$A$7:$O$22,3))</f>
        <v/>
      </c>
      <c r="H19" s="540"/>
      <c r="I19" s="540" t="str">
        <f>IF($E19="","",VLOOKUP($E19,'1MD ELO (3)'!$A$7:$O$22,4))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 (3)'!$A$7:$O$22,14))</f>
        <v/>
      </c>
      <c r="C21" s="489" t="str">
        <f>IF($E21="","",VLOOKUP($E21,'1MD ELO (3)'!$A$7:$O$22,15))</f>
        <v/>
      </c>
      <c r="D21" s="489" t="str">
        <f>IF($E21="","",VLOOKUP($E21,'1MD ELO (3)'!$A$7:$O$22,5))</f>
        <v/>
      </c>
      <c r="E21" s="490"/>
      <c r="F21" s="541" t="str">
        <f>UPPER(IF($E21="","",VLOOKUP($E21,'1MD ELO (3)'!$A$7:$O$22,2)))</f>
        <v/>
      </c>
      <c r="G21" s="541" t="str">
        <f>IF($E21="","",VLOOKUP($E21,'1MD ELO (3)'!$A$7:$O$22,3))</f>
        <v/>
      </c>
      <c r="H21" s="541"/>
      <c r="I21" s="541" t="str">
        <f>IF($E21="","",VLOOKUP($E21,'1MD ELO (3)'!$A$7:$O$22,4))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 (3)'!$A$7:$Q$134,2)))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 (3)'!$A$7:$Q$134,2)))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t="str">
        <f>R4</f>
        <v>Kovács Zoltán</v>
      </c>
      <c r="P62" s="529"/>
      <c r="Q62" s="330"/>
      <c r="R62" s="241">
        <f>MIN(4,'1MD ELO (3)'!Q5)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B22 B24 B26 B28 B30 B32 B34 B36 B38 B40 B42 B44 B46 B48 B50 B52">
    <cfRule type="cellIs" dxfId="424" priority="7" stopIfTrue="1" operator="equal">
      <formula>"QA"</formula>
    </cfRule>
    <cfRule type="cellIs" dxfId="423" priority="8" stopIfTrue="1" operator="equal">
      <formula>"DA"</formula>
    </cfRule>
  </conditionalFormatting>
  <conditionalFormatting sqref="E7 E21">
    <cfRule type="expression" dxfId="422" priority="5" stopIfTrue="1">
      <formula>$E7&lt;5</formula>
    </cfRule>
  </conditionalFormatting>
  <conditionalFormatting sqref="E22 E24 E26 E28 E30 E32 E34 E36 E38 E40 E42 E44 E46 E48 E50 E52">
    <cfRule type="expression" dxfId="421" priority="13" stopIfTrue="1">
      <formula>AND($E22&lt;9,$C22&gt;0)</formula>
    </cfRule>
  </conditionalFormatting>
  <conditionalFormatting sqref="F7 F9 F11 F13 F15 F17 F19 F21:F22">
    <cfRule type="cellIs" dxfId="420" priority="4" stopIfTrue="1" operator="equal">
      <formula>"Bye"</formula>
    </cfRule>
  </conditionalFormatting>
  <conditionalFormatting sqref="F24 F26 F28 F30 F32 F34 F36 F38 F40 F42 F44 F46 F48 F50">
    <cfRule type="cellIs" dxfId="419" priority="11" stopIfTrue="1" operator="equal">
      <formula>"Bye"</formula>
    </cfRule>
  </conditionalFormatting>
  <conditionalFormatting sqref="F24:I24 F26:I26 F28:I28 F30:I30 F32:I32 F34:I34 F36:I36 F38:I38 F40:I40 F42:I42 F44:I44 F46:I46 F48:I48 F50:I50 F22:I22">
    <cfRule type="expression" dxfId="418" priority="12" stopIfTrue="1">
      <formula>AND($E22&lt;9,$C22&gt;0)</formula>
    </cfRule>
  </conditionalFormatting>
  <conditionalFormatting sqref="H7 H9 H11 H13 H15 H17 H19 H21">
    <cfRule type="expression" dxfId="417" priority="17" stopIfTrue="1">
      <formula>AND($E7&lt;9,$C7&gt;0)</formula>
    </cfRule>
  </conditionalFormatting>
  <conditionalFormatting sqref="I8 K10 I12 M14 I16 K18 I20 I23 K25 I27 M29 I31 K33 I35 I39 K41 I43 M45 I47 K49 I51">
    <cfRule type="expression" dxfId="416" priority="14" stopIfTrue="1">
      <formula>AND($O$1="CU",I8="Umpire")</formula>
    </cfRule>
    <cfRule type="expression" dxfId="415" priority="15" stopIfTrue="1">
      <formula>AND($O$1="CU",I8&lt;&gt;"Umpire",J8&lt;&gt;"")</formula>
    </cfRule>
    <cfRule type="expression" dxfId="414" priority="16" stopIfTrue="1">
      <formula>AND($O$1="CU",I8&lt;&gt;"Umpire")</formula>
    </cfRule>
  </conditionalFormatting>
  <conditionalFormatting sqref="J8 L10 J12 N14 J16 L18 J20 R62">
    <cfRule type="expression" dxfId="413" priority="6" stopIfTrue="1">
      <formula>$O$1="CU"</formula>
    </cfRule>
  </conditionalFormatting>
  <conditionalFormatting sqref="K8 M10 K12 O14 K16 M18 K20 K23 M25 K27 O29 K31 M33 K35 K39 M41 K43 O45 K47 M49 K51">
    <cfRule type="expression" dxfId="412" priority="9" stopIfTrue="1">
      <formula>J8="as"</formula>
    </cfRule>
    <cfRule type="expression" dxfId="411" priority="10" stopIfTrue="1">
      <formula>J8="bs"</formula>
    </cfRule>
  </conditionalFormatting>
  <conditionalFormatting sqref="O16">
    <cfRule type="expression" dxfId="410" priority="1" stopIfTrue="1">
      <formula>AND($O$1="CU",O16="Umpire")</formula>
    </cfRule>
    <cfRule type="expression" dxfId="409" priority="2" stopIfTrue="1">
      <formula>AND($O$1="CU",O16&lt;&gt;"Umpire",P16&lt;&gt;"")</formula>
    </cfRule>
    <cfRule type="expression" dxfId="408" priority="3" stopIfTrue="1">
      <formula>AND($O$1="CU",O16&lt;&gt;"Umpire")</formula>
    </cfRule>
  </conditionalFormatting>
  <dataValidations count="1">
    <dataValidation type="list" allowBlank="1" showInputMessage="1" sqref="I23 I39 I27 I35 I43 I31 I51 I47 K49 K41 M45 K33 K25 M29 I16 K18 K10 I20 I12 I8 M14 O16" xr:uid="{4425F9E3-95A4-447B-936F-D60D0F81485A}">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0D4C-C1D4-4858-A9F5-C6A0438DDD21}">
  <sheetPr codeName="Sheet145">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Diákolimpiai Döntő</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430">
        <f>Altalanos!$C$8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c r="L4" s="143"/>
      <c r="M4" s="145"/>
      <c r="N4" s="143"/>
      <c r="O4" s="142"/>
      <c r="P4" s="143"/>
      <c r="Q4" s="142"/>
      <c r="R4" s="88" t="str">
        <f>Altalanos!$E$10</f>
        <v>Kovács Zoltán</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2" customFormat="1" ht="11.1" customHeight="1" thickBot="1" x14ac:dyDescent="0.3">
      <c r="A6" s="705"/>
      <c r="B6" s="714"/>
      <c r="C6" s="714"/>
      <c r="D6" s="714"/>
      <c r="E6" s="714"/>
      <c r="F6" s="713" t="str">
        <f>IF(Y3="","",CONCATENATE(AH1," / ",AG1," pont"))</f>
        <v/>
      </c>
      <c r="G6" s="715"/>
      <c r="H6" s="716"/>
      <c r="I6" s="715"/>
      <c r="J6" s="717"/>
      <c r="K6" s="714" t="str">
        <f>IF(Y3="","",CONCATENATE(AF1," pont"))</f>
        <v/>
      </c>
      <c r="L6" s="717"/>
      <c r="M6" s="714" t="str">
        <f>IF(Y3="","",CONCATENATE(AE1," pont"))</f>
        <v/>
      </c>
      <c r="N6" s="717"/>
      <c r="O6" s="714" t="str">
        <f>IF(Y3="","",CONCATENATE(AD1," pont"))</f>
        <v/>
      </c>
      <c r="P6" s="717"/>
      <c r="Q6" s="714" t="str">
        <f>IF(Y3="","",CONCATENATE(AC1," pont"))</f>
        <v/>
      </c>
      <c r="R6" s="724"/>
      <c r="Y6" s="720"/>
      <c r="Z6" s="720"/>
      <c r="AA6" s="720" t="s">
        <v>196</v>
      </c>
      <c r="AB6" s="721">
        <v>150</v>
      </c>
      <c r="AC6" s="721">
        <v>120</v>
      </c>
      <c r="AD6" s="721">
        <v>90</v>
      </c>
      <c r="AE6" s="721">
        <v>60</v>
      </c>
      <c r="AF6" s="721">
        <v>40</v>
      </c>
      <c r="AG6" s="721">
        <v>25</v>
      </c>
      <c r="AH6" s="721">
        <v>10</v>
      </c>
      <c r="AI6" s="723"/>
      <c r="AJ6" s="723"/>
      <c r="AK6" s="723"/>
    </row>
    <row r="7" spans="1:37" s="38" customFormat="1" ht="10.5" customHeight="1" x14ac:dyDescent="0.25">
      <c r="A7" s="153">
        <v>1</v>
      </c>
      <c r="B7" s="384" t="str">
        <f>IF($E7="","",VLOOKUP($E7,'1MD ELO (3)'!$A$7:$O$48,14))</f>
        <v/>
      </c>
      <c r="C7" s="384" t="str">
        <f>IF($E7="","",VLOOKUP($E7,'1MD ELO (3)'!$A$7:$O$48,15))</f>
        <v/>
      </c>
      <c r="D7" s="414" t="str">
        <f>IF($E7="","",VLOOKUP($E7,'1MD ELO (3)'!$A$7:$O$48,5))</f>
        <v/>
      </c>
      <c r="E7" s="155"/>
      <c r="F7" s="156" t="str">
        <f>UPPER(IF($E7="","",VLOOKUP($E7,'1MD ELO (3)'!$A$7:$O$48,2)))</f>
        <v/>
      </c>
      <c r="G7" s="156" t="str">
        <f>IF($E7="","",VLOOKUP($E7,'1MD ELO (3)'!$A$7:$O$48,3))</f>
        <v/>
      </c>
      <c r="H7" s="156"/>
      <c r="I7" s="156" t="str">
        <f>IF($E7="","",VLOOKUP($E7,'1MD ELO (3)'!$A$7:$O$48,4))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 (3)'!$A$7:$O$48,14))</f>
        <v/>
      </c>
      <c r="C9" s="384" t="str">
        <f>IF($E9="","",VLOOKUP($E9,'1MD ELO (3)'!$A$7:$O$48,15))</f>
        <v/>
      </c>
      <c r="D9" s="414" t="str">
        <f>IF($E9="","",VLOOKUP($E9,'1MD ELO (3)'!$A$7:$O$48,5))</f>
        <v/>
      </c>
      <c r="E9" s="155"/>
      <c r="F9" s="450" t="str">
        <f>UPPER(IF($E9="","",VLOOKUP($E9,'1MD ELO (3)'!$A$7:$O$48,2)))</f>
        <v/>
      </c>
      <c r="G9" s="450" t="str">
        <f>IF($E9="","",VLOOKUP($E9,'1MD ELO (3)'!$A$7:$O$48,3))</f>
        <v/>
      </c>
      <c r="H9" s="450"/>
      <c r="I9" s="450" t="str">
        <f>IF($E9="","",VLOOKUP($E9,'1MD ELO (3)'!$A$7:$O$48,4))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 (3)'!$A$7:$O$48,14))</f>
        <v/>
      </c>
      <c r="C11" s="384" t="str">
        <f>IF($E11="","",VLOOKUP($E11,'1MD ELO (3)'!$A$7:$O$48,15))</f>
        <v/>
      </c>
      <c r="D11" s="414" t="str">
        <f>IF($E11="","",VLOOKUP($E11,'1MD ELO (3)'!$A$7:$O$48,5))</f>
        <v/>
      </c>
      <c r="E11" s="155"/>
      <c r="F11" s="450" t="str">
        <f>UPPER(IF($E11="","",VLOOKUP($E11,'1MD ELO (3)'!$A$7:$O$48,2)))</f>
        <v/>
      </c>
      <c r="G11" s="450" t="str">
        <f>IF($E11="","",VLOOKUP($E11,'1MD ELO (3)'!$A$7:$O$48,3))</f>
        <v/>
      </c>
      <c r="H11" s="450"/>
      <c r="I11" s="450" t="str">
        <f>IF($E11="","",VLOOKUP($E11,'1MD ELO (3)'!$A$7:$O$48,4))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 (3)'!$A$7:$O$48,14))</f>
        <v/>
      </c>
      <c r="C13" s="384" t="str">
        <f>IF($E13="","",VLOOKUP($E13,'1MD ELO (3)'!$A$7:$O$48,15))</f>
        <v/>
      </c>
      <c r="D13" s="414" t="str">
        <f>IF($E13="","",VLOOKUP($E13,'1MD ELO (3)'!$A$7:$O$48,5))</f>
        <v/>
      </c>
      <c r="E13" s="155"/>
      <c r="F13" s="450" t="str">
        <f>UPPER(IF($E13="","",VLOOKUP($E13,'1MD ELO (3)'!$A$7:$O$48,2)))</f>
        <v/>
      </c>
      <c r="G13" s="450" t="str">
        <f>IF($E13="","",VLOOKUP($E13,'1MD ELO (3)'!$A$7:$O$48,3))</f>
        <v/>
      </c>
      <c r="H13" s="450"/>
      <c r="I13" s="450" t="str">
        <f>IF($E13="","",VLOOKUP($E13,'1MD ELO (3)'!$A$7:$O$48,4))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 (3)'!$A$7:$O$48,14))</f>
        <v/>
      </c>
      <c r="C15" s="384" t="str">
        <f>IF($E15="","",VLOOKUP($E15,'1MD ELO (3)'!$A$7:$O$48,15))</f>
        <v/>
      </c>
      <c r="D15" s="414" t="str">
        <f>IF($E15="","",VLOOKUP($E15,'1MD ELO (3)'!$A$7:$O$48,5))</f>
        <v/>
      </c>
      <c r="E15" s="155"/>
      <c r="F15" s="450" t="str">
        <f>UPPER(IF($E15="","",VLOOKUP($E15,'1MD ELO (3)'!$A$7:$O$48,2)))</f>
        <v/>
      </c>
      <c r="G15" s="450" t="str">
        <f>IF($E15="","",VLOOKUP($E15,'1MD ELO (3)'!$A$7:$O$48,3))</f>
        <v/>
      </c>
      <c r="H15" s="450"/>
      <c r="I15" s="450" t="str">
        <f>IF($E15="","",VLOOKUP($E15,'1MD ELO (3)'!$A$7:$O$48,4))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 (3)'!$A$7:$O$48,14))</f>
        <v/>
      </c>
      <c r="C17" s="384" t="str">
        <f>IF($E17="","",VLOOKUP($E17,'1MD ELO (3)'!$A$7:$O$48,15))</f>
        <v/>
      </c>
      <c r="D17" s="414" t="str">
        <f>IF($E17="","",VLOOKUP($E17,'1MD ELO (3)'!$A$7:$O$48,5))</f>
        <v/>
      </c>
      <c r="E17" s="155"/>
      <c r="F17" s="450" t="str">
        <f>UPPER(IF($E17="","",VLOOKUP($E17,'1MD ELO (3)'!$A$7:$O$48,2)))</f>
        <v/>
      </c>
      <c r="G17" s="450" t="str">
        <f>IF($E17="","",VLOOKUP($E17,'1MD ELO (3)'!$A$7:$O$48,3))</f>
        <v/>
      </c>
      <c r="H17" s="450"/>
      <c r="I17" s="450" t="str">
        <f>IF($E17="","",VLOOKUP($E17,'1MD ELO (3)'!$A$7:$O$48,4))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 (3)'!$A$7:$O$48,14))</f>
        <v/>
      </c>
      <c r="C19" s="384" t="str">
        <f>IF($E19="","",VLOOKUP($E19,'1MD ELO (3)'!$A$7:$O$48,15))</f>
        <v/>
      </c>
      <c r="D19" s="414" t="str">
        <f>IF($E19="","",VLOOKUP($E19,'1MD ELO (3)'!$A$7:$O$48,5))</f>
        <v/>
      </c>
      <c r="E19" s="155"/>
      <c r="F19" s="450" t="str">
        <f>UPPER(IF($E19="","",VLOOKUP($E19,'1MD ELO (3)'!$A$7:$O$48,2)))</f>
        <v/>
      </c>
      <c r="G19" s="450" t="str">
        <f>IF($E19="","",VLOOKUP($E19,'1MD ELO (3)'!$A$7:$O$48,3))</f>
        <v/>
      </c>
      <c r="H19" s="450"/>
      <c r="I19" s="450" t="str">
        <f>IF($E19="","",VLOOKUP($E19,'1MD ELO (3)'!$A$7:$O$48,4))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 (3)'!$A$7:$O$48,14))</f>
        <v/>
      </c>
      <c r="C21" s="384" t="str">
        <f>IF($E21="","",VLOOKUP($E21,'1MD ELO (3)'!$A$7:$O$48,15))</f>
        <v/>
      </c>
      <c r="D21" s="414" t="str">
        <f>IF($E21="","",VLOOKUP($E21,'1MD ELO (3)'!$A$7:$O$48,5))</f>
        <v/>
      </c>
      <c r="E21" s="155"/>
      <c r="F21" s="156" t="str">
        <f>UPPER(IF($E21="","",VLOOKUP($E21,'1MD ELO (3)'!$A$7:$O$48,2)))</f>
        <v/>
      </c>
      <c r="G21" s="156" t="str">
        <f>IF($E21="","",VLOOKUP($E21,'1MD ELO (3)'!$A$7:$O$48,3))</f>
        <v/>
      </c>
      <c r="H21" s="156"/>
      <c r="I21" s="156" t="str">
        <f>IF($E21="","",VLOOKUP($E21,'1MD ELO (3)'!$A$7:$O$48,4))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 (3)'!$A$7:$O$48,14))</f>
        <v/>
      </c>
      <c r="C23" s="384" t="str">
        <f>IF($E23="","",VLOOKUP($E23,'1MD ELO (3)'!$A$7:$O$48,15))</f>
        <v/>
      </c>
      <c r="D23" s="414" t="str">
        <f>IF($E23="","",VLOOKUP($E23,'1MD ELO (3)'!$A$7:$O$48,5))</f>
        <v/>
      </c>
      <c r="E23" s="155"/>
      <c r="F23" s="156" t="str">
        <f>UPPER(IF($E23="","",VLOOKUP($E23,'1MD ELO (3)'!$A$7:$O$48,2)))</f>
        <v/>
      </c>
      <c r="G23" s="156" t="str">
        <f>IF($E23="","",VLOOKUP($E23,'1MD ELO (3)'!$A$7:$O$48,3))</f>
        <v/>
      </c>
      <c r="H23" s="156"/>
      <c r="I23" s="156" t="str">
        <f>IF($E23="","",VLOOKUP($E23,'1MD ELO (3)'!$A$7:$O$48,4))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 (3)'!$A$7:$O$48,14))</f>
        <v/>
      </c>
      <c r="C25" s="384" t="str">
        <f>IF($E25="","",VLOOKUP($E25,'1MD ELO (3)'!$A$7:$O$48,15))</f>
        <v/>
      </c>
      <c r="D25" s="414" t="str">
        <f>IF($E25="","",VLOOKUP($E25,'1MD ELO (3)'!$A$7:$O$48,5))</f>
        <v/>
      </c>
      <c r="E25" s="155"/>
      <c r="F25" s="450" t="str">
        <f>UPPER(IF($E25="","",VLOOKUP($E25,'1MD ELO (3)'!$A$7:$O$48,2)))</f>
        <v/>
      </c>
      <c r="G25" s="450" t="str">
        <f>IF($E25="","",VLOOKUP($E25,'1MD ELO (3)'!$A$7:$O$48,3))</f>
        <v/>
      </c>
      <c r="H25" s="450"/>
      <c r="I25" s="450" t="str">
        <f>IF($E25="","",VLOOKUP($E25,'1MD ELO (3)'!$A$7:$O$48,4))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 (3)'!$A$7:$O$48,14))</f>
        <v/>
      </c>
      <c r="C27" s="384" t="str">
        <f>IF($E27="","",VLOOKUP($E27,'1MD ELO (3)'!$A$7:$O$48,15))</f>
        <v/>
      </c>
      <c r="D27" s="414" t="str">
        <f>IF($E27="","",VLOOKUP($E27,'1MD ELO (3)'!$A$7:$O$48,5))</f>
        <v/>
      </c>
      <c r="E27" s="155"/>
      <c r="F27" s="450" t="str">
        <f>UPPER(IF($E27="","",VLOOKUP($E27,'1MD ELO (3)'!$A$7:$O$48,2)))</f>
        <v/>
      </c>
      <c r="G27" s="450" t="str">
        <f>IF($E27="","",VLOOKUP($E27,'1MD ELO (3)'!$A$7:$O$48,3))</f>
        <v/>
      </c>
      <c r="H27" s="450"/>
      <c r="I27" s="450" t="str">
        <f>IF($E27="","",VLOOKUP($E27,'1MD ELO (3)'!$A$7:$O$48,4))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 (3)'!$A$7:$O$48,14))</f>
        <v/>
      </c>
      <c r="C29" s="384" t="str">
        <f>IF($E29="","",VLOOKUP($E29,'1MD ELO (3)'!$A$7:$O$48,15))</f>
        <v/>
      </c>
      <c r="D29" s="414" t="str">
        <f>IF($E29="","",VLOOKUP($E29,'1MD ELO (3)'!$A$7:$O$48,5))</f>
        <v/>
      </c>
      <c r="E29" s="155"/>
      <c r="F29" s="450" t="str">
        <f>UPPER(IF($E29="","",VLOOKUP($E29,'1MD ELO (3)'!$A$7:$O$48,2)))</f>
        <v/>
      </c>
      <c r="G29" s="450" t="str">
        <f>IF($E29="","",VLOOKUP($E29,'1MD ELO (3)'!$A$7:$O$48,3))</f>
        <v/>
      </c>
      <c r="H29" s="450"/>
      <c r="I29" s="450" t="str">
        <f>IF($E29="","",VLOOKUP($E29,'1MD ELO (3)'!$A$7:$O$48,4))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 (3)'!$A$7:$O$48,14))</f>
        <v/>
      </c>
      <c r="C31" s="384" t="str">
        <f>IF($E31="","",VLOOKUP($E31,'1MD ELO (3)'!$A$7:$O$48,15))</f>
        <v/>
      </c>
      <c r="D31" s="414" t="str">
        <f>IF($E31="","",VLOOKUP($E31,'1MD ELO (3)'!$A$7:$O$48,5))</f>
        <v/>
      </c>
      <c r="E31" s="155"/>
      <c r="F31" s="450" t="str">
        <f>UPPER(IF($E31="","",VLOOKUP($E31,'1MD ELO (3)'!$A$7:$O$48,2)))</f>
        <v/>
      </c>
      <c r="G31" s="450" t="str">
        <f>IF($E31="","",VLOOKUP($E31,'1MD ELO (3)'!$A$7:$O$48,3))</f>
        <v/>
      </c>
      <c r="H31" s="450"/>
      <c r="I31" s="450" t="str">
        <f>IF($E31="","",VLOOKUP($E31,'1MD ELO (3)'!$A$7:$O$48,4))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 (3)'!$A$7:$O$48,14))</f>
        <v/>
      </c>
      <c r="C33" s="384" t="str">
        <f>IF($E33="","",VLOOKUP($E33,'1MD ELO (3)'!$A$7:$O$48,15))</f>
        <v/>
      </c>
      <c r="D33" s="414" t="str">
        <f>IF($E33="","",VLOOKUP($E33,'1MD ELO (3)'!$A$7:$O$48,5))</f>
        <v/>
      </c>
      <c r="E33" s="155"/>
      <c r="F33" s="450" t="str">
        <f>UPPER(IF($E33="","",VLOOKUP($E33,'1MD ELO (3)'!$A$7:$O$48,2)))</f>
        <v/>
      </c>
      <c r="G33" s="450" t="str">
        <f>IF($E33="","",VLOOKUP($E33,'1MD ELO (3)'!$A$7:$O$48,3))</f>
        <v/>
      </c>
      <c r="H33" s="450"/>
      <c r="I33" s="450" t="str">
        <f>IF($E33="","",VLOOKUP($E33,'1MD ELO (3)'!$A$7:$O$48,4))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 (3)'!$A$7:$O$48,14))</f>
        <v/>
      </c>
      <c r="C35" s="384" t="str">
        <f>IF($E35="","",VLOOKUP($E35,'1MD ELO (3)'!$A$7:$O$48,15))</f>
        <v/>
      </c>
      <c r="D35" s="414" t="str">
        <f>IF($E35="","",VLOOKUP($E35,'1MD ELO (3)'!$A$7:$O$48,5))</f>
        <v/>
      </c>
      <c r="E35" s="155"/>
      <c r="F35" s="450" t="str">
        <f>UPPER(IF($E35="","",VLOOKUP($E35,'1MD ELO (3)'!$A$7:$O$48,2)))</f>
        <v/>
      </c>
      <c r="G35" s="450" t="str">
        <f>IF($E35="","",VLOOKUP($E35,'1MD ELO (3)'!$A$7:$O$48,3))</f>
        <v/>
      </c>
      <c r="H35" s="450"/>
      <c r="I35" s="450" t="str">
        <f>IF($E35="","",VLOOKUP($E35,'1MD ELO (3)'!$A$7:$O$48,4))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 (3)'!$A$7:$O$48,14))</f>
        <v/>
      </c>
      <c r="C37" s="384" t="str">
        <f>IF($E37="","",VLOOKUP($E37,'1MD ELO (3)'!$A$7:$O$48,15))</f>
        <v/>
      </c>
      <c r="D37" s="414" t="str">
        <f>IF($E37="","",VLOOKUP($E37,'1MD ELO (3)'!$A$7:$O$48,5))</f>
        <v/>
      </c>
      <c r="E37" s="155"/>
      <c r="F37" s="156" t="str">
        <f>UPPER(IF($E37="","",VLOOKUP($E37,'1MD ELO (3)'!$A$7:$O$48,2)))</f>
        <v/>
      </c>
      <c r="G37" s="156" t="str">
        <f>IF($E37="","",VLOOKUP($E37,'1MD ELO (3)'!$A$7:$O$48,3))</f>
        <v/>
      </c>
      <c r="H37" s="156"/>
      <c r="I37" s="156" t="str">
        <f>IF($E37="","",VLOOKUP($E37,'1MD ELO (3)'!$A$7:$O$48,4))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 (3)'!$A$7:$O$48,14))</f>
        <v/>
      </c>
      <c r="C39" s="384" t="str">
        <f>IF($E39="","",VLOOKUP($E39,'1MD ELO (3)'!$A$7:$O$48,15))</f>
        <v/>
      </c>
      <c r="D39" s="414" t="str">
        <f>IF($E39="","",VLOOKUP($E39,'1MD ELO (3)'!$A$7:$O$48,5))</f>
        <v/>
      </c>
      <c r="E39" s="155"/>
      <c r="F39" s="156" t="str">
        <f>UPPER(IF($E39="","",VLOOKUP($E39,'1MD ELO (3)'!$A$7:$O$48,2)))</f>
        <v/>
      </c>
      <c r="G39" s="156" t="str">
        <f>IF($E39="","",VLOOKUP($E39,'1MD ELO (3)'!$A$7:$O$48,3))</f>
        <v/>
      </c>
      <c r="H39" s="156"/>
      <c r="I39" s="156" t="str">
        <f>IF($E39="","",VLOOKUP($E39,'1MD ELO (3)'!$A$7:$O$48,4))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 (3)'!$A$7:$O$48,14))</f>
        <v/>
      </c>
      <c r="C41" s="384" t="str">
        <f>IF($E41="","",VLOOKUP($E41,'1MD ELO (3)'!$A$7:$O$48,15))</f>
        <v/>
      </c>
      <c r="D41" s="414" t="str">
        <f>IF($E41="","",VLOOKUP($E41,'1MD ELO (3)'!$A$7:$O$48,5))</f>
        <v/>
      </c>
      <c r="E41" s="155"/>
      <c r="F41" s="450" t="str">
        <f>UPPER(IF($E41="","",VLOOKUP($E41,'1MD ELO (3)'!$A$7:$O$48,2)))</f>
        <v/>
      </c>
      <c r="G41" s="450" t="str">
        <f>IF($E41="","",VLOOKUP($E41,'1MD ELO (3)'!$A$7:$O$48,3))</f>
        <v/>
      </c>
      <c r="H41" s="450"/>
      <c r="I41" s="450" t="str">
        <f>IF($E41="","",VLOOKUP($E41,'1MD ELO (3)'!$A$7:$O$48,4))</f>
        <v/>
      </c>
      <c r="J41" s="176"/>
      <c r="K41" s="157"/>
      <c r="L41" s="177"/>
      <c r="M41" s="157"/>
      <c r="N41" s="182"/>
      <c r="O41" s="160"/>
      <c r="P41" s="162"/>
      <c r="Q41" s="772" t="str">
        <f>IF(Y3="","",CONCATENATE(AB1," pont"))</f>
        <v/>
      </c>
      <c r="R41" s="773"/>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 (3)'!$A$7:$O$48,14))</f>
        <v/>
      </c>
      <c r="C43" s="384" t="str">
        <f>IF($E43="","",VLOOKUP($E43,'1MD ELO (3)'!$A$7:$O$48,15))</f>
        <v/>
      </c>
      <c r="D43" s="414" t="str">
        <f>IF($E43="","",VLOOKUP($E43,'1MD ELO (3)'!$A$7:$O$48,5))</f>
        <v/>
      </c>
      <c r="E43" s="155"/>
      <c r="F43" s="450" t="str">
        <f>UPPER(IF($E43="","",VLOOKUP($E43,'1MD ELO (3)'!$A$7:$O$48,2)))</f>
        <v/>
      </c>
      <c r="G43" s="450" t="str">
        <f>IF($E43="","",VLOOKUP($E43,'1MD ELO (3)'!$A$7:$O$48,3))</f>
        <v/>
      </c>
      <c r="H43" s="450"/>
      <c r="I43" s="450" t="str">
        <f>IF($E43="","",VLOOKUP($E43,'1MD ELO (3)'!$A$7:$O$48,4))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 (3)'!$A$7:$O$48,14))</f>
        <v/>
      </c>
      <c r="C45" s="384" t="str">
        <f>IF($E45="","",VLOOKUP($E45,'1MD ELO (3)'!$A$7:$O$48,15))</f>
        <v/>
      </c>
      <c r="D45" s="414" t="str">
        <f>IF($E45="","",VLOOKUP($E45,'1MD ELO (3)'!$A$7:$O$48,5))</f>
        <v/>
      </c>
      <c r="E45" s="155"/>
      <c r="F45" s="450" t="str">
        <f>UPPER(IF($E45="","",VLOOKUP($E45,'1MD ELO (3)'!$A$7:$O$48,2)))</f>
        <v/>
      </c>
      <c r="G45" s="450" t="str">
        <f>IF($E45="","",VLOOKUP($E45,'1MD ELO (3)'!$A$7:$O$48,3))</f>
        <v/>
      </c>
      <c r="H45" s="450"/>
      <c r="I45" s="450" t="str">
        <f>IF($E45="","",VLOOKUP($E45,'1MD ELO (3)'!$A$7:$O$48,4))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 (3)'!$A$7:$O$48,14))</f>
        <v/>
      </c>
      <c r="C47" s="384" t="str">
        <f>IF($E47="","",VLOOKUP($E47,'1MD ELO (3)'!$A$7:$O$48,15))</f>
        <v/>
      </c>
      <c r="D47" s="414" t="str">
        <f>IF($E47="","",VLOOKUP($E47,'1MD ELO (3)'!$A$7:$O$48,5))</f>
        <v/>
      </c>
      <c r="E47" s="155"/>
      <c r="F47" s="450" t="str">
        <f>UPPER(IF($E47="","",VLOOKUP($E47,'1MD ELO (3)'!$A$7:$O$48,2)))</f>
        <v/>
      </c>
      <c r="G47" s="450" t="str">
        <f>IF($E47="","",VLOOKUP($E47,'1MD ELO (3)'!$A$7:$O$48,3))</f>
        <v/>
      </c>
      <c r="H47" s="450"/>
      <c r="I47" s="450" t="str">
        <f>IF($E47="","",VLOOKUP($E47,'1MD ELO (3)'!$A$7:$O$48,4))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 (3)'!$A$7:$O$48,14))</f>
        <v/>
      </c>
      <c r="C49" s="384" t="str">
        <f>IF($E49="","",VLOOKUP($E49,'1MD ELO (3)'!$A$7:$O$48,15))</f>
        <v/>
      </c>
      <c r="D49" s="414" t="str">
        <f>IF($E49="","",VLOOKUP($E49,'1MD ELO (3)'!$A$7:$O$48,5))</f>
        <v/>
      </c>
      <c r="E49" s="155"/>
      <c r="F49" s="450" t="str">
        <f>UPPER(IF($E49="","",VLOOKUP($E49,'1MD ELO (3)'!$A$7:$O$48,2)))</f>
        <v/>
      </c>
      <c r="G49" s="450" t="str">
        <f>IF($E49="","",VLOOKUP($E49,'1MD ELO (3)'!$A$7:$O$48,3))</f>
        <v/>
      </c>
      <c r="H49" s="450"/>
      <c r="I49" s="450" t="str">
        <f>IF($E49="","",VLOOKUP($E49,'1MD ELO (3)'!$A$7:$O$48,4))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 (3)'!$A$7:$O$48,14))</f>
        <v/>
      </c>
      <c r="C51" s="384" t="str">
        <f>IF($E51="","",VLOOKUP($E51,'1MD ELO (3)'!$A$7:$O$48,15))</f>
        <v/>
      </c>
      <c r="D51" s="414" t="str">
        <f>IF($E51="","",VLOOKUP($E51,'1MD ELO (3)'!$A$7:$O$48,5))</f>
        <v/>
      </c>
      <c r="E51" s="155"/>
      <c r="F51" s="450" t="str">
        <f>UPPER(IF($E51="","",VLOOKUP($E51,'1MD ELO (3)'!$A$7:$O$48,2)))</f>
        <v/>
      </c>
      <c r="G51" s="450" t="str">
        <f>IF($E51="","",VLOOKUP($E51,'1MD ELO (3)'!$A$7:$O$48,3))</f>
        <v/>
      </c>
      <c r="H51" s="450"/>
      <c r="I51" s="450" t="str">
        <f>IF($E51="","",VLOOKUP($E51,'1MD ELO (3)'!$A$7:$O$48,4))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 (3)'!$A$7:$O$48,14))</f>
        <v/>
      </c>
      <c r="C53" s="384" t="str">
        <f>IF($E53="","",VLOOKUP($E53,'1MD ELO (3)'!$A$7:$O$48,15))</f>
        <v/>
      </c>
      <c r="D53" s="414" t="str">
        <f>IF($E53="","",VLOOKUP($E53,'1MD ELO (3)'!$A$7:$O$48,5))</f>
        <v/>
      </c>
      <c r="E53" s="155"/>
      <c r="F53" s="156" t="str">
        <f>UPPER(IF($E53="","",VLOOKUP($E53,'1MD ELO (3)'!$A$7:$O$48,2)))</f>
        <v/>
      </c>
      <c r="G53" s="156" t="str">
        <f>IF($E53="","",VLOOKUP($E53,'1MD ELO (3)'!$A$7:$O$48,3))</f>
        <v/>
      </c>
      <c r="H53" s="156"/>
      <c r="I53" s="156" t="str">
        <f>IF($E53="","",VLOOKUP($E53,'1MD ELO (3)'!$A$7:$O$48,4))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 (3)'!$A$7:$O$48,14))</f>
        <v/>
      </c>
      <c r="C55" s="384" t="str">
        <f>IF($E55="","",VLOOKUP($E55,'1MD ELO (3)'!$A$7:$O$48,15))</f>
        <v/>
      </c>
      <c r="D55" s="414" t="str">
        <f>IF($E55="","",VLOOKUP($E55,'1MD ELO (3)'!$A$7:$O$48,5))</f>
        <v/>
      </c>
      <c r="E55" s="155"/>
      <c r="F55" s="156" t="str">
        <f>UPPER(IF($E55="","",VLOOKUP($E55,'1MD ELO (3)'!$A$7:$O$48,2)))</f>
        <v/>
      </c>
      <c r="G55" s="156" t="str">
        <f>IF($E55="","",VLOOKUP($E55,'1MD ELO (3)'!$A$7:$O$48,3))</f>
        <v/>
      </c>
      <c r="H55" s="156"/>
      <c r="I55" s="156" t="str">
        <f>IF($E55="","",VLOOKUP($E55,'1MD ELO (3)'!$A$7:$O$48,4))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 (3)'!$A$7:$O$48,14))</f>
        <v/>
      </c>
      <c r="C57" s="384" t="str">
        <f>IF($E57="","",VLOOKUP($E57,'1MD ELO (3)'!$A$7:$O$48,15))</f>
        <v/>
      </c>
      <c r="D57" s="414" t="str">
        <f>IF($E57="","",VLOOKUP($E57,'1MD ELO (3)'!$A$7:$O$48,5))</f>
        <v/>
      </c>
      <c r="E57" s="155"/>
      <c r="F57" s="450" t="str">
        <f>UPPER(IF($E57="","",VLOOKUP($E57,'1MD ELO (3)'!$A$7:$O$48,2)))</f>
        <v/>
      </c>
      <c r="G57" s="450" t="str">
        <f>IF($E57="","",VLOOKUP($E57,'1MD ELO (3)'!$A$7:$O$48,3))</f>
        <v/>
      </c>
      <c r="H57" s="450"/>
      <c r="I57" s="450" t="str">
        <f>IF($E57="","",VLOOKUP($E57,'1MD ELO (3)'!$A$7:$O$48,4))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 (3)'!$A$7:$O$48,14))</f>
        <v/>
      </c>
      <c r="C59" s="384" t="str">
        <f>IF($E59="","",VLOOKUP($E59,'1MD ELO (3)'!$A$7:$O$48,15))</f>
        <v/>
      </c>
      <c r="D59" s="414" t="str">
        <f>IF($E59="","",VLOOKUP($E59,'1MD ELO (3)'!$A$7:$O$48,5))</f>
        <v/>
      </c>
      <c r="E59" s="155"/>
      <c r="F59" s="450" t="str">
        <f>UPPER(IF($E59="","",VLOOKUP($E59,'1MD ELO (3)'!$A$7:$O$48,2)))</f>
        <v/>
      </c>
      <c r="G59" s="450" t="str">
        <f>IF($E59="","",VLOOKUP($E59,'1MD ELO (3)'!$A$7:$O$48,3))</f>
        <v/>
      </c>
      <c r="H59" s="450"/>
      <c r="I59" s="450" t="str">
        <f>IF($E59="","",VLOOKUP($E59,'1MD ELO (3)'!$A$7:$O$48,4))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 (3)'!$A$7:$O$48,14))</f>
        <v/>
      </c>
      <c r="C61" s="384" t="str">
        <f>IF($E61="","",VLOOKUP($E61,'1MD ELO (3)'!$A$7:$O$48,15))</f>
        <v/>
      </c>
      <c r="D61" s="414" t="str">
        <f>IF($E61="","",VLOOKUP($E61,'1MD ELO (3)'!$A$7:$O$48,5))</f>
        <v/>
      </c>
      <c r="E61" s="155"/>
      <c r="F61" s="450" t="str">
        <f>UPPER(IF($E61="","",VLOOKUP($E61,'1MD ELO (3)'!$A$7:$O$48,2)))</f>
        <v/>
      </c>
      <c r="G61" s="450" t="str">
        <f>IF($E61="","",VLOOKUP($E61,'1MD ELO (3)'!$A$7:$O$48,3))</f>
        <v/>
      </c>
      <c r="H61" s="450"/>
      <c r="I61" s="450" t="str">
        <f>IF($E61="","",VLOOKUP($E61,'1MD ELO (3)'!$A$7:$O$48,4))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 (3)'!$A$7:$O$48,14))</f>
        <v/>
      </c>
      <c r="C63" s="384" t="str">
        <f>IF($E63="","",VLOOKUP($E63,'1MD ELO (3)'!$A$7:$O$48,15))</f>
        <v/>
      </c>
      <c r="D63" s="414" t="str">
        <f>IF($E63="","",VLOOKUP($E63,'1MD ELO (3)'!$A$7:$O$48,5))</f>
        <v/>
      </c>
      <c r="E63" s="155"/>
      <c r="F63" s="450" t="str">
        <f>UPPER(IF($E63="","",VLOOKUP($E63,'1MD ELO (3)'!$A$7:$O$48,2)))</f>
        <v/>
      </c>
      <c r="G63" s="450" t="str">
        <f>IF($E63="","",VLOOKUP($E63,'1MD ELO (3)'!$A$7:$O$48,3))</f>
        <v/>
      </c>
      <c r="H63" s="450"/>
      <c r="I63" s="450" t="str">
        <f>IF($E63="","",VLOOKUP($E63,'1MD ELO (3)'!$A$7:$O$48,4))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 (3)'!$A$7:$O$48,14))</f>
        <v/>
      </c>
      <c r="C65" s="384" t="str">
        <f>IF($E65="","",VLOOKUP($E65,'1MD ELO (3)'!$A$7:$O$48,15))</f>
        <v/>
      </c>
      <c r="D65" s="414" t="str">
        <f>IF($E65="","",VLOOKUP($E65,'1MD ELO (3)'!$A$7:$O$48,5))</f>
        <v/>
      </c>
      <c r="E65" s="155"/>
      <c r="F65" s="450" t="str">
        <f>UPPER(IF($E65="","",VLOOKUP($E65,'1MD ELO (3)'!$A$7:$O$48,2)))</f>
        <v/>
      </c>
      <c r="G65" s="450" t="str">
        <f>IF($E65="","",VLOOKUP($E65,'1MD ELO (3)'!$A$7:$O$48,3))</f>
        <v/>
      </c>
      <c r="H65" s="450"/>
      <c r="I65" s="450" t="str">
        <f>IF($E65="","",VLOOKUP($E65,'1MD ELO (3)'!$A$7:$O$48,4))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 (3)'!$A$7:$O$48,14))</f>
        <v/>
      </c>
      <c r="C67" s="384" t="str">
        <f>IF($E67="","",VLOOKUP($E67,'1MD ELO (3)'!$A$7:$O$48,15))</f>
        <v/>
      </c>
      <c r="D67" s="414" t="str">
        <f>IF($E67="","",VLOOKUP($E67,'1MD ELO (3)'!$A$7:$O$48,5))</f>
        <v/>
      </c>
      <c r="E67" s="155"/>
      <c r="F67" s="450" t="str">
        <f>UPPER(IF($E67="","",VLOOKUP($E67,'1MD ELO (3)'!$A$7:$O$48,2)))</f>
        <v/>
      </c>
      <c r="G67" s="450" t="str">
        <f>IF($E67="","",VLOOKUP($E67,'1MD ELO (3)'!$A$7:$O$48,3))</f>
        <v/>
      </c>
      <c r="H67" s="450"/>
      <c r="I67" s="450" t="str">
        <f>IF($E67="","",VLOOKUP($E67,'1MD ELO (3)'!$A$7:$O$48,4))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 (3)'!$A$7:$O$48,14))</f>
        <v/>
      </c>
      <c r="C69" s="384" t="str">
        <f>IF($E69="","",VLOOKUP($E69,'1MD ELO (3)'!$A$7:$O$48,15))</f>
        <v/>
      </c>
      <c r="D69" s="414" t="str">
        <f>IF($E69="","",VLOOKUP($E69,'1MD ELO (3)'!$A$7:$O$48,5))</f>
        <v/>
      </c>
      <c r="E69" s="155"/>
      <c r="F69" s="156" t="str">
        <f>UPPER(IF($E69="","",VLOOKUP($E69,'1MD ELO (3)'!$A$7:$O$48,2)))</f>
        <v/>
      </c>
      <c r="G69" s="156" t="str">
        <f>IF($E69="","",VLOOKUP($E69,'1MD ELO (3)'!$A$7:$O$48,3))</f>
        <v/>
      </c>
      <c r="H69" s="156"/>
      <c r="I69" s="156" t="str">
        <f>IF($E69="","",VLOOKUP($E69,'1MD ELO (3)'!$A$7:$O$48,4))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 (3)'!$A$7:$Q$134,2)))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 (3)'!$A$7:$Q$134,2)))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 (3)'!$A$7:$Q$134,2)))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 (3)'!$A$7:$Q$134,2)))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 (3)'!$A$7:$Q$134,2)))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 (3)'!$A$7:$Q$134,2)))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 (3)'!$A$7:$Q$134,2)))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 (3)'!$A$7:$Q$134,2)))</f>
        <v/>
      </c>
      <c r="G79" s="238"/>
      <c r="H79" s="237"/>
      <c r="I79" s="239"/>
      <c r="J79" s="240" t="s">
        <v>14</v>
      </c>
      <c r="K79" s="230"/>
      <c r="L79" s="229"/>
      <c r="M79" s="230"/>
      <c r="N79" s="231"/>
      <c r="O79" s="230" t="str">
        <f>R4</f>
        <v>Kovács Zoltán</v>
      </c>
      <c r="P79" s="229"/>
      <c r="Q79" s="230"/>
      <c r="R79" s="241">
        <f>MIN(8,'1MD ELO (3)'!Q5)</f>
        <v>8</v>
      </c>
    </row>
  </sheetData>
  <mergeCells count="2">
    <mergeCell ref="A4:C4"/>
    <mergeCell ref="Q41:R41"/>
  </mergeCells>
  <conditionalFormatting sqref="E7 E9 E11">
    <cfRule type="expression" dxfId="407" priority="1" stopIfTrue="1">
      <formula>$E7&lt;9</formula>
    </cfRule>
  </conditionalFormatting>
  <conditionalFormatting sqref="E13 E15 E17 E19 E21 E23 E25 E27 E29 E31 E33 E35 E37 E39 E41 E43 E45 E47 E49 E51 E53 E55 E57 E59 E61 E63 E65 E67 E69">
    <cfRule type="expression" dxfId="406" priority="7" stopIfTrue="1">
      <formula>AND($E13&lt;9,$C13&gt;0)</formula>
    </cfRule>
  </conditionalFormatting>
  <conditionalFormatting sqref="H7 H9 H11 H13 H15 H17 H19 H21 H23 H25 H27 H29 H31 H33 H35 H37 H39 H41 H43 H45 H47 H49 H51 H53 H55 H57 H59 H61 H63 H65 H67 H69">
    <cfRule type="expression" dxfId="405" priority="11" stopIfTrue="1">
      <formula>AND($E7&lt;9,$C7&gt;0)</formula>
    </cfRule>
  </conditionalFormatting>
  <conditionalFormatting sqref="I8 K10 I12 M14 I16 K18 I20 O22 I24 K26 I28 M30 I32 K34 I36 O39 I40 K42 I44 M46 I48 K50 I52 O54 I56 K58 I60 M62 I64 K66 I68">
    <cfRule type="expression" dxfId="404" priority="8" stopIfTrue="1">
      <formula>AND($O$1="CU",I8="Umpire")</formula>
    </cfRule>
    <cfRule type="expression" dxfId="403" priority="9" stopIfTrue="1">
      <formula>AND($O$1="CU",I8&lt;&gt;"Umpire",J8&lt;&gt;"")</formula>
    </cfRule>
    <cfRule type="expression" dxfId="402" priority="10" stopIfTrue="1">
      <formula>AND($O$1="CU",I8&lt;&gt;"Umpire")</formula>
    </cfRule>
  </conditionalFormatting>
  <conditionalFormatting sqref="J8 L10 J12 N14 J16 L18 J20 P22 J24 L26 J28 N30 J32 L34 J36 P39 J40 L42 J44 N46 J48 L50 J52 P54 J56 L58 J60 N62 J64 L66 J68 R79">
    <cfRule type="expression" dxfId="401" priority="4" stopIfTrue="1">
      <formula>$O$1="CU"</formula>
    </cfRule>
  </conditionalFormatting>
  <conditionalFormatting sqref="K8 M10 K12 O14 K16 M18 K20 Q22 K24 M26 K28 O30 K32 M34 K36 K40 M42 K44 O46 K48 M50 K52 Q54 K56 M58 K60 O62 K64 M66 K68">
    <cfRule type="expression" dxfId="400" priority="5" stopIfTrue="1">
      <formula>J8="as"</formula>
    </cfRule>
    <cfRule type="expression" dxfId="399" priority="6" stopIfTrue="1">
      <formula>J8="bs"</formula>
    </cfRule>
  </conditionalFormatting>
  <conditionalFormatting sqref="Q38">
    <cfRule type="expression" dxfId="398" priority="2" stopIfTrue="1">
      <formula>P39="as"</formula>
    </cfRule>
    <cfRule type="expression" dxfId="397" priority="3" stopIfTrue="1">
      <formula>P39="bs"</formula>
    </cfRule>
  </conditionalFormatting>
  <dataValidations count="2">
    <dataValidation type="list" allowBlank="1" showInputMessage="1" sqref="I8 I24 I12 I28 I16 I40 I20 I44 I48 I52 I32 I36 I56 I60 I64 I68 K66 K58 K50 K42 K34 K26 K18 K10 M14 M30 M46 M62" xr:uid="{2119B8A9-0C68-4993-B4FE-FE5A6A4FFB4D}">
      <formula1>$U$7:$U$16</formula1>
    </dataValidation>
    <dataValidation type="list" allowBlank="1" showInputMessage="1" sqref="O54 O39 O22" xr:uid="{D0A97BF6-677A-485A-93C2-5B7D669ADE0E}">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7E982-C041-489D-868F-149508C0540D}">
  <sheetPr codeName="Sheet158">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Diákolimpiai Döntő</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Altalanos!$C$8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c r="L4" s="143"/>
      <c r="M4" s="102"/>
      <c r="N4" s="143"/>
      <c r="O4" s="142"/>
      <c r="P4" s="143"/>
      <c r="Q4" s="142"/>
      <c r="R4" s="88" t="str">
        <f>Altalanos!$E$10</f>
        <v>Kovács Zoltán</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2" customFormat="1" ht="12.75" customHeight="1" thickBot="1" x14ac:dyDescent="0.3">
      <c r="A6" s="705"/>
      <c r="B6" s="725"/>
      <c r="C6" s="714"/>
      <c r="D6" s="714"/>
      <c r="E6" s="725"/>
      <c r="F6" s="713" t="str">
        <f>IF(Y3="","",CONCATENATE(AH1," pont"))</f>
        <v/>
      </c>
      <c r="G6" s="715"/>
      <c r="H6" s="716"/>
      <c r="I6" s="715"/>
      <c r="J6" s="717"/>
      <c r="K6" s="714" t="str">
        <f>IF(Y3="","",CONCATENATE(AG1," pont"))</f>
        <v/>
      </c>
      <c r="L6" s="717"/>
      <c r="M6" s="714" t="str">
        <f>IF(Y3="","",CONCATENATE(AF1," pont"))</f>
        <v/>
      </c>
      <c r="N6" s="717"/>
      <c r="O6" s="714" t="str">
        <f>IF(Y3="","",CONCATENATE(AE1," pont"))</f>
        <v/>
      </c>
      <c r="P6" s="717"/>
      <c r="Q6" s="714" t="str">
        <f>IF(Y3="","",CONCATENATE(AD1," pont"))</f>
        <v/>
      </c>
      <c r="R6" s="718"/>
      <c r="Y6" s="720"/>
      <c r="Z6" s="720"/>
      <c r="AA6" s="720" t="s">
        <v>196</v>
      </c>
      <c r="AB6" s="721">
        <v>150</v>
      </c>
      <c r="AC6" s="721">
        <v>120</v>
      </c>
      <c r="AD6" s="721">
        <v>90</v>
      </c>
      <c r="AE6" s="721">
        <v>60</v>
      </c>
      <c r="AF6" s="721">
        <v>40</v>
      </c>
      <c r="AG6" s="721">
        <v>25</v>
      </c>
      <c r="AH6" s="721">
        <v>10</v>
      </c>
      <c r="AI6" s="723"/>
      <c r="AJ6" s="723"/>
      <c r="AK6" s="723"/>
    </row>
    <row r="7" spans="1:37" s="38" customFormat="1" ht="9" customHeight="1" x14ac:dyDescent="0.25">
      <c r="A7" s="153" t="s">
        <v>7</v>
      </c>
      <c r="B7" s="384" t="str">
        <f>IF($E7="","",VLOOKUP($E7,'1MD ELO (3)'!$A$7:$O$80,14))</f>
        <v/>
      </c>
      <c r="C7" s="384" t="str">
        <f>IF($E7="","",VLOOKUP($E7,'1MD ELO (3)'!$A$7:$O$80,15))</f>
        <v/>
      </c>
      <c r="D7" s="414" t="str">
        <f>IF($E7="","",VLOOKUP($E7,'1MD ELO (3)'!$A$7:$O$80,5))</f>
        <v/>
      </c>
      <c r="E7" s="155"/>
      <c r="F7" s="156" t="str">
        <f>UPPER(IF($E7="","",VLOOKUP($E7,'1MD ELO (3)'!$A$7:$O$80,2)))</f>
        <v/>
      </c>
      <c r="G7" s="156" t="str">
        <f>IF($E7="","",VLOOKUP($E7,'1MD ELO (3)'!$A$7:$O$80,3))</f>
        <v/>
      </c>
      <c r="H7" s="156"/>
      <c r="I7" s="156" t="str">
        <f>IF($E7="","",VLOOKUP($E7,'1MD ELO (3)'!$A$7:$O$80,4))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 (3)'!$A$7:$O$80,14))</f>
        <v/>
      </c>
      <c r="C8" s="384" t="str">
        <f>IF($E8="","",VLOOKUP($E8,'1MD ELO (3)'!$A$7:$O$80,15))</f>
        <v/>
      </c>
      <c r="D8" s="414" t="str">
        <f>IF($E8="","",VLOOKUP($E8,'1MD ELO (3)'!$A$7:$O$80,5))</f>
        <v/>
      </c>
      <c r="E8" s="155"/>
      <c r="F8" s="450" t="str">
        <f>UPPER(IF($E8="","",VLOOKUP($E8,'1MD ELO (3)'!$A$7:$O$80,2)))</f>
        <v/>
      </c>
      <c r="G8" s="450" t="str">
        <f>IF($E8="","",VLOOKUP($E8,'1MD ELO (3)'!$A$7:$O$80,3))</f>
        <v/>
      </c>
      <c r="H8" s="450"/>
      <c r="I8" s="450" t="str">
        <f>IF($E8="","",VLOOKUP($E8,'1MD ELO (3)'!$A$7:$O$80,4))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 (3)'!$A$7:$O$80,14))</f>
        <v/>
      </c>
      <c r="C9" s="384" t="str">
        <f>IF($E9="","",VLOOKUP($E9,'1MD ELO (3)'!$A$7:$O$80,15))</f>
        <v/>
      </c>
      <c r="D9" s="414" t="str">
        <f>IF($E9="","",VLOOKUP($E9,'1MD ELO (3)'!$A$7:$O$80,5))</f>
        <v/>
      </c>
      <c r="E9" s="155"/>
      <c r="F9" s="450" t="str">
        <f>UPPER(IF($E9="","",VLOOKUP($E9,'1MD ELO (3)'!$A$7:$O$80,2)))</f>
        <v/>
      </c>
      <c r="G9" s="450" t="str">
        <f>IF($E9="","",VLOOKUP($E9,'1MD ELO (3)'!$A$7:$O$80,3))</f>
        <v/>
      </c>
      <c r="H9" s="450"/>
      <c r="I9" s="450" t="str">
        <f>IF($E9="","",VLOOKUP($E9,'1MD ELO (3)'!$A$7:$O$80,4))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 (3)'!$A$7:$O$80,14))</f>
        <v/>
      </c>
      <c r="C10" s="384" t="str">
        <f>IF($E10="","",VLOOKUP($E10,'1MD ELO (3)'!$A$7:$O$80,15))</f>
        <v/>
      </c>
      <c r="D10" s="414" t="str">
        <f>IF($E10="","",VLOOKUP($E10,'1MD ELO (3)'!$A$7:$O$80,5))</f>
        <v/>
      </c>
      <c r="E10" s="155"/>
      <c r="F10" s="450" t="str">
        <f>UPPER(IF($E10="","",VLOOKUP($E10,'1MD ELO (3)'!$A$7:$O$80,2)))</f>
        <v/>
      </c>
      <c r="G10" s="450" t="str">
        <f>IF($E10="","",VLOOKUP($E10,'1MD ELO (3)'!$A$7:$O$80,3))</f>
        <v/>
      </c>
      <c r="H10" s="450"/>
      <c r="I10" s="450" t="str">
        <f>IF($E10="","",VLOOKUP($E10,'1MD ELO (3)'!$A$7:$O$80,4))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 (3)'!$A$7:$O$80,14))</f>
        <v/>
      </c>
      <c r="C11" s="384" t="str">
        <f>IF($E11="","",VLOOKUP($E11,'1MD ELO (3)'!$A$7:$O$80,15))</f>
        <v/>
      </c>
      <c r="D11" s="414" t="str">
        <f>IF($E11="","",VLOOKUP($E11,'1MD ELO (3)'!$A$7:$O$80,5))</f>
        <v/>
      </c>
      <c r="E11" s="155"/>
      <c r="F11" s="450" t="str">
        <f>UPPER(IF($E11="","",VLOOKUP($E11,'1MD ELO (3)'!$A$7:$O$80,2)))</f>
        <v/>
      </c>
      <c r="G11" s="450" t="str">
        <f>IF($E11="","",VLOOKUP($E11,'1MD ELO (3)'!$A$7:$O$80,3))</f>
        <v/>
      </c>
      <c r="H11" s="450"/>
      <c r="I11" s="450" t="str">
        <f>IF($E11="","",VLOOKUP($E11,'1MD ELO (3)'!$A$7:$O$80,4))</f>
        <v/>
      </c>
      <c r="J11" s="249"/>
      <c r="K11" s="173" t="str">
        <f>UPPER(IF(OR(J12="a",J12="as"),F11,IF(OR(J12="b",J12="bs"),F12,)))</f>
        <v/>
      </c>
      <c r="L11" s="181"/>
      <c r="M11" s="253"/>
      <c r="N11" s="254"/>
      <c r="O11" s="157"/>
      <c r="P11" s="184"/>
      <c r="Q11" s="157"/>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 (3)'!$A$7:$O$80,14))</f>
        <v/>
      </c>
      <c r="C12" s="384" t="str">
        <f>IF($E12="","",VLOOKUP($E12,'1MD ELO (3)'!$A$7:$O$80,15))</f>
        <v/>
      </c>
      <c r="D12" s="414" t="str">
        <f>IF($E12="","",VLOOKUP($E12,'1MD ELO (3)'!$A$7:$O$80,5))</f>
        <v/>
      </c>
      <c r="E12" s="155"/>
      <c r="F12" s="450" t="str">
        <f>UPPER(IF($E12="","",VLOOKUP($E12,'1MD ELO (3)'!$A$7:$O$80,2)))</f>
        <v/>
      </c>
      <c r="G12" s="450" t="str">
        <f>IF($E12="","",VLOOKUP($E12,'1MD ELO (3)'!$A$7:$O$80,3))</f>
        <v/>
      </c>
      <c r="H12" s="450"/>
      <c r="I12" s="450" t="str">
        <f>IF($E12="","",VLOOKUP($E12,'1MD ELO (3)'!$A$7:$O$80,4))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 (3)'!$A$7:$O$80,14))</f>
        <v/>
      </c>
      <c r="C13" s="384" t="str">
        <f>IF($E13="","",VLOOKUP($E13,'1MD ELO (3)'!$A$7:$O$80,15))</f>
        <v/>
      </c>
      <c r="D13" s="414" t="str">
        <f>IF($E13="","",VLOOKUP($E13,'1MD ELO (3)'!$A$7:$O$80,5))</f>
        <v/>
      </c>
      <c r="E13" s="155"/>
      <c r="F13" s="450" t="str">
        <f>UPPER(IF($E13="","",VLOOKUP($E13,'1MD ELO (3)'!$A$7:$O$80,2)))</f>
        <v/>
      </c>
      <c r="G13" s="450" t="str">
        <f>IF($E13="","",VLOOKUP($E13,'1MD ELO (3)'!$A$7:$O$80,3))</f>
        <v/>
      </c>
      <c r="H13" s="450"/>
      <c r="I13" s="450" t="str">
        <f>IF($E13="","",VLOOKUP($E13,'1MD ELO (3)'!$A$7:$O$80,4))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 (3)'!$A$7:$O$80,14))</f>
        <v/>
      </c>
      <c r="C14" s="384" t="str">
        <f>IF($E14="","",VLOOKUP($E14,'1MD ELO (3)'!$A$7:$O$80,15))</f>
        <v/>
      </c>
      <c r="D14" s="414" t="str">
        <f>IF($E14="","",VLOOKUP($E14,'1MD ELO (3)'!$A$7:$O$80,5))</f>
        <v/>
      </c>
      <c r="E14" s="155"/>
      <c r="F14" s="156" t="str">
        <f>UPPER(IF($E14="","",VLOOKUP($E14,'1MD ELO (3)'!$A$7:$O$80,2)))</f>
        <v/>
      </c>
      <c r="G14" s="156" t="str">
        <f>IF($E14="","",VLOOKUP($E14,'1MD ELO (3)'!$A$7:$O$80,3))</f>
        <v/>
      </c>
      <c r="H14" s="156"/>
      <c r="I14" s="156" t="str">
        <f>IF($E14="","",VLOOKUP($E14,'1MD ELO (3)'!$A$7:$O$80,4))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 (3)'!$A$7:$O$80,14))</f>
        <v/>
      </c>
      <c r="C15" s="384" t="str">
        <f>IF($E15="","",VLOOKUP($E15,'1MD ELO (3)'!$A$7:$O$80,15))</f>
        <v/>
      </c>
      <c r="D15" s="414" t="str">
        <f>IF($E15="","",VLOOKUP($E15,'1MD ELO (3)'!$A$7:$O$80,5))</f>
        <v/>
      </c>
      <c r="E15" s="155"/>
      <c r="F15" s="156" t="str">
        <f>UPPER(IF($E15="","",VLOOKUP($E15,'1MD ELO (3)'!$A$7:$O$80,2)))</f>
        <v/>
      </c>
      <c r="G15" s="156" t="str">
        <f>IF($E15="","",VLOOKUP($E15,'1MD ELO (3)'!$A$7:$O$80,3))</f>
        <v/>
      </c>
      <c r="H15" s="156"/>
      <c r="I15" s="156" t="str">
        <f>IF($E15="","",VLOOKUP($E15,'1MD ELO (3)'!$A$7:$O$80,4))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 (3)'!$A$7:$O$80,14))</f>
        <v/>
      </c>
      <c r="C16" s="384" t="str">
        <f>IF($E16="","",VLOOKUP($E16,'1MD ELO (3)'!$A$7:$O$80,15))</f>
        <v/>
      </c>
      <c r="D16" s="414" t="str">
        <f>IF($E16="","",VLOOKUP($E16,'1MD ELO (3)'!$A$7:$O$80,5))</f>
        <v/>
      </c>
      <c r="E16" s="155"/>
      <c r="F16" s="450" t="str">
        <f>UPPER(IF($E16="","",VLOOKUP($E16,'1MD ELO (3)'!$A$7:$O$80,2)))</f>
        <v/>
      </c>
      <c r="G16" s="450" t="str">
        <f>IF($E16="","",VLOOKUP($E16,'1MD ELO (3)'!$A$7:$O$80,3))</f>
        <v/>
      </c>
      <c r="H16" s="450"/>
      <c r="I16" s="450" t="str">
        <f>IF($E16="","",VLOOKUP($E16,'1MD ELO (3)'!$A$7:$O$80,4))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 (3)'!$A$7:$O$80,14))</f>
        <v/>
      </c>
      <c r="C17" s="384" t="str">
        <f>IF($E17="","",VLOOKUP($E17,'1MD ELO (3)'!$A$7:$O$80,15))</f>
        <v/>
      </c>
      <c r="D17" s="414" t="str">
        <f>IF($E17="","",VLOOKUP($E17,'1MD ELO (3)'!$A$7:$O$80,5))</f>
        <v/>
      </c>
      <c r="E17" s="155"/>
      <c r="F17" s="450" t="str">
        <f>UPPER(IF($E17="","",VLOOKUP($E17,'1MD ELO (3)'!$A$7:$O$80,2)))</f>
        <v/>
      </c>
      <c r="G17" s="450" t="str">
        <f>IF($E17="","",VLOOKUP($E17,'1MD ELO (3)'!$A$7:$O$80,3))</f>
        <v/>
      </c>
      <c r="H17" s="450"/>
      <c r="I17" s="450" t="str">
        <f>IF($E17="","",VLOOKUP($E17,'1MD ELO (3)'!$A$7:$O$80,4))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 (3)'!$A$7:$O$80,14))</f>
        <v/>
      </c>
      <c r="C18" s="384" t="str">
        <f>IF($E18="","",VLOOKUP($E18,'1MD ELO (3)'!$A$7:$O$80,15))</f>
        <v/>
      </c>
      <c r="D18" s="414" t="str">
        <f>IF($E18="","",VLOOKUP($E18,'1MD ELO (3)'!$A$7:$O$80,5))</f>
        <v/>
      </c>
      <c r="E18" s="155"/>
      <c r="F18" s="450" t="str">
        <f>UPPER(IF($E18="","",VLOOKUP($E18,'1MD ELO (3)'!$A$7:$O$80,2)))</f>
        <v/>
      </c>
      <c r="G18" s="450" t="str">
        <f>IF($E18="","",VLOOKUP($E18,'1MD ELO (3)'!$A$7:$O$80,3))</f>
        <v/>
      </c>
      <c r="H18" s="450"/>
      <c r="I18" s="450" t="str">
        <f>IF($E18="","",VLOOKUP($E18,'1MD ELO (3)'!$A$7:$O$80,4))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 (3)'!$A$7:$O$80,14))</f>
        <v/>
      </c>
      <c r="C19" s="384" t="str">
        <f>IF($E19="","",VLOOKUP($E19,'1MD ELO (3)'!$A$7:$O$80,15))</f>
        <v/>
      </c>
      <c r="D19" s="414" t="str">
        <f>IF($E19="","",VLOOKUP($E19,'1MD ELO (3)'!$A$7:$O$80,5))</f>
        <v/>
      </c>
      <c r="E19" s="155"/>
      <c r="F19" s="450" t="str">
        <f>UPPER(IF($E19="","",VLOOKUP($E19,'1MD ELO (3)'!$A$7:$O$80,2)))</f>
        <v/>
      </c>
      <c r="G19" s="450" t="str">
        <f>IF($E19="","",VLOOKUP($E19,'1MD ELO (3)'!$A$7:$O$80,3))</f>
        <v/>
      </c>
      <c r="H19" s="450"/>
      <c r="I19" s="450" t="str">
        <f>IF($E19="","",VLOOKUP($E19,'1MD ELO (3)'!$A$7:$O$80,4))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 (3)'!$A$7:$O$80,14))</f>
        <v/>
      </c>
      <c r="C20" s="384" t="str">
        <f>IF($E20="","",VLOOKUP($E20,'1MD ELO (3)'!$A$7:$O$80,15))</f>
        <v/>
      </c>
      <c r="D20" s="414" t="str">
        <f>IF($E20="","",VLOOKUP($E20,'1MD ELO (3)'!$A$7:$O$80,5))</f>
        <v/>
      </c>
      <c r="E20" s="155"/>
      <c r="F20" s="450" t="str">
        <f>UPPER(IF($E20="","",VLOOKUP($E20,'1MD ELO (3)'!$A$7:$O$80,2)))</f>
        <v/>
      </c>
      <c r="G20" s="450" t="str">
        <f>IF($E20="","",VLOOKUP($E20,'1MD ELO (3)'!$A$7:$O$80,3))</f>
        <v/>
      </c>
      <c r="H20" s="450"/>
      <c r="I20" s="450" t="str">
        <f>IF($E20="","",VLOOKUP($E20,'1MD ELO (3)'!$A$7:$O$80,4))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 (3)'!$A$7:$O$80,14))</f>
        <v/>
      </c>
      <c r="C21" s="384" t="str">
        <f>IF($E21="","",VLOOKUP($E21,'1MD ELO (3)'!$A$7:$O$80,15))</f>
        <v/>
      </c>
      <c r="D21" s="414" t="str">
        <f>IF($E21="","",VLOOKUP($E21,'1MD ELO (3)'!$A$7:$O$80,5))</f>
        <v/>
      </c>
      <c r="E21" s="155"/>
      <c r="F21" s="450" t="str">
        <f>UPPER(IF($E21="","",VLOOKUP($E21,'1MD ELO (3)'!$A$7:$O$80,2)))</f>
        <v/>
      </c>
      <c r="G21" s="450" t="str">
        <f>IF($E21="","",VLOOKUP($E21,'1MD ELO (3)'!$A$7:$O$80,3))</f>
        <v/>
      </c>
      <c r="H21" s="450"/>
      <c r="I21" s="450" t="str">
        <f>IF($E21="","",VLOOKUP($E21,'1MD ELO (3)'!$A$7:$O$80,4))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 (3)'!$A$7:$O$80,14))</f>
        <v/>
      </c>
      <c r="C22" s="384" t="str">
        <f>IF($E22="","",VLOOKUP($E22,'1MD ELO (3)'!$A$7:$O$80,15))</f>
        <v/>
      </c>
      <c r="D22" s="414" t="str">
        <f>IF($E22="","",VLOOKUP($E22,'1MD ELO (3)'!$A$7:$O$80,5))</f>
        <v/>
      </c>
      <c r="E22" s="155"/>
      <c r="F22" s="156" t="str">
        <f>UPPER(IF($E22="","",VLOOKUP($E22,'1MD ELO (3)'!$A$7:$O$80,2)))</f>
        <v/>
      </c>
      <c r="G22" s="156" t="str">
        <f>IF($E22="","",VLOOKUP($E22,'1MD ELO (3)'!$A$7:$O$80,3))</f>
        <v/>
      </c>
      <c r="H22" s="156"/>
      <c r="I22" s="156" t="str">
        <f>IF($E22="","",VLOOKUP($E22,'1MD ELO (3)'!$A$7:$O$80,4))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 (3)'!$A$7:$O$80,14))</f>
        <v/>
      </c>
      <c r="C23" s="384" t="str">
        <f>IF($E23="","",VLOOKUP($E23,'1MD ELO (3)'!$A$7:$O$80,15))</f>
        <v/>
      </c>
      <c r="D23" s="414" t="str">
        <f>IF($E23="","",VLOOKUP($E23,'1MD ELO (3)'!$A$7:$O$80,5))</f>
        <v/>
      </c>
      <c r="E23" s="155"/>
      <c r="F23" s="156" t="str">
        <f>UPPER(IF($E23="","",VLOOKUP($E23,'1MD ELO (3)'!$A$7:$O$80,2)))</f>
        <v/>
      </c>
      <c r="G23" s="156" t="str">
        <f>IF($E23="","",VLOOKUP($E23,'1MD ELO (3)'!$A$7:$O$80,3))</f>
        <v/>
      </c>
      <c r="H23" s="156"/>
      <c r="I23" s="156" t="str">
        <f>IF($E23="","",VLOOKUP($E23,'1MD ELO (3)'!$A$7:$O$80,4))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 (3)'!$A$7:$O$80,14))</f>
        <v/>
      </c>
      <c r="C24" s="384" t="str">
        <f>IF($E24="","",VLOOKUP($E24,'1MD ELO (3)'!$A$7:$O$80,15))</f>
        <v/>
      </c>
      <c r="D24" s="414" t="str">
        <f>IF($E24="","",VLOOKUP($E24,'1MD ELO (3)'!$A$7:$O$80,5))</f>
        <v/>
      </c>
      <c r="E24" s="155"/>
      <c r="F24" s="450" t="str">
        <f>UPPER(IF($E24="","",VLOOKUP($E24,'1MD ELO (3)'!$A$7:$O$80,2)))</f>
        <v/>
      </c>
      <c r="G24" s="450" t="str">
        <f>IF($E24="","",VLOOKUP($E24,'1MD ELO (3)'!$A$7:$O$80,3))</f>
        <v/>
      </c>
      <c r="H24" s="450"/>
      <c r="I24" s="450" t="str">
        <f>IF($E24="","",VLOOKUP($E24,'1MD ELO (3)'!$A$7:$O$80,4))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 (3)'!$A$7:$O$80,14))</f>
        <v/>
      </c>
      <c r="C25" s="384" t="str">
        <f>IF($E25="","",VLOOKUP($E25,'1MD ELO (3)'!$A$7:$O$80,15))</f>
        <v/>
      </c>
      <c r="D25" s="414" t="str">
        <f>IF($E25="","",VLOOKUP($E25,'1MD ELO (3)'!$A$7:$O$80,5))</f>
        <v/>
      </c>
      <c r="E25" s="155"/>
      <c r="F25" s="450" t="str">
        <f>UPPER(IF($E25="","",VLOOKUP($E25,'1MD ELO (3)'!$A$7:$O$80,2)))</f>
        <v/>
      </c>
      <c r="G25" s="450" t="str">
        <f>IF($E25="","",VLOOKUP($E25,'1MD ELO (3)'!$A$7:$O$80,3))</f>
        <v/>
      </c>
      <c r="H25" s="450"/>
      <c r="I25" s="450" t="str">
        <f>IF($E25="","",VLOOKUP($E25,'1MD ELO (3)'!$A$7:$O$80,4))</f>
        <v/>
      </c>
      <c r="J25" s="249"/>
      <c r="K25" s="173" t="str">
        <f>UPPER(IF(OR(J26="a",J26="as"),F25,IF(OR(J26="b",J26="bs"),F26,)))</f>
        <v/>
      </c>
      <c r="L25" s="252"/>
      <c r="M25" s="157"/>
      <c r="N25" s="184"/>
      <c r="O25" s="182"/>
      <c r="P25" s="182"/>
      <c r="Q25" s="780" t="str">
        <f>IF(Y3="","",CONCATENATE(AC1," pont"))</f>
        <v/>
      </c>
      <c r="R25" s="781"/>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 (3)'!$A$7:$O$80,14))</f>
        <v/>
      </c>
      <c r="C26" s="384" t="str">
        <f>IF($E26="","",VLOOKUP($E26,'1MD ELO (3)'!$A$7:$O$80,15))</f>
        <v/>
      </c>
      <c r="D26" s="414" t="str">
        <f>IF($E26="","",VLOOKUP($E26,'1MD ELO (3)'!$A$7:$O$80,5))</f>
        <v/>
      </c>
      <c r="E26" s="155"/>
      <c r="F26" s="450" t="str">
        <f>UPPER(IF($E26="","",VLOOKUP($E26,'1MD ELO (3)'!$A$7:$O$80,2)))</f>
        <v/>
      </c>
      <c r="G26" s="450" t="str">
        <f>IF($E26="","",VLOOKUP($E26,'1MD ELO (3)'!$A$7:$O$80,3))</f>
        <v/>
      </c>
      <c r="H26" s="450"/>
      <c r="I26" s="450" t="str">
        <f>IF($E26="","",VLOOKUP($E26,'1MD ELO (3)'!$A$7:$O$80,4))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 (3)'!$A$7:$O$80,14))</f>
        <v/>
      </c>
      <c r="C27" s="384" t="str">
        <f>IF($E27="","",VLOOKUP($E27,'1MD ELO (3)'!$A$7:$O$80,15))</f>
        <v/>
      </c>
      <c r="D27" s="414" t="str">
        <f>IF($E27="","",VLOOKUP($E27,'1MD ELO (3)'!$A$7:$O$80,5))</f>
        <v/>
      </c>
      <c r="E27" s="155"/>
      <c r="F27" s="450" t="str">
        <f>UPPER(IF($E27="","",VLOOKUP($E27,'1MD ELO (3)'!$A$7:$O$80,2)))</f>
        <v/>
      </c>
      <c r="G27" s="450" t="str">
        <f>IF($E27="","",VLOOKUP($E27,'1MD ELO (3)'!$A$7:$O$80,3))</f>
        <v/>
      </c>
      <c r="H27" s="450"/>
      <c r="I27" s="450" t="str">
        <f>IF($E27="","",VLOOKUP($E27,'1MD ELO (3)'!$A$7:$O$80,4))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 (3)'!$A$7:$O$80,14))</f>
        <v/>
      </c>
      <c r="C28" s="384" t="str">
        <f>IF($E28="","",VLOOKUP($E28,'1MD ELO (3)'!$A$7:$O$80,15))</f>
        <v/>
      </c>
      <c r="D28" s="414" t="str">
        <f>IF($E28="","",VLOOKUP($E28,'1MD ELO (3)'!$A$7:$O$80,5))</f>
        <v/>
      </c>
      <c r="E28" s="155"/>
      <c r="F28" s="450" t="str">
        <f>UPPER(IF($E28="","",VLOOKUP($E28,'1MD ELO (3)'!$A$7:$O$80,2)))</f>
        <v/>
      </c>
      <c r="G28" s="450" t="str">
        <f>IF($E28="","",VLOOKUP($E28,'1MD ELO (3)'!$A$7:$O$80,3))</f>
        <v/>
      </c>
      <c r="H28" s="450"/>
      <c r="I28" s="450" t="str">
        <f>IF($E28="","",VLOOKUP($E28,'1MD ELO (3)'!$A$7:$O$80,4))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 (3)'!$A$7:$O$80,14))</f>
        <v/>
      </c>
      <c r="C29" s="384" t="str">
        <f>IF($E29="","",VLOOKUP($E29,'1MD ELO (3)'!$A$7:$O$80,15))</f>
        <v/>
      </c>
      <c r="D29" s="414" t="str">
        <f>IF($E29="","",VLOOKUP($E29,'1MD ELO (3)'!$A$7:$O$80,5))</f>
        <v/>
      </c>
      <c r="E29" s="155"/>
      <c r="F29" s="450" t="str">
        <f>UPPER(IF($E29="","",VLOOKUP($E29,'1MD ELO (3)'!$A$7:$O$80,2)))</f>
        <v/>
      </c>
      <c r="G29" s="450" t="str">
        <f>IF($E29="","",VLOOKUP($E29,'1MD ELO (3)'!$A$7:$O$80,3))</f>
        <v/>
      </c>
      <c r="H29" s="450"/>
      <c r="I29" s="450" t="str">
        <f>IF($E29="","",VLOOKUP($E29,'1MD ELO (3)'!$A$7:$O$80,4))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 (3)'!$A$7:$O$80,14))</f>
        <v/>
      </c>
      <c r="C30" s="384" t="str">
        <f>IF($E30="","",VLOOKUP($E30,'1MD ELO (3)'!$A$7:$O$80,15))</f>
        <v/>
      </c>
      <c r="D30" s="414" t="str">
        <f>IF($E30="","",VLOOKUP($E30,'1MD ELO (3)'!$A$7:$O$80,5))</f>
        <v/>
      </c>
      <c r="E30" s="155"/>
      <c r="F30" s="156" t="str">
        <f>UPPER(IF($E30="","",VLOOKUP($E30,'1MD ELO (3)'!$A$7:$O$80,2)))</f>
        <v/>
      </c>
      <c r="G30" s="156" t="str">
        <f>IF($E30="","",VLOOKUP($E30,'1MD ELO (3)'!$A$7:$O$80,3))</f>
        <v/>
      </c>
      <c r="H30" s="156"/>
      <c r="I30" s="156" t="str">
        <f>IF($E30="","",VLOOKUP($E30,'1MD ELO (3)'!$A$7:$O$80,4))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 (3)'!$A$7:$O$80,14))</f>
        <v/>
      </c>
      <c r="C31" s="384" t="str">
        <f>IF($E31="","",VLOOKUP($E31,'1MD ELO (3)'!$A$7:$O$80,15))</f>
        <v/>
      </c>
      <c r="D31" s="414" t="str">
        <f>IF($E31="","",VLOOKUP($E31,'1MD ELO (3)'!$A$7:$O$80,5))</f>
        <v/>
      </c>
      <c r="E31" s="155"/>
      <c r="F31" s="156" t="str">
        <f>UPPER(IF($E31="","",VLOOKUP($E31,'1MD ELO (3)'!$A$7:$O$80,2)))</f>
        <v/>
      </c>
      <c r="G31" s="156" t="str">
        <f>IF($E31="","",VLOOKUP($E31,'1MD ELO (3)'!$A$7:$O$80,3))</f>
        <v/>
      </c>
      <c r="H31" s="156"/>
      <c r="I31" s="156" t="str">
        <f>IF($E31="","",VLOOKUP($E31,'1MD ELO (3)'!$A$7:$O$80,4))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 (3)'!$A$7:$O$80,14))</f>
        <v/>
      </c>
      <c r="C32" s="384" t="str">
        <f>IF($E32="","",VLOOKUP($E32,'1MD ELO (3)'!$A$7:$O$80,15))</f>
        <v/>
      </c>
      <c r="D32" s="414" t="str">
        <f>IF($E32="","",VLOOKUP($E32,'1MD ELO (3)'!$A$7:$O$80,5))</f>
        <v/>
      </c>
      <c r="E32" s="155"/>
      <c r="F32" s="450" t="str">
        <f>UPPER(IF($E32="","",VLOOKUP($E32,'1MD ELO (3)'!$A$7:$O$80,2)))</f>
        <v/>
      </c>
      <c r="G32" s="450" t="str">
        <f>IF($E32="","",VLOOKUP($E32,'1MD ELO (3)'!$A$7:$O$80,3))</f>
        <v/>
      </c>
      <c r="H32" s="450"/>
      <c r="I32" s="450" t="str">
        <f>IF($E32="","",VLOOKUP($E32,'1MD ELO (3)'!$A$7:$O$80,4))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 (3)'!$A$7:$O$80,14))</f>
        <v/>
      </c>
      <c r="C33" s="384" t="str">
        <f>IF($E33="","",VLOOKUP($E33,'1MD ELO (3)'!$A$7:$O$80,15))</f>
        <v/>
      </c>
      <c r="D33" s="414" t="str">
        <f>IF($E33="","",VLOOKUP($E33,'1MD ELO (3)'!$A$7:$O$80,5))</f>
        <v/>
      </c>
      <c r="E33" s="155"/>
      <c r="F33" s="450" t="str">
        <f>UPPER(IF($E33="","",VLOOKUP($E33,'1MD ELO (3)'!$A$7:$O$80,2)))</f>
        <v/>
      </c>
      <c r="G33" s="450" t="str">
        <f>IF($E33="","",VLOOKUP($E33,'1MD ELO (3)'!$A$7:$O$80,3))</f>
        <v/>
      </c>
      <c r="H33" s="450"/>
      <c r="I33" s="450" t="str">
        <f>IF($E33="","",VLOOKUP($E33,'1MD ELO (3)'!$A$7:$O$80,4))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 (3)'!$A$7:$O$80,14))</f>
        <v/>
      </c>
      <c r="C34" s="384" t="str">
        <f>IF($E34="","",VLOOKUP($E34,'1MD ELO (3)'!$A$7:$O$80,15))</f>
        <v/>
      </c>
      <c r="D34" s="414" t="str">
        <f>IF($E34="","",VLOOKUP($E34,'1MD ELO (3)'!$A$7:$O$80,5))</f>
        <v/>
      </c>
      <c r="E34" s="155"/>
      <c r="F34" s="450" t="str">
        <f>UPPER(IF($E34="","",VLOOKUP($E34,'1MD ELO (3)'!$A$7:$O$80,2)))</f>
        <v/>
      </c>
      <c r="G34" s="450" t="str">
        <f>IF($E34="","",VLOOKUP($E34,'1MD ELO (3)'!$A$7:$O$80,3))</f>
        <v/>
      </c>
      <c r="H34" s="450"/>
      <c r="I34" s="450" t="str">
        <f>IF($E34="","",VLOOKUP($E34,'1MD ELO (3)'!$A$7:$O$80,4))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 (3)'!$A$7:$O$80,14))</f>
        <v/>
      </c>
      <c r="C35" s="384" t="str">
        <f>IF($E35="","",VLOOKUP($E35,'1MD ELO (3)'!$A$7:$O$80,15))</f>
        <v/>
      </c>
      <c r="D35" s="414" t="str">
        <f>IF($E35="","",VLOOKUP($E35,'1MD ELO (3)'!$A$7:$O$80,5))</f>
        <v/>
      </c>
      <c r="E35" s="155"/>
      <c r="F35" s="450" t="str">
        <f>UPPER(IF($E35="","",VLOOKUP($E35,'1MD ELO (3)'!$A$7:$O$80,2)))</f>
        <v/>
      </c>
      <c r="G35" s="450" t="str">
        <f>IF($E35="","",VLOOKUP($E35,'1MD ELO (3)'!$A$7:$O$80,3))</f>
        <v/>
      </c>
      <c r="H35" s="450"/>
      <c r="I35" s="450" t="str">
        <f>IF($E35="","",VLOOKUP($E35,'1MD ELO (3)'!$A$7:$O$80,4))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 (3)'!$A$7:$O$80,14))</f>
        <v/>
      </c>
      <c r="C36" s="384" t="str">
        <f>IF($E36="","",VLOOKUP($E36,'1MD ELO (3)'!$A$7:$O$80,15))</f>
        <v/>
      </c>
      <c r="D36" s="414" t="str">
        <f>IF($E36="","",VLOOKUP($E36,'1MD ELO (3)'!$A$7:$O$80,5))</f>
        <v/>
      </c>
      <c r="E36" s="155"/>
      <c r="F36" s="450" t="str">
        <f>UPPER(IF($E36="","",VLOOKUP($E36,'1MD ELO (3)'!$A$7:$O$80,2)))</f>
        <v/>
      </c>
      <c r="G36" s="450" t="str">
        <f>IF($E36="","",VLOOKUP($E36,'1MD ELO (3)'!$A$7:$O$80,3))</f>
        <v/>
      </c>
      <c r="H36" s="450"/>
      <c r="I36" s="450" t="str">
        <f>IF($E36="","",VLOOKUP($E36,'1MD ELO (3)'!$A$7:$O$80,4))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 (3)'!$A$7:$O$80,14))</f>
        <v/>
      </c>
      <c r="C37" s="384" t="str">
        <f>IF($E37="","",VLOOKUP($E37,'1MD ELO (3)'!$A$7:$O$80,15))</f>
        <v/>
      </c>
      <c r="D37" s="414" t="str">
        <f>IF($E37="","",VLOOKUP($E37,'1MD ELO (3)'!$A$7:$O$80,5))</f>
        <v/>
      </c>
      <c r="E37" s="155"/>
      <c r="F37" s="450" t="str">
        <f>UPPER(IF($E37="","",VLOOKUP($E37,'1MD ELO (3)'!$A$7:$O$80,2)))</f>
        <v/>
      </c>
      <c r="G37" s="450" t="str">
        <f>IF($E37="","",VLOOKUP($E37,'1MD ELO (3)'!$A$7:$O$80,3))</f>
        <v/>
      </c>
      <c r="H37" s="450"/>
      <c r="I37" s="450" t="str">
        <f>IF($E37="","",VLOOKUP($E37,'1MD ELO (3)'!$A$7:$O$80,4))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 (3)'!$A$7:$O$80,14))</f>
        <v/>
      </c>
      <c r="C38" s="384" t="str">
        <f>IF($E38="","",VLOOKUP($E38,'1MD ELO (3)'!$A$7:$O$80,15))</f>
        <v/>
      </c>
      <c r="D38" s="414" t="str">
        <f>IF($E38="","",VLOOKUP($E38,'1MD ELO (3)'!$A$7:$O$80,5))</f>
        <v/>
      </c>
      <c r="E38" s="155"/>
      <c r="F38" s="156" t="str">
        <f>UPPER(IF($E38="","",VLOOKUP($E38,'1MD ELO (3)'!$A$7:$O$80,2)))</f>
        <v/>
      </c>
      <c r="G38" s="156" t="str">
        <f>IF($E38="","",VLOOKUP($E38,'1MD ELO (3)'!$A$7:$O$80,3))</f>
        <v/>
      </c>
      <c r="H38" s="156"/>
      <c r="I38" s="156" t="str">
        <f>IF($E38="","",VLOOKUP($E38,'1MD ELO (3)'!$A$7:$O$80,4))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 (3)'!$A$7:$O$80,14))</f>
        <v/>
      </c>
      <c r="C39" s="384" t="str">
        <f>IF($E39="","",VLOOKUP($E39,'1MD ELO (3)'!$A$7:$O$80,15))</f>
        <v/>
      </c>
      <c r="D39" s="414" t="str">
        <f>IF($E39="","",VLOOKUP($E39,'1MD ELO (3)'!$A$7:$O$80,5))</f>
        <v/>
      </c>
      <c r="E39" s="155"/>
      <c r="F39" s="156" t="str">
        <f>UPPER(IF($E39="","",VLOOKUP($E39,'1MD ELO (3)'!$A$7:$O$80,2)))</f>
        <v/>
      </c>
      <c r="G39" s="156" t="str">
        <f>IF($E39="","",VLOOKUP($E39,'1MD ELO (3)'!$A$7:$O$80,3))</f>
        <v/>
      </c>
      <c r="H39" s="156"/>
      <c r="I39" s="156" t="str">
        <f>IF($E39="","",VLOOKUP($E39,'1MD ELO (3)'!$A$7:$O$80,4))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 (3)'!$A$7:$O$80,14))</f>
        <v/>
      </c>
      <c r="C40" s="384" t="str">
        <f>IF($E40="","",VLOOKUP($E40,'1MD ELO (3)'!$A$7:$O$80,15))</f>
        <v/>
      </c>
      <c r="D40" s="414" t="str">
        <f>IF($E40="","",VLOOKUP($E40,'1MD ELO (3)'!$A$7:$O$80,5))</f>
        <v/>
      </c>
      <c r="E40" s="155"/>
      <c r="F40" s="450" t="str">
        <f>UPPER(IF($E40="","",VLOOKUP($E40,'1MD ELO (3)'!$A$7:$O$80,2)))</f>
        <v/>
      </c>
      <c r="G40" s="450" t="str">
        <f>IF($E40="","",VLOOKUP($E40,'1MD ELO (3)'!$A$7:$O$80,3))</f>
        <v/>
      </c>
      <c r="H40" s="450"/>
      <c r="I40" s="450" t="str">
        <f>IF($E40="","",VLOOKUP($E40,'1MD ELO (3)'!$A$7:$O$80,4))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 (3)'!$A$7:$O$80,14))</f>
        <v/>
      </c>
      <c r="C41" s="384" t="str">
        <f>IF($E41="","",VLOOKUP($E41,'1MD ELO (3)'!$A$7:$O$80,15))</f>
        <v/>
      </c>
      <c r="D41" s="414" t="str">
        <f>IF($E41="","",VLOOKUP($E41,'1MD ELO (3)'!$A$7:$O$80,5))</f>
        <v/>
      </c>
      <c r="E41" s="155"/>
      <c r="F41" s="450" t="str">
        <f>UPPER(IF($E41="","",VLOOKUP($E41,'1MD ELO (3)'!$A$7:$O$80,2)))</f>
        <v/>
      </c>
      <c r="G41" s="450" t="str">
        <f>IF($E41="","",VLOOKUP($E41,'1MD ELO (3)'!$A$7:$O$80,3))</f>
        <v/>
      </c>
      <c r="H41" s="450"/>
      <c r="I41" s="450" t="str">
        <f>IF($E41="","",VLOOKUP($E41,'1MD ELO (3)'!$A$7:$O$80,4))</f>
        <v/>
      </c>
      <c r="J41" s="249"/>
      <c r="K41" s="173" t="str">
        <f>UPPER(IF(OR(J42="a",J42="as"),F41,IF(OR(J42="b",J42="bs"),F42,)))</f>
        <v/>
      </c>
      <c r="L41" s="252"/>
      <c r="M41" s="157"/>
      <c r="N41" s="184"/>
      <c r="O41" s="259"/>
      <c r="P41" s="259"/>
      <c r="Q41" s="780" t="str">
        <f>IF(Y3="","",CONCATENATE(AB1," pont"))</f>
        <v/>
      </c>
      <c r="R41" s="780"/>
      <c r="S41" s="165"/>
    </row>
    <row r="42" spans="1:19" s="38" customFormat="1" ht="9.6" customHeight="1" x14ac:dyDescent="0.25">
      <c r="A42" s="167" t="s">
        <v>42</v>
      </c>
      <c r="B42" s="384" t="str">
        <f>IF($E42="","",VLOOKUP($E42,'1MD ELO (3)'!$A$7:$O$80,14))</f>
        <v/>
      </c>
      <c r="C42" s="384" t="str">
        <f>IF($E42="","",VLOOKUP($E42,'1MD ELO (3)'!$A$7:$O$80,15))</f>
        <v/>
      </c>
      <c r="D42" s="414" t="str">
        <f>IF($E42="","",VLOOKUP($E42,'1MD ELO (3)'!$A$7:$O$80,5))</f>
        <v/>
      </c>
      <c r="E42" s="155"/>
      <c r="F42" s="450" t="str">
        <f>UPPER(IF($E42="","",VLOOKUP($E42,'1MD ELO (3)'!$A$7:$O$80,2)))</f>
        <v/>
      </c>
      <c r="G42" s="450" t="str">
        <f>IF($E42="","",VLOOKUP($E42,'1MD ELO (3)'!$A$7:$O$80,3))</f>
        <v/>
      </c>
      <c r="H42" s="450"/>
      <c r="I42" s="450" t="str">
        <f>IF($E42="","",VLOOKUP($E42,'1MD ELO (3)'!$A$7:$O$80,4))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 (3)'!$A$7:$O$80,14))</f>
        <v/>
      </c>
      <c r="C43" s="384" t="str">
        <f>IF($E43="","",VLOOKUP($E43,'1MD ELO (3)'!$A$7:$O$80,15))</f>
        <v/>
      </c>
      <c r="D43" s="414" t="str">
        <f>IF($E43="","",VLOOKUP($E43,'1MD ELO (3)'!$A$7:$O$80,5))</f>
        <v/>
      </c>
      <c r="E43" s="155"/>
      <c r="F43" s="450" t="str">
        <f>UPPER(IF($E43="","",VLOOKUP($E43,'1MD ELO (3)'!$A$7:$O$80,2)))</f>
        <v/>
      </c>
      <c r="G43" s="450" t="str">
        <f>IF($E43="","",VLOOKUP($E43,'1MD ELO (3)'!$A$7:$O$80,3))</f>
        <v/>
      </c>
      <c r="H43" s="450"/>
      <c r="I43" s="450" t="str">
        <f>IF($E43="","",VLOOKUP($E43,'1MD ELO (3)'!$A$7:$O$80,4))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 (3)'!$A$7:$O$80,14))</f>
        <v/>
      </c>
      <c r="C44" s="384" t="str">
        <f>IF($E44="","",VLOOKUP($E44,'1MD ELO (3)'!$A$7:$O$80,15))</f>
        <v/>
      </c>
      <c r="D44" s="414" t="str">
        <f>IF($E44="","",VLOOKUP($E44,'1MD ELO (3)'!$A$7:$O$80,5))</f>
        <v/>
      </c>
      <c r="E44" s="155"/>
      <c r="F44" s="450" t="str">
        <f>UPPER(IF($E44="","",VLOOKUP($E44,'1MD ELO (3)'!$A$7:$O$80,2)))</f>
        <v/>
      </c>
      <c r="G44" s="450" t="str">
        <f>IF($E44="","",VLOOKUP($E44,'1MD ELO (3)'!$A$7:$O$80,3))</f>
        <v/>
      </c>
      <c r="H44" s="450"/>
      <c r="I44" s="450" t="str">
        <f>IF($E44="","",VLOOKUP($E44,'1MD ELO (3)'!$A$7:$O$80,4))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 (3)'!$A$7:$O$80,14))</f>
        <v/>
      </c>
      <c r="C45" s="384" t="str">
        <f>IF($E45="","",VLOOKUP($E45,'1MD ELO (3)'!$A$7:$O$80,15))</f>
        <v/>
      </c>
      <c r="D45" s="414" t="str">
        <f>IF($E45="","",VLOOKUP($E45,'1MD ELO (3)'!$A$7:$O$80,5))</f>
        <v/>
      </c>
      <c r="E45" s="155"/>
      <c r="F45" s="450" t="str">
        <f>UPPER(IF($E45="","",VLOOKUP($E45,'1MD ELO (3)'!$A$7:$O$80,2)))</f>
        <v/>
      </c>
      <c r="G45" s="450" t="str">
        <f>IF($E45="","",VLOOKUP($E45,'1MD ELO (3)'!$A$7:$O$80,3))</f>
        <v/>
      </c>
      <c r="H45" s="450"/>
      <c r="I45" s="450" t="str">
        <f>IF($E45="","",VLOOKUP($E45,'1MD ELO (3)'!$A$7:$O$80,4))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 (3)'!$A$7:$O$80,14))</f>
        <v/>
      </c>
      <c r="C46" s="384" t="str">
        <f>IF($E46="","",VLOOKUP($E46,'1MD ELO (3)'!$A$7:$O$80,15))</f>
        <v/>
      </c>
      <c r="D46" s="414" t="str">
        <f>IF($E46="","",VLOOKUP($E46,'1MD ELO (3)'!$A$7:$O$80,5))</f>
        <v/>
      </c>
      <c r="E46" s="155"/>
      <c r="F46" s="156" t="str">
        <f>UPPER(IF($E46="","",VLOOKUP($E46,'1MD ELO (3)'!$A$7:$O$80,2)))</f>
        <v/>
      </c>
      <c r="G46" s="156" t="str">
        <f>IF($E46="","",VLOOKUP($E46,'1MD ELO (3)'!$A$7:$O$80,3))</f>
        <v/>
      </c>
      <c r="H46" s="156"/>
      <c r="I46" s="156" t="str">
        <f>IF($E46="","",VLOOKUP($E46,'1MD ELO (3)'!$A$7:$O$80,4))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 (3)'!$A$7:$O$80,14))</f>
        <v/>
      </c>
      <c r="C47" s="384" t="str">
        <f>IF($E47="","",VLOOKUP($E47,'1MD ELO (3)'!$A$7:$O$80,15))</f>
        <v/>
      </c>
      <c r="D47" s="414" t="str">
        <f>IF($E47="","",VLOOKUP($E47,'1MD ELO (3)'!$A$7:$O$80,5))</f>
        <v/>
      </c>
      <c r="E47" s="155"/>
      <c r="F47" s="156" t="str">
        <f>UPPER(IF($E47="","",VLOOKUP($E47,'1MD ELO (3)'!$A$7:$O$80,2)))</f>
        <v/>
      </c>
      <c r="G47" s="156" t="str">
        <f>IF($E47="","",VLOOKUP($E47,'1MD ELO (3)'!$A$7:$O$80,3))</f>
        <v/>
      </c>
      <c r="H47" s="156"/>
      <c r="I47" s="156" t="str">
        <f>IF($E47="","",VLOOKUP($E47,'1MD ELO (3)'!$A$7:$O$80,4))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 (3)'!$A$7:$O$80,14))</f>
        <v/>
      </c>
      <c r="C48" s="384" t="str">
        <f>IF($E48="","",VLOOKUP($E48,'1MD ELO (3)'!$A$7:$O$80,15))</f>
        <v/>
      </c>
      <c r="D48" s="414" t="str">
        <f>IF($E48="","",VLOOKUP($E48,'1MD ELO (3)'!$A$7:$O$80,5))</f>
        <v/>
      </c>
      <c r="E48" s="155"/>
      <c r="F48" s="450" t="str">
        <f>UPPER(IF($E48="","",VLOOKUP($E48,'1MD ELO (3)'!$A$7:$O$80,2)))</f>
        <v/>
      </c>
      <c r="G48" s="450" t="str">
        <f>IF($E48="","",VLOOKUP($E48,'1MD ELO (3)'!$A$7:$O$80,3))</f>
        <v/>
      </c>
      <c r="H48" s="450"/>
      <c r="I48" s="450" t="str">
        <f>IF($E48="","",VLOOKUP($E48,'1MD ELO (3)'!$A$7:$O$80,4))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 (3)'!$A$7:$O$80,14))</f>
        <v/>
      </c>
      <c r="C49" s="384" t="str">
        <f>IF($E49="","",VLOOKUP($E49,'1MD ELO (3)'!$A$7:$O$80,15))</f>
        <v/>
      </c>
      <c r="D49" s="414" t="str">
        <f>IF($E49="","",VLOOKUP($E49,'1MD ELO (3)'!$A$7:$O$80,5))</f>
        <v/>
      </c>
      <c r="E49" s="155"/>
      <c r="F49" s="450" t="str">
        <f>UPPER(IF($E49="","",VLOOKUP($E49,'1MD ELO (3)'!$A$7:$O$80,2)))</f>
        <v/>
      </c>
      <c r="G49" s="450" t="str">
        <f>IF($E49="","",VLOOKUP($E49,'1MD ELO (3)'!$A$7:$O$80,3))</f>
        <v/>
      </c>
      <c r="H49" s="450"/>
      <c r="I49" s="450" t="str">
        <f>IF($E49="","",VLOOKUP($E49,'1MD ELO (3)'!$A$7:$O$80,4))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 (3)'!$A$7:$O$80,14))</f>
        <v/>
      </c>
      <c r="C50" s="384" t="str">
        <f>IF($E50="","",VLOOKUP($E50,'1MD ELO (3)'!$A$7:$O$80,15))</f>
        <v/>
      </c>
      <c r="D50" s="414" t="str">
        <f>IF($E50="","",VLOOKUP($E50,'1MD ELO (3)'!$A$7:$O$80,5))</f>
        <v/>
      </c>
      <c r="E50" s="155"/>
      <c r="F50" s="450" t="str">
        <f>UPPER(IF($E50="","",VLOOKUP($E50,'1MD ELO (3)'!$A$7:$O$80,2)))</f>
        <v/>
      </c>
      <c r="G50" s="450" t="str">
        <f>IF($E50="","",VLOOKUP($E50,'1MD ELO (3)'!$A$7:$O$80,3))</f>
        <v/>
      </c>
      <c r="H50" s="450"/>
      <c r="I50" s="450" t="str">
        <f>IF($E50="","",VLOOKUP($E50,'1MD ELO (3)'!$A$7:$O$80,4))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 (3)'!$A$7:$O$80,14))</f>
        <v/>
      </c>
      <c r="C51" s="384" t="str">
        <f>IF($E51="","",VLOOKUP($E51,'1MD ELO (3)'!$A$7:$O$80,15))</f>
        <v/>
      </c>
      <c r="D51" s="414" t="str">
        <f>IF($E51="","",VLOOKUP($E51,'1MD ELO (3)'!$A$7:$O$80,5))</f>
        <v/>
      </c>
      <c r="E51" s="155"/>
      <c r="F51" s="450" t="str">
        <f>UPPER(IF($E51="","",VLOOKUP($E51,'1MD ELO (3)'!$A$7:$O$80,2)))</f>
        <v/>
      </c>
      <c r="G51" s="450" t="str">
        <f>IF($E51="","",VLOOKUP($E51,'1MD ELO (3)'!$A$7:$O$80,3))</f>
        <v/>
      </c>
      <c r="H51" s="450"/>
      <c r="I51" s="450" t="str">
        <f>IF($E51="","",VLOOKUP($E51,'1MD ELO (3)'!$A$7:$O$80,4))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 (3)'!$A$7:$O$80,14))</f>
        <v/>
      </c>
      <c r="C52" s="384" t="str">
        <f>IF($E52="","",VLOOKUP($E52,'1MD ELO (3)'!$A$7:$O$80,15))</f>
        <v/>
      </c>
      <c r="D52" s="414" t="str">
        <f>IF($E52="","",VLOOKUP($E52,'1MD ELO (3)'!$A$7:$O$80,5))</f>
        <v/>
      </c>
      <c r="E52" s="155"/>
      <c r="F52" s="450" t="str">
        <f>UPPER(IF($E52="","",VLOOKUP($E52,'1MD ELO (3)'!$A$7:$O$80,2)))</f>
        <v/>
      </c>
      <c r="G52" s="450" t="str">
        <f>IF($E52="","",VLOOKUP($E52,'1MD ELO (3)'!$A$7:$O$80,3))</f>
        <v/>
      </c>
      <c r="H52" s="450"/>
      <c r="I52" s="450" t="str">
        <f>IF($E52="","",VLOOKUP($E52,'1MD ELO (3)'!$A$7:$O$80,4))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 (3)'!$A$7:$O$80,14))</f>
        <v/>
      </c>
      <c r="C53" s="384" t="str">
        <f>IF($E53="","",VLOOKUP($E53,'1MD ELO (3)'!$A$7:$O$80,15))</f>
        <v/>
      </c>
      <c r="D53" s="414" t="str">
        <f>IF($E53="","",VLOOKUP($E53,'1MD ELO (3)'!$A$7:$O$80,5))</f>
        <v/>
      </c>
      <c r="E53" s="155"/>
      <c r="F53" s="450" t="str">
        <f>UPPER(IF($E53="","",VLOOKUP($E53,'1MD ELO (3)'!$A$7:$O$80,2)))</f>
        <v/>
      </c>
      <c r="G53" s="450" t="str">
        <f>IF($E53="","",VLOOKUP($E53,'1MD ELO (3)'!$A$7:$O$80,3))</f>
        <v/>
      </c>
      <c r="H53" s="450"/>
      <c r="I53" s="450" t="str">
        <f>IF($E53="","",VLOOKUP($E53,'1MD ELO (3)'!$A$7:$O$80,4))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 (3)'!$A$7:$O$80,14))</f>
        <v/>
      </c>
      <c r="C54" s="384" t="str">
        <f>IF($E54="","",VLOOKUP($E54,'1MD ELO (3)'!$A$7:$O$80,15))</f>
        <v/>
      </c>
      <c r="D54" s="414" t="str">
        <f>IF($E54="","",VLOOKUP($E54,'1MD ELO (3)'!$A$7:$O$80,5))</f>
        <v/>
      </c>
      <c r="E54" s="155"/>
      <c r="F54" s="156" t="str">
        <f>UPPER(IF($E54="","",VLOOKUP($E54,'1MD ELO (3)'!$A$7:$O$80,2)))</f>
        <v/>
      </c>
      <c r="G54" s="156" t="str">
        <f>IF($E54="","",VLOOKUP($E54,'1MD ELO (3)'!$A$7:$O$80,3))</f>
        <v/>
      </c>
      <c r="H54" s="156"/>
      <c r="I54" s="156" t="str">
        <f>IF($E54="","",VLOOKUP($E54,'1MD ELO (3)'!$A$7:$O$80,4))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 (3)'!$A$7:$O$80,14))</f>
        <v/>
      </c>
      <c r="C55" s="384" t="str">
        <f>IF($E55="","",VLOOKUP($E55,'1MD ELO (3)'!$A$7:$O$80,15))</f>
        <v/>
      </c>
      <c r="D55" s="414" t="str">
        <f>IF($E55="","",VLOOKUP($E55,'1MD ELO (3)'!$A$7:$O$80,5))</f>
        <v/>
      </c>
      <c r="E55" s="155"/>
      <c r="F55" s="156" t="str">
        <f>UPPER(IF($E55="","",VLOOKUP($E55,'1MD ELO (3)'!$A$7:$O$80,2)))</f>
        <v/>
      </c>
      <c r="G55" s="156" t="str">
        <f>IF($E55="","",VLOOKUP($E55,'1MD ELO (3)'!$A$7:$O$80,3))</f>
        <v/>
      </c>
      <c r="H55" s="156"/>
      <c r="I55" s="156" t="str">
        <f>IF($E55="","",VLOOKUP($E55,'1MD ELO (3)'!$A$7:$O$80,4))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 (3)'!$A$7:$O$80,14))</f>
        <v/>
      </c>
      <c r="C56" s="384" t="str">
        <f>IF($E56="","",VLOOKUP($E56,'1MD ELO (3)'!$A$7:$O$80,15))</f>
        <v/>
      </c>
      <c r="D56" s="414" t="str">
        <f>IF($E56="","",VLOOKUP($E56,'1MD ELO (3)'!$A$7:$O$80,5))</f>
        <v/>
      </c>
      <c r="E56" s="155"/>
      <c r="F56" s="450" t="str">
        <f>UPPER(IF($E56="","",VLOOKUP($E56,'1MD ELO (3)'!$A$7:$O$80,2)))</f>
        <v/>
      </c>
      <c r="G56" s="450" t="str">
        <f>IF($E56="","",VLOOKUP($E56,'1MD ELO (3)'!$A$7:$O$80,3))</f>
        <v/>
      </c>
      <c r="H56" s="450"/>
      <c r="I56" s="450" t="str">
        <f>IF($E56="","",VLOOKUP($E56,'1MD ELO (3)'!$A$7:$O$80,4))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 (3)'!$A$7:$O$80,14))</f>
        <v/>
      </c>
      <c r="C57" s="384" t="str">
        <f>IF($E57="","",VLOOKUP($E57,'1MD ELO (3)'!$A$7:$O$80,15))</f>
        <v/>
      </c>
      <c r="D57" s="414" t="str">
        <f>IF($E57="","",VLOOKUP($E57,'1MD ELO (3)'!$A$7:$O$80,5))</f>
        <v/>
      </c>
      <c r="E57" s="155"/>
      <c r="F57" s="450" t="str">
        <f>UPPER(IF($E57="","",VLOOKUP($E57,'1MD ELO (3)'!$A$7:$O$80,2)))</f>
        <v/>
      </c>
      <c r="G57" s="450" t="str">
        <f>IF($E57="","",VLOOKUP($E57,'1MD ELO (3)'!$A$7:$O$80,3))</f>
        <v/>
      </c>
      <c r="H57" s="450"/>
      <c r="I57" s="450" t="str">
        <f>IF($E57="","",VLOOKUP($E57,'1MD ELO (3)'!$A$7:$O$80,4))</f>
        <v/>
      </c>
      <c r="J57" s="249"/>
      <c r="K57" s="173" t="str">
        <f>UPPER(IF(OR(J58="a",J58="as"),F57,IF(OR(J58="b",J58="bs"),F58,)))</f>
        <v/>
      </c>
      <c r="L57" s="252"/>
      <c r="M57" s="157"/>
      <c r="N57" s="184"/>
      <c r="O57" s="182"/>
      <c r="P57" s="182"/>
      <c r="Q57" s="780" t="str">
        <f>IF(Y3="","",CONCATENATE(AC1," pont"))</f>
        <v/>
      </c>
      <c r="R57" s="781"/>
      <c r="S57" s="165"/>
    </row>
    <row r="58" spans="1:19" s="38" customFormat="1" ht="9.6" customHeight="1" x14ac:dyDescent="0.25">
      <c r="A58" s="167" t="s">
        <v>58</v>
      </c>
      <c r="B58" s="384" t="str">
        <f>IF($E58="","",VLOOKUP($E58,'1MD ELO (3)'!$A$7:$O$80,14))</f>
        <v/>
      </c>
      <c r="C58" s="384" t="str">
        <f>IF($E58="","",VLOOKUP($E58,'1MD ELO (3)'!$A$7:$O$80,15))</f>
        <v/>
      </c>
      <c r="D58" s="414" t="str">
        <f>IF($E58="","",VLOOKUP($E58,'1MD ELO (3)'!$A$7:$O$80,5))</f>
        <v/>
      </c>
      <c r="E58" s="155"/>
      <c r="F58" s="450" t="str">
        <f>UPPER(IF($E58="","",VLOOKUP($E58,'1MD ELO (3)'!$A$7:$O$80,2)))</f>
        <v/>
      </c>
      <c r="G58" s="450" t="str">
        <f>IF($E58="","",VLOOKUP($E58,'1MD ELO (3)'!$A$7:$O$80,3))</f>
        <v/>
      </c>
      <c r="H58" s="450"/>
      <c r="I58" s="450" t="str">
        <f>IF($E58="","",VLOOKUP($E58,'1MD ELO (3)'!$A$7:$O$80,4))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 (3)'!$A$7:$O$80,14))</f>
        <v/>
      </c>
      <c r="C59" s="384" t="str">
        <f>IF($E59="","",VLOOKUP($E59,'1MD ELO (3)'!$A$7:$O$80,15))</f>
        <v/>
      </c>
      <c r="D59" s="414" t="str">
        <f>IF($E59="","",VLOOKUP($E59,'1MD ELO (3)'!$A$7:$O$80,5))</f>
        <v/>
      </c>
      <c r="E59" s="155"/>
      <c r="F59" s="450" t="str">
        <f>UPPER(IF($E59="","",VLOOKUP($E59,'1MD ELO (3)'!$A$7:$O$80,2)))</f>
        <v/>
      </c>
      <c r="G59" s="450" t="str">
        <f>IF($E59="","",VLOOKUP($E59,'1MD ELO (3)'!$A$7:$O$80,3))</f>
        <v/>
      </c>
      <c r="H59" s="450"/>
      <c r="I59" s="450" t="str">
        <f>IF($E59="","",VLOOKUP($E59,'1MD ELO (3)'!$A$7:$O$80,4))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 (3)'!$A$7:$O$80,14))</f>
        <v/>
      </c>
      <c r="C60" s="384" t="str">
        <f>IF($E60="","",VLOOKUP($E60,'1MD ELO (3)'!$A$7:$O$80,15))</f>
        <v/>
      </c>
      <c r="D60" s="414" t="str">
        <f>IF($E60="","",VLOOKUP($E60,'1MD ELO (3)'!$A$7:$O$80,5))</f>
        <v/>
      </c>
      <c r="E60" s="155"/>
      <c r="F60" s="450" t="str">
        <f>UPPER(IF($E60="","",VLOOKUP($E60,'1MD ELO (3)'!$A$7:$O$80,2)))</f>
        <v/>
      </c>
      <c r="G60" s="450" t="str">
        <f>IF($E60="","",VLOOKUP($E60,'1MD ELO (3)'!$A$7:$O$80,3))</f>
        <v/>
      </c>
      <c r="H60" s="450"/>
      <c r="I60" s="450" t="str">
        <f>IF($E60="","",VLOOKUP($E60,'1MD ELO (3)'!$A$7:$O$80,4))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 (3)'!$A$7:$O$80,14))</f>
        <v/>
      </c>
      <c r="C61" s="384" t="str">
        <f>IF($E61="","",VLOOKUP($E61,'1MD ELO (3)'!$A$7:$O$80,15))</f>
        <v/>
      </c>
      <c r="D61" s="414" t="str">
        <f>IF($E61="","",VLOOKUP($E61,'1MD ELO (3)'!$A$7:$O$80,5))</f>
        <v/>
      </c>
      <c r="E61" s="155"/>
      <c r="F61" s="450" t="str">
        <f>UPPER(IF($E61="","",VLOOKUP($E61,'1MD ELO (3)'!$A$7:$O$80,2)))</f>
        <v/>
      </c>
      <c r="G61" s="450" t="str">
        <f>IF($E61="","",VLOOKUP($E61,'1MD ELO (3)'!$A$7:$O$80,3))</f>
        <v/>
      </c>
      <c r="H61" s="450"/>
      <c r="I61" s="450" t="str">
        <f>IF($E61="","",VLOOKUP($E61,'1MD ELO (3)'!$A$7:$O$80,4))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 (3)'!$A$7:$O$80,14))</f>
        <v/>
      </c>
      <c r="C62" s="384" t="str">
        <f>IF($E62="","",VLOOKUP($E62,'1MD ELO (3)'!$A$7:$O$80,15))</f>
        <v/>
      </c>
      <c r="D62" s="414" t="str">
        <f>IF($E62="","",VLOOKUP($E62,'1MD ELO (3)'!$A$7:$O$80,5))</f>
        <v/>
      </c>
      <c r="E62" s="155"/>
      <c r="F62" s="156" t="str">
        <f>UPPER(IF($E62="","",VLOOKUP($E62,'1MD ELO (3)'!$A$7:$O$80,2)))</f>
        <v/>
      </c>
      <c r="G62" s="156" t="str">
        <f>IF($E62="","",VLOOKUP($E62,'1MD ELO (3)'!$A$7:$O$80,3))</f>
        <v/>
      </c>
      <c r="H62" s="156"/>
      <c r="I62" s="156" t="str">
        <f>IF($E62="","",VLOOKUP($E62,'1MD ELO (3)'!$A$7:$O$80,4))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 (3)'!$A$7:$O$80,14))</f>
        <v/>
      </c>
      <c r="C63" s="384" t="str">
        <f>IF($E63="","",VLOOKUP($E63,'1MD ELO (3)'!$A$7:$O$80,15))</f>
        <v/>
      </c>
      <c r="D63" s="414" t="str">
        <f>IF($E63="","",VLOOKUP($E63,'1MD ELO (3)'!$A$7:$O$80,5))</f>
        <v/>
      </c>
      <c r="E63" s="155"/>
      <c r="F63" s="156" t="str">
        <f>UPPER(IF($E63="","",VLOOKUP($E63,'1MD ELO (3)'!$A$7:$O$80,2)))</f>
        <v/>
      </c>
      <c r="G63" s="156" t="str">
        <f>IF($E63="","",VLOOKUP($E63,'1MD ELO (3)'!$A$7:$O$80,3))</f>
        <v/>
      </c>
      <c r="H63" s="156"/>
      <c r="I63" s="156" t="str">
        <f>IF($E63="","",VLOOKUP($E63,'1MD ELO (3)'!$A$7:$O$80,4))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 (3)'!$A$7:$O$80,14))</f>
        <v/>
      </c>
      <c r="C64" s="384" t="str">
        <f>IF($E64="","",VLOOKUP($E64,'1MD ELO (3)'!$A$7:$O$80,15))</f>
        <v/>
      </c>
      <c r="D64" s="414" t="str">
        <f>IF($E64="","",VLOOKUP($E64,'1MD ELO (3)'!$A$7:$O$80,5))</f>
        <v/>
      </c>
      <c r="E64" s="155"/>
      <c r="F64" s="450" t="str">
        <f>UPPER(IF($E64="","",VLOOKUP($E64,'1MD ELO (3)'!$A$7:$O$80,2)))</f>
        <v/>
      </c>
      <c r="G64" s="450" t="str">
        <f>IF($E64="","",VLOOKUP($E64,'1MD ELO (3)'!$A$7:$O$80,3))</f>
        <v/>
      </c>
      <c r="H64" s="450"/>
      <c r="I64" s="450" t="str">
        <f>IF($E64="","",VLOOKUP($E64,'1MD ELO (3)'!$A$7:$O$80,4))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 (3)'!$A$7:$O$80,14))</f>
        <v/>
      </c>
      <c r="C65" s="384" t="str">
        <f>IF($E65="","",VLOOKUP($E65,'1MD ELO (3)'!$A$7:$O$80,15))</f>
        <v/>
      </c>
      <c r="D65" s="414" t="str">
        <f>IF($E65="","",VLOOKUP($E65,'1MD ELO (3)'!$A$7:$O$80,5))</f>
        <v/>
      </c>
      <c r="E65" s="155"/>
      <c r="F65" s="450" t="str">
        <f>UPPER(IF($E65="","",VLOOKUP($E65,'1MD ELO (3)'!$A$7:$O$80,2)))</f>
        <v/>
      </c>
      <c r="G65" s="450" t="str">
        <f>IF($E65="","",VLOOKUP($E65,'1MD ELO (3)'!$A$7:$O$80,3))</f>
        <v/>
      </c>
      <c r="H65" s="450"/>
      <c r="I65" s="450" t="str">
        <f>IF($E65="","",VLOOKUP($E65,'1MD ELO (3)'!$A$7:$O$80,4))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 (3)'!$A$7:$O$80,14))</f>
        <v/>
      </c>
      <c r="C66" s="384" t="str">
        <f>IF($E66="","",VLOOKUP($E66,'1MD ELO (3)'!$A$7:$O$80,15))</f>
        <v/>
      </c>
      <c r="D66" s="414" t="str">
        <f>IF($E66="","",VLOOKUP($E66,'1MD ELO (3)'!$A$7:$O$80,5))</f>
        <v/>
      </c>
      <c r="E66" s="155"/>
      <c r="F66" s="450" t="str">
        <f>UPPER(IF($E66="","",VLOOKUP($E66,'1MD ELO (3)'!$A$7:$O$80,2)))</f>
        <v/>
      </c>
      <c r="G66" s="450" t="str">
        <f>IF($E66="","",VLOOKUP($E66,'1MD ELO (3)'!$A$7:$O$80,3))</f>
        <v/>
      </c>
      <c r="H66" s="450"/>
      <c r="I66" s="450" t="str">
        <f>IF($E66="","",VLOOKUP($E66,'1MD ELO (3)'!$A$7:$O$80,4))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 (3)'!$A$7:$O$80,14))</f>
        <v/>
      </c>
      <c r="C67" s="384" t="str">
        <f>IF($E67="","",VLOOKUP($E67,'1MD ELO (3)'!$A$7:$O$80,15))</f>
        <v/>
      </c>
      <c r="D67" s="414" t="str">
        <f>IF($E67="","",VLOOKUP($E67,'1MD ELO (3)'!$A$7:$O$80,5))</f>
        <v/>
      </c>
      <c r="E67" s="155"/>
      <c r="F67" s="450" t="str">
        <f>UPPER(IF($E67="","",VLOOKUP($E67,'1MD ELO (3)'!$A$7:$O$80,2)))</f>
        <v/>
      </c>
      <c r="G67" s="450" t="str">
        <f>IF($E67="","",VLOOKUP($E67,'1MD ELO (3)'!$A$7:$O$80,3))</f>
        <v/>
      </c>
      <c r="H67" s="450"/>
      <c r="I67" s="450" t="str">
        <f>IF($E67="","",VLOOKUP($E67,'1MD ELO (3)'!$A$7:$O$80,4))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 (3)'!$A$7:$O$80,14))</f>
        <v/>
      </c>
      <c r="C68" s="384" t="str">
        <f>IF($E68="","",VLOOKUP($E68,'1MD ELO (3)'!$A$7:$O$80,15))</f>
        <v/>
      </c>
      <c r="D68" s="414" t="str">
        <f>IF($E68="","",VLOOKUP($E68,'1MD ELO (3)'!$A$7:$O$80,5))</f>
        <v/>
      </c>
      <c r="E68" s="155"/>
      <c r="F68" s="450" t="str">
        <f>UPPER(IF($E68="","",VLOOKUP($E68,'1MD ELO (3)'!$A$7:$O$80,2)))</f>
        <v/>
      </c>
      <c r="G68" s="450" t="str">
        <f>IF($E68="","",VLOOKUP($E68,'1MD ELO (3)'!$A$7:$O$80,3))</f>
        <v/>
      </c>
      <c r="H68" s="450"/>
      <c r="I68" s="450" t="str">
        <f>IF($E68="","",VLOOKUP($E68,'1MD ELO (3)'!$A$7:$O$80,4))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 (3)'!$A$7:$O$80,14))</f>
        <v/>
      </c>
      <c r="C69" s="384" t="str">
        <f>IF($E69="","",VLOOKUP($E69,'1MD ELO (3)'!$A$7:$O$80,15))</f>
        <v/>
      </c>
      <c r="D69" s="414" t="str">
        <f>IF($E69="","",VLOOKUP($E69,'1MD ELO (3)'!$A$7:$O$80,5))</f>
        <v/>
      </c>
      <c r="E69" s="155"/>
      <c r="F69" s="450" t="str">
        <f>UPPER(IF($E69="","",VLOOKUP($E69,'1MD ELO (3)'!$A$7:$O$80,2)))</f>
        <v/>
      </c>
      <c r="G69" s="450" t="str">
        <f>IF($E69="","",VLOOKUP($E69,'1MD ELO (3)'!$A$7:$O$80,3))</f>
        <v/>
      </c>
      <c r="H69" s="450"/>
      <c r="I69" s="450" t="str">
        <f>IF($E69="","",VLOOKUP($E69,'1MD ELO (3)'!$A$7:$O$80,4))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 (3)'!$A$7:$O$80,14))</f>
        <v/>
      </c>
      <c r="C70" s="384" t="str">
        <f>IF($E70="","",VLOOKUP($E70,'1MD ELO (3)'!$A$7:$O$80,15))</f>
        <v/>
      </c>
      <c r="D70" s="414" t="str">
        <f>IF($E70="","",VLOOKUP($E70,'1MD ELO (3)'!$A$7:$O$80,5))</f>
        <v/>
      </c>
      <c r="E70" s="155"/>
      <c r="F70" s="156" t="str">
        <f>UPPER(IF($E70="","",VLOOKUP($E70,'1MD ELO (3)'!$A$7:$O$80,2)))</f>
        <v/>
      </c>
      <c r="G70" s="156" t="str">
        <f>IF($E70="","",VLOOKUP($E70,'1MD ELO (3)'!$A$7:$O$80,3))</f>
        <v/>
      </c>
      <c r="H70" s="156"/>
      <c r="I70" s="156" t="str">
        <f>IF($E70="","",VLOOKUP($E70,'1MD ELO (3)'!$A$7:$O$80,4))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 (3)'!$A$7:$Q$134,2)))</f>
        <v/>
      </c>
      <c r="G73" s="220">
        <v>9</v>
      </c>
      <c r="H73" s="91" t="str">
        <f>IF(G73&gt;$R$80,,UPPER(VLOOKUP(G73,'1MD ELO (3)'!$A$7:$Q$134,2)))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 (3)'!$A$7:$Q$134,2)))</f>
        <v/>
      </c>
      <c r="G74" s="220">
        <v>10</v>
      </c>
      <c r="H74" s="91" t="str">
        <f>IF(G74&gt;$R$80,,UPPER(VLOOKUP(G74,'1MD ELO (3)'!$A$7:$Q$134,2)))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 (3)'!$A$7:$Q$134,2)))</f>
        <v/>
      </c>
      <c r="G75" s="220">
        <v>11</v>
      </c>
      <c r="H75" s="91" t="str">
        <f>IF(G75&gt;$R$80,,UPPER(VLOOKUP(G75,'1MD ELO (3)'!$A$7:$Q$134,2)))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 (3)'!$A$7:$Q$134,2)))</f>
        <v/>
      </c>
      <c r="G76" s="220">
        <v>12</v>
      </c>
      <c r="H76" s="91" t="str">
        <f>IF(G76&gt;$R$80,,UPPER(VLOOKUP(G76,'1MD ELO (3)'!$A$7:$Q$134,2)))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 (3)'!$A$7:$Q$134,2)))</f>
        <v/>
      </c>
      <c r="G77" s="220">
        <v>13</v>
      </c>
      <c r="H77" s="91" t="str">
        <f>IF(G77&gt;$R$80,,UPPER(VLOOKUP(G77,'1MD ELO (3)'!$A$7:$Q$134,2)))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 (3)'!$A$7:$Q$134,2)))</f>
        <v/>
      </c>
      <c r="G78" s="220">
        <v>14</v>
      </c>
      <c r="H78" s="91" t="str">
        <f>IF(G78&gt;$R$80,,UPPER(VLOOKUP(G78,'1MD ELO (3)'!$A$7:$Q$134,2)))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 (3)'!$A$7:$Q$134,2)))</f>
        <v/>
      </c>
      <c r="G79" s="220">
        <v>15</v>
      </c>
      <c r="H79" s="91" t="str">
        <f>IF(G79&gt;$R$80,,UPPER(VLOOKUP(G79,'1MD ELO (3)'!$A$7:$Q$134,2)))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 (3)'!$A$7:$Q$134,2)))</f>
        <v/>
      </c>
      <c r="G80" s="236">
        <v>16</v>
      </c>
      <c r="H80" s="237" t="str">
        <f>IF(G80&gt;$R$80,,UPPER(VLOOKUP(G80,'1MD ELO (3)'!$A$7:$Q$134,2)))</f>
        <v/>
      </c>
      <c r="I80" s="239"/>
      <c r="J80" s="240" t="s">
        <v>14</v>
      </c>
      <c r="K80" s="230"/>
      <c r="L80" s="229"/>
      <c r="M80" s="230"/>
      <c r="N80" s="231"/>
      <c r="O80" s="230" t="str">
        <f>R4</f>
        <v>Kovács Zoltán</v>
      </c>
      <c r="P80" s="229"/>
      <c r="Q80" s="230"/>
      <c r="R80" s="241">
        <f>MIN(16,'1MD ELO (3)'!Q5)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396" priority="5" stopIfTrue="1">
      <formula>$E7&lt;17</formula>
    </cfRule>
  </conditionalFormatting>
  <conditionalFormatting sqref="G7:G70 I7:I70">
    <cfRule type="expression" dxfId="395" priority="14" stopIfTrue="1">
      <formula>AND($E7&lt;17,$C7&gt;0)</formula>
    </cfRule>
  </conditionalFormatting>
  <conditionalFormatting sqref="H7:H70">
    <cfRule type="expression" dxfId="394"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393" priority="6" stopIfTrue="1">
      <formula>$O$1="CU"</formula>
    </cfRule>
  </conditionalFormatting>
  <conditionalFormatting sqref="K7 K9 K11 K13 K15 K17 K19 K21 Q22 K23 K25 K27 K29 K31 K33 K35 K37 K39 K41 K43 K45 K47 K49 K51 K53 Q54 K55 K57 K59 K61 K63 K65 K67 K69">
    <cfRule type="expression" dxfId="392" priority="7" stopIfTrue="1">
      <formula>J8="as"</formula>
    </cfRule>
    <cfRule type="expression" dxfId="391" priority="8" stopIfTrue="1">
      <formula>J8="bs"</formula>
    </cfRule>
  </conditionalFormatting>
  <conditionalFormatting sqref="M8 O10 M12 Q14 M16 O18 M20 M24 O26 M28 Q30 M32 O34 M36 Q38 M40 O42 M44 Q46 M48 O50 M52 M56 O58 M60 Q62 M64 O66 M68">
    <cfRule type="expression" dxfId="390" priority="9" stopIfTrue="1">
      <formula>L8="as"</formula>
    </cfRule>
    <cfRule type="expression" dxfId="389" priority="10" stopIfTrue="1">
      <formula>L8="bs"</formula>
    </cfRule>
  </conditionalFormatting>
  <conditionalFormatting sqref="M10 O14 M18 O23 M26 O30 M34 O38 M42 O46 M50 O55 M58 O62 M66">
    <cfRule type="expression" dxfId="388" priority="11" stopIfTrue="1">
      <formula>AND($O$1="CU",M10="Umpire")</formula>
    </cfRule>
    <cfRule type="expression" dxfId="387" priority="12" stopIfTrue="1">
      <formula>AND($O$1="CU",M10&lt;&gt;"Umpire",N10&lt;&gt;"")</formula>
    </cfRule>
    <cfRule type="expression" dxfId="386" priority="13" stopIfTrue="1">
      <formula>AND($O$1="CU",M10&lt;&gt;"Umpire")</formula>
    </cfRule>
  </conditionalFormatting>
  <conditionalFormatting sqref="O37">
    <cfRule type="expression" dxfId="385" priority="3" stopIfTrue="1">
      <formula>P23="as"</formula>
    </cfRule>
    <cfRule type="expression" dxfId="384" priority="4" stopIfTrue="1">
      <formula>P23="bs"</formula>
    </cfRule>
  </conditionalFormatting>
  <conditionalFormatting sqref="O39">
    <cfRule type="expression" dxfId="383" priority="1" stopIfTrue="1">
      <formula>P55="as"</formula>
    </cfRule>
    <cfRule type="expression" dxfId="382" priority="2" stopIfTrue="1">
      <formula>P55="bs"</formula>
    </cfRule>
  </conditionalFormatting>
  <dataValidations count="1">
    <dataValidation type="list" allowBlank="1" showInputMessage="1" sqref="M10 M18 M26 M34 M42 M50 M58 M66 O14 O30 O46 O62 O55 O23 O38" xr:uid="{73F2062E-6CA6-4864-850E-B61A0383B0D9}">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92225"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92226"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8DB4B-5680-404D-BCFB-C3B85AB234D9}">
  <sheetPr codeName="Sheet29">
    <tabColor indexed="42"/>
  </sheetPr>
  <dimension ref="A1:P87"/>
  <sheetViews>
    <sheetView showGridLines="0" showZeros="0" zoomScale="86" workbookViewId="0">
      <pane ySplit="7" topLeftCell="A8" activePane="bottomLeft" state="frozen"/>
      <selection activeCell="F3" sqref="F3"/>
      <selection pane="bottomLeft" activeCell="R15" sqref="R15"/>
    </sheetView>
  </sheetViews>
  <sheetFormatPr defaultRowHeight="13.2" x14ac:dyDescent="0.25"/>
  <cols>
    <col min="1" max="1" width="4.33203125" customWidth="1"/>
    <col min="2" max="2" width="11.6640625" customWidth="1"/>
    <col min="3" max="3" width="13" customWidth="1"/>
    <col min="4" max="4" width="12.109375" style="44" customWidth="1"/>
    <col min="5" max="5" width="12.44140625" style="44" customWidth="1"/>
    <col min="6" max="6" width="5.88671875" style="44" customWidth="1"/>
    <col min="7" max="7" width="2.6640625" style="44" customWidth="1"/>
    <col min="8" max="8" width="12.6640625" style="100" customWidth="1"/>
    <col min="9" max="9" width="11.33203125" style="44" customWidth="1"/>
    <col min="10" max="10" width="12.109375" style="44" customWidth="1"/>
    <col min="11" max="11" width="10.5546875" style="44" customWidth="1"/>
    <col min="12" max="12" width="5.88671875" style="44" customWidth="1"/>
    <col min="13" max="13" width="11.33203125" style="44" customWidth="1"/>
    <col min="14" max="16" width="5.88671875" style="44" customWidth="1"/>
  </cols>
  <sheetData>
    <row r="1" spans="1:16" ht="24.6" x14ac:dyDescent="0.4">
      <c r="A1" s="92" t="str">
        <f>Altalanos!$A$6</f>
        <v>Diákolimpiai Döntő</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430">
        <f>Altalanos!$C$8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71" t="str">
        <f>Altalanos!$A$10</f>
        <v xml:space="preserve">2026. május 7. </v>
      </c>
      <c r="B5" s="771"/>
      <c r="C5" s="142" t="str">
        <f>Altalanos!$C$10</f>
        <v>Gyula</v>
      </c>
      <c r="D5" s="97"/>
      <c r="E5" s="97"/>
      <c r="F5" s="97"/>
      <c r="G5" s="97"/>
      <c r="H5" s="144"/>
      <c r="I5" s="102"/>
      <c r="J5" s="88"/>
      <c r="K5" s="88"/>
      <c r="L5" s="88" t="str">
        <f>Altalanos!$E$10</f>
        <v>Kovács Zoltán</v>
      </c>
      <c r="M5" s="126"/>
      <c r="N5" s="102"/>
      <c r="O5" s="102"/>
      <c r="P5" s="127">
        <f>COUNTA(P8:P87)</f>
        <v>0</v>
      </c>
    </row>
    <row r="6" spans="1:16" s="288" customFormat="1" ht="12" customHeight="1" x14ac:dyDescent="0.25">
      <c r="A6" s="289"/>
      <c r="B6" s="782" t="s">
        <v>139</v>
      </c>
      <c r="C6" s="783"/>
      <c r="D6" s="783"/>
      <c r="E6" s="783"/>
      <c r="F6" s="783"/>
      <c r="G6" s="622"/>
      <c r="H6" s="784" t="s">
        <v>140</v>
      </c>
      <c r="I6" s="783"/>
      <c r="J6" s="783"/>
      <c r="K6" s="783"/>
      <c r="L6" s="785"/>
      <c r="M6" s="784" t="s">
        <v>141</v>
      </c>
      <c r="N6" s="783"/>
      <c r="O6" s="783"/>
      <c r="P6" s="785"/>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26"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c r="P27" s="105"/>
    </row>
    <row r="28" spans="1:16" s="35" customFormat="1" ht="18.899999999999999" customHeight="1" thickBot="1" x14ac:dyDescent="0.25">
      <c r="A28" s="458">
        <v>21</v>
      </c>
      <c r="B28" s="459"/>
      <c r="C28" s="103"/>
      <c r="D28" s="104"/>
      <c r="E28" s="104"/>
      <c r="F28" s="117"/>
      <c r="G28" s="669"/>
      <c r="H28" s="456"/>
      <c r="I28" s="291"/>
      <c r="J28" s="104"/>
      <c r="K28" s="104"/>
      <c r="L28" s="117"/>
      <c r="M28" s="104"/>
      <c r="N28" s="105"/>
      <c r="O28" s="454"/>
      <c r="P28" s="105"/>
    </row>
    <row r="29" spans="1:16" s="35" customFormat="1" ht="18.899999999999999" customHeight="1" x14ac:dyDescent="0.2">
      <c r="A29" s="678">
        <v>22</v>
      </c>
      <c r="B29" s="459"/>
      <c r="C29" s="103"/>
      <c r="D29" s="104"/>
      <c r="E29" s="104"/>
      <c r="F29" s="117"/>
      <c r="G29" s="669"/>
      <c r="H29" s="456"/>
      <c r="I29" s="291"/>
      <c r="J29" s="104"/>
      <c r="K29" s="104"/>
      <c r="L29" s="117"/>
      <c r="M29" s="104"/>
      <c r="N29" s="105"/>
      <c r="O29" s="454"/>
      <c r="P29" s="105"/>
    </row>
    <row r="30" spans="1:16" s="35" customFormat="1" ht="18.899999999999999" customHeight="1" x14ac:dyDescent="0.2">
      <c r="A30" s="679">
        <v>23</v>
      </c>
      <c r="B30" s="459"/>
      <c r="C30" s="103"/>
      <c r="D30" s="104"/>
      <c r="E30" s="104"/>
      <c r="F30" s="117"/>
      <c r="G30" s="669"/>
      <c r="H30" s="456"/>
      <c r="I30" s="291"/>
      <c r="J30" s="104"/>
      <c r="K30" s="104"/>
      <c r="L30" s="117"/>
      <c r="M30" s="104"/>
      <c r="N30" s="105"/>
      <c r="O30" s="454"/>
      <c r="P30" s="105"/>
    </row>
    <row r="31" spans="1:16" s="35" customFormat="1" ht="18.899999999999999" customHeight="1" x14ac:dyDescent="0.2">
      <c r="A31" s="679">
        <v>24</v>
      </c>
      <c r="B31" s="459"/>
      <c r="C31" s="103"/>
      <c r="D31" s="104"/>
      <c r="E31" s="104"/>
      <c r="F31" s="117"/>
      <c r="G31" s="669"/>
      <c r="H31" s="456"/>
      <c r="I31" s="291"/>
      <c r="J31" s="104"/>
      <c r="K31" s="104"/>
      <c r="L31" s="117"/>
      <c r="M31" s="104"/>
      <c r="N31" s="105"/>
      <c r="O31" s="454"/>
      <c r="P31" s="105"/>
    </row>
    <row r="32" spans="1:16" ht="18.899999999999999" customHeight="1" thickBot="1" x14ac:dyDescent="0.3">
      <c r="A32" s="679">
        <v>25</v>
      </c>
      <c r="B32" s="459"/>
      <c r="C32" s="103"/>
      <c r="D32" s="104"/>
      <c r="E32" s="104"/>
      <c r="F32" s="117"/>
      <c r="G32" s="669"/>
      <c r="H32" s="456"/>
      <c r="I32" s="291"/>
      <c r="J32" s="104"/>
      <c r="K32" s="104"/>
      <c r="L32" s="117"/>
      <c r="M32" s="104"/>
      <c r="N32" s="105"/>
      <c r="O32" s="454"/>
      <c r="P32" s="105"/>
    </row>
    <row r="33" spans="1:16" ht="18.899999999999999" customHeight="1" x14ac:dyDescent="0.25">
      <c r="A33" s="678">
        <v>26</v>
      </c>
      <c r="B33" s="459"/>
      <c r="C33" s="103"/>
      <c r="D33" s="104"/>
      <c r="E33" s="104"/>
      <c r="F33" s="117"/>
      <c r="G33" s="669"/>
      <c r="H33" s="456"/>
      <c r="I33" s="291"/>
      <c r="J33" s="104"/>
      <c r="K33" s="104"/>
      <c r="L33" s="117"/>
      <c r="M33" s="104"/>
      <c r="N33" s="105"/>
      <c r="O33" s="454"/>
      <c r="P33" s="105"/>
    </row>
    <row r="34" spans="1:16" ht="18.899999999999999" customHeight="1" x14ac:dyDescent="0.25">
      <c r="A34" s="679">
        <v>27</v>
      </c>
      <c r="B34" s="459"/>
      <c r="C34" s="103"/>
      <c r="D34" s="104"/>
      <c r="E34" s="104"/>
      <c r="F34" s="117"/>
      <c r="G34" s="669"/>
      <c r="H34" s="456"/>
      <c r="I34" s="291"/>
      <c r="J34" s="104"/>
      <c r="K34" s="104"/>
      <c r="L34" s="117"/>
      <c r="M34" s="104"/>
      <c r="N34" s="105"/>
      <c r="O34" s="454"/>
      <c r="P34" s="105"/>
    </row>
    <row r="35" spans="1:16" ht="18.899999999999999" customHeight="1" x14ac:dyDescent="0.25">
      <c r="A35" s="679">
        <v>28</v>
      </c>
      <c r="B35" s="459"/>
      <c r="C35" s="103"/>
      <c r="D35" s="104"/>
      <c r="E35" s="104"/>
      <c r="F35" s="117"/>
      <c r="G35" s="669"/>
      <c r="H35" s="456"/>
      <c r="I35" s="291"/>
      <c r="J35" s="104"/>
      <c r="K35" s="104"/>
      <c r="L35" s="117"/>
      <c r="M35" s="104"/>
      <c r="N35" s="105"/>
      <c r="O35" s="454"/>
      <c r="P35" s="105"/>
    </row>
    <row r="36" spans="1:16" ht="18.899999999999999" customHeight="1" x14ac:dyDescent="0.25">
      <c r="A36" s="679">
        <v>29</v>
      </c>
      <c r="B36" s="459"/>
      <c r="C36" s="103"/>
      <c r="D36" s="104"/>
      <c r="E36" s="104"/>
      <c r="F36" s="117"/>
      <c r="G36" s="669"/>
      <c r="H36" s="456"/>
      <c r="I36" s="291"/>
      <c r="J36" s="104"/>
      <c r="K36" s="104"/>
      <c r="L36" s="117"/>
      <c r="M36" s="104"/>
      <c r="N36" s="105"/>
      <c r="O36" s="454"/>
      <c r="P36" s="105"/>
    </row>
    <row r="37" spans="1:16" ht="18.899999999999999" customHeight="1" x14ac:dyDescent="0.25">
      <c r="A37" s="679">
        <v>30</v>
      </c>
      <c r="B37" s="459"/>
      <c r="C37" s="103"/>
      <c r="D37" s="104"/>
      <c r="E37" s="104"/>
      <c r="F37" s="117"/>
      <c r="G37" s="669"/>
      <c r="H37" s="456"/>
      <c r="I37" s="291"/>
      <c r="J37" s="104"/>
      <c r="K37" s="104"/>
      <c r="L37" s="117"/>
      <c r="M37" s="104"/>
      <c r="N37" s="105"/>
      <c r="O37" s="454"/>
      <c r="P37" s="105"/>
    </row>
    <row r="38" spans="1:16" ht="18.899999999999999" customHeight="1" x14ac:dyDescent="0.25">
      <c r="A38" s="679">
        <v>31</v>
      </c>
      <c r="B38" s="459"/>
      <c r="C38" s="103"/>
      <c r="D38" s="104"/>
      <c r="E38" s="104"/>
      <c r="F38" s="117"/>
      <c r="G38" s="669"/>
      <c r="H38" s="456"/>
      <c r="I38" s="291"/>
      <c r="J38" s="104"/>
      <c r="K38" s="104"/>
      <c r="L38" s="117"/>
      <c r="M38" s="104"/>
      <c r="N38" s="105"/>
      <c r="O38" s="454"/>
      <c r="P38" s="105"/>
    </row>
    <row r="39" spans="1:16" ht="18.899999999999999" customHeight="1" x14ac:dyDescent="0.25">
      <c r="A39" s="679">
        <v>32</v>
      </c>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3249"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7629B-01E3-480D-9753-9DFB37479005}">
  <sheetPr codeName="Sheet43">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Diákolimpiai Döntő</v>
      </c>
      <c r="B1" s="134"/>
      <c r="I1" s="379"/>
      <c r="J1" s="133"/>
      <c r="K1" s="293" t="s">
        <v>145</v>
      </c>
      <c r="L1" s="293"/>
      <c r="M1" s="294"/>
      <c r="N1" s="133"/>
      <c r="O1" s="133"/>
      <c r="P1" s="133"/>
      <c r="R1" s="133"/>
    </row>
    <row r="2" spans="1:21" s="106" customFormat="1" x14ac:dyDescent="0.25">
      <c r="A2" s="436" t="s">
        <v>122</v>
      </c>
      <c r="B2" s="95"/>
      <c r="C2" s="95"/>
      <c r="D2" s="95"/>
      <c r="E2" s="95"/>
      <c r="F2" s="430">
        <f>Altalanos!$C$8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71" t="str">
        <f>Altalanos!$A$10</f>
        <v xml:space="preserve">2026. május 7. </v>
      </c>
      <c r="B4" s="771"/>
      <c r="C4" s="771"/>
      <c r="D4" s="141"/>
      <c r="E4" s="402"/>
      <c r="F4" s="141"/>
      <c r="G4" s="142" t="str">
        <f>Altalanos!$C$10</f>
        <v>Gyula</v>
      </c>
      <c r="H4" s="297"/>
      <c r="I4" s="141"/>
      <c r="J4" s="298"/>
      <c r="K4" s="144"/>
      <c r="L4" s="143"/>
      <c r="M4" s="102"/>
      <c r="N4" s="298"/>
      <c r="O4" s="141"/>
      <c r="P4" s="298"/>
      <c r="Q4" s="141"/>
      <c r="R4" s="88" t="str">
        <f>Altalanos!$E$10</f>
        <v>Kovács Zoltán</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2" customFormat="1" ht="15" customHeight="1" thickBot="1" x14ac:dyDescent="0.3">
      <c r="A6" s="713"/>
      <c r="B6" s="707"/>
      <c r="C6" s="707"/>
      <c r="D6" s="707"/>
      <c r="E6" s="707"/>
      <c r="F6" s="726"/>
      <c r="G6" s="726"/>
      <c r="I6" s="726"/>
      <c r="J6" s="727"/>
      <c r="K6" s="707"/>
      <c r="L6" s="727"/>
      <c r="M6" s="707"/>
      <c r="N6" s="727"/>
      <c r="O6" s="707"/>
      <c r="P6" s="727"/>
      <c r="Q6" s="707"/>
      <c r="R6" s="728"/>
    </row>
    <row r="7" spans="1:21" s="38" customFormat="1" ht="10.5" customHeight="1" x14ac:dyDescent="0.25">
      <c r="A7" s="303">
        <v>1</v>
      </c>
      <c r="B7" s="384" t="str">
        <f>IF($D7="","",VLOOKUP($D7,'1D ELO (3)'!$A$7:$P$23,14))</f>
        <v/>
      </c>
      <c r="C7" s="384" t="str">
        <f>IF($D7="","",VLOOKUP($D7,'1D ELO (3)'!$A$7:$P$23,15))</f>
        <v/>
      </c>
      <c r="D7" s="155"/>
      <c r="E7" s="617" t="str">
        <f>UPPER(IF($D7="","",VLOOKUP($D7,'1D ELO (3)'!$A$7:$P$23,5)))</f>
        <v/>
      </c>
      <c r="F7" s="618" t="str">
        <f>UPPER(IF($D7="","",VLOOKUP($D7,'1D ELO (3)'!$A$7:$P$23,2)))</f>
        <v/>
      </c>
      <c r="G7" s="618" t="str">
        <f>IF($D7="","",VLOOKUP($D7,'1D ELO (3)'!$A$7:$P$23,3))</f>
        <v/>
      </c>
      <c r="H7" s="619"/>
      <c r="I7" s="618" t="str">
        <f>IF($D7="","",VLOOKUP($D7,'1D ELO (3)'!$A$7:$P$23,4))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 (3)'!$A$7:$P$23,11)))</f>
        <v/>
      </c>
      <c r="F8" s="618" t="str">
        <f>UPPER(IF($D7="","",VLOOKUP($D7,'1D ELO (3)'!$A$7:$P$23,8)))</f>
        <v/>
      </c>
      <c r="G8" s="618" t="str">
        <f>IF($D7="","",VLOOKUP($D7,'1D ELO (3)'!$A$7:$P$23,9))</f>
        <v/>
      </c>
      <c r="H8" s="619"/>
      <c r="I8" s="618" t="str">
        <f>IF($D7="","",VLOOKUP($D7,'1D ELO (3)'!$A$7:$P$23,10))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(3)'!$A$7:$P$23,14))</f>
        <v/>
      </c>
      <c r="C11" s="384" t="str">
        <f>IF($D11="","",VLOOKUP($D11,'1D ELO (3)'!$A$7:$P$23,15))</f>
        <v/>
      </c>
      <c r="D11" s="155"/>
      <c r="E11" s="461" t="str">
        <f>UPPER(IF($D11="","",VLOOKUP($D11,'1D ELO (3)'!$A$7:$P$23,5)))</f>
        <v/>
      </c>
      <c r="F11" s="450" t="str">
        <f>UPPER(IF($D11="","",VLOOKUP($D11,'1D ELO (3)'!$A$7:$P$23,2)))</f>
        <v/>
      </c>
      <c r="G11" s="450" t="str">
        <f>IF($D11="","",VLOOKUP($D11,'1D ELO (3)'!$A$7:$P$23,3))</f>
        <v/>
      </c>
      <c r="H11" s="462"/>
      <c r="I11" s="450" t="str">
        <f>IF($D11="","",VLOOKUP($D11,'1D ELO (3)'!$A$7:$P$23,4))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(3)'!$A$7:$P$23,11)))</f>
        <v/>
      </c>
      <c r="F12" s="450" t="str">
        <f>UPPER(IF($D11="","",VLOOKUP($D11,'1D ELO (3)'!$A$7:$P$23,8)))</f>
        <v/>
      </c>
      <c r="G12" s="450" t="str">
        <f>IF($D11="","",VLOOKUP($D11,'1D ELO (3)'!$A$7:$P$23,9))</f>
        <v/>
      </c>
      <c r="H12" s="462"/>
      <c r="I12" s="450" t="str">
        <f>IF($D11="","",VLOOKUP($D11,'1D ELO (3)'!$A$7:$P$23,10))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(3)'!$A$7:$P$23,14))</f>
        <v/>
      </c>
      <c r="C15" s="384" t="str">
        <f>IF($D15="","",VLOOKUP($D15,'1D ELO (3)'!$A$7:$P$23,15))</f>
        <v/>
      </c>
      <c r="D15" s="155"/>
      <c r="E15" s="461" t="str">
        <f>UPPER(IF($D15="","",VLOOKUP($D15,'1D ELO (3)'!$A$7:$P$23,5)))</f>
        <v/>
      </c>
      <c r="F15" s="450" t="str">
        <f>UPPER(IF($D15="","",VLOOKUP($D15,'1D ELO (3)'!$A$7:$P$23,2)))</f>
        <v/>
      </c>
      <c r="G15" s="450" t="str">
        <f>IF($D15="","",VLOOKUP($D15,'1D ELO (3)'!$A$7:$P$23,3))</f>
        <v/>
      </c>
      <c r="H15" s="462"/>
      <c r="I15" s="450" t="str">
        <f>IF($D15="","",VLOOKUP($D15,'1D ELO (3)'!$A$7:$P$23,4))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(3)'!$A$7:$P$23,11)))</f>
        <v/>
      </c>
      <c r="F16" s="450" t="str">
        <f>UPPER(IF($D15="","",VLOOKUP($D15,'1D ELO (3)'!$A$7:$P$23,8)))</f>
        <v/>
      </c>
      <c r="G16" s="450" t="str">
        <f>IF($D15="","",VLOOKUP($D15,'1D ELO (3)'!$A$7:$P$23,9))</f>
        <v/>
      </c>
      <c r="H16" s="462"/>
      <c r="I16" s="450" t="str">
        <f>IF($D15="","",VLOOKUP($D15,'1D ELO (3)'!$A$7:$P$23,10))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(3)'!$A$7:$P$23,14))</f>
        <v/>
      </c>
      <c r="C19" s="384" t="str">
        <f>IF($D19="","",VLOOKUP($D19,'1D ELO (3)'!$A$7:$P$23,15))</f>
        <v/>
      </c>
      <c r="D19" s="155"/>
      <c r="E19" s="461" t="str">
        <f>UPPER(IF($D19="","",VLOOKUP($D19,'1D ELO (3)'!$A$7:$P$23,5)))</f>
        <v/>
      </c>
      <c r="F19" s="450" t="str">
        <f>UPPER(IF($D19="","",VLOOKUP($D19,'1D ELO (3)'!$A$7:$P$23,2)))</f>
        <v/>
      </c>
      <c r="G19" s="450" t="str">
        <f>IF($D19="","",VLOOKUP($D19,'1D ELO (3)'!$A$7:$P$23,3))</f>
        <v/>
      </c>
      <c r="H19" s="462"/>
      <c r="I19" s="450" t="str">
        <f>IF($D19="","",VLOOKUP($D19,'1D ELO (3)'!$A$7:$P$23,4))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(3)'!$A$7:$P$23,11)))</f>
        <v/>
      </c>
      <c r="F20" s="450" t="str">
        <f>UPPER(IF($D19="","",VLOOKUP($D19,'1D ELO (3)'!$A$7:$P$23,8)))</f>
        <v/>
      </c>
      <c r="G20" s="450" t="str">
        <f>IF($D19="","",VLOOKUP($D19,'1D ELO (3)'!$A$7:$P$23,9))</f>
        <v/>
      </c>
      <c r="H20" s="462"/>
      <c r="I20" s="450" t="str">
        <f>IF($D19="","",VLOOKUP($D19,'1D ELO (3)'!$A$7:$P$23,10))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(3)'!$A$7:$P$23,14))</f>
        <v/>
      </c>
      <c r="C23" s="384" t="str">
        <f>IF($D23="","",VLOOKUP($D23,'1D ELO (3)'!$A$7:$P$23,15))</f>
        <v/>
      </c>
      <c r="D23" s="155"/>
      <c r="E23" s="461" t="str">
        <f>UPPER(IF($D23="","",VLOOKUP($D23,'1D ELO (3)'!$A$7:$P$23,5)))</f>
        <v/>
      </c>
      <c r="F23" s="450" t="str">
        <f>UPPER(IF($D23="","",VLOOKUP($D23,'1D ELO (3)'!$A$7:$P$23,2)))</f>
        <v/>
      </c>
      <c r="G23" s="450" t="str">
        <f>IF($D23="","",VLOOKUP($D23,'1D ELO (3)'!$A$7:$P$23,3))</f>
        <v/>
      </c>
      <c r="H23" s="462"/>
      <c r="I23" s="450" t="str">
        <f>IF($D23="","",VLOOKUP($D23,'1D ELO (3)'!$A$7:$P$23,4))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 (3)'!$A$7:$P$23,11)))</f>
        <v/>
      </c>
      <c r="F24" s="450" t="str">
        <f>UPPER(IF($D23="","",VLOOKUP($D23,'1D ELO (3)'!$A$7:$P$23,8)))</f>
        <v/>
      </c>
      <c r="G24" s="450" t="str">
        <f>IF($D23="","",VLOOKUP($D23,'1D ELO (3)'!$A$7:$P$23,9))</f>
        <v/>
      </c>
      <c r="H24" s="462"/>
      <c r="I24" s="450" t="str">
        <f>IF($D23="","",VLOOKUP($D23,'1D ELO (3)'!$A$7:$P$23,10))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 (3)'!$A$7:$P$23,14))</f>
        <v/>
      </c>
      <c r="C27" s="384" t="str">
        <f>IF($D27="","",VLOOKUP($D27,'1D ELO (3)'!$A$7:$P$23,15))</f>
        <v/>
      </c>
      <c r="D27" s="155"/>
      <c r="E27" s="461" t="str">
        <f>UPPER(IF($D27="","",VLOOKUP($D27,'1D ELO (3)'!$A$7:$P$23,5)))</f>
        <v/>
      </c>
      <c r="F27" s="450" t="str">
        <f>UPPER(IF($D27="","",VLOOKUP($D27,'1D ELO (3)'!$A$7:$P$23,2)))</f>
        <v/>
      </c>
      <c r="G27" s="450" t="str">
        <f>IF($D27="","",VLOOKUP($D27,'1D ELO (3)'!$A$7:$P$23,3))</f>
        <v/>
      </c>
      <c r="H27" s="462"/>
      <c r="I27" s="450" t="str">
        <f>IF($D27="","",VLOOKUP($D27,'1D ELO (3)'!$A$7:$P$23,4))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 (3)'!$A$7:$P$23,11)))</f>
        <v/>
      </c>
      <c r="F28" s="450" t="str">
        <f>UPPER(IF($D27="","",VLOOKUP($D27,'1D ELO (3)'!$A$7:$P$23,8)))</f>
        <v/>
      </c>
      <c r="G28" s="450" t="str">
        <f>IF($D27="","",VLOOKUP($D27,'1D ELO (3)'!$A$7:$P$23,9))</f>
        <v/>
      </c>
      <c r="H28" s="462"/>
      <c r="I28" s="450" t="str">
        <f>IF($D27="","",VLOOKUP($D27,'1D ELO (3)'!$A$7:$P$23,10))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 (3)'!$A$7:$P$23,14))</f>
        <v/>
      </c>
      <c r="C31" s="384" t="str">
        <f>IF($D31="","",VLOOKUP($D31,'1D ELO (3)'!$A$7:$P$23,15))</f>
        <v/>
      </c>
      <c r="D31" s="155"/>
      <c r="E31" s="461" t="str">
        <f>UPPER(IF($D31="","",VLOOKUP($D31,'1D ELO (3)'!$A$7:$P$23,5)))</f>
        <v/>
      </c>
      <c r="F31" s="450" t="str">
        <f>UPPER(IF($D31="","",VLOOKUP($D31,'1D ELO (3)'!$A$7:$P$23,2)))</f>
        <v/>
      </c>
      <c r="G31" s="450" t="str">
        <f>IF($D31="","",VLOOKUP($D31,'1D ELO (3)'!$A$7:$P$23,3))</f>
        <v/>
      </c>
      <c r="H31" s="462"/>
      <c r="I31" s="450" t="str">
        <f>IF($D31="","",VLOOKUP($D31,'1D ELO (3)'!$A$7:$P$23,4))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 (3)'!$A$7:$P$23,11)))</f>
        <v/>
      </c>
      <c r="F32" s="450" t="str">
        <f>UPPER(IF($D31="","",VLOOKUP($D31,'1D ELO (3)'!$A$7:$P$23,8)))</f>
        <v/>
      </c>
      <c r="G32" s="450" t="str">
        <f>IF($D31="","",VLOOKUP($D31,'1D ELO (3)'!$A$7:$P$23,9))</f>
        <v/>
      </c>
      <c r="H32" s="462"/>
      <c r="I32" s="450" t="str">
        <f>IF($D31="","",VLOOKUP($D31,'1D ELO (3)'!$A$7:$P$23,10))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 (3)'!$A$7:$P$23,14))</f>
        <v/>
      </c>
      <c r="C35" s="384" t="str">
        <f>IF($D35="","",VLOOKUP($D35,'1D ELO (3)'!$A$7:$P$23,15))</f>
        <v/>
      </c>
      <c r="D35" s="155"/>
      <c r="E35" s="461" t="str">
        <f>UPPER(IF($D35="","",VLOOKUP($D35,'1D ELO (3)'!$A$7:$P$23,5)))</f>
        <v/>
      </c>
      <c r="F35" s="156" t="str">
        <f>UPPER(IF($D35="","",VLOOKUP($D35,'1D ELO (3)'!$A$7:$P$23,2)))</f>
        <v/>
      </c>
      <c r="G35" s="156" t="str">
        <f>IF($D35="","",VLOOKUP($D35,'1D ELO (3)'!$A$7:$P$23,3))</f>
        <v/>
      </c>
      <c r="H35" s="304"/>
      <c r="I35" s="156" t="str">
        <f>IF($D35="","",VLOOKUP($D35,'1D ELO (3)'!$A$7:$P$23,4))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 (3)'!$A$7:$P$23,11)))</f>
        <v/>
      </c>
      <c r="F36" s="618" t="str">
        <f>UPPER(IF($D35="","",VLOOKUP($D35,'1D ELO (3)'!$A$7:$P$23,8)))</f>
        <v/>
      </c>
      <c r="G36" s="618" t="str">
        <f>IF($D35="","",VLOOKUP($D35,'1D ELO (3)'!$A$7:$P$23,9))</f>
        <v/>
      </c>
      <c r="H36" s="619"/>
      <c r="I36" s="618" t="str">
        <f>IF($D35="","",VLOOKUP($D35,'1D ELO (3)'!$A$7:$P$23,10))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 (3)'!$A$7:$L$23,2)))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 (3)'!$A$7:$L$23,8)))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 (3)'!$A$7:$L$23,2)))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 (3)'!$A$7:$L$23,8)))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t="str">
        <f>R4</f>
        <v>Kovács Zoltán</v>
      </c>
      <c r="P79" s="229"/>
      <c r="Q79" s="230"/>
      <c r="R79" s="333">
        <f>MIN(4,'1D ELO (3)'!$P$5)</f>
        <v>0</v>
      </c>
    </row>
    <row r="80" spans="1:19" ht="15.75" customHeight="1" x14ac:dyDescent="0.25"/>
    <row r="81" ht="9" customHeight="1" x14ac:dyDescent="0.25"/>
  </sheetData>
  <mergeCells count="1">
    <mergeCell ref="A4:C4"/>
  </mergeCells>
  <conditionalFormatting sqref="D7 D11 D15 D19 D23 D27 D31 D35">
    <cfRule type="cellIs" dxfId="381" priority="1" stopIfTrue="1" operator="lessThan">
      <formula>3</formula>
    </cfRule>
  </conditionalFormatting>
  <conditionalFormatting sqref="E7:F7 E11:F11 E15:F15 E19:F19 E23:F23 E27:F27 E31:F31 E35:F35">
    <cfRule type="cellIs" dxfId="380" priority="2" stopIfTrue="1" operator="equal">
      <formula>"Bye"</formula>
    </cfRule>
  </conditionalFormatting>
  <conditionalFormatting sqref="I10 K14 I18 M22 I26 K30 I34 O38:O68">
    <cfRule type="expression" dxfId="379" priority="8" stopIfTrue="1">
      <formula>AND($O$1="CU",I10="Umpire")</formula>
    </cfRule>
    <cfRule type="expression" dxfId="378" priority="9" stopIfTrue="1">
      <formula>AND($O$1="CU",I10&lt;&gt;"Umpire",J10&lt;&gt;"")</formula>
    </cfRule>
    <cfRule type="expression" dxfId="377" priority="10" stopIfTrue="1">
      <formula>AND($O$1="CU",I10&lt;&gt;"Umpire")</formula>
    </cfRule>
  </conditionalFormatting>
  <conditionalFormatting sqref="J10 L14 J18 N22 J26 L30 J34">
    <cfRule type="expression" dxfId="376" priority="3" stopIfTrue="1">
      <formula>$O$1="CU"</formula>
    </cfRule>
  </conditionalFormatting>
  <conditionalFormatting sqref="K9 M13 K17 O21 K25 M29 K33 Q37">
    <cfRule type="expression" dxfId="375" priority="6" stopIfTrue="1">
      <formula>J10="as"</formula>
    </cfRule>
    <cfRule type="expression" dxfId="374" priority="7" stopIfTrue="1">
      <formula>J10="bs"</formula>
    </cfRule>
  </conditionalFormatting>
  <conditionalFormatting sqref="K10 M14 K18 O22 K26 M30 K34 Q38:Q68">
    <cfRule type="expression" dxfId="373" priority="4" stopIfTrue="1">
      <formula>J10="as"</formula>
    </cfRule>
    <cfRule type="expression" dxfId="372" priority="5" stopIfTrue="1">
      <formula>J10="bs"</formula>
    </cfRule>
  </conditionalFormatting>
  <dataValidations count="1">
    <dataValidation type="list" allowBlank="1" showInputMessage="1" sqref="I10 O38:O68 I34 K14 I26 M22 I18 K30" xr:uid="{7EA854FD-CFD5-4C64-B142-357E0891E118}">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4273"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4274"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A084A-EE7B-435F-AC7B-B9C03B087A46}">
  <sheetPr codeName="Sheet3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Diákolimpiai Döntő</v>
      </c>
      <c r="B1" s="134"/>
      <c r="I1" s="379"/>
      <c r="J1" s="133"/>
      <c r="K1" s="293" t="s">
        <v>145</v>
      </c>
      <c r="L1" s="293"/>
      <c r="M1" s="294"/>
      <c r="N1" s="133"/>
      <c r="O1" s="133"/>
      <c r="P1" s="133" t="s">
        <v>3</v>
      </c>
      <c r="R1" s="133"/>
    </row>
    <row r="2" spans="1:21" s="106" customFormat="1" x14ac:dyDescent="0.25">
      <c r="A2" s="449" t="s">
        <v>122</v>
      </c>
      <c r="B2" s="95"/>
      <c r="C2" s="95"/>
      <c r="D2" s="95"/>
      <c r="E2" s="95"/>
      <c r="F2" s="430">
        <f>Altalanos!$C$8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71" t="str">
        <f>Altalanos!$A$10</f>
        <v xml:space="preserve">2026. május 7. </v>
      </c>
      <c r="B4" s="771"/>
      <c r="C4" s="771"/>
      <c r="D4" s="141"/>
      <c r="E4" s="141"/>
      <c r="F4" s="141"/>
      <c r="G4" s="142" t="str">
        <f>Altalanos!$C$10</f>
        <v>Gyula</v>
      </c>
      <c r="H4" s="297"/>
      <c r="I4" s="141"/>
      <c r="J4" s="298"/>
      <c r="K4" s="144"/>
      <c r="L4" s="143"/>
      <c r="M4" s="102"/>
      <c r="N4" s="298"/>
      <c r="O4" s="141"/>
      <c r="P4" s="298"/>
      <c r="Q4" s="141"/>
      <c r="R4" s="88" t="str">
        <f>Altalanos!$E$10</f>
        <v>Kovács Zoltán</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12" customFormat="1" ht="9.75" customHeight="1" thickBot="1" x14ac:dyDescent="0.3">
      <c r="A6" s="713"/>
      <c r="B6" s="707"/>
      <c r="C6" s="707"/>
      <c r="D6" s="707"/>
      <c r="E6" s="707"/>
      <c r="F6" s="726"/>
      <c r="G6" s="726"/>
      <c r="I6" s="726"/>
      <c r="J6" s="727"/>
      <c r="K6" s="707"/>
      <c r="L6" s="727"/>
      <c r="M6" s="707"/>
      <c r="N6" s="727"/>
      <c r="O6" s="707"/>
      <c r="P6" s="727"/>
      <c r="Q6" s="707"/>
      <c r="R6" s="728"/>
    </row>
    <row r="7" spans="1:21" s="38" customFormat="1" ht="10.5" customHeight="1" x14ac:dyDescent="0.25">
      <c r="A7" s="303">
        <v>1</v>
      </c>
      <c r="B7" s="384" t="str">
        <f>IF($D7="","",VLOOKUP($D7,'1D ELO (3)'!$A$7:$P$23,14))</f>
        <v/>
      </c>
      <c r="C7" s="384" t="str">
        <f>IF($D7="","",VLOOKUP($D7,'1D ELO (3)'!$A$7:$P$33,15))</f>
        <v/>
      </c>
      <c r="D7" s="155"/>
      <c r="E7" s="466" t="str">
        <f>UPPER(IF($D7="","",VLOOKUP($D7,'1D ELO (3)'!$A$7:$P$33,5)))</f>
        <v/>
      </c>
      <c r="F7" s="156" t="str">
        <f>UPPER(IF($D7="","",VLOOKUP($D7,'1D ELO (3)'!$A$7:$P$33,2)))</f>
        <v/>
      </c>
      <c r="G7" s="156" t="str">
        <f>IF($D7="","",VLOOKUP($D7,'1D ELO (3)'!$A$7:$P$33,3))</f>
        <v/>
      </c>
      <c r="H7" s="304"/>
      <c r="I7" s="156" t="str">
        <f>IF($D7="","",VLOOKUP($D7,'1D ELO (3)'!$A$7:$P$33,4))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 (3)'!$A$7:$P$33,11)))</f>
        <v/>
      </c>
      <c r="F8" s="156" t="str">
        <f>UPPER(IF($D7="","",VLOOKUP($D7,'1D ELO (3)'!$A$7:$P$33,8)))</f>
        <v/>
      </c>
      <c r="G8" s="156" t="str">
        <f>IF($D7="","",VLOOKUP($D7,'1D ELO (3)'!$A$7:$P$33,9))</f>
        <v/>
      </c>
      <c r="H8" s="304"/>
      <c r="I8" s="156" t="str">
        <f>IF($D7="","",VLOOKUP($D7,'1D ELO (3)'!$A$7:$P$33,10))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(3)'!$A$7:$P$23,14))</f>
        <v/>
      </c>
      <c r="C11" s="384" t="str">
        <f>IF($D11="","",VLOOKUP($D11,'1D ELO (3)'!$A$7:$P$33,15))</f>
        <v/>
      </c>
      <c r="D11" s="155"/>
      <c r="E11" s="461" t="str">
        <f>UPPER(IF($D11="","",VLOOKUP($D11,'1D ELO (3)'!$A$7:$P$33,5)))</f>
        <v/>
      </c>
      <c r="F11" s="450" t="str">
        <f>UPPER(IF($D11="","",VLOOKUP($D11,'1D ELO (3)'!$A$7:$P$33,2)))</f>
        <v/>
      </c>
      <c r="G11" s="450" t="str">
        <f>IF($D11="","",VLOOKUP($D11,'1D ELO (3)'!$A$7:$P$33,3))</f>
        <v/>
      </c>
      <c r="H11" s="462"/>
      <c r="I11" s="450" t="str">
        <f>IF($D11="","",VLOOKUP($D11,'1D ELO (3)'!$A$7:$P$33,4))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(3)'!$A$7:$P$33,11)))</f>
        <v/>
      </c>
      <c r="F12" s="450" t="str">
        <f>UPPER(IF($D11="","",VLOOKUP($D11,'1D ELO (3)'!$A$7:$P$33,8)))</f>
        <v/>
      </c>
      <c r="G12" s="450" t="str">
        <f>IF($D11="","",VLOOKUP($D11,'1D ELO (3)'!$A$7:$P$33,9))</f>
        <v/>
      </c>
      <c r="H12" s="462"/>
      <c r="I12" s="450" t="str">
        <f>IF($D11="","",VLOOKUP($D11,'1D ELO (3)'!$A$7:$P$33,10))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(3)'!$A$7:$P$23,14))</f>
        <v/>
      </c>
      <c r="C15" s="384" t="str">
        <f>IF($D15="","",VLOOKUP($D15,'1D ELO (3)'!$A$7:$P$33,15))</f>
        <v/>
      </c>
      <c r="D15" s="155"/>
      <c r="E15" s="461" t="str">
        <f>UPPER(IF($D15="","",VLOOKUP($D15,'1D ELO (3)'!$A$7:$P$33,5)))</f>
        <v/>
      </c>
      <c r="F15" s="450" t="str">
        <f>UPPER(IF($D15="","",VLOOKUP($D15,'1D ELO (3)'!$A$7:$P$33,2)))</f>
        <v/>
      </c>
      <c r="G15" s="450" t="str">
        <f>IF($D15="","",VLOOKUP($D15,'1D ELO (3)'!$A$7:$P$33,3))</f>
        <v/>
      </c>
      <c r="H15" s="462"/>
      <c r="I15" s="450" t="str">
        <f>IF($D15="","",VLOOKUP($D15,'1D ELO (3)'!$A$7:$P$33,4))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(3)'!$A$7:$P$33,11)))</f>
        <v/>
      </c>
      <c r="F16" s="450" t="str">
        <f>UPPER(IF($D15="","",VLOOKUP($D15,'1D ELO (3)'!$A$7:$P$33,8)))</f>
        <v/>
      </c>
      <c r="G16" s="450" t="str">
        <f>IF($D15="","",VLOOKUP($D15,'1D ELO (3)'!$A$7:$P$33,9))</f>
        <v/>
      </c>
      <c r="H16" s="462"/>
      <c r="I16" s="450" t="str">
        <f>IF($D15="","",VLOOKUP($D15,'1D ELO (3)'!$A$7:$P$33,10))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(3)'!$A$7:$P$23,14))</f>
        <v/>
      </c>
      <c r="C19" s="384" t="str">
        <f>IF($D19="","",VLOOKUP($D19,'1D ELO (3)'!$A$7:$P$33,15))</f>
        <v/>
      </c>
      <c r="D19" s="155"/>
      <c r="E19" s="461" t="str">
        <f>UPPER(IF($D19="","",VLOOKUP($D19,'1D ELO (3)'!$A$7:$P$33,5)))</f>
        <v/>
      </c>
      <c r="F19" s="450" t="str">
        <f>UPPER(IF($D19="","",VLOOKUP($D19,'1D ELO (3)'!$A$7:$P$33,2)))</f>
        <v/>
      </c>
      <c r="G19" s="450" t="str">
        <f>IF($D19="","",VLOOKUP($D19,'1D ELO (3)'!$A$7:$P$33,3))</f>
        <v/>
      </c>
      <c r="H19" s="462"/>
      <c r="I19" s="450" t="str">
        <f>IF($D19="","",VLOOKUP($D19,'1D ELO (3)'!$A$7:$P$33,4))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(3)'!$A$7:$P$33,11)))</f>
        <v/>
      </c>
      <c r="F20" s="450" t="str">
        <f>UPPER(IF($D19="","",VLOOKUP($D19,'1D ELO (3)'!$A$7:$P$33,8)))</f>
        <v/>
      </c>
      <c r="G20" s="450" t="str">
        <f>IF($D19="","",VLOOKUP($D19,'1D ELO (3)'!$A$7:$P$33,9))</f>
        <v/>
      </c>
      <c r="H20" s="462"/>
      <c r="I20" s="450" t="str">
        <f>IF($D19="","",VLOOKUP($D19,'1D ELO (3)'!$A$7:$P$33,10))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 (3)'!$A$7:$P$23,14))</f>
        <v/>
      </c>
      <c r="C23" s="384" t="str">
        <f>IF($D23="","",VLOOKUP($D23,'1D ELO (3)'!$A$7:$P$33,15))</f>
        <v/>
      </c>
      <c r="D23" s="155"/>
      <c r="E23" s="466" t="str">
        <f>UPPER(IF($D23="","",VLOOKUP($D23,'1D ELO (3)'!$A$7:$P$33,5)))</f>
        <v/>
      </c>
      <c r="F23" s="156" t="str">
        <f>UPPER(IF($D23="","",VLOOKUP($D23,'1D ELO (3)'!$A$7:$P$33,2)))</f>
        <v/>
      </c>
      <c r="G23" s="156" t="str">
        <f>IF($D23="","",VLOOKUP($D23,'1D ELO (3)'!$A$7:$P$33,3))</f>
        <v/>
      </c>
      <c r="H23" s="304"/>
      <c r="I23" s="156" t="str">
        <f>IF($D23="","",VLOOKUP($D23,'1D ELO (3)'!$A$7:$P$33,4))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 (3)'!$A$7:$P$33,11)))</f>
        <v/>
      </c>
      <c r="F24" s="618" t="str">
        <f>UPPER(IF($D23="","",VLOOKUP($D23,'1D ELO (3)'!$A$7:$P$33,8)))</f>
        <v/>
      </c>
      <c r="G24" s="618" t="str">
        <f>IF($D23="","",VLOOKUP($D23,'1D ELO (3)'!$A$7:$P$33,9))</f>
        <v/>
      </c>
      <c r="H24" s="619"/>
      <c r="I24" s="618" t="str">
        <f>IF($D23="","",VLOOKUP($D23,'1D ELO (3)'!$A$7:$P$33,10))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(3)'!$A$7:$P$23,14))</f>
        <v/>
      </c>
      <c r="C27" s="384" t="str">
        <f>IF($D27="","",VLOOKUP($D27,'1D ELO (3)'!$A$7:$P$33,15))</f>
        <v/>
      </c>
      <c r="D27" s="155"/>
      <c r="E27" s="461" t="str">
        <f>UPPER(IF($D27="","",VLOOKUP($D27,'1D ELO (3)'!$A$7:$P$33,5)))</f>
        <v/>
      </c>
      <c r="F27" s="450" t="str">
        <f>UPPER(IF($D27="","",VLOOKUP($D27,'1D ELO (3)'!$A$7:$P$33,2)))</f>
        <v/>
      </c>
      <c r="G27" s="450" t="str">
        <f>IF($D27="","",VLOOKUP($D27,'1D ELO (3)'!$A$7:$P$33,3))</f>
        <v/>
      </c>
      <c r="H27" s="462"/>
      <c r="I27" s="450" t="str">
        <f>IF($D27="","",VLOOKUP($D27,'1D ELO (3)'!$A$7:$P$33,4))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(3)'!$A$7:$P$33,11)))</f>
        <v/>
      </c>
      <c r="F28" s="450" t="str">
        <f>UPPER(IF($D27="","",VLOOKUP($D27,'1D ELO (3)'!$A$7:$P$33,8)))</f>
        <v/>
      </c>
      <c r="G28" s="450" t="str">
        <f>IF($D27="","",VLOOKUP($D27,'1D ELO (3)'!$A$7:$P$33,9))</f>
        <v/>
      </c>
      <c r="H28" s="462"/>
      <c r="I28" s="450" t="str">
        <f>IF($D27="","",VLOOKUP($D27,'1D ELO (3)'!$A$7:$P$33,10))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(3)'!$A$7:$P$23,14))</f>
        <v/>
      </c>
      <c r="C31" s="384" t="str">
        <f>IF($D31="","",VLOOKUP($D31,'1D ELO (3)'!$A$7:$P$33,15))</f>
        <v/>
      </c>
      <c r="D31" s="155"/>
      <c r="E31" s="461" t="str">
        <f>UPPER(IF($D31="","",VLOOKUP($D31,'1D ELO (3)'!$A$7:$P$33,5)))</f>
        <v/>
      </c>
      <c r="F31" s="450" t="str">
        <f>UPPER(IF($D31="","",VLOOKUP($D31,'1D ELO (3)'!$A$7:$P$33,2)))</f>
        <v/>
      </c>
      <c r="G31" s="450" t="str">
        <f>IF($D31="","",VLOOKUP($D31,'1D ELO (3)'!$A$7:$P$33,3))</f>
        <v/>
      </c>
      <c r="H31" s="462"/>
      <c r="I31" s="450" t="str">
        <f>IF($D31="","",VLOOKUP($D31,'1D ELO (3)'!$A$7:$P$33,4))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(3)'!$A$7:$P$33,11)))</f>
        <v/>
      </c>
      <c r="F32" s="450" t="str">
        <f>UPPER(IF($D31="","",VLOOKUP($D31,'1D ELO (3)'!$A$7:$P$33,8)))</f>
        <v/>
      </c>
      <c r="G32" s="450" t="str">
        <f>IF($D31="","",VLOOKUP($D31,'1D ELO (3)'!$A$7:$P$33,9))</f>
        <v/>
      </c>
      <c r="H32" s="462"/>
      <c r="I32" s="450" t="str">
        <f>IF($D31="","",VLOOKUP($D31,'1D ELO (3)'!$A$7:$P$33,10))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 (3)'!$A$7:$P$23,14))</f>
        <v/>
      </c>
      <c r="C35" s="384" t="str">
        <f>IF($D35="","",VLOOKUP($D35,'1D ELO (3)'!$A$7:$P$33,15))</f>
        <v/>
      </c>
      <c r="D35" s="155"/>
      <c r="E35" s="461" t="str">
        <f>UPPER(IF($D35="","",VLOOKUP($D35,'1D ELO (3)'!$A$7:$P$33,5)))</f>
        <v/>
      </c>
      <c r="F35" s="450" t="str">
        <f>UPPER(IF($D35="","",VLOOKUP($D35,'1D ELO (3)'!$A$7:$P$33,2)))</f>
        <v/>
      </c>
      <c r="G35" s="450" t="str">
        <f>IF($D35="","",VLOOKUP($D35,'1D ELO (3)'!$A$7:$P$33,3))</f>
        <v/>
      </c>
      <c r="H35" s="462"/>
      <c r="I35" s="450" t="str">
        <f>IF($D35="","",VLOOKUP($D35,'1D ELO (3)'!$A$7:$P$33,4))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 (3)'!$A$7:$P$33,11)))</f>
        <v/>
      </c>
      <c r="F36" s="450" t="str">
        <f>UPPER(IF($D35="","",VLOOKUP($D35,'1D ELO (3)'!$A$7:$P$33,8)))</f>
        <v/>
      </c>
      <c r="G36" s="450" t="str">
        <f>IF($D35="","",VLOOKUP($D35,'1D ELO (3)'!$A$7:$P$33,9))</f>
        <v/>
      </c>
      <c r="H36" s="462"/>
      <c r="I36" s="450" t="str">
        <f>IF($D35="","",VLOOKUP($D35,'1D ELO (3)'!$A$7:$P$33,10))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 (3)'!$A$7:$P$23,14))</f>
        <v/>
      </c>
      <c r="C39" s="384" t="str">
        <f>IF($D39="","",VLOOKUP($D39,'1D ELO (3)'!$A$7:$P$33,15))</f>
        <v/>
      </c>
      <c r="D39" s="155"/>
      <c r="E39" s="461" t="str">
        <f>UPPER(IF($D39="","",VLOOKUP($D39,'1D ELO (3)'!$A$7:$P$33,5)))</f>
        <v/>
      </c>
      <c r="F39" s="450" t="str">
        <f>UPPER(IF($D39="","",VLOOKUP($D39,'1D ELO (3)'!$A$7:$P$33,2)))</f>
        <v/>
      </c>
      <c r="G39" s="450" t="str">
        <f>IF($D39="","",VLOOKUP($D39,'1D ELO (3)'!$A$7:$P$33,3))</f>
        <v/>
      </c>
      <c r="H39" s="462"/>
      <c r="I39" s="450" t="str">
        <f>IF($D39="","",VLOOKUP($D39,'1D ELO (3)'!$A$7:$P$33,4))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 (3)'!$A$7:$P$33,11)))</f>
        <v/>
      </c>
      <c r="F40" s="450" t="str">
        <f>UPPER(IF($D39="","",VLOOKUP($D39,'1D ELO (3)'!$A$7:$P$33,8)))</f>
        <v/>
      </c>
      <c r="G40" s="450" t="str">
        <f>IF($D39="","",VLOOKUP($D39,'1D ELO (3)'!$A$7:$P$33,9))</f>
        <v/>
      </c>
      <c r="H40" s="462"/>
      <c r="I40" s="450" t="str">
        <f>IF($D39="","",VLOOKUP($D39,'1D ELO (3)'!$A$7:$P$33,10))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(3)'!$A$7:$P$23,14))</f>
        <v/>
      </c>
      <c r="C43" s="384" t="str">
        <f>IF($D43="","",VLOOKUP($D43,'1D ELO (3)'!$A$7:$P$33,15))</f>
        <v/>
      </c>
      <c r="D43" s="155"/>
      <c r="E43" s="461" t="str">
        <f>UPPER(IF($D43="","",VLOOKUP($D43,'1D ELO (3)'!$A$7:$P$33,5)))</f>
        <v/>
      </c>
      <c r="F43" s="450" t="str">
        <f>UPPER(IF($D43="","",VLOOKUP($D43,'1D ELO (3)'!$A$7:$P$33,2)))</f>
        <v/>
      </c>
      <c r="G43" s="450" t="str">
        <f>IF($D43="","",VLOOKUP($D43,'1D ELO (3)'!$A$7:$P$33,3))</f>
        <v/>
      </c>
      <c r="H43" s="462"/>
      <c r="I43" s="450" t="str">
        <f>IF($D43="","",VLOOKUP($D43,'1D ELO (3)'!$A$7:$P$33,4))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(3)'!$A$7:$P$33,11)))</f>
        <v/>
      </c>
      <c r="F44" s="450" t="str">
        <f>UPPER(IF($D43="","",VLOOKUP($D43,'1D ELO (3)'!$A$7:$P$33,8)))</f>
        <v/>
      </c>
      <c r="G44" s="450" t="str">
        <f>IF($D43="","",VLOOKUP($D43,'1D ELO (3)'!$A$7:$P$33,9))</f>
        <v/>
      </c>
      <c r="H44" s="462"/>
      <c r="I44" s="450" t="str">
        <f>IF($D43="","",VLOOKUP($D43,'1D ELO (3)'!$A$7:$P$33,10))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(3)'!$A$7:$P$23,14))</f>
        <v/>
      </c>
      <c r="C47" s="384" t="str">
        <f>IF($D47="","",VLOOKUP($D47,'1D ELO (3)'!$A$7:$P$33,15))</f>
        <v/>
      </c>
      <c r="D47" s="155"/>
      <c r="E47" s="461" t="str">
        <f>UPPER(IF($D47="","",VLOOKUP($D47,'1D ELO (3)'!$A$7:$P$33,5)))</f>
        <v/>
      </c>
      <c r="F47" s="450" t="str">
        <f>UPPER(IF($D47="","",VLOOKUP($D47,'1D ELO (3)'!$A$7:$P$33,2)))</f>
        <v/>
      </c>
      <c r="G47" s="450" t="str">
        <f>IF($D47="","",VLOOKUP($D47,'1D ELO (3)'!$A$7:$P$33,3))</f>
        <v/>
      </c>
      <c r="H47" s="462"/>
      <c r="I47" s="450" t="str">
        <f>IF($D47="","",VLOOKUP($D47,'1D ELO (3)'!$A$7:$P$33,4))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(3)'!$A$7:$P$33,11)))</f>
        <v/>
      </c>
      <c r="F48" s="450" t="str">
        <f>UPPER(IF($D47="","",VLOOKUP($D47,'1D ELO (3)'!$A$7:$P$33,8)))</f>
        <v/>
      </c>
      <c r="G48" s="450" t="str">
        <f>IF($D47="","",VLOOKUP($D47,'1D ELO (3)'!$A$7:$P$33,9))</f>
        <v/>
      </c>
      <c r="H48" s="462"/>
      <c r="I48" s="450" t="str">
        <f>IF($D47="","",VLOOKUP($D47,'1D ELO (3)'!$A$7:$P$33,10))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 (3)'!$A$7:$P$23,14))</f>
        <v/>
      </c>
      <c r="C51" s="384" t="str">
        <f>IF($D51="","",VLOOKUP($D51,'1D ELO (3)'!$A$7:$P$33,15))</f>
        <v/>
      </c>
      <c r="D51" s="155"/>
      <c r="E51" s="466" t="str">
        <f>UPPER(IF($D51="","",VLOOKUP($D51,'1D ELO (3)'!$A$7:$P$33,5)))</f>
        <v/>
      </c>
      <c r="F51" s="156" t="str">
        <f>UPPER(IF($D51="","",VLOOKUP($D51,'1D ELO (3)'!$A$7:$P$33,2)))</f>
        <v/>
      </c>
      <c r="G51" s="156" t="str">
        <f>IF($D51="","",VLOOKUP($D51,'1D ELO (3)'!$A$7:$P$33,3))</f>
        <v/>
      </c>
      <c r="H51" s="304"/>
      <c r="I51" s="156" t="str">
        <f>IF($D51="","",VLOOKUP($D51,'1D ELO (3)'!$A$7:$P$33,4))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 (3)'!$A$7:$P$33,11)))</f>
        <v/>
      </c>
      <c r="F52" s="618" t="str">
        <f>UPPER(IF($D51="","",VLOOKUP($D51,'1D ELO (3)'!$A$7:$P$33,8)))</f>
        <v/>
      </c>
      <c r="G52" s="618" t="str">
        <f>IF($D51="","",VLOOKUP($D51,'1D ELO (3)'!$A$7:$P$33,9))</f>
        <v/>
      </c>
      <c r="H52" s="619"/>
      <c r="I52" s="618" t="str">
        <f>IF($D51="","",VLOOKUP($D51,'1D ELO (3)'!$A$7:$P$33,10))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(3)'!$A$7:$P$23,14))</f>
        <v/>
      </c>
      <c r="C55" s="384" t="str">
        <f>IF($D55="","",VLOOKUP($D55,'1D ELO (3)'!$A$7:$P$33,15))</f>
        <v/>
      </c>
      <c r="D55" s="155"/>
      <c r="E55" s="461" t="str">
        <f>UPPER(IF($D55="","",VLOOKUP($D55,'1D ELO (3)'!$A$7:$P$33,5)))</f>
        <v/>
      </c>
      <c r="F55" s="450" t="str">
        <f>UPPER(IF($D55="","",VLOOKUP($D55,'1D ELO (3)'!$A$7:$P$33,2)))</f>
        <v/>
      </c>
      <c r="G55" s="450" t="str">
        <f>IF($D55="","",VLOOKUP($D55,'1D ELO (3)'!$A$7:$P$33,3))</f>
        <v/>
      </c>
      <c r="H55" s="462"/>
      <c r="I55" s="450" t="str">
        <f>IF($D55="","",VLOOKUP($D55,'1D ELO (3)'!$A$7:$P$33,4))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(3)'!$A$7:$P$33,11)))</f>
        <v/>
      </c>
      <c r="F56" s="450" t="str">
        <f>UPPER(IF($D55="","",VLOOKUP($D55,'1D ELO (3)'!$A$7:$P$33,8)))</f>
        <v/>
      </c>
      <c r="G56" s="450" t="str">
        <f>IF($D55="","",VLOOKUP($D55,'1D ELO (3)'!$A$7:$P$33,9))</f>
        <v/>
      </c>
      <c r="H56" s="462"/>
      <c r="I56" s="450" t="str">
        <f>IF($D55="","",VLOOKUP($D55,'1D ELO (3)'!$A$7:$P$33,10))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(3)'!$A$7:$P$23,14))</f>
        <v/>
      </c>
      <c r="C59" s="384" t="str">
        <f>IF($D59="","",VLOOKUP($D59,'1D ELO (3)'!$A$7:$P$33,15))</f>
        <v/>
      </c>
      <c r="D59" s="155"/>
      <c r="E59" s="461" t="str">
        <f>UPPER(IF($D59="","",VLOOKUP($D59,'1D ELO (3)'!$A$7:$P$33,5)))</f>
        <v/>
      </c>
      <c r="F59" s="450" t="str">
        <f>UPPER(IF($D59="","",VLOOKUP($D59,'1D ELO (3)'!$A$7:$P$33,2)))</f>
        <v/>
      </c>
      <c r="G59" s="450" t="str">
        <f>IF($D59="","",VLOOKUP($D59,'1D ELO (3)'!$A$7:$P$33,3))</f>
        <v/>
      </c>
      <c r="H59" s="462"/>
      <c r="I59" s="450" t="str">
        <f>IF($D59="","",VLOOKUP($D59,'1D ELO (3)'!$A$7:$P$33,4))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(3)'!$A$7:$P$33,11)))</f>
        <v/>
      </c>
      <c r="F60" s="450" t="str">
        <f>UPPER(IF($D59="","",VLOOKUP($D59,'1D ELO (3)'!$A$7:$P$33,8)))</f>
        <v/>
      </c>
      <c r="G60" s="450" t="str">
        <f>IF($D59="","",VLOOKUP($D59,'1D ELO (3)'!$A$7:$P$33,9))</f>
        <v/>
      </c>
      <c r="H60" s="462"/>
      <c r="I60" s="450" t="str">
        <f>IF($D59="","",VLOOKUP($D59,'1D ELO (3)'!$A$7:$P$33,10))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(3)'!$A$7:$P$23,14))</f>
        <v/>
      </c>
      <c r="C63" s="384" t="str">
        <f>IF($D63="","",VLOOKUP($D63,'1D ELO (3)'!$A$7:$P$33,15))</f>
        <v/>
      </c>
      <c r="D63" s="155"/>
      <c r="E63" s="461" t="str">
        <f>UPPER(IF($D63="","",VLOOKUP($D63,'1D ELO (3)'!$A$7:$P$33,5)))</f>
        <v/>
      </c>
      <c r="F63" s="450" t="str">
        <f>UPPER(IF($D63="","",VLOOKUP($D63,'1D ELO (3)'!$A$7:$P$33,2)))</f>
        <v/>
      </c>
      <c r="G63" s="450" t="str">
        <f>IF($D63="","",VLOOKUP($D63,'1D ELO (3)'!$A$7:$P$33,3))</f>
        <v/>
      </c>
      <c r="H63" s="462"/>
      <c r="I63" s="450" t="str">
        <f>IF($D63="","",VLOOKUP($D63,'1D ELO (3)'!$A$7:$P$33,4))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 (3)'!$A$7:$P$33,11)))</f>
        <v/>
      </c>
      <c r="F64" s="450" t="str">
        <f>UPPER(IF($D63="","",VLOOKUP($D63,'1D ELO (3)'!$A$7:$P$33,8)))</f>
        <v/>
      </c>
      <c r="G64" s="450" t="str">
        <f>IF($D63="","",VLOOKUP($D63,'1D ELO (3)'!$A$7:$P$33,9))</f>
        <v/>
      </c>
      <c r="H64" s="462"/>
      <c r="I64" s="450" t="str">
        <f>IF($D63="","",VLOOKUP($D63,'1D ELO (3)'!$A$7:$P$33,10))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 (3)'!$A$7:$P$23,14))</f>
        <v/>
      </c>
      <c r="C67" s="384" t="str">
        <f>IF($D67="","",VLOOKUP($D67,'1D ELO (3)'!$A$7:$P$33,15))</f>
        <v/>
      </c>
      <c r="D67" s="155"/>
      <c r="E67" s="466" t="str">
        <f>UPPER(IF($D67="","",VLOOKUP($D67,'1D ELO (3)'!$A$7:$P$33,5)))</f>
        <v/>
      </c>
      <c r="F67" s="156" t="str">
        <f>UPPER(IF($D67="","",VLOOKUP($D67,'1D ELO (3)'!$A$7:$P$33,2)))</f>
        <v/>
      </c>
      <c r="G67" s="156" t="str">
        <f>IF($D67="","",VLOOKUP($D67,'1D ELO (3)'!$A$7:$P$33,3))</f>
        <v/>
      </c>
      <c r="H67" s="304"/>
      <c r="I67" s="156" t="str">
        <f>IF($D67="","",VLOOKUP($D67,'1D ELO (3)'!$A$7:$P$33,4))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 (3)'!$A$7:$P$33,11)))</f>
        <v/>
      </c>
      <c r="F68" s="618" t="str">
        <f>UPPER(IF($D67="","",VLOOKUP($D67,'1D ELO (3)'!$A$7:$P$33,8)))</f>
        <v/>
      </c>
      <c r="G68" s="618" t="str">
        <f>IF($D67="","",VLOOKUP($D67,'1D ELO (3)'!$A$7:$P$33,9))</f>
        <v/>
      </c>
      <c r="H68" s="619"/>
      <c r="I68" s="618" t="str">
        <f>IF($D67="","",VLOOKUP($D67,'1D ELO (3)'!$A$7:$P$33,10))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 (3)'!$A$7:$L$23,2)))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 (3)'!$A$7:$L$23,8)))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 (3)'!$A$7:$L$23,2)))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(3)'!$A$7:$L$23,8)))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(3)'!$A$7:$L$23,2)))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(3)'!$A$7:$L$23,8)))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(3)'!$A$7:$L$23,2)))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(3)'!$A$7:$L$23,8)))</f>
        <v>0</v>
      </c>
      <c r="G79" s="330"/>
      <c r="H79" s="330"/>
      <c r="I79" s="331"/>
      <c r="J79" s="332"/>
      <c r="K79" s="230"/>
      <c r="L79" s="229"/>
      <c r="M79" s="230"/>
      <c r="N79" s="231"/>
      <c r="O79" s="230" t="str">
        <f>R4</f>
        <v>Kovács Zoltán</v>
      </c>
      <c r="P79" s="229"/>
      <c r="Q79" s="230"/>
      <c r="R79" s="333">
        <f>MIN(4,'1D ELO (3)'!$P$5)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371" priority="1" stopIfTrue="1" operator="lessThan">
      <formula>5</formula>
    </cfRule>
  </conditionalFormatting>
  <conditionalFormatting sqref="E7:F7 E11:F11 E15:F15 E19:F19 E23:F23 E27:F27 E31:F31 E35:F35 E39:F39 E43:F43 E47:F47 E51:F51 E55:F55 E59:F59 E63:F63 E67:F67">
    <cfRule type="cellIs" dxfId="370" priority="2" stopIfTrue="1" operator="equal">
      <formula>"Bye"</formula>
    </cfRule>
  </conditionalFormatting>
  <conditionalFormatting sqref="I10 K14 I18 M22 I26 K30 I34 O38 I42 K46 I50 M54 I58 K62 I66">
    <cfRule type="expression" dxfId="369" priority="8" stopIfTrue="1">
      <formula>AND($O$1="CU",I10="Umpire")</formula>
    </cfRule>
    <cfRule type="expression" dxfId="368" priority="9" stopIfTrue="1">
      <formula>AND($O$1="CU",I10&lt;&gt;"Umpire",J10&lt;&gt;"")</formula>
    </cfRule>
    <cfRule type="expression" dxfId="367" priority="10" stopIfTrue="1">
      <formula>AND($O$1="CU",I10&lt;&gt;"Umpire")</formula>
    </cfRule>
  </conditionalFormatting>
  <conditionalFormatting sqref="J10 L14 J18 N22 J26 L30 J34 P38 J42 L46 J50 N54 J58 L62 J66">
    <cfRule type="expression" dxfId="366" priority="3" stopIfTrue="1">
      <formula>$O$1="CU"</formula>
    </cfRule>
  </conditionalFormatting>
  <conditionalFormatting sqref="K9 M13 K17 O21 K25 M29 K33 Q37 K41 M45 K49 O53 K57 M61 K65">
    <cfRule type="expression" dxfId="365" priority="6" stopIfTrue="1">
      <formula>J10="as"</formula>
    </cfRule>
    <cfRule type="expression" dxfId="364" priority="7" stopIfTrue="1">
      <formula>J10="bs"</formula>
    </cfRule>
  </conditionalFormatting>
  <conditionalFormatting sqref="K10 M14 K18 O22 K26 M30 K34 Q38 K42 M46 K50 O54 K58 M62 K66">
    <cfRule type="expression" dxfId="363" priority="4" stopIfTrue="1">
      <formula>J10="as"</formula>
    </cfRule>
    <cfRule type="expression" dxfId="362" priority="5" stopIfTrue="1">
      <formula>J10="bs"</formula>
    </cfRule>
  </conditionalFormatting>
  <dataValidations count="1">
    <dataValidation type="list" allowBlank="1" showInputMessage="1" sqref="I10 K14 M22 K30 O38 M54 K46 K62 I66 I34 I50 I26 I58 I18 I42" xr:uid="{86C45215-7EA0-46FE-92D6-D273862842C6}">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5297"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52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A469B-2223-403C-B010-E2A3FFF1A38B}">
  <sheetPr codeName="Sheet37">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Diákolimpiai Döntő</v>
      </c>
      <c r="B1" s="134"/>
      <c r="E1" s="6"/>
      <c r="I1" s="379"/>
      <c r="J1" s="133"/>
      <c r="K1" s="293" t="s">
        <v>145</v>
      </c>
      <c r="L1" s="293"/>
      <c r="M1" s="294"/>
      <c r="N1" s="133"/>
      <c r="O1" s="133"/>
      <c r="P1" s="133"/>
      <c r="R1" s="133"/>
    </row>
    <row r="2" spans="1:21" s="106" customFormat="1" x14ac:dyDescent="0.25">
      <c r="A2" s="449" t="s">
        <v>122</v>
      </c>
      <c r="B2" s="95"/>
      <c r="C2" s="95"/>
      <c r="D2" s="95"/>
      <c r="E2" s="86"/>
      <c r="F2" s="430">
        <f>Altalanos!$C$8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71" t="str">
        <f>Altalanos!$A$10</f>
        <v xml:space="preserve">2026. május 7. </v>
      </c>
      <c r="B4" s="771"/>
      <c r="C4" s="771"/>
      <c r="D4" s="141"/>
      <c r="E4" s="141"/>
      <c r="F4" s="141"/>
      <c r="G4" s="142" t="str">
        <f>Altalanos!$C$10</f>
        <v>Gyula</v>
      </c>
      <c r="H4" s="297"/>
      <c r="I4" s="141"/>
      <c r="J4" s="298"/>
      <c r="K4" s="144"/>
      <c r="L4" s="143"/>
      <c r="M4" s="102"/>
      <c r="N4" s="298"/>
      <c r="O4" s="141"/>
      <c r="P4" s="298"/>
      <c r="Q4" s="141"/>
      <c r="R4" s="88" t="str">
        <f>Altalanos!$E$10</f>
        <v>Kovács Zoltán</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2" customFormat="1" ht="9.75" customHeight="1" thickBot="1" x14ac:dyDescent="0.3">
      <c r="A6" s="713"/>
      <c r="B6" s="707"/>
      <c r="C6" s="707"/>
      <c r="D6" s="707"/>
      <c r="E6" s="707"/>
      <c r="F6" s="726"/>
      <c r="G6" s="726"/>
      <c r="I6" s="726"/>
      <c r="J6" s="727"/>
      <c r="K6" s="707"/>
      <c r="L6" s="727"/>
      <c r="M6" s="707"/>
      <c r="N6" s="727"/>
      <c r="O6" s="707"/>
      <c r="P6" s="727"/>
      <c r="Q6" s="707"/>
      <c r="R6" s="728"/>
    </row>
    <row r="7" spans="1:21" s="38" customFormat="1" ht="10.5" customHeight="1" x14ac:dyDescent="0.25">
      <c r="A7" s="303">
        <v>1</v>
      </c>
      <c r="B7" s="384" t="str">
        <f>IF($D7="","",VLOOKUP($D7,'1D ELO (3)'!$A$7:$P$39,14))</f>
        <v/>
      </c>
      <c r="C7" s="384" t="str">
        <f>IF($D7="","",VLOOKUP($D7,'1D ELO (3)'!$A$7:$P$39,15))</f>
        <v/>
      </c>
      <c r="D7" s="155"/>
      <c r="E7" s="466" t="str">
        <f>UPPER(IF($D7="","",VLOOKUP($D7,'1D ELO (3)'!$A$7:$P$33,5)))</f>
        <v/>
      </c>
      <c r="F7" s="156" t="str">
        <f>UPPER(IF($D7="","",VLOOKUP($D7,'1D ELO (3)'!$A$7:$P$33,2)))</f>
        <v/>
      </c>
      <c r="G7" s="156" t="str">
        <f>IF($D7="","",VLOOKUP($D7,'1D ELO (3)'!$A$7:$P$33,3))</f>
        <v/>
      </c>
      <c r="H7" s="304"/>
      <c r="I7" s="156" t="str">
        <f>IF($D7="","",VLOOKUP($D7,'1D ELO (3)'!$A$7:$P$33,4))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 (3)'!$A$7:$P$33,11)))</f>
        <v/>
      </c>
      <c r="F8" s="156" t="str">
        <f>UPPER(IF($D7="","",VLOOKUP($D7,'1D ELO (3)'!$A$7:$P$33,8)))</f>
        <v/>
      </c>
      <c r="G8" s="156" t="str">
        <f>IF($D7="","",VLOOKUP($D7,'1D ELO (3)'!$A$7:$P$33,9))</f>
        <v/>
      </c>
      <c r="H8" s="304"/>
      <c r="I8" s="156" t="str">
        <f>IF($D7="","",VLOOKUP($D7,'1D ELO (3)'!$A$7:$P$33,10))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(3)'!$A$7:$P$39,14))</f>
        <v/>
      </c>
      <c r="C11" s="384" t="str">
        <f>IF($D11="","",VLOOKUP($D11,'1D ELO (3)'!$A$7:$P$39,15))</f>
        <v/>
      </c>
      <c r="D11" s="155"/>
      <c r="E11" s="461" t="str">
        <f>UPPER(IF($D11="","",VLOOKUP($D11,'1D ELO (3)'!$A$7:$P$39,5)))</f>
        <v/>
      </c>
      <c r="F11" s="450" t="str">
        <f>UPPER(IF($D11="","",VLOOKUP($D11,'1D ELO (3)'!$A$7:$P$39,2)))</f>
        <v/>
      </c>
      <c r="G11" s="450" t="str">
        <f>IF($D11="","",VLOOKUP($D11,'1D ELO (3)'!$A$7:$P$39,3))</f>
        <v/>
      </c>
      <c r="H11" s="462"/>
      <c r="I11" s="450" t="str">
        <f>IF($D11="","",VLOOKUP($D11,'1D ELO (3)'!$A$7:$P$39,4))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(3)'!$A$7:$P$33,11)))</f>
        <v/>
      </c>
      <c r="F12" s="450" t="str">
        <f>UPPER(IF($D11="","",VLOOKUP($D11,'1D ELO (3)'!$A$7:$P$33,8)))</f>
        <v/>
      </c>
      <c r="G12" s="450" t="str">
        <f>IF($D11="","",VLOOKUP($D11,'1D ELO (3)'!$A$7:$P$33,9))</f>
        <v/>
      </c>
      <c r="H12" s="462"/>
      <c r="I12" s="450" t="str">
        <f>IF($D11="","",VLOOKUP($D11,'1D ELO (3)'!$A$7:$P$33,10))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(3)'!$A$7:$P$39,14))</f>
        <v/>
      </c>
      <c r="C15" s="384" t="str">
        <f>IF($D15="","",VLOOKUP($D15,'1D ELO (3)'!$A$7:$P$39,15))</f>
        <v/>
      </c>
      <c r="D15" s="155"/>
      <c r="E15" s="461" t="str">
        <f>UPPER(IF($D15="","",VLOOKUP($D15,'1D ELO (3)'!$A$7:$P$39,5)))</f>
        <v/>
      </c>
      <c r="F15" s="450" t="str">
        <f>UPPER(IF($D15="","",VLOOKUP($D15,'1D ELO (3)'!$A$7:$P$39,2)))</f>
        <v/>
      </c>
      <c r="G15" s="450" t="str">
        <f>IF($D15="","",VLOOKUP($D15,'1D ELO (3)'!$A$7:$P$39,3))</f>
        <v/>
      </c>
      <c r="H15" s="462"/>
      <c r="I15" s="450" t="str">
        <f>IF($D15="","",VLOOKUP($D15,'1D ELO (3)'!$A$7:$P$39,4))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(3)'!$A$7:$P$33,11)))</f>
        <v/>
      </c>
      <c r="F16" s="450" t="str">
        <f>UPPER(IF($D15="","",VLOOKUP($D15,'1D ELO (3)'!$A$7:$P$33,8)))</f>
        <v/>
      </c>
      <c r="G16" s="450" t="str">
        <f>IF($D15="","",VLOOKUP($D15,'1D ELO (3)'!$A$7:$P$33,9))</f>
        <v/>
      </c>
      <c r="H16" s="462"/>
      <c r="I16" s="450" t="str">
        <f>IF($D15="","",VLOOKUP($D15,'1D ELO (3)'!$A$7:$P$33,10))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(3)'!$A$7:$P$39,14))</f>
        <v/>
      </c>
      <c r="C19" s="384" t="str">
        <f>IF($D19="","",VLOOKUP($D19,'1D ELO (3)'!$A$7:$P$39,15))</f>
        <v/>
      </c>
      <c r="D19" s="155"/>
      <c r="E19" s="461" t="str">
        <f>UPPER(IF($D19="","",VLOOKUP($D19,'1D ELO (3)'!$A$7:$P$39,5)))</f>
        <v/>
      </c>
      <c r="F19" s="450" t="str">
        <f>UPPER(IF($D19="","",VLOOKUP($D19,'1D ELO (3)'!$A$7:$P$39,2)))</f>
        <v/>
      </c>
      <c r="G19" s="450" t="str">
        <f>IF($D19="","",VLOOKUP($D19,'1D ELO (3)'!$A$7:$P$39,3))</f>
        <v/>
      </c>
      <c r="H19" s="462"/>
      <c r="I19" s="450" t="str">
        <f>IF($D19="","",VLOOKUP($D19,'1D ELO (3)'!$A$7:$P$39,4))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(3)'!$A$7:$P$33,11)))</f>
        <v/>
      </c>
      <c r="F20" s="450" t="str">
        <f>UPPER(IF($D19="","",VLOOKUP($D19,'1D ELO (3)'!$A$7:$P$33,8)))</f>
        <v/>
      </c>
      <c r="G20" s="450" t="str">
        <f>IF($D19="","",VLOOKUP($D19,'1D ELO (3)'!$A$7:$P$33,9))</f>
        <v/>
      </c>
      <c r="H20" s="462"/>
      <c r="I20" s="450" t="str">
        <f>IF($D19="","",VLOOKUP($D19,'1D ELO (3)'!$A$7:$P$33,10))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(3)'!$A$7:$P$39,14))</f>
        <v/>
      </c>
      <c r="C23" s="384" t="str">
        <f>IF($D23="","",VLOOKUP($D23,'1D ELO (3)'!$A$7:$P$39,15))</f>
        <v/>
      </c>
      <c r="D23" s="155"/>
      <c r="E23" s="461" t="str">
        <f>UPPER(IF($D23="","",VLOOKUP($D23,'1D ELO (3)'!$A$7:$P$39,5)))</f>
        <v/>
      </c>
      <c r="F23" s="450" t="str">
        <f>UPPER(IF($D23="","",VLOOKUP($D23,'1D ELO (3)'!$A$7:$P$39,2)))</f>
        <v/>
      </c>
      <c r="G23" s="450" t="str">
        <f>IF($D23="","",VLOOKUP($D23,'1D ELO (3)'!$A$7:$P$39,3))</f>
        <v/>
      </c>
      <c r="H23" s="462"/>
      <c r="I23" s="450" t="str">
        <f>IF($D23="","",VLOOKUP($D23,'1D ELO (3)'!$A$7:$P$39,4))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 (3)'!$A$7:$P$33,11)))</f>
        <v/>
      </c>
      <c r="F24" s="450" t="str">
        <f>UPPER(IF($D23="","",VLOOKUP($D23,'1D ELO (3)'!$A$7:$P$33,8)))</f>
        <v/>
      </c>
      <c r="G24" s="450" t="str">
        <f>IF($D23="","",VLOOKUP($D23,'1D ELO (3)'!$A$7:$P$33,9))</f>
        <v/>
      </c>
      <c r="H24" s="462"/>
      <c r="I24" s="450" t="str">
        <f>IF($D23="","",VLOOKUP($D23,'1D ELO (3)'!$A$7:$P$33,10))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(3)'!$A$7:$P$39,14))</f>
        <v/>
      </c>
      <c r="C27" s="384" t="str">
        <f>IF($D27="","",VLOOKUP($D27,'1D ELO (3)'!$A$7:$P$39,15))</f>
        <v/>
      </c>
      <c r="D27" s="155"/>
      <c r="E27" s="461" t="str">
        <f>UPPER(IF($D27="","",VLOOKUP($D27,'1D ELO (3)'!$A$7:$P$39,5)))</f>
        <v/>
      </c>
      <c r="F27" s="450" t="str">
        <f>UPPER(IF($D27="","",VLOOKUP($D27,'1D ELO (3)'!$A$7:$P$39,2)))</f>
        <v/>
      </c>
      <c r="G27" s="450" t="str">
        <f>IF($D27="","",VLOOKUP($D27,'1D ELO (3)'!$A$7:$P$39,3))</f>
        <v/>
      </c>
      <c r="H27" s="462"/>
      <c r="I27" s="450" t="str">
        <f>IF($D27="","",VLOOKUP($D27,'1D ELO (3)'!$A$7:$P$39,4))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(3)'!$A$7:$P$33,11)))</f>
        <v/>
      </c>
      <c r="F28" s="450" t="str">
        <f>UPPER(IF($D27="","",VLOOKUP($D27,'1D ELO (3)'!$A$7:$P$33,8)))</f>
        <v/>
      </c>
      <c r="G28" s="450" t="str">
        <f>IF($D27="","",VLOOKUP($D27,'1D ELO (3)'!$A$7:$P$33,9))</f>
        <v/>
      </c>
      <c r="H28" s="462"/>
      <c r="I28" s="450" t="str">
        <f>IF($D27="","",VLOOKUP($D27,'1D ELO (3)'!$A$7:$P$33,10))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(3)'!$A$7:$P$39,14))</f>
        <v/>
      </c>
      <c r="C31" s="384" t="str">
        <f>IF($D31="","",VLOOKUP($D31,'1D ELO (3)'!$A$7:$P$39,15))</f>
        <v/>
      </c>
      <c r="D31" s="155"/>
      <c r="E31" s="461" t="str">
        <f>UPPER(IF($D31="","",VLOOKUP($D31,'1D ELO (3)'!$A$7:$P$39,5)))</f>
        <v/>
      </c>
      <c r="F31" s="450" t="str">
        <f>UPPER(IF($D31="","",VLOOKUP($D31,'1D ELO (3)'!$A$7:$P$39,2)))</f>
        <v/>
      </c>
      <c r="G31" s="450" t="str">
        <f>IF($D31="","",VLOOKUP($D31,'1D ELO (3)'!$A$7:$P$39,3))</f>
        <v/>
      </c>
      <c r="H31" s="462"/>
      <c r="I31" s="450" t="str">
        <f>IF($D31="","",VLOOKUP($D31,'1D ELO (3)'!$A$7:$P$39,4))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(3)'!$A$7:$P$33,11)))</f>
        <v/>
      </c>
      <c r="F32" s="450" t="str">
        <f>UPPER(IF($D31="","",VLOOKUP($D31,'1D ELO (3)'!$A$7:$P$33,8)))</f>
        <v/>
      </c>
      <c r="G32" s="450" t="str">
        <f>IF($D31="","",VLOOKUP($D31,'1D ELO (3)'!$A$7:$P$33,9))</f>
        <v/>
      </c>
      <c r="H32" s="462"/>
      <c r="I32" s="450" t="str">
        <f>IF($D31="","",VLOOKUP($D31,'1D ELO (3)'!$A$7:$P$33,10))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 (3)'!$A$7:$P$39,14))</f>
        <v/>
      </c>
      <c r="C35" s="384" t="str">
        <f>IF($D35="","",VLOOKUP($D35,'1D ELO (3)'!$A$7:$P$39,15))</f>
        <v/>
      </c>
      <c r="D35" s="155"/>
      <c r="E35" s="617" t="str">
        <f>UPPER(IF($D35="","",VLOOKUP($D35,'1D ELO (3)'!$A$7:$P$39,5)))</f>
        <v/>
      </c>
      <c r="F35" s="618" t="str">
        <f>UPPER(IF($D35="","",VLOOKUP($D35,'1D ELO (3)'!$A$7:$P$39,2)))</f>
        <v/>
      </c>
      <c r="G35" s="618" t="str">
        <f>IF($D35="","",VLOOKUP($D35,'1D ELO (3)'!$A$7:$P$39,3))</f>
        <v/>
      </c>
      <c r="H35" s="619"/>
      <c r="I35" s="618" t="str">
        <f>IF($D35="","",VLOOKUP($D35,'1D ELO (3)'!$A$7:$P$39,4))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 (3)'!$A$7:$P$33,11)))</f>
        <v/>
      </c>
      <c r="F36" s="618" t="str">
        <f>UPPER(IF($D35="","",VLOOKUP($D35,'1D ELO (3)'!$A$7:$P$33,8)))</f>
        <v/>
      </c>
      <c r="G36" s="618" t="str">
        <f>IF($D35="","",VLOOKUP($D35,'1D ELO (3)'!$A$7:$P$33,9))</f>
        <v/>
      </c>
      <c r="H36" s="619"/>
      <c r="I36" s="618" t="str">
        <f>IF($D35="","",VLOOKUP($D35,'1D ELO (3)'!$A$7:$P$33,10))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 (3)'!$A$7:$P$39,14))</f>
        <v/>
      </c>
      <c r="C39" s="384" t="str">
        <f>IF($D39="","",VLOOKUP($D39,'1D ELO (3)'!$A$7:$P$39,15))</f>
        <v/>
      </c>
      <c r="D39" s="155"/>
      <c r="E39" s="466" t="str">
        <f>UPPER(IF($D39="","",VLOOKUP($D39,'1D ELO (3)'!$A$7:$P$39,5)))</f>
        <v/>
      </c>
      <c r="F39" s="618" t="str">
        <f>UPPER(IF($D39="","",VLOOKUP($D39,'1D ELO (3)'!$A$7:$P$39,2)))</f>
        <v/>
      </c>
      <c r="G39" s="618" t="str">
        <f>IF($D39="","",VLOOKUP($D39,'1D ELO (3)'!$A$7:$P$39,3))</f>
        <v/>
      </c>
      <c r="H39" s="619"/>
      <c r="I39" s="618" t="str">
        <f>IF($D39="","",VLOOKUP($D39,'1D ELO (3)'!$A$7:$P$39,4))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 (3)'!$A$7:$P$33,11)))</f>
        <v/>
      </c>
      <c r="F40" s="156" t="str">
        <f>UPPER(IF($D39="","",VLOOKUP($D39,'1D ELO (3)'!$A$7:$P$33,8)))</f>
        <v/>
      </c>
      <c r="G40" s="156" t="str">
        <f>IF($D39="","",VLOOKUP($D39,'1D ELO (3)'!$A$7:$P$33,9))</f>
        <v/>
      </c>
      <c r="H40" s="304"/>
      <c r="I40" s="156" t="str">
        <f>IF($D39="","",VLOOKUP($D39,'1D ELO (3)'!$A$7:$P$33,10))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(3)'!$A$7:$P$39,13))</f>
        <v/>
      </c>
      <c r="C43" s="384" t="str">
        <f>IF($D43="","",VLOOKUP($D43,'1D ELO (3)'!$A$7:$P$39,15))</f>
        <v/>
      </c>
      <c r="D43" s="155"/>
      <c r="E43" s="461" t="str">
        <f>UPPER(IF($D43="","",VLOOKUP($D43,'1D ELO (3)'!$A$7:$P$39,5)))</f>
        <v/>
      </c>
      <c r="F43" s="450" t="str">
        <f>UPPER(IF($D43="","",VLOOKUP($D43,'1D ELO (3)'!$A$7:$P$39,2)))</f>
        <v/>
      </c>
      <c r="G43" s="450" t="str">
        <f>IF($D43="","",VLOOKUP($D43,'1D ELO (3)'!$A$7:$P$39,3))</f>
        <v/>
      </c>
      <c r="H43" s="462"/>
      <c r="I43" s="450" t="str">
        <f>IF($D43="","",VLOOKUP($D43,'1D ELO (3)'!$A$7:$P$39,4))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(3)'!$A$7:$P$33,11)))</f>
        <v/>
      </c>
      <c r="F44" s="450" t="str">
        <f>UPPER(IF($D43="","",VLOOKUP($D43,'1D ELO (3)'!$A$7:$P$33,8)))</f>
        <v/>
      </c>
      <c r="G44" s="450" t="str">
        <f>IF($D43="","",VLOOKUP($D43,'1D ELO (3)'!$A$7:$P$33,9))</f>
        <v/>
      </c>
      <c r="H44" s="462"/>
      <c r="I44" s="450" t="str">
        <f>IF($D43="","",VLOOKUP($D43,'1D ELO (3)'!$A$7:$P$33,10))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(3)'!$A$7:$P$39,14))</f>
        <v/>
      </c>
      <c r="C47" s="384" t="str">
        <f>IF($D47="","",VLOOKUP($D47,'1D ELO (3)'!$A$7:$P$39,15))</f>
        <v/>
      </c>
      <c r="D47" s="155"/>
      <c r="E47" s="461" t="str">
        <f>UPPER(IF($D47="","",VLOOKUP($D47,'1D ELO (3)'!$A$7:$P$39,5)))</f>
        <v/>
      </c>
      <c r="F47" s="450" t="str">
        <f>UPPER(IF($D47="","",VLOOKUP($D47,'1D ELO (3)'!$A$7:$P$39,2)))</f>
        <v/>
      </c>
      <c r="G47" s="450" t="str">
        <f>IF($D47="","",VLOOKUP($D47,'1D ELO (3)'!$A$7:$P$39,3))</f>
        <v/>
      </c>
      <c r="H47" s="462"/>
      <c r="I47" s="450" t="str">
        <f>IF($D47="","",VLOOKUP($D47,'1D ELO (3)'!$A$7:$P$39,4))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(3)'!$A$7:$P$33,11)))</f>
        <v/>
      </c>
      <c r="F48" s="450" t="str">
        <f>UPPER(IF($D47="","",VLOOKUP($D47,'1D ELO (3)'!$A$7:$P$33,8)))</f>
        <v/>
      </c>
      <c r="G48" s="450" t="str">
        <f>IF($D47="","",VLOOKUP($D47,'1D ELO (3)'!$A$7:$P$33,9))</f>
        <v/>
      </c>
      <c r="H48" s="462"/>
      <c r="I48" s="450" t="str">
        <f>IF($D47="","",VLOOKUP($D47,'1D ELO (3)'!$A$7:$P$33,10))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 (3)'!$A$7:$P$39,14))</f>
        <v/>
      </c>
      <c r="C51" s="384" t="str">
        <f>IF($D51="","",VLOOKUP($D51,'1D ELO (3)'!$A$7:$P$39,15))</f>
        <v/>
      </c>
      <c r="D51" s="155"/>
      <c r="E51" s="461" t="str">
        <f>UPPER(IF($D51="","",VLOOKUP($D51,'1D ELO (3)'!$A$7:$P$39,5)))</f>
        <v/>
      </c>
      <c r="F51" s="450" t="str">
        <f>UPPER(IF($D51="","",VLOOKUP($D51,'1D ELO (3)'!$A$7:$P$39,2)))</f>
        <v/>
      </c>
      <c r="G51" s="450" t="str">
        <f>IF($D51="","",VLOOKUP($D51,'1D ELO (3)'!$A$7:$P$39,3))</f>
        <v/>
      </c>
      <c r="H51" s="462"/>
      <c r="I51" s="450" t="str">
        <f>IF($D51="","",VLOOKUP($D51,'1D ELO (3)'!$A$7:$P$39,4))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 (3)'!$A$7:$P$33,11)))</f>
        <v/>
      </c>
      <c r="F52" s="450" t="str">
        <f>UPPER(IF($D51="","",VLOOKUP($D51,'1D ELO (3)'!$A$7:$P$33,8)))</f>
        <v/>
      </c>
      <c r="G52" s="450" t="str">
        <f>IF($D51="","",VLOOKUP($D51,'1D ELO (3)'!$A$7:$P$33,9))</f>
        <v/>
      </c>
      <c r="H52" s="462"/>
      <c r="I52" s="450" t="str">
        <f>IF($D51="","",VLOOKUP($D51,'1D ELO (3)'!$A$7:$P$33,10))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(3)'!$A$7:$P$39,14))</f>
        <v/>
      </c>
      <c r="C55" s="384" t="str">
        <f>IF($D55="","",VLOOKUP($D55,'1D ELO (3)'!$A$7:$P$39,15))</f>
        <v/>
      </c>
      <c r="D55" s="155"/>
      <c r="E55" s="461" t="str">
        <f>UPPER(IF($D55="","",VLOOKUP($D55,'1D ELO (3)'!$A$7:$P$39,5)))</f>
        <v/>
      </c>
      <c r="F55" s="450" t="str">
        <f>UPPER(IF($D55="","",VLOOKUP($D55,'1D ELO (3)'!$A$7:$P$39,2)))</f>
        <v/>
      </c>
      <c r="G55" s="450" t="str">
        <f>IF($D55="","",VLOOKUP($D55,'1D ELO (3)'!$A$7:$P$39,3))</f>
        <v/>
      </c>
      <c r="H55" s="462"/>
      <c r="I55" s="450" t="str">
        <f>IF($D55="","",VLOOKUP($D55,'1D ELO (3)'!$A$7:$P$39,4))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(3)'!$A$7:$P$33,11)))</f>
        <v/>
      </c>
      <c r="F56" s="450" t="str">
        <f>UPPER(IF($D55="","",VLOOKUP($D55,'1D ELO (3)'!$A$7:$P$33,8)))</f>
        <v/>
      </c>
      <c r="G56" s="450" t="str">
        <f>IF($D55="","",VLOOKUP($D55,'1D ELO (3)'!$A$7:$P$33,9))</f>
        <v/>
      </c>
      <c r="H56" s="462"/>
      <c r="I56" s="450" t="str">
        <f>IF($D55="","",VLOOKUP($D55,'1D ELO (3)'!$A$7:$P$33,10))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(3)'!$A$7:$P$39,14))</f>
        <v/>
      </c>
      <c r="C59" s="384" t="str">
        <f>IF($D59="","",VLOOKUP($D59,'1D ELO (3)'!$A$7:$P$39,15))</f>
        <v/>
      </c>
      <c r="D59" s="155"/>
      <c r="E59" s="461" t="str">
        <f>UPPER(IF($D59="","",VLOOKUP($D59,'1D ELO (3)'!$A$7:$P$39,5)))</f>
        <v/>
      </c>
      <c r="F59" s="450" t="str">
        <f>UPPER(IF($D59="","",VLOOKUP($D59,'1D ELO (3)'!$A$7:$P$39,2)))</f>
        <v/>
      </c>
      <c r="G59" s="450" t="str">
        <f>IF($D59="","",VLOOKUP($D59,'1D ELO (3)'!$A$7:$P$39,3))</f>
        <v/>
      </c>
      <c r="H59" s="462"/>
      <c r="I59" s="450" t="str">
        <f>IF($D59="","",VLOOKUP($D59,'1D ELO (3)'!$A$7:$P$39,4))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(3)'!$A$7:$P$33,11)))</f>
        <v/>
      </c>
      <c r="F60" s="450" t="str">
        <f>UPPER(IF($D59="","",VLOOKUP($D59,'1D ELO (3)'!$A$7:$P$33,8)))</f>
        <v/>
      </c>
      <c r="G60" s="450" t="str">
        <f>IF($D59="","",VLOOKUP($D59,'1D ELO (3)'!$A$7:$P$33,9))</f>
        <v/>
      </c>
      <c r="H60" s="462"/>
      <c r="I60" s="450" t="str">
        <f>IF($D59="","",VLOOKUP($D59,'1D ELO (3)'!$A$7:$P$33,10))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(3)'!$A$7:$P$39,14))</f>
        <v/>
      </c>
      <c r="C63" s="384" t="str">
        <f>IF($D63="","",VLOOKUP($D63,'1D ELO (3)'!$A$7:$P$39,15))</f>
        <v/>
      </c>
      <c r="D63" s="155"/>
      <c r="E63" s="461" t="str">
        <f>UPPER(IF($D63="","",VLOOKUP($D63,'1D ELO (3)'!$A$7:$P$39,5)))</f>
        <v/>
      </c>
      <c r="F63" s="450" t="str">
        <f>UPPER(IF($D63="","",VLOOKUP($D63,'1D ELO (3)'!$A$7:$P$39,2)))</f>
        <v/>
      </c>
      <c r="G63" s="450" t="str">
        <f>IF($D63="","",VLOOKUP($D63,'1D ELO (3)'!$A$7:$P$39,3))</f>
        <v/>
      </c>
      <c r="H63" s="462"/>
      <c r="I63" s="450" t="str">
        <f>IF($D63="","",VLOOKUP($D63,'1D ELO (3)'!$A$7:$P$39,4))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 (3)'!$A$7:$P$33,11)))</f>
        <v/>
      </c>
      <c r="F64" s="450" t="str">
        <f>UPPER(IF($D63="","",VLOOKUP($D63,'1D ELO (3)'!$A$7:$P$33,8)))</f>
        <v/>
      </c>
      <c r="G64" s="450" t="str">
        <f>IF($D63="","",VLOOKUP($D63,'1D ELO (3)'!$A$7:$P$33,9))</f>
        <v/>
      </c>
      <c r="H64" s="462"/>
      <c r="I64" s="450" t="str">
        <f>IF($D63="","",VLOOKUP($D63,'1D ELO (3)'!$A$7:$P$33,10))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 (3)'!$A$7:$P$39,14))</f>
        <v/>
      </c>
      <c r="C67" s="384" t="str">
        <f>IF($D67="","",VLOOKUP($D67,'1D ELO (3)'!$A$7:$P$39,15))</f>
        <v/>
      </c>
      <c r="D67" s="155"/>
      <c r="E67" s="466" t="str">
        <f>UPPER(IF($D67="","",VLOOKUP($D67,'1D ELO (3)'!$A$7:$P$39,5)))</f>
        <v/>
      </c>
      <c r="F67" s="618" t="str">
        <f>UPPER(IF($D67="","",VLOOKUP($D67,'1D ELO (3)'!$A$7:$P$39,2)))</f>
        <v/>
      </c>
      <c r="G67" s="618" t="str">
        <f>IF($D67="","",VLOOKUP($D67,'1D ELO (3)'!$A$7:$P$39,3))</f>
        <v/>
      </c>
      <c r="H67" s="619"/>
      <c r="I67" s="618" t="str">
        <f>IF($D67="","",VLOOKUP($D67,'1D ELO (3)'!$A$7:$P$39,4))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 (3)'!$A$7:$P$33,11)))</f>
        <v/>
      </c>
      <c r="F68" s="156" t="str">
        <f>UPPER(IF($D67="","",VLOOKUP($D67,'1D ELO (3)'!$A$7:$P$33,8)))</f>
        <v/>
      </c>
      <c r="G68" s="156" t="str">
        <f>IF($D67="","",VLOOKUP($D67,'1D ELO (3)'!$A$7:$P$33,9))</f>
        <v/>
      </c>
      <c r="H68" s="304"/>
      <c r="I68" s="156" t="str">
        <f>IF($D67="","",VLOOKUP($D67,'1D ELO (3)'!$A$7:$P$33,10))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 (3)'!$A$7:$L$23,2)))</f>
        <v>0</v>
      </c>
      <c r="G72" s="350">
        <v>5</v>
      </c>
      <c r="H72" s="91">
        <f>IF(G72&gt;$R$79,,UPPER(VLOOKUP(G72,'1D ELO (3)'!$A$7:$L$23,2)))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 (3)'!$A$7:$L$23,8)))</f>
        <v>0</v>
      </c>
      <c r="G73" s="350"/>
      <c r="H73" s="91">
        <f>IF(G72&gt;$R$79,,UPPER(VLOOKUP(G72,'1D ELO (3)'!$A$7:$L$23,8)))</f>
        <v>0</v>
      </c>
      <c r="I73" s="328"/>
      <c r="J73" s="329"/>
      <c r="K73" s="91">
        <f>IF(J72&gt;$R$79,,UPPER(VLOOKUP(J72,'1D ELO (3)'!$A$7:$L$23,8)))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 (3)'!$A$7:$L$23,2)))</f>
        <v>0</v>
      </c>
      <c r="G74" s="350">
        <v>6</v>
      </c>
      <c r="H74" s="91">
        <f>IF(G74&gt;$R$79,,UPPER(VLOOKUP(G74,'1D ELO (3)'!$A$7:$L$23,2)))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(3)'!$A$7:$L$23,8)))</f>
        <v>0</v>
      </c>
      <c r="G75" s="350"/>
      <c r="H75" s="91">
        <f>IF(G74&gt;$R$79,,UPPER(VLOOKUP(G74,'1D ELO (3)'!$A$7:$L$23,8)))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(3)'!$A$7:$L$23,2)))</f>
        <v>0</v>
      </c>
      <c r="G76" s="350">
        <v>7</v>
      </c>
      <c r="H76" s="91">
        <f>IF(G76&gt;$R$79,,UPPER(VLOOKUP(G76,'1D ELO (3)'!$A$7:$L$23,2)))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(3)'!$A$7:$L$23,8)))</f>
        <v>0</v>
      </c>
      <c r="G77" s="350"/>
      <c r="H77" s="91">
        <f>IF(G76&gt;$R$79,,UPPER(VLOOKUP(G76,'1D ELO (3)'!$A$7:$L$23,8)))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(3)'!$A$7:$L$23,2)))</f>
        <v>0</v>
      </c>
      <c r="G78" s="350">
        <v>8</v>
      </c>
      <c r="H78" s="91">
        <f>IF(G78&gt;$R$79,,UPPER(VLOOKUP(G78,'1D ELO (3)'!$A$7:$L$23,2)))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(3)'!$A$7:$L$23,8)))</f>
        <v>0</v>
      </c>
      <c r="G79" s="351"/>
      <c r="H79" s="237">
        <f>IF(G78&gt;$R$79,,UPPER(VLOOKUP(G78,'1D ELO (3)'!$A$7:$L$23,8)))</f>
        <v>0</v>
      </c>
      <c r="I79" s="331"/>
      <c r="J79" s="332"/>
      <c r="K79" s="230"/>
      <c r="L79" s="229"/>
      <c r="M79" s="230"/>
      <c r="N79" s="231"/>
      <c r="O79" s="230" t="str">
        <f>R4</f>
        <v>Kovács Zoltán</v>
      </c>
      <c r="P79" s="229"/>
      <c r="Q79" s="230"/>
      <c r="R79" s="352">
        <f>'1D ELO (3)'!$P$5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 (3)'!$A$7:$P$39,14))</f>
        <v/>
      </c>
      <c r="C82" s="384" t="str">
        <f>IF($D82="","",VLOOKUP($D82,'1D ELO (3)'!$A$7:$P$39,15))</f>
        <v/>
      </c>
      <c r="D82" s="155"/>
      <c r="E82" s="617" t="str">
        <f>UPPER(IF($D82="","",VLOOKUP($D82,'1D ELO (3)'!$A$7:$P$39,5)))</f>
        <v/>
      </c>
      <c r="F82" s="618" t="str">
        <f>UPPER(IF($D82="","",VLOOKUP($D82,'1D ELO (3)'!$A$7:$P$39,2)))</f>
        <v/>
      </c>
      <c r="G82" s="618" t="str">
        <f>IF($D82="","",VLOOKUP($D82,'1D ELO (3)'!$A$7:$P$39,3))</f>
        <v/>
      </c>
      <c r="H82" s="619"/>
      <c r="I82" s="618" t="str">
        <f>IF($D82="","",VLOOKUP($D82,'1D ELO (3)'!$A$7:$P$39,4))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 (3)'!$A$7:$P$33,11)))</f>
        <v/>
      </c>
      <c r="F83" s="618" t="str">
        <f>UPPER(IF($D82="","",VLOOKUP($D82,'1D ELO (3)'!$A$7:$P$33,8)))</f>
        <v/>
      </c>
      <c r="G83" s="618" t="str">
        <f>IF($D82="","",VLOOKUP($D82,'1D ELO (3)'!$A$7:$P$33,9))</f>
        <v/>
      </c>
      <c r="H83" s="619"/>
      <c r="I83" s="618" t="str">
        <f>IF($D82="","",VLOOKUP($D82,'1D ELO (3)'!$A$7:$P$33,10))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 (3)'!$A$7:$P$39,14))</f>
        <v/>
      </c>
      <c r="C86" s="384" t="str">
        <f>IF($D86="","",VLOOKUP($D86,'1D ELO (3)'!$A$7:$P$39,15))</f>
        <v/>
      </c>
      <c r="D86" s="155"/>
      <c r="E86" s="461" t="str">
        <f>UPPER(IF($D86="","",VLOOKUP($D86,'1D ELO (3)'!$A$7:$P$39,5)))</f>
        <v/>
      </c>
      <c r="F86" s="450" t="str">
        <f>UPPER(IF($D86="","",VLOOKUP($D86,'1D ELO (3)'!$A$7:$P$39,2)))</f>
        <v/>
      </c>
      <c r="G86" s="450" t="str">
        <f>IF($D86="","",VLOOKUP($D86,'1D ELO (3)'!$A$7:$P$39,3))</f>
        <v/>
      </c>
      <c r="H86" s="462"/>
      <c r="I86" s="450" t="str">
        <f>IF($D86="","",VLOOKUP($D86,'1D ELO (3)'!$A$7:$P$39,4))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 (3)'!$A$7:$P$33,11)))</f>
        <v/>
      </c>
      <c r="F87" s="450" t="str">
        <f>UPPER(IF($D86="","",VLOOKUP($D86,'1D ELO (3)'!$A$7:$P$33,8)))</f>
        <v/>
      </c>
      <c r="G87" s="450" t="str">
        <f>IF($D86="","",VLOOKUP($D86,'1D ELO (3)'!$A$7:$P$33,9))</f>
        <v/>
      </c>
      <c r="H87" s="462"/>
      <c r="I87" s="450" t="str">
        <f>IF($D86="","",VLOOKUP($D86,'1D ELO (3)'!$A$7:$P$33,10))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 (3)'!$A$7:$P$39,14))</f>
        <v/>
      </c>
      <c r="C90" s="384" t="str">
        <f>IF($D90="","",VLOOKUP($D90,'1D ELO (3)'!$A$7:$P$39,15))</f>
        <v/>
      </c>
      <c r="D90" s="155"/>
      <c r="E90" s="461" t="str">
        <f>UPPER(IF($D90="","",VLOOKUP($D90,'1D ELO (3)'!$A$7:$P$39,5)))</f>
        <v/>
      </c>
      <c r="F90" s="450" t="str">
        <f>UPPER(IF($D90="","",VLOOKUP($D90,'1D ELO (3)'!$A$7:$P$39,2)))</f>
        <v/>
      </c>
      <c r="G90" s="450" t="str">
        <f>IF($D90="","",VLOOKUP($D90,'1D ELO (3)'!$A$7:$P$39,3))</f>
        <v/>
      </c>
      <c r="H90" s="462"/>
      <c r="I90" s="450" t="str">
        <f>IF($D90="","",VLOOKUP($D90,'1D ELO (3)'!$A$7:$P$39,4))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 (3)'!$A$7:$P$33,11)))</f>
        <v/>
      </c>
      <c r="F91" s="450" t="str">
        <f>UPPER(IF($D90="","",VLOOKUP($D90,'1D ELO (3)'!$A$7:$P$33,8)))</f>
        <v/>
      </c>
      <c r="G91" s="450" t="str">
        <f>IF($D90="","",VLOOKUP($D90,'1D ELO (3)'!$A$7:$P$33,9))</f>
        <v/>
      </c>
      <c r="H91" s="462"/>
      <c r="I91" s="450" t="str">
        <f>IF($D90="","",VLOOKUP($D90,'1D ELO (3)'!$A$7:$P$33,10))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 (3)'!$A$7:$P$39,14))</f>
        <v/>
      </c>
      <c r="C94" s="384" t="str">
        <f>IF($D94="","",VLOOKUP($D94,'1D ELO (3)'!$A$7:$P$39,15))</f>
        <v/>
      </c>
      <c r="D94" s="155"/>
      <c r="E94" s="461" t="str">
        <f>UPPER(IF($D94="","",VLOOKUP($D94,'1D ELO (3)'!$A$7:$P$39,5)))</f>
        <v/>
      </c>
      <c r="F94" s="450" t="str">
        <f>UPPER(IF($D94="","",VLOOKUP($D94,'1D ELO (3)'!$A$7:$P$39,2)))</f>
        <v/>
      </c>
      <c r="G94" s="450" t="str">
        <f>IF($D94="","",VLOOKUP($D94,'1D ELO (3)'!$A$7:$P$39,3))</f>
        <v/>
      </c>
      <c r="H94" s="462"/>
      <c r="I94" s="450" t="str">
        <f>IF($D94="","",VLOOKUP($D94,'1D ELO (3)'!$A$7:$P$39,4))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 (3)'!$A$7:$P$33,11)))</f>
        <v/>
      </c>
      <c r="F95" s="450" t="str">
        <f>UPPER(IF($D94="","",VLOOKUP($D94,'1D ELO (3)'!$A$7:$P$33,8)))</f>
        <v/>
      </c>
      <c r="G95" s="450" t="str">
        <f>IF($D94="","",VLOOKUP($D94,'1D ELO (3)'!$A$7:$P$33,9))</f>
        <v/>
      </c>
      <c r="H95" s="462"/>
      <c r="I95" s="450" t="str">
        <f>IF($D94="","",VLOOKUP($D94,'1D ELO (3)'!$A$7:$P$33,10))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 (3)'!$A$7:$P$39,14))</f>
        <v/>
      </c>
      <c r="C98" s="384" t="str">
        <f>IF($D98="","",VLOOKUP($D98,'1D ELO (3)'!$A$7:$P$39,15))</f>
        <v/>
      </c>
      <c r="D98" s="155"/>
      <c r="E98" s="461" t="str">
        <f>UPPER(IF($D98="","",VLOOKUP($D98,'1D ELO (3)'!$A$7:$P$39,5)))</f>
        <v/>
      </c>
      <c r="F98" s="450" t="str">
        <f>UPPER(IF($D98="","",VLOOKUP($D98,'1D ELO (3)'!$A$7:$P$39,2)))</f>
        <v/>
      </c>
      <c r="G98" s="450" t="str">
        <f>IF($D98="","",VLOOKUP($D98,'1D ELO (3)'!$A$7:$P$39,3))</f>
        <v/>
      </c>
      <c r="H98" s="462"/>
      <c r="I98" s="450" t="str">
        <f>IF($D98="","",VLOOKUP($D98,'1D ELO (3)'!$A$7:$P$39,4))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 (3)'!$A$7:$P$33,11)))</f>
        <v/>
      </c>
      <c r="F99" s="450" t="str">
        <f>UPPER(IF($D98="","",VLOOKUP($D98,'1D ELO (3)'!$A$7:$P$33,8)))</f>
        <v/>
      </c>
      <c r="G99" s="450" t="str">
        <f>IF($D98="","",VLOOKUP($D98,'1D ELO (3)'!$A$7:$P$33,9))</f>
        <v/>
      </c>
      <c r="H99" s="462"/>
      <c r="I99" s="450" t="str">
        <f>IF($D98="","",VLOOKUP($D98,'1D ELO (3)'!$A$7:$P$33,10))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 (3)'!$A$7:$P$39,14))</f>
        <v/>
      </c>
      <c r="C102" s="384" t="str">
        <f>IF($D102="","",VLOOKUP($D102,'1D ELO (3)'!$A$7:$P$39,15))</f>
        <v/>
      </c>
      <c r="D102" s="155"/>
      <c r="E102" s="461" t="str">
        <f>UPPER(IF($D102="","",VLOOKUP($D102,'1D ELO (3)'!$A$7:$P$39,5)))</f>
        <v/>
      </c>
      <c r="F102" s="450" t="str">
        <f>UPPER(IF($D102="","",VLOOKUP($D102,'1D ELO (3)'!$A$7:$P$39,2)))</f>
        <v/>
      </c>
      <c r="G102" s="450" t="str">
        <f>IF($D102="","",VLOOKUP($D102,'1D ELO (3)'!$A$7:$P$39,3))</f>
        <v/>
      </c>
      <c r="H102" s="462"/>
      <c r="I102" s="450" t="str">
        <f>IF($D102="","",VLOOKUP($D102,'1D ELO (3)'!$A$7:$P$39,4))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 (3)'!$A$7:$P$33,11)))</f>
        <v/>
      </c>
      <c r="F103" s="450" t="str">
        <f>UPPER(IF($D102="","",VLOOKUP($D102,'1D ELO (3)'!$A$7:$P$33,8)))</f>
        <v/>
      </c>
      <c r="G103" s="450" t="str">
        <f>IF($D102="","",VLOOKUP($D102,'1D ELO (3)'!$A$7:$P$33,9))</f>
        <v/>
      </c>
      <c r="H103" s="462"/>
      <c r="I103" s="450" t="str">
        <f>IF($D102="","",VLOOKUP($D102,'1D ELO (3)'!$A$7:$P$33,10))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 (3)'!$A$7:$P$39,14))</f>
        <v/>
      </c>
      <c r="C106" s="384" t="str">
        <f>IF($D106="","",VLOOKUP($D106,'1D ELO (3)'!$A$7:$P$39,15))</f>
        <v/>
      </c>
      <c r="D106" s="155"/>
      <c r="E106" s="461" t="str">
        <f>UPPER(IF($D106="","",VLOOKUP($D106,'1D ELO (3)'!$A$7:$P$39,5)))</f>
        <v/>
      </c>
      <c r="F106" s="450" t="str">
        <f>UPPER(IF($D106="","",VLOOKUP($D106,'1D ELO (3)'!$A$7:$P$39,2)))</f>
        <v/>
      </c>
      <c r="G106" s="450" t="str">
        <f>IF($D106="","",VLOOKUP($D106,'1D ELO (3)'!$A$7:$P$39,3))</f>
        <v/>
      </c>
      <c r="H106" s="462"/>
      <c r="I106" s="450" t="str">
        <f>IF($D106="","",VLOOKUP($D106,'1D ELO (3)'!$A$7:$P$39,4))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 (3)'!$A$7:$P$33,11)))</f>
        <v/>
      </c>
      <c r="F107" s="450" t="str">
        <f>UPPER(IF($D106="","",VLOOKUP($D106,'1D ELO (3)'!$A$7:$P$33,8)))</f>
        <v/>
      </c>
      <c r="G107" s="450" t="str">
        <f>IF($D106="","",VLOOKUP($D106,'1D ELO (3)'!$A$7:$P$33,9))</f>
        <v/>
      </c>
      <c r="H107" s="462"/>
      <c r="I107" s="450" t="str">
        <f>IF($D106="","",VLOOKUP($D106,'1D ELO (3)'!$A$7:$P$33,10))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 (3)'!$A$7:$P$39,14))</f>
        <v/>
      </c>
      <c r="C110" s="384" t="str">
        <f>IF($D110="","",VLOOKUP($D110,'1D ELO (3)'!$A$7:$P$39,15))</f>
        <v/>
      </c>
      <c r="D110" s="155"/>
      <c r="E110" s="617" t="str">
        <f>UPPER(IF($D110="","",VLOOKUP($D110,'1D ELO (3)'!$A$7:$P$39,5)))</f>
        <v/>
      </c>
      <c r="F110" s="618" t="str">
        <f>UPPER(IF($D110="","",VLOOKUP($D110,'1D ELO (3)'!$A$7:$P$39,2)))</f>
        <v/>
      </c>
      <c r="G110" s="618" t="str">
        <f>IF($D110="","",VLOOKUP($D110,'1D ELO (3)'!$A$7:$P$39,3))</f>
        <v/>
      </c>
      <c r="H110" s="619"/>
      <c r="I110" s="618" t="str">
        <f>IF($D110="","",VLOOKUP($D110,'1D ELO (3)'!$A$7:$P$39,4))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 (3)'!$A$7:$P$33,11)))</f>
        <v/>
      </c>
      <c r="F111" s="618" t="str">
        <f>UPPER(IF($D110="","",VLOOKUP($D110,'1D ELO (3)'!$A$7:$P$33,8)))</f>
        <v/>
      </c>
      <c r="G111" s="618" t="str">
        <f>IF($D110="","",VLOOKUP($D110,'1D ELO (3)'!$A$7:$P$33,9))</f>
        <v/>
      </c>
      <c r="H111" s="619"/>
      <c r="I111" s="618" t="str">
        <f>IF($D110="","",VLOOKUP($D110,'1D ELO (3)'!$A$7:$P$33,10))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 (3)'!$A$7:$P$39,14))</f>
        <v/>
      </c>
      <c r="C114" s="384" t="str">
        <f>IF($D114="","",VLOOKUP($D114,'1D ELO (3)'!$A$7:$P$39,15))</f>
        <v/>
      </c>
      <c r="D114" s="155"/>
      <c r="E114" s="617" t="str">
        <f>UPPER(IF($D114="","",VLOOKUP($D114,'1D ELO (3)'!$A$7:$P$39,5)))</f>
        <v/>
      </c>
      <c r="F114" s="618" t="str">
        <f>UPPER(IF($D114="","",VLOOKUP($D114,'1D ELO (3)'!$A$7:$P$39,2)))</f>
        <v/>
      </c>
      <c r="G114" s="618" t="str">
        <f>IF($D114="","",VLOOKUP($D114,'1D ELO (3)'!$A$7:$P$39,3))</f>
        <v/>
      </c>
      <c r="H114" s="619"/>
      <c r="I114" s="618" t="str">
        <f>IF($D114="","",VLOOKUP($D114,'1D ELO (3)'!$A$7:$P$39,4))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 (3)'!$A$7:$P$33,11)))</f>
        <v/>
      </c>
      <c r="F115" s="618" t="str">
        <f>UPPER(IF($D114="","",VLOOKUP($D114,'1D ELO (3)'!$A$7:$P$33,8)))</f>
        <v/>
      </c>
      <c r="G115" s="618" t="str">
        <f>IF($D114="","",VLOOKUP($D114,'1D ELO (3)'!$A$7:$P$33,9))</f>
        <v/>
      </c>
      <c r="H115" s="619"/>
      <c r="I115" s="618" t="str">
        <f>IF($D114="","",VLOOKUP($D114,'1D ELO (3)'!$A$7:$P$33,10))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 (3)'!$A$7:$P$39,14))</f>
        <v/>
      </c>
      <c r="C118" s="384" t="str">
        <f>IF($D118="","",VLOOKUP($D118,'1D ELO (3)'!$A$7:$P$39,15))</f>
        <v/>
      </c>
      <c r="D118" s="155"/>
      <c r="E118" s="461" t="str">
        <f>UPPER(IF($D118="","",VLOOKUP($D118,'1D ELO (3)'!$A$7:$P$39,5)))</f>
        <v/>
      </c>
      <c r="F118" s="450" t="str">
        <f>UPPER(IF($D118="","",VLOOKUP($D118,'1D ELO (3)'!$A$7:$P$39,2)))</f>
        <v/>
      </c>
      <c r="G118" s="450" t="str">
        <f>IF($D118="","",VLOOKUP($D118,'1D ELO (3)'!$A$7:$P$39,3))</f>
        <v/>
      </c>
      <c r="H118" s="462"/>
      <c r="I118" s="450" t="str">
        <f>IF($D118="","",VLOOKUP($D118,'1D ELO (3)'!$A$7:$P$39,4))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 (3)'!$A$7:$P$33,11)))</f>
        <v/>
      </c>
      <c r="F119" s="450" t="str">
        <f>UPPER(IF($D118="","",VLOOKUP($D118,'1D ELO (3)'!$A$7:$P$33,8)))</f>
        <v/>
      </c>
      <c r="G119" s="450" t="str">
        <f>IF($D118="","",VLOOKUP($D118,'1D ELO (3)'!$A$7:$P$33,9))</f>
        <v/>
      </c>
      <c r="H119" s="462"/>
      <c r="I119" s="450" t="str">
        <f>IF($D118="","",VLOOKUP($D118,'1D ELO (3)'!$A$7:$P$33,10))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 (3)'!$A$7:$P$39,14))</f>
        <v/>
      </c>
      <c r="C122" s="384" t="str">
        <f>IF($D122="","",VLOOKUP($D122,'1D ELO (3)'!$A$7:$P$39,15))</f>
        <v/>
      </c>
      <c r="D122" s="155"/>
      <c r="E122" s="461" t="str">
        <f>UPPER(IF($D122="","",VLOOKUP($D122,'1D ELO (3)'!$A$7:$P$39,5)))</f>
        <v/>
      </c>
      <c r="F122" s="450" t="str">
        <f>UPPER(IF($D122="","",VLOOKUP($D122,'1D ELO (3)'!$A$7:$P$39,2)))</f>
        <v/>
      </c>
      <c r="G122" s="450" t="str">
        <f>IF($D122="","",VLOOKUP($D122,'1D ELO (3)'!$A$7:$P$39,3))</f>
        <v/>
      </c>
      <c r="H122" s="462"/>
      <c r="I122" s="450" t="str">
        <f>IF($D122="","",VLOOKUP($D122,'1D ELO (3)'!$A$7:$P$39,4))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 (3)'!$A$7:$P$33,11)))</f>
        <v/>
      </c>
      <c r="F123" s="450" t="str">
        <f>UPPER(IF($D122="","",VLOOKUP($D122,'1D ELO (3)'!$A$7:$P$33,8)))</f>
        <v/>
      </c>
      <c r="G123" s="450" t="str">
        <f>IF($D122="","",VLOOKUP($D122,'1D ELO (3)'!$A$7:$P$33,9))</f>
        <v/>
      </c>
      <c r="H123" s="462"/>
      <c r="I123" s="450" t="str">
        <f>IF($D122="","",VLOOKUP($D122,'1D ELO (3)'!$A$7:$P$33,10))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 (3)'!$A$7:$P$39,14))</f>
        <v/>
      </c>
      <c r="C126" s="384" t="str">
        <f>IF($D126="","",VLOOKUP($D126,'1D ELO (3)'!$A$7:$P$39,15))</f>
        <v/>
      </c>
      <c r="D126" s="155"/>
      <c r="E126" s="461" t="str">
        <f>UPPER(IF($D126="","",VLOOKUP($D126,'1D ELO (3)'!$A$7:$P$39,5)))</f>
        <v/>
      </c>
      <c r="F126" s="450" t="str">
        <f>UPPER(IF($D126="","",VLOOKUP($D126,'1D ELO (3)'!$A$7:$P$39,2)))</f>
        <v/>
      </c>
      <c r="G126" s="450" t="str">
        <f>IF($D126="","",VLOOKUP($D126,'1D ELO (3)'!$A$7:$P$39,3))</f>
        <v/>
      </c>
      <c r="H126" s="462"/>
      <c r="I126" s="450" t="str">
        <f>IF($D126="","",VLOOKUP($D126,'1D ELO (3)'!$A$7:$P$39,4))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 (3)'!$A$7:$P$33,11)))</f>
        <v/>
      </c>
      <c r="F127" s="450" t="str">
        <f>UPPER(IF($D126="","",VLOOKUP($D126,'1D ELO (3)'!$A$7:$P$33,8)))</f>
        <v/>
      </c>
      <c r="G127" s="450" t="str">
        <f>IF($D126="","",VLOOKUP($D126,'1D ELO (3)'!$A$7:$P$33,9))</f>
        <v/>
      </c>
      <c r="H127" s="462"/>
      <c r="I127" s="450" t="str">
        <f>IF($D126="","",VLOOKUP($D126,'1D ELO (3)'!$A$7:$P$33,10))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 (3)'!$A$7:$P$39,14))</f>
        <v/>
      </c>
      <c r="C130" s="384" t="str">
        <f>IF($D130="","",VLOOKUP($D130,'1D ELO (3)'!$A$7:$P$39,15))</f>
        <v/>
      </c>
      <c r="D130" s="155"/>
      <c r="E130" s="461" t="str">
        <f>UPPER(IF($D130="","",VLOOKUP($D130,'1D ELO (3)'!$A$7:$P$39,5)))</f>
        <v/>
      </c>
      <c r="F130" s="450" t="str">
        <f>UPPER(IF($D130="","",VLOOKUP($D130,'1D ELO (3)'!$A$7:$P$39,2)))</f>
        <v/>
      </c>
      <c r="G130" s="450" t="str">
        <f>IF($D130="","",VLOOKUP($D130,'1D ELO (3)'!$A$7:$P$39,3))</f>
        <v/>
      </c>
      <c r="H130" s="462"/>
      <c r="I130" s="450" t="str">
        <f>IF($D130="","",VLOOKUP($D130,'1D ELO (3)'!$A$7:$P$39,4))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 (3)'!$A$7:$P$33,11)))</f>
        <v/>
      </c>
      <c r="F131" s="450" t="str">
        <f>UPPER(IF($D130="","",VLOOKUP($D130,'1D ELO (3)'!$A$7:$P$33,8)))</f>
        <v/>
      </c>
      <c r="G131" s="450" t="str">
        <f>IF($D130="","",VLOOKUP($D130,'1D ELO (3)'!$A$7:$P$33,9))</f>
        <v/>
      </c>
      <c r="H131" s="462"/>
      <c r="I131" s="450" t="str">
        <f>IF($D130="","",VLOOKUP($D130,'1D ELO (3)'!$A$7:$P$33,10))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 (3)'!$A$7:$P$39,14))</f>
        <v/>
      </c>
      <c r="C134" s="384" t="str">
        <f>IF($D134="","",VLOOKUP($D134,'1D ELO (3)'!$A$7:$P$39,15))</f>
        <v/>
      </c>
      <c r="D134" s="155"/>
      <c r="E134" s="461" t="str">
        <f>UPPER(IF($D134="","",VLOOKUP($D134,'1D ELO (3)'!$A$7:$P$39,5)))</f>
        <v/>
      </c>
      <c r="F134" s="450" t="str">
        <f>UPPER(IF($D134="","",VLOOKUP($D134,'1D ELO (3)'!$A$7:$P$39,2)))</f>
        <v/>
      </c>
      <c r="G134" s="450" t="str">
        <f>IF($D134="","",VLOOKUP($D134,'1D ELO (3)'!$A$7:$P$39,3))</f>
        <v/>
      </c>
      <c r="H134" s="462"/>
      <c r="I134" s="450" t="str">
        <f>IF($D134="","",VLOOKUP($D134,'1D ELO (3)'!$A$7:$P$39,4))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 (3)'!$A$7:$P$33,11)))</f>
        <v/>
      </c>
      <c r="F135" s="450" t="str">
        <f>UPPER(IF($D134="","",VLOOKUP($D134,'1D ELO (3)'!$A$7:$P$33,8)))</f>
        <v/>
      </c>
      <c r="G135" s="450" t="str">
        <f>IF($D134="","",VLOOKUP($D134,'1D ELO (3)'!$A$7:$P$33,9))</f>
        <v/>
      </c>
      <c r="H135" s="462"/>
      <c r="I135" s="450" t="str">
        <f>IF($D134="","",VLOOKUP($D134,'1D ELO (3)'!$A$7:$P$33,10))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 (3)'!$A$7:$P$39,14))</f>
        <v/>
      </c>
      <c r="C138" s="384" t="str">
        <f>IF($D138="","",VLOOKUP($D138,'1D ELO (3)'!$A$7:$P$39,15))</f>
        <v/>
      </c>
      <c r="D138" s="155"/>
      <c r="E138" s="461" t="str">
        <f>UPPER(IF($D138="","",VLOOKUP($D138,'1D ELO (3)'!$A$7:$P$39,5)))</f>
        <v/>
      </c>
      <c r="F138" s="450" t="str">
        <f>UPPER(IF($D138="","",VLOOKUP($D138,'1D ELO (3)'!$A$7:$P$39,2)))</f>
        <v/>
      </c>
      <c r="G138" s="450" t="str">
        <f>IF($D138="","",VLOOKUP($D138,'1D ELO (3)'!$A$7:$P$39,3))</f>
        <v/>
      </c>
      <c r="H138" s="462"/>
      <c r="I138" s="450" t="str">
        <f>IF($D138="","",VLOOKUP($D138,'1D ELO (3)'!$A$7:$P$39,4))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 (3)'!$A$7:$P$33,11)))</f>
        <v/>
      </c>
      <c r="F139" s="450" t="str">
        <f>UPPER(IF($D138="","",VLOOKUP($D138,'1D ELO (3)'!$A$7:$P$33,8)))</f>
        <v/>
      </c>
      <c r="G139" s="450" t="str">
        <f>IF($D138="","",VLOOKUP($D138,'1D ELO (3)'!$A$7:$P$33,9))</f>
        <v/>
      </c>
      <c r="H139" s="462"/>
      <c r="I139" s="450" t="str">
        <f>IF($D138="","",VLOOKUP($D138,'1D ELO (3)'!$A$7:$P$33,10))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 (3)'!$A$7:$P$39,14))</f>
        <v/>
      </c>
      <c r="C142" s="384" t="str">
        <f>IF($D142="","",VLOOKUP($D142,'1D ELO (3)'!$A$7:$P$39,15))</f>
        <v/>
      </c>
      <c r="D142" s="155"/>
      <c r="E142" s="617" t="str">
        <f>UPPER(IF($D142="","",VLOOKUP($D142,'1D ELO (3)'!$A$7:$P$39,5)))</f>
        <v/>
      </c>
      <c r="F142" s="618" t="str">
        <f>UPPER(IF($D142="","",VLOOKUP($D142,'1D ELO (3)'!$A$7:$P$39,2)))</f>
        <v/>
      </c>
      <c r="G142" s="618" t="str">
        <f>IF($D142="","",VLOOKUP($D142,'1D ELO (3)'!$A$7:$P$39,3))</f>
        <v/>
      </c>
      <c r="H142" s="619"/>
      <c r="I142" s="618" t="str">
        <f>IF($D142="","",VLOOKUP($D142,'1D ELO (3)'!$A$7:$P$39,4))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 (3)'!$A$7:$P$33,11)))</f>
        <v/>
      </c>
      <c r="F143" s="618" t="str">
        <f>UPPER(IF($D142="","",VLOOKUP($D142,'1D ELO (3)'!$A$7:$P$33,8)))</f>
        <v/>
      </c>
      <c r="G143" s="618" t="str">
        <f>IF($D142="","",VLOOKUP($D142,'1D ELO (3)'!$A$7:$P$33,9))</f>
        <v/>
      </c>
      <c r="H143" s="619"/>
      <c r="I143" s="618" t="str">
        <f>IF($D142="","",VLOOKUP($D142,'1D ELO (3)'!$A$7:$P$33,10))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t="str">
        <f>O79</f>
        <v>Kovács Zoltán</v>
      </c>
      <c r="P154" s="229"/>
      <c r="Q154" s="230"/>
      <c r="R154" s="231"/>
    </row>
  </sheetData>
  <mergeCells count="1">
    <mergeCell ref="A4:C4"/>
  </mergeCells>
  <conditionalFormatting sqref="D7 D11 D15 D19 D23 D27 D31 D35 D39 D43 D47 D51 D55 D59 D63 D67 D82 D86 D90 D94 D98 D102 D106 D110 D114 D118 D122 D126 D130 D134 D138 D142">
    <cfRule type="cellIs" dxfId="361"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360" priority="22" stopIfTrue="1" operator="equal">
      <formula>"Bye"</formula>
    </cfRule>
  </conditionalFormatting>
  <conditionalFormatting sqref="I10 K14 I18 M22 I26 K30 I34 O38 I42 K46 I50 M54 I58 K62 I66 O67 I85 K89 I93 M97 I101 K105 I109 O113 I117 K121 I125 M129 I133 K137 I141">
    <cfRule type="expression" dxfId="359" priority="28" stopIfTrue="1">
      <formula>AND($O$1="CU",I10="Umpire")</formula>
    </cfRule>
    <cfRule type="expression" dxfId="358" priority="29" stopIfTrue="1">
      <formula>AND($O$1="CU",I10&lt;&gt;"Umpire",J10&lt;&gt;"")</formula>
    </cfRule>
    <cfRule type="expression" dxfId="357" priority="30" stopIfTrue="1">
      <formula>AND($O$1="CU",I10&lt;&gt;"Umpire")</formula>
    </cfRule>
  </conditionalFormatting>
  <conditionalFormatting sqref="J10 L14 J18 N22 J26 L30 J34 P38 J42 L46 J50 N54 J58 L62 J66 P67 J85 L89 J93 N97 J101 L105 J109 P113 J117 L121 J125 N129 J133 L137 J141">
    <cfRule type="expression" dxfId="356" priority="23" stopIfTrue="1">
      <formula>$O$1="CU"</formula>
    </cfRule>
  </conditionalFormatting>
  <conditionalFormatting sqref="K9 M13 K17 O21 K25 M29 K33 Q37 K41 M45 K49 O53 K57 M61 K65 Q66 K84 M88 K92 O96 K100 M104 K108 Q112 K116 M120 K124 O128 K132 M136 K140">
    <cfRule type="expression" dxfId="355" priority="26" stopIfTrue="1">
      <formula>J10="as"</formula>
    </cfRule>
    <cfRule type="expression" dxfId="354" priority="27" stopIfTrue="1">
      <formula>J10="bs"</formula>
    </cfRule>
  </conditionalFormatting>
  <conditionalFormatting sqref="K10 M14 K18 O22 K26 M30 K34 Q38 K42 M46 K50 O54 K58 M62 K66 Q67 K85 M89 K93 O97 K101 M105 K109 Q113 K117 M121 K125 O129 K133 M137 K141">
    <cfRule type="expression" dxfId="353" priority="24" stopIfTrue="1">
      <formula>J10="as"</formula>
    </cfRule>
    <cfRule type="expression" dxfId="352" priority="25" stopIfTrue="1">
      <formula>J10="bs"</formula>
    </cfRule>
  </conditionalFormatting>
  <conditionalFormatting sqref="O64">
    <cfRule type="expression" dxfId="351" priority="15" stopIfTrue="1">
      <formula>P38="as"</formula>
    </cfRule>
    <cfRule type="expression" dxfId="350" priority="16" stopIfTrue="1">
      <formula>P38="bs"</formula>
    </cfRule>
  </conditionalFormatting>
  <conditionalFormatting sqref="O65">
    <cfRule type="expression" dxfId="349" priority="19" stopIfTrue="1">
      <formula>P38="as"</formula>
    </cfRule>
    <cfRule type="expression" dxfId="348" priority="20" stopIfTrue="1">
      <formula>P38="bs"</formula>
    </cfRule>
  </conditionalFormatting>
  <conditionalFormatting sqref="O68">
    <cfRule type="expression" dxfId="347" priority="13" stopIfTrue="1">
      <formula>P113="as"</formula>
    </cfRule>
    <cfRule type="expression" dxfId="346" priority="14" stopIfTrue="1">
      <formula>P113="bs"</formula>
    </cfRule>
  </conditionalFormatting>
  <conditionalFormatting sqref="O69">
    <cfRule type="expression" dxfId="345" priority="17" stopIfTrue="1">
      <formula>P113="as"</formula>
    </cfRule>
    <cfRule type="expression" dxfId="344" priority="18" stopIfTrue="1">
      <formula>P113="bs"</formula>
    </cfRule>
  </conditionalFormatting>
  <conditionalFormatting sqref="O139">
    <cfRule type="expression" dxfId="343" priority="5" stopIfTrue="1">
      <formula>P38="as"</formula>
    </cfRule>
    <cfRule type="expression" dxfId="342" priority="6" stopIfTrue="1">
      <formula>P38="bs"</formula>
    </cfRule>
  </conditionalFormatting>
  <conditionalFormatting sqref="O140">
    <cfRule type="expression" dxfId="341" priority="9" stopIfTrue="1">
      <formula>P38="as"</formula>
    </cfRule>
    <cfRule type="expression" dxfId="340" priority="10" stopIfTrue="1">
      <formula>P38="bs"</formula>
    </cfRule>
  </conditionalFormatting>
  <conditionalFormatting sqref="O143">
    <cfRule type="expression" dxfId="339" priority="3" stopIfTrue="1">
      <formula>P113="as"</formula>
    </cfRule>
    <cfRule type="expression" dxfId="338" priority="4" stopIfTrue="1">
      <formula>P113="bs"</formula>
    </cfRule>
  </conditionalFormatting>
  <conditionalFormatting sqref="O144">
    <cfRule type="expression" dxfId="337" priority="7" stopIfTrue="1">
      <formula>P113="as"</formula>
    </cfRule>
    <cfRule type="expression" dxfId="336" priority="8" stopIfTrue="1">
      <formula>P113="bs"</formula>
    </cfRule>
  </conditionalFormatting>
  <conditionalFormatting sqref="Q141">
    <cfRule type="expression" dxfId="335" priority="1" stopIfTrue="1">
      <formula>P67="as"</formula>
    </cfRule>
    <cfRule type="expression" dxfId="334" priority="2" stopIfTrue="1">
      <formula>P67="bs"</formula>
    </cfRule>
  </conditionalFormatting>
  <conditionalFormatting sqref="Q142">
    <cfRule type="expression" dxfId="333" priority="11" stopIfTrue="1">
      <formula>P67="as"</formula>
    </cfRule>
    <cfRule type="expression" dxfId="332"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A6028D52-10FC-46C0-B13C-9093450AC055}">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21"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6322"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32B1F-97AF-41D8-8D6B-D85CCEAC6027}">
  <sheetPr codeName="Sheet30">
    <tabColor indexed="42"/>
  </sheetPr>
  <dimension ref="A1:O134"/>
  <sheetViews>
    <sheetView showGridLines="0" showZeros="0" workbookViewId="0">
      <pane ySplit="6" topLeftCell="A7" activePane="bottomLeft" state="frozen"/>
      <selection activeCell="F2" sqref="F2"/>
      <selection pane="bottomLeft" activeCell="Q9" sqref="Q9"/>
    </sheetView>
  </sheetViews>
  <sheetFormatPr defaultRowHeight="13.2" x14ac:dyDescent="0.25"/>
  <cols>
    <col min="1" max="1" width="6.33203125" customWidth="1"/>
    <col min="2" max="2" width="14.5546875" customWidth="1"/>
    <col min="3" max="3" width="13.88671875" customWidth="1"/>
    <col min="4" max="4" width="11.6640625" style="44" customWidth="1"/>
    <col min="5" max="5" width="10.44140625" style="656" customWidth="1"/>
    <col min="6" max="6" width="30.3320312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Diákolimpiai Döntő</v>
      </c>
      <c r="B1" s="92"/>
      <c r="C1" s="92"/>
      <c r="D1" s="379"/>
      <c r="E1" s="408" t="s">
        <v>93</v>
      </c>
      <c r="F1" s="118"/>
      <c r="G1" s="657"/>
      <c r="H1" s="400"/>
      <c r="I1" s="400"/>
      <c r="J1" s="400"/>
      <c r="K1" s="400"/>
      <c r="L1" s="400"/>
      <c r="M1" s="400"/>
      <c r="N1" s="400"/>
      <c r="O1" s="401"/>
    </row>
    <row r="2" spans="1:15" ht="13.8" thickBot="1" x14ac:dyDescent="0.3">
      <c r="B2" s="95" t="s">
        <v>122</v>
      </c>
      <c r="C2" s="431">
        <f>Altalanos!$D$8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t="str">
        <f>Altalanos!$A$10</f>
        <v xml:space="preserve">2026. május 7. </v>
      </c>
      <c r="B5" s="402"/>
      <c r="C5" s="96" t="str">
        <f>Altalanos!$C$10</f>
        <v>Gyula</v>
      </c>
      <c r="D5" s="97" t="str">
        <f>Altalanos!$D$10</f>
        <v xml:space="preserve">  </v>
      </c>
      <c r="E5" s="88"/>
      <c r="F5" s="97"/>
      <c r="G5" s="661" t="str">
        <f>Altalanos!$E$10</f>
        <v>Kovács Zoltán</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c r="C7" s="103"/>
      <c r="D7" s="104"/>
      <c r="E7" s="411"/>
      <c r="F7" s="677"/>
      <c r="G7" s="692"/>
      <c r="H7" s="395"/>
      <c r="I7" s="393"/>
      <c r="J7" s="397"/>
      <c r="K7" s="393"/>
      <c r="L7" s="382"/>
      <c r="M7" s="104"/>
      <c r="N7" s="129"/>
      <c r="O7" s="677"/>
    </row>
    <row r="8" spans="1:15" s="11" customFormat="1" ht="18.899999999999999" customHeight="1" x14ac:dyDescent="0.25">
      <c r="A8" s="398">
        <v>2</v>
      </c>
      <c r="B8" s="103"/>
      <c r="C8" s="103"/>
      <c r="D8" s="104"/>
      <c r="E8" s="411"/>
      <c r="F8" s="426"/>
      <c r="G8" s="104"/>
      <c r="H8" s="395"/>
      <c r="I8" s="393"/>
      <c r="J8" s="397"/>
      <c r="K8" s="393"/>
      <c r="L8" s="382"/>
      <c r="M8" s="104"/>
      <c r="N8" s="129"/>
      <c r="O8" s="636"/>
    </row>
    <row r="9" spans="1:15" s="11" customFormat="1" ht="18.899999999999999" customHeight="1" x14ac:dyDescent="0.25">
      <c r="A9" s="398">
        <v>3</v>
      </c>
      <c r="B9" s="103"/>
      <c r="C9" s="103"/>
      <c r="D9" s="104"/>
      <c r="E9" s="411"/>
      <c r="F9" s="426"/>
      <c r="G9" s="104"/>
      <c r="H9" s="395"/>
      <c r="I9" s="393"/>
      <c r="J9" s="397"/>
      <c r="K9" s="393"/>
      <c r="L9" s="382"/>
      <c r="M9" s="104"/>
      <c r="N9" s="643"/>
      <c r="O9" s="426"/>
    </row>
    <row r="10" spans="1:15" s="11" customFormat="1" ht="18.899999999999999" customHeight="1" x14ac:dyDescent="0.25">
      <c r="A10" s="398">
        <v>4</v>
      </c>
      <c r="B10" s="103"/>
      <c r="C10" s="103"/>
      <c r="D10" s="104"/>
      <c r="E10" s="411"/>
      <c r="F10" s="426"/>
      <c r="G10" s="104"/>
      <c r="H10" s="395"/>
      <c r="I10" s="393"/>
      <c r="J10" s="397"/>
      <c r="K10" s="393"/>
      <c r="L10" s="382"/>
      <c r="M10" s="104"/>
      <c r="N10" s="642"/>
      <c r="O10" s="636"/>
    </row>
    <row r="11" spans="1:15" s="11" customFormat="1" ht="18.899999999999999" customHeight="1" x14ac:dyDescent="0.25">
      <c r="A11" s="398">
        <v>5</v>
      </c>
      <c r="B11" s="103"/>
      <c r="C11" s="103"/>
      <c r="D11" s="104"/>
      <c r="E11" s="411"/>
      <c r="F11" s="426"/>
      <c r="G11" s="692"/>
      <c r="H11" s="395"/>
      <c r="I11" s="393"/>
      <c r="J11" s="397"/>
      <c r="K11" s="393"/>
      <c r="L11" s="382"/>
      <c r="M11" s="104"/>
      <c r="N11" s="643"/>
      <c r="O11" s="636"/>
    </row>
    <row r="12" spans="1:15" s="11" customFormat="1" ht="18.899999999999999" customHeight="1" x14ac:dyDescent="0.25">
      <c r="A12" s="398">
        <v>6</v>
      </c>
      <c r="B12" s="103"/>
      <c r="C12" s="103"/>
      <c r="D12" s="104"/>
      <c r="E12" s="411"/>
      <c r="F12" s="426"/>
      <c r="G12" s="104"/>
      <c r="H12" s="395"/>
      <c r="I12" s="393"/>
      <c r="J12" s="397"/>
      <c r="K12" s="393"/>
      <c r="L12" s="382"/>
      <c r="M12" s="104"/>
      <c r="N12" s="643"/>
      <c r="O12" s="636"/>
    </row>
    <row r="13" spans="1:15" s="11" customFormat="1" ht="18.899999999999999" customHeight="1" x14ac:dyDescent="0.25">
      <c r="A13" s="398">
        <v>7</v>
      </c>
      <c r="B13" s="103"/>
      <c r="C13" s="103"/>
      <c r="D13" s="104"/>
      <c r="E13" s="411"/>
      <c r="F13" s="426"/>
      <c r="G13" s="104"/>
      <c r="H13" s="395"/>
      <c r="I13" s="393"/>
      <c r="J13" s="397"/>
      <c r="K13" s="393"/>
      <c r="L13" s="382"/>
      <c r="M13" s="104"/>
      <c r="N13" s="643"/>
      <c r="O13" s="636"/>
    </row>
    <row r="14" spans="1:15" s="11" customFormat="1" ht="18.899999999999999" customHeight="1" x14ac:dyDescent="0.25">
      <c r="A14" s="398">
        <v>8</v>
      </c>
      <c r="B14" s="103"/>
      <c r="C14" s="103"/>
      <c r="D14" s="104"/>
      <c r="E14" s="411"/>
      <c r="F14" s="426"/>
      <c r="G14" s="104"/>
      <c r="H14" s="395"/>
      <c r="I14" s="393"/>
      <c r="J14" s="397"/>
      <c r="K14" s="393"/>
      <c r="L14" s="382"/>
      <c r="M14" s="104"/>
      <c r="N14" s="643"/>
      <c r="O14" s="636"/>
    </row>
    <row r="15" spans="1:15" s="11" customFormat="1" ht="18.899999999999999" customHeight="1" x14ac:dyDescent="0.25">
      <c r="A15" s="398">
        <v>9</v>
      </c>
      <c r="B15" s="103"/>
      <c r="C15" s="103"/>
      <c r="D15" s="104"/>
      <c r="E15" s="411"/>
      <c r="F15" s="426"/>
      <c r="G15" s="104"/>
      <c r="H15" s="395"/>
      <c r="I15" s="393"/>
      <c r="J15" s="397"/>
      <c r="K15" s="393"/>
      <c r="L15" s="382"/>
      <c r="M15" s="104"/>
      <c r="N15" s="644"/>
      <c r="O15" s="636"/>
    </row>
    <row r="16" spans="1:15" s="11" customFormat="1" ht="18.899999999999999" customHeight="1" x14ac:dyDescent="0.25">
      <c r="A16" s="398">
        <v>10</v>
      </c>
      <c r="B16" s="103"/>
      <c r="C16" s="103"/>
      <c r="D16" s="104"/>
      <c r="E16" s="411"/>
      <c r="F16" s="426"/>
      <c r="G16" s="104"/>
      <c r="H16" s="395"/>
      <c r="I16" s="393"/>
      <c r="J16" s="397"/>
      <c r="K16" s="393"/>
      <c r="L16" s="382"/>
      <c r="M16" s="104"/>
      <c r="N16" s="129"/>
      <c r="O16" s="636"/>
    </row>
    <row r="17" spans="1:15" s="11" customFormat="1" ht="18.899999999999999" customHeight="1" x14ac:dyDescent="0.25">
      <c r="A17" s="398">
        <v>11</v>
      </c>
      <c r="B17" s="103"/>
      <c r="C17" s="103"/>
      <c r="D17" s="104"/>
      <c r="E17" s="411"/>
      <c r="F17" s="426"/>
      <c r="G17" s="104"/>
      <c r="H17" s="395"/>
      <c r="I17" s="393"/>
      <c r="J17" s="397"/>
      <c r="K17" s="393"/>
      <c r="L17" s="382"/>
      <c r="M17" s="104"/>
      <c r="N17" s="129"/>
      <c r="O17" s="636"/>
    </row>
    <row r="18" spans="1:15" s="11" customFormat="1" ht="18.899999999999999" customHeight="1" x14ac:dyDescent="0.25">
      <c r="A18" s="398">
        <v>12</v>
      </c>
      <c r="B18" s="103"/>
      <c r="C18" s="103"/>
      <c r="D18" s="104"/>
      <c r="E18" s="411"/>
      <c r="F18" s="426"/>
      <c r="G18" s="104"/>
      <c r="H18" s="395"/>
      <c r="I18" s="393"/>
      <c r="J18" s="397"/>
      <c r="K18" s="393"/>
      <c r="L18" s="382"/>
      <c r="M18" s="104"/>
      <c r="N18" s="129"/>
      <c r="O18" s="636"/>
    </row>
    <row r="19" spans="1:15" s="11" customFormat="1" ht="18.899999999999999" customHeight="1" x14ac:dyDescent="0.25">
      <c r="A19" s="398">
        <v>13</v>
      </c>
      <c r="B19" s="103"/>
      <c r="C19" s="103"/>
      <c r="D19" s="104"/>
      <c r="E19" s="411"/>
      <c r="F19" s="426"/>
      <c r="G19" s="104"/>
      <c r="H19" s="395"/>
      <c r="I19" s="393"/>
      <c r="J19" s="397"/>
      <c r="K19" s="393"/>
      <c r="L19" s="382"/>
      <c r="M19" s="104"/>
      <c r="N19" s="105"/>
      <c r="O19" s="636"/>
    </row>
    <row r="20" spans="1:15" s="11" customFormat="1" ht="18.899999999999999" customHeight="1" x14ac:dyDescent="0.25">
      <c r="A20" s="398">
        <v>14</v>
      </c>
      <c r="B20" s="103"/>
      <c r="C20" s="103"/>
      <c r="D20" s="104"/>
      <c r="E20" s="411"/>
      <c r="F20" s="426"/>
      <c r="G20" s="104"/>
      <c r="H20" s="395"/>
      <c r="I20" s="393"/>
      <c r="J20" s="397"/>
      <c r="K20" s="393"/>
      <c r="L20" s="382"/>
      <c r="M20" s="104"/>
      <c r="N20" s="105"/>
      <c r="O20" s="636"/>
    </row>
    <row r="21" spans="1:15" s="11" customFormat="1" ht="18.899999999999999" customHeight="1" x14ac:dyDescent="0.25">
      <c r="A21" s="398">
        <v>15</v>
      </c>
      <c r="B21" s="103"/>
      <c r="C21" s="103"/>
      <c r="D21" s="104"/>
      <c r="E21" s="411"/>
      <c r="F21" s="426"/>
      <c r="G21" s="104"/>
      <c r="H21" s="395"/>
      <c r="I21" s="393"/>
      <c r="J21" s="397"/>
      <c r="K21" s="393"/>
      <c r="L21" s="382"/>
      <c r="M21" s="104"/>
      <c r="N21" s="129"/>
      <c r="O21" s="636"/>
    </row>
    <row r="22" spans="1:15" s="11" customFormat="1" ht="18.899999999999999" customHeight="1" x14ac:dyDescent="0.25">
      <c r="A22" s="398">
        <v>16</v>
      </c>
      <c r="B22" s="103"/>
      <c r="C22" s="103"/>
      <c r="D22" s="104"/>
      <c r="E22" s="411"/>
      <c r="F22" s="426"/>
      <c r="G22" s="104"/>
      <c r="H22" s="395"/>
      <c r="I22" s="393"/>
      <c r="J22" s="397"/>
      <c r="K22" s="393"/>
      <c r="L22" s="382"/>
      <c r="M22" s="104"/>
      <c r="N22" s="129"/>
      <c r="O22" s="636"/>
    </row>
    <row r="23" spans="1:15" s="11" customFormat="1" ht="18.899999999999999" customHeight="1" x14ac:dyDescent="0.25">
      <c r="A23" s="398">
        <v>17</v>
      </c>
      <c r="B23" s="103"/>
      <c r="C23" s="103"/>
      <c r="D23" s="104"/>
      <c r="E23" s="411"/>
      <c r="F23" s="426"/>
      <c r="G23" s="104"/>
      <c r="H23" s="395"/>
      <c r="I23" s="393"/>
      <c r="J23" s="397"/>
      <c r="K23" s="393"/>
      <c r="L23" s="382"/>
      <c r="M23" s="104"/>
      <c r="N23" s="129"/>
      <c r="O23" s="636"/>
    </row>
    <row r="24" spans="1:15" s="11" customFormat="1" ht="18.899999999999999" customHeight="1" x14ac:dyDescent="0.25">
      <c r="A24" s="398">
        <v>18</v>
      </c>
      <c r="B24" s="103"/>
      <c r="C24" s="103"/>
      <c r="D24" s="104"/>
      <c r="E24" s="411"/>
      <c r="F24" s="426"/>
      <c r="G24" s="104"/>
      <c r="H24" s="395"/>
      <c r="I24" s="393"/>
      <c r="J24" s="397"/>
      <c r="K24" s="393"/>
      <c r="L24" s="382"/>
      <c r="M24" s="104"/>
      <c r="N24" s="129"/>
      <c r="O24" s="636"/>
    </row>
    <row r="25" spans="1:15" s="11" customFormat="1" ht="18.899999999999999" customHeight="1" x14ac:dyDescent="0.25">
      <c r="A25" s="398">
        <v>19</v>
      </c>
      <c r="B25" s="103"/>
      <c r="C25" s="103"/>
      <c r="D25" s="104"/>
      <c r="E25" s="411"/>
      <c r="F25" s="426"/>
      <c r="G25" s="104"/>
      <c r="H25" s="395"/>
      <c r="I25" s="393"/>
      <c r="J25" s="397"/>
      <c r="K25" s="393"/>
      <c r="L25" s="382"/>
      <c r="M25" s="104"/>
      <c r="N25" s="129"/>
      <c r="O25" s="636"/>
    </row>
    <row r="26" spans="1:15" s="11" customFormat="1" ht="18.899999999999999" customHeight="1" x14ac:dyDescent="0.25">
      <c r="A26" s="398">
        <v>20</v>
      </c>
      <c r="B26" s="103"/>
      <c r="C26" s="103"/>
      <c r="D26" s="104"/>
      <c r="E26" s="411"/>
      <c r="F26" s="426"/>
      <c r="G26" s="104"/>
      <c r="H26" s="395"/>
      <c r="I26" s="393"/>
      <c r="J26" s="397"/>
      <c r="K26" s="393"/>
      <c r="L26" s="382"/>
      <c r="M26" s="104"/>
      <c r="N26" s="129"/>
      <c r="O26" s="636"/>
    </row>
    <row r="27" spans="1:15" s="11" customFormat="1" ht="18.899999999999999" customHeight="1" x14ac:dyDescent="0.25">
      <c r="A27" s="398">
        <v>21</v>
      </c>
      <c r="B27" s="103"/>
      <c r="C27" s="103"/>
      <c r="D27" s="104"/>
      <c r="E27" s="411"/>
      <c r="F27" s="426"/>
      <c r="G27" s="104"/>
      <c r="H27" s="395"/>
      <c r="I27" s="393"/>
      <c r="J27" s="397"/>
      <c r="K27" s="393"/>
      <c r="L27" s="382"/>
      <c r="M27" s="104"/>
      <c r="N27" s="105"/>
      <c r="O27" s="426"/>
    </row>
    <row r="28" spans="1:15" s="11" customFormat="1" ht="18.899999999999999" customHeight="1" x14ac:dyDescent="0.25">
      <c r="A28" s="398">
        <v>22</v>
      </c>
      <c r="B28" s="103"/>
      <c r="C28" s="103"/>
      <c r="D28" s="104"/>
      <c r="E28" s="411"/>
      <c r="F28" s="625"/>
      <c r="G28" s="625"/>
      <c r="H28" s="395"/>
      <c r="I28" s="393"/>
      <c r="J28" s="397"/>
      <c r="K28" s="393"/>
      <c r="L28" s="382"/>
      <c r="M28" s="105"/>
      <c r="N28" s="105"/>
      <c r="O28" s="105"/>
    </row>
    <row r="29" spans="1:15" s="11" customFormat="1" ht="18.899999999999999" customHeight="1" x14ac:dyDescent="0.25">
      <c r="A29" s="398">
        <v>23</v>
      </c>
      <c r="B29" s="103"/>
      <c r="C29" s="103"/>
      <c r="D29" s="104"/>
      <c r="E29" s="411"/>
      <c r="F29" s="625"/>
      <c r="G29" s="625"/>
      <c r="H29" s="395"/>
      <c r="I29" s="393"/>
      <c r="J29" s="397"/>
      <c r="K29" s="393"/>
      <c r="L29" s="382"/>
      <c r="M29" s="105"/>
      <c r="N29" s="129"/>
      <c r="O29" s="105"/>
    </row>
    <row r="30" spans="1:15" s="11" customFormat="1" ht="18.899999999999999" customHeight="1" x14ac:dyDescent="0.25">
      <c r="A30" s="398">
        <v>24</v>
      </c>
      <c r="B30" s="103"/>
      <c r="C30" s="103"/>
      <c r="D30" s="104"/>
      <c r="E30" s="411"/>
      <c r="F30" s="625"/>
      <c r="G30" s="663"/>
      <c r="H30" s="395"/>
      <c r="I30" s="393"/>
      <c r="J30" s="397"/>
      <c r="K30" s="393"/>
      <c r="L30" s="382"/>
      <c r="M30" s="105"/>
      <c r="N30" s="129">
        <f t="shared" ref="N30:N93" si="0">IF(L30="DA",1,IF(L30="WC",2,IF(L30="SE",3,IF(L30="Q",4,IF(L30="LL",5,999)))))</f>
        <v>999</v>
      </c>
      <c r="O30" s="105"/>
    </row>
    <row r="31" spans="1:15" s="11" customFormat="1" ht="18.899999999999999" customHeight="1" x14ac:dyDescent="0.25">
      <c r="A31" s="398">
        <v>25</v>
      </c>
      <c r="B31" s="103"/>
      <c r="C31" s="103"/>
      <c r="D31" s="104"/>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104"/>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104"/>
      <c r="E33" s="411"/>
      <c r="F33" s="625"/>
      <c r="G33" s="663"/>
      <c r="H33" s="395" t="e">
        <f>IF(AND(O33="",#REF!&gt;0,#REF!&lt;5),I33,)</f>
        <v>#REF!</v>
      </c>
      <c r="I33" s="393" t="str">
        <f>IF(D33="","ZZZ9",IF(AND(#REF!&gt;0,#REF!&lt;5),D33&amp;#REF!,D33&amp;"9"))</f>
        <v>ZZZ9</v>
      </c>
      <c r="J33" s="397">
        <f t="shared" ref="J33:J96" si="1">IF(O33="",999,O33)</f>
        <v>999</v>
      </c>
      <c r="K33" s="393">
        <f t="shared" ref="K33:K96" si="2">IF(N33=999,999,1)</f>
        <v>999</v>
      </c>
      <c r="L33" s="382"/>
      <c r="M33" s="105"/>
      <c r="N33" s="129">
        <f t="shared" si="0"/>
        <v>999</v>
      </c>
      <c r="O33" s="105"/>
    </row>
    <row r="34" spans="1:15" s="11" customFormat="1" ht="18.899999999999999" customHeight="1" x14ac:dyDescent="0.25">
      <c r="A34" s="398">
        <v>28</v>
      </c>
      <c r="B34" s="103"/>
      <c r="C34" s="103"/>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si="0"/>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0"/>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0"/>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0"/>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si="1"/>
        <v>999</v>
      </c>
      <c r="K65" s="393">
        <f t="shared" si="2"/>
        <v>999</v>
      </c>
      <c r="L65" s="382"/>
      <c r="M65" s="105"/>
      <c r="N65" s="129">
        <f t="shared" si="0"/>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1"/>
        <v>999</v>
      </c>
      <c r="K66" s="393">
        <f t="shared" si="2"/>
        <v>999</v>
      </c>
      <c r="L66" s="382"/>
      <c r="M66" s="105"/>
      <c r="N66" s="129">
        <f t="shared" si="0"/>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1"/>
        <v>999</v>
      </c>
      <c r="K67" s="393">
        <f t="shared" si="2"/>
        <v>999</v>
      </c>
      <c r="L67" s="382"/>
      <c r="M67" s="105"/>
      <c r="N67" s="129">
        <f t="shared" si="0"/>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1"/>
        <v>999</v>
      </c>
      <c r="K68" s="393">
        <f t="shared" si="2"/>
        <v>999</v>
      </c>
      <c r="L68" s="382"/>
      <c r="M68" s="105"/>
      <c r="N68" s="129">
        <f t="shared" si="0"/>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1"/>
        <v>999</v>
      </c>
      <c r="K69" s="393">
        <f t="shared" si="2"/>
        <v>999</v>
      </c>
      <c r="L69" s="382"/>
      <c r="M69" s="105"/>
      <c r="N69" s="129">
        <f t="shared" si="0"/>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1"/>
        <v>999</v>
      </c>
      <c r="K70" s="393">
        <f t="shared" si="2"/>
        <v>999</v>
      </c>
      <c r="L70" s="382"/>
      <c r="M70" s="105"/>
      <c r="N70" s="129">
        <f t="shared" si="0"/>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1"/>
        <v>999</v>
      </c>
      <c r="K71" s="393">
        <f t="shared" si="2"/>
        <v>999</v>
      </c>
      <c r="L71" s="382"/>
      <c r="M71" s="105"/>
      <c r="N71" s="129">
        <f t="shared" si="0"/>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1"/>
        <v>999</v>
      </c>
      <c r="K72" s="393">
        <f t="shared" si="2"/>
        <v>999</v>
      </c>
      <c r="L72" s="382"/>
      <c r="M72" s="105"/>
      <c r="N72" s="129">
        <f t="shared" si="0"/>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1"/>
        <v>999</v>
      </c>
      <c r="K73" s="393">
        <f t="shared" si="2"/>
        <v>999</v>
      </c>
      <c r="L73" s="382"/>
      <c r="M73" s="105"/>
      <c r="N73" s="129">
        <f t="shared" si="0"/>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1"/>
        <v>999</v>
      </c>
      <c r="K74" s="393">
        <f t="shared" si="2"/>
        <v>999</v>
      </c>
      <c r="L74" s="382"/>
      <c r="M74" s="105"/>
      <c r="N74" s="129">
        <f t="shared" si="0"/>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1"/>
        <v>999</v>
      </c>
      <c r="K75" s="393">
        <f t="shared" si="2"/>
        <v>999</v>
      </c>
      <c r="L75" s="382"/>
      <c r="M75" s="105"/>
      <c r="N75" s="129">
        <f t="shared" si="0"/>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1"/>
        <v>999</v>
      </c>
      <c r="K76" s="393">
        <f t="shared" si="2"/>
        <v>999</v>
      </c>
      <c r="L76" s="382"/>
      <c r="M76" s="105"/>
      <c r="N76" s="129">
        <f t="shared" si="0"/>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1"/>
        <v>999</v>
      </c>
      <c r="K77" s="393">
        <f t="shared" si="2"/>
        <v>999</v>
      </c>
      <c r="L77" s="382"/>
      <c r="M77" s="105"/>
      <c r="N77" s="129">
        <f t="shared" si="0"/>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1"/>
        <v>999</v>
      </c>
      <c r="K78" s="393">
        <f t="shared" si="2"/>
        <v>999</v>
      </c>
      <c r="L78" s="382"/>
      <c r="M78" s="105"/>
      <c r="N78" s="129">
        <f t="shared" si="0"/>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1"/>
        <v>999</v>
      </c>
      <c r="K79" s="393">
        <f t="shared" si="2"/>
        <v>999</v>
      </c>
      <c r="L79" s="382"/>
      <c r="M79" s="105"/>
      <c r="N79" s="129">
        <f t="shared" si="0"/>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1"/>
        <v>999</v>
      </c>
      <c r="K80" s="393">
        <f t="shared" si="2"/>
        <v>999</v>
      </c>
      <c r="L80" s="382"/>
      <c r="M80" s="105"/>
      <c r="N80" s="129">
        <f t="shared" si="0"/>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1"/>
        <v>999</v>
      </c>
      <c r="K81" s="393">
        <f t="shared" si="2"/>
        <v>999</v>
      </c>
      <c r="L81" s="382"/>
      <c r="M81" s="105"/>
      <c r="N81" s="129">
        <f t="shared" si="0"/>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1"/>
        <v>999</v>
      </c>
      <c r="K82" s="393">
        <f t="shared" si="2"/>
        <v>999</v>
      </c>
      <c r="L82" s="382"/>
      <c r="M82" s="105"/>
      <c r="N82" s="129">
        <f t="shared" si="0"/>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1"/>
        <v>999</v>
      </c>
      <c r="K83" s="393">
        <f t="shared" si="2"/>
        <v>999</v>
      </c>
      <c r="L83" s="382"/>
      <c r="M83" s="105"/>
      <c r="N83" s="129">
        <f t="shared" si="0"/>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1"/>
        <v>999</v>
      </c>
      <c r="K84" s="393">
        <f t="shared" si="2"/>
        <v>999</v>
      </c>
      <c r="L84" s="382"/>
      <c r="M84" s="105"/>
      <c r="N84" s="129">
        <f t="shared" si="0"/>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1"/>
        <v>999</v>
      </c>
      <c r="K85" s="393">
        <f t="shared" si="2"/>
        <v>999</v>
      </c>
      <c r="L85" s="382"/>
      <c r="M85" s="105"/>
      <c r="N85" s="129">
        <f t="shared" si="0"/>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1"/>
        <v>999</v>
      </c>
      <c r="K86" s="393">
        <f t="shared" si="2"/>
        <v>999</v>
      </c>
      <c r="L86" s="382"/>
      <c r="M86" s="105"/>
      <c r="N86" s="129">
        <f t="shared" si="0"/>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1"/>
        <v>999</v>
      </c>
      <c r="K87" s="393">
        <f t="shared" si="2"/>
        <v>999</v>
      </c>
      <c r="L87" s="382"/>
      <c r="M87" s="105"/>
      <c r="N87" s="129">
        <f t="shared" si="0"/>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1"/>
        <v>999</v>
      </c>
      <c r="K88" s="393">
        <f t="shared" si="2"/>
        <v>999</v>
      </c>
      <c r="L88" s="382"/>
      <c r="M88" s="105"/>
      <c r="N88" s="129">
        <f t="shared" si="0"/>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1"/>
        <v>999</v>
      </c>
      <c r="K89" s="393">
        <f t="shared" si="2"/>
        <v>999</v>
      </c>
      <c r="L89" s="382"/>
      <c r="M89" s="105"/>
      <c r="N89" s="129">
        <f t="shared" si="0"/>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1"/>
        <v>999</v>
      </c>
      <c r="K90" s="393">
        <f t="shared" si="2"/>
        <v>999</v>
      </c>
      <c r="L90" s="382"/>
      <c r="M90" s="105"/>
      <c r="N90" s="129">
        <f t="shared" si="0"/>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1"/>
        <v>999</v>
      </c>
      <c r="K91" s="393">
        <f t="shared" si="2"/>
        <v>999</v>
      </c>
      <c r="L91" s="382"/>
      <c r="M91" s="105"/>
      <c r="N91" s="129">
        <f t="shared" si="0"/>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1"/>
        <v>999</v>
      </c>
      <c r="K92" s="393">
        <f t="shared" si="2"/>
        <v>999</v>
      </c>
      <c r="L92" s="382"/>
      <c r="M92" s="105"/>
      <c r="N92" s="129">
        <f t="shared" si="0"/>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1"/>
        <v>999</v>
      </c>
      <c r="K93" s="393">
        <f t="shared" si="2"/>
        <v>999</v>
      </c>
      <c r="L93" s="382"/>
      <c r="M93" s="105"/>
      <c r="N93" s="129">
        <f t="shared" si="0"/>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1"/>
        <v>999</v>
      </c>
      <c r="K94" s="393">
        <f t="shared" si="2"/>
        <v>999</v>
      </c>
      <c r="L94" s="382"/>
      <c r="M94" s="105"/>
      <c r="N94" s="129">
        <f t="shared" ref="N94:N122" si="3">IF(L94="DA",1,IF(L94="WC",2,IF(L94="SE",3,IF(L94="Q",4,IF(L94="LL",5,999)))))</f>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1"/>
        <v>999</v>
      </c>
      <c r="K95" s="393">
        <f t="shared" si="2"/>
        <v>999</v>
      </c>
      <c r="L95" s="382"/>
      <c r="M95" s="105"/>
      <c r="N95" s="129">
        <f t="shared" si="3"/>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1"/>
        <v>999</v>
      </c>
      <c r="K96" s="393">
        <f t="shared" si="2"/>
        <v>999</v>
      </c>
      <c r="L96" s="382"/>
      <c r="M96" s="105"/>
      <c r="N96" s="129">
        <f t="shared" si="3"/>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ref="J97:J122" si="4">IF(O97="",999,O97)</f>
        <v>999</v>
      </c>
      <c r="K97" s="393">
        <f t="shared" ref="K97:K122" si="5">IF(N97=999,999,1)</f>
        <v>999</v>
      </c>
      <c r="L97" s="382"/>
      <c r="M97" s="105"/>
      <c r="N97" s="129">
        <f t="shared" si="3"/>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3"/>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3"/>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3"/>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si="4"/>
        <v>999</v>
      </c>
      <c r="K101" s="393">
        <f t="shared" si="5"/>
        <v>999</v>
      </c>
      <c r="L101" s="382"/>
      <c r="M101" s="105"/>
      <c r="N101" s="129">
        <f t="shared" si="3"/>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4"/>
        <v>999</v>
      </c>
      <c r="K102" s="393">
        <f t="shared" si="5"/>
        <v>999</v>
      </c>
      <c r="L102" s="382"/>
      <c r="M102" s="105"/>
      <c r="N102" s="129">
        <f t="shared" si="3"/>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4"/>
        <v>999</v>
      </c>
      <c r="K103" s="393">
        <f t="shared" si="5"/>
        <v>999</v>
      </c>
      <c r="L103" s="382"/>
      <c r="M103" s="105"/>
      <c r="N103" s="129">
        <f t="shared" si="3"/>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4"/>
        <v>999</v>
      </c>
      <c r="K104" s="393">
        <f t="shared" si="5"/>
        <v>999</v>
      </c>
      <c r="L104" s="382"/>
      <c r="M104" s="105"/>
      <c r="N104" s="129">
        <f t="shared" si="3"/>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4"/>
        <v>999</v>
      </c>
      <c r="K105" s="393">
        <f t="shared" si="5"/>
        <v>999</v>
      </c>
      <c r="L105" s="382"/>
      <c r="M105" s="105"/>
      <c r="N105" s="129">
        <f t="shared" si="3"/>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4"/>
        <v>999</v>
      </c>
      <c r="K106" s="393">
        <f t="shared" si="5"/>
        <v>999</v>
      </c>
      <c r="L106" s="382"/>
      <c r="M106" s="105"/>
      <c r="N106" s="129">
        <f t="shared" si="3"/>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4"/>
        <v>999</v>
      </c>
      <c r="K107" s="393">
        <f t="shared" si="5"/>
        <v>999</v>
      </c>
      <c r="L107" s="382"/>
      <c r="M107" s="105"/>
      <c r="N107" s="129">
        <f t="shared" si="3"/>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4"/>
        <v>999</v>
      </c>
      <c r="K108" s="393">
        <f t="shared" si="5"/>
        <v>999</v>
      </c>
      <c r="L108" s="382"/>
      <c r="M108" s="105"/>
      <c r="N108" s="129">
        <f t="shared" si="3"/>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4"/>
        <v>999</v>
      </c>
      <c r="K109" s="393">
        <f t="shared" si="5"/>
        <v>999</v>
      </c>
      <c r="L109" s="382"/>
      <c r="M109" s="105"/>
      <c r="N109" s="129">
        <f t="shared" si="3"/>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4"/>
        <v>999</v>
      </c>
      <c r="K110" s="393">
        <f t="shared" si="5"/>
        <v>999</v>
      </c>
      <c r="L110" s="382"/>
      <c r="M110" s="105"/>
      <c r="N110" s="129">
        <f t="shared" si="3"/>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4"/>
        <v>999</v>
      </c>
      <c r="K111" s="393">
        <f t="shared" si="5"/>
        <v>999</v>
      </c>
      <c r="L111" s="382"/>
      <c r="M111" s="105"/>
      <c r="N111" s="129">
        <f t="shared" si="3"/>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4"/>
        <v>999</v>
      </c>
      <c r="K112" s="393">
        <f t="shared" si="5"/>
        <v>999</v>
      </c>
      <c r="L112" s="382"/>
      <c r="M112" s="105"/>
      <c r="N112" s="129">
        <f t="shared" si="3"/>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4"/>
        <v>999</v>
      </c>
      <c r="K113" s="393">
        <f t="shared" si="5"/>
        <v>999</v>
      </c>
      <c r="L113" s="382"/>
      <c r="M113" s="105"/>
      <c r="N113" s="129">
        <f t="shared" si="3"/>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4"/>
        <v>999</v>
      </c>
      <c r="K114" s="393">
        <f t="shared" si="5"/>
        <v>999</v>
      </c>
      <c r="L114" s="382"/>
      <c r="M114" s="105"/>
      <c r="N114" s="129">
        <f t="shared" si="3"/>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4"/>
        <v>999</v>
      </c>
      <c r="K115" s="393">
        <f t="shared" si="5"/>
        <v>999</v>
      </c>
      <c r="L115" s="382"/>
      <c r="M115" s="105"/>
      <c r="N115" s="129">
        <f t="shared" si="3"/>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4"/>
        <v>999</v>
      </c>
      <c r="K116" s="393">
        <f t="shared" si="5"/>
        <v>999</v>
      </c>
      <c r="L116" s="382"/>
      <c r="M116" s="105"/>
      <c r="N116" s="129">
        <f t="shared" si="3"/>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4"/>
        <v>999</v>
      </c>
      <c r="K117" s="393">
        <f t="shared" si="5"/>
        <v>999</v>
      </c>
      <c r="L117" s="382"/>
      <c r="M117" s="105"/>
      <c r="N117" s="129">
        <f t="shared" si="3"/>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4"/>
        <v>999</v>
      </c>
      <c r="K118" s="393">
        <f t="shared" si="5"/>
        <v>999</v>
      </c>
      <c r="L118" s="382"/>
      <c r="M118" s="105"/>
      <c r="N118" s="129">
        <f t="shared" si="3"/>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4"/>
        <v>999</v>
      </c>
      <c r="K119" s="393">
        <f t="shared" si="5"/>
        <v>999</v>
      </c>
      <c r="L119" s="382"/>
      <c r="M119" s="105"/>
      <c r="N119" s="129">
        <f t="shared" si="3"/>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4"/>
        <v>999</v>
      </c>
      <c r="K120" s="393">
        <f t="shared" si="5"/>
        <v>999</v>
      </c>
      <c r="L120" s="382"/>
      <c r="M120" s="105"/>
      <c r="N120" s="129">
        <f t="shared" si="3"/>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4"/>
        <v>999</v>
      </c>
      <c r="K121" s="393">
        <f t="shared" si="5"/>
        <v>999</v>
      </c>
      <c r="L121" s="382"/>
      <c r="M121" s="105"/>
      <c r="N121" s="129">
        <f t="shared" si="3"/>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4"/>
        <v>999</v>
      </c>
      <c r="K122" s="393">
        <f t="shared" si="5"/>
        <v>999</v>
      </c>
      <c r="L122" s="382"/>
      <c r="M122" s="105"/>
      <c r="N122" s="129">
        <f t="shared" si="3"/>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conditionalFormatting sqref="A7:D134">
    <cfRule type="expression" dxfId="331" priority="9" stopIfTrue="1">
      <formula>$O7&gt;=1</formula>
    </cfRule>
  </conditionalFormatting>
  <conditionalFormatting sqref="B7:D14">
    <cfRule type="expression" dxfId="330" priority="8" stopIfTrue="1">
      <formula>$O7&gt;=1</formula>
    </cfRule>
  </conditionalFormatting>
  <conditionalFormatting sqref="B7:D27">
    <cfRule type="expression" dxfId="329" priority="1" stopIfTrue="1">
      <formula>$Q7&gt;=1</formula>
    </cfRule>
  </conditionalFormatting>
  <conditionalFormatting sqref="E7:E27">
    <cfRule type="expression" dxfId="328" priority="2" stopIfTrue="1">
      <formula>AND(ROUNDDOWN(($A$4-E7)/365.25,0)&lt;=13,G7&lt;&gt;"OK")</formula>
    </cfRule>
    <cfRule type="expression" dxfId="327" priority="3" stopIfTrue="1">
      <formula>AND(ROUNDDOWN(($A$4-E7)/365.25,0)&lt;=14,G7&lt;&gt;"OK")</formula>
    </cfRule>
    <cfRule type="expression" dxfId="326" priority="4" stopIfTrue="1">
      <formula>AND(ROUNDDOWN(($A$4-E7)/365.25,0)&lt;=17,G7&lt;&gt;"OK")</formula>
    </cfRule>
  </conditionalFormatting>
  <conditionalFormatting sqref="E7:E134">
    <cfRule type="expression" dxfId="325" priority="5" stopIfTrue="1">
      <formula>AND(ROUNDDOWN(($A$4-E7)/365.25,0)&lt;=13,#REF!&lt;&gt;"OK")</formula>
    </cfRule>
    <cfRule type="expression" dxfId="324" priority="6" stopIfTrue="1">
      <formula>AND(ROUNDDOWN(($A$4-E7)/365.25,0)&lt;=14,#REF!&lt;&gt;"OK")</formula>
    </cfRule>
    <cfRule type="expression" dxfId="323" priority="7" stopIfTrue="1">
      <formula>AND(ROUNDDOWN(($A$4-E7)/365.25,0)&lt;=17,#REF!&lt;&gt;"OK")</formula>
    </cfRule>
  </conditionalFormatting>
  <conditionalFormatting sqref="H7:H134">
    <cfRule type="cellIs" dxfId="32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97345"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8E506-B936-4531-81C2-0DB0E3EFAD37}">
  <sheetPr codeName="Sheet146">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Diákolimpiai Döntő</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0">
        <f>Altalanos!$D$8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71" t="str">
        <f>Altalanos!$A$10</f>
        <v xml:space="preserve">2026. május 7. </v>
      </c>
      <c r="B4" s="771"/>
      <c r="C4" s="771"/>
      <c r="D4" s="402"/>
      <c r="E4" s="142"/>
      <c r="F4" s="142"/>
      <c r="G4" s="142" t="str">
        <f>Altalanos!$C$10</f>
        <v>Gyula</v>
      </c>
      <c r="H4" s="99"/>
      <c r="I4" s="142"/>
      <c r="J4" s="143"/>
      <c r="K4" s="144" t="str">
        <f>Altalanos!$D$10</f>
        <v xml:space="preserve">  </v>
      </c>
      <c r="L4" s="143"/>
      <c r="M4" s="102"/>
      <c r="N4" s="143"/>
      <c r="O4" s="142"/>
      <c r="P4" s="143"/>
      <c r="Q4" s="142"/>
      <c r="R4" s="88" t="str">
        <f>Altalanos!$E$10</f>
        <v>Kovács Zoltán</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2" customFormat="1" ht="14.25" customHeight="1" thickBot="1" x14ac:dyDescent="0.3">
      <c r="A6" s="705"/>
      <c r="B6" s="706"/>
      <c r="C6" s="707"/>
      <c r="D6" s="707"/>
      <c r="E6" s="706"/>
      <c r="F6" s="708"/>
      <c r="G6" s="708"/>
      <c r="H6" s="709"/>
      <c r="I6" s="708"/>
      <c r="J6" s="710"/>
      <c r="K6" s="706"/>
      <c r="L6" s="710"/>
      <c r="M6" s="706"/>
      <c r="N6" s="710"/>
      <c r="O6" s="706"/>
      <c r="P6" s="710"/>
      <c r="Q6" s="706"/>
      <c r="R6" s="711"/>
    </row>
    <row r="7" spans="1:21" s="38" customFormat="1" ht="10.5" customHeight="1" x14ac:dyDescent="0.25">
      <c r="A7" s="153">
        <v>1</v>
      </c>
      <c r="B7" s="384" t="str">
        <f>IF($E7="","",VLOOKUP($E7,'1Q ELO (4)'!$A$7:$M$30,12))</f>
        <v/>
      </c>
      <c r="C7" s="384" t="str">
        <f>IF($E7="","",VLOOKUP($E7,'1Q ELO (4)'!$A$7:$M$30,13))</f>
        <v/>
      </c>
      <c r="D7" s="414" t="str">
        <f>IF($E7="","",VLOOKUP($E7,'1Q ELO (4)'!$A$7:$M$30,5))</f>
        <v/>
      </c>
      <c r="E7" s="155"/>
      <c r="F7" s="156" t="str">
        <f>UPPER(IF($E7="","",VLOOKUP($E7,'1Q ELO (4)'!$A$7:$M$30,2)))</f>
        <v/>
      </c>
      <c r="G7" s="156" t="str">
        <f>IF($E7="","",VLOOKUP($E7,'1Q ELO (4)'!$A$7:$M$30,3))</f>
        <v/>
      </c>
      <c r="H7" s="156"/>
      <c r="I7" s="156" t="str">
        <f>IF($E7="","",VLOOKUP($E7,'1Q ELO (4)'!$A$7:$M$30,4))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(4)'!$A$7:$M$30,12))</f>
        <v/>
      </c>
      <c r="C9" s="384" t="str">
        <f>IF($E9="","",VLOOKUP($E9,'1Q ELO (4)'!$A$7:$M$30,13))</f>
        <v/>
      </c>
      <c r="D9" s="414" t="str">
        <f>IF($E9="","",VLOOKUP($E9,'1Q ELO (4)'!$A$7:$M$30,5))</f>
        <v/>
      </c>
      <c r="E9" s="155"/>
      <c r="F9" s="450" t="str">
        <f>UPPER(IF($E9="","",VLOOKUP($E9,'1Q ELO (4)'!$A$7:$M$30,2)))</f>
        <v/>
      </c>
      <c r="G9" s="175" t="str">
        <f>IF($E9="","",VLOOKUP($E9,'1Q ELO (4)'!$A$7:$M$30,3))</f>
        <v/>
      </c>
      <c r="H9" s="175"/>
      <c r="I9" s="175" t="str">
        <f>IF($E9="","",VLOOKUP($E9,'1Q ELO (4)'!$A$7:$M$30,4))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(4)'!$A$7:$M$30,12))</f>
        <v/>
      </c>
      <c r="C11" s="384" t="str">
        <f>IF($E11="","",VLOOKUP($E11,'1Q ELO (4)'!$A$7:$M$30,13))</f>
        <v/>
      </c>
      <c r="D11" s="414" t="str">
        <f>IF($E11="","",VLOOKUP($E11,'1Q ELO (4)'!$A$7:$M$30,5))</f>
        <v/>
      </c>
      <c r="E11" s="155"/>
      <c r="F11" s="175" t="str">
        <f>UPPER(IF($E11="","",VLOOKUP($E11,'1Q ELO (4)'!$A$7:$M$30,2)))</f>
        <v/>
      </c>
      <c r="G11" s="175" t="str">
        <f>IF($E11="","",VLOOKUP($E11,'1Q ELO (4)'!$A$7:$M$30,3))</f>
        <v/>
      </c>
      <c r="H11" s="175"/>
      <c r="I11" s="175" t="str">
        <f>IF($E11="","",VLOOKUP($E11,'1Q ELO (4)'!$A$7:$M$30,4))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 (4)'!$A$7:$M$30,12))</f>
        <v/>
      </c>
      <c r="C13" s="384" t="str">
        <f>IF($E13="","",VLOOKUP($E13,'1Q ELO (4)'!$A$7:$M$30,13))</f>
        <v/>
      </c>
      <c r="D13" s="414" t="str">
        <f>IF($E13="","",VLOOKUP($E13,'1Q ELO (4)'!$A$7:$M$30,5))</f>
        <v/>
      </c>
      <c r="E13" s="155"/>
      <c r="F13" s="175" t="str">
        <f>UPPER(IF($E13="","",VLOOKUP($E13,'1Q ELO (4)'!$A$7:$M$30,2)))</f>
        <v/>
      </c>
      <c r="G13" s="175" t="str">
        <f>IF($E13="","",VLOOKUP($E13,'1Q ELO (4)'!$A$7:$M$30,3))</f>
        <v/>
      </c>
      <c r="H13" s="175"/>
      <c r="I13" s="175" t="str">
        <f>IF($E13="","",VLOOKUP($E13,'1Q ELO (4)'!$A$7:$M$30,4))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 (4)'!$A$7:$M$30,12))</f>
        <v/>
      </c>
      <c r="C15" s="384" t="str">
        <f>IF($E15="","",VLOOKUP($E15,'1Q ELO (4)'!$A$7:$M$30,13))</f>
        <v/>
      </c>
      <c r="D15" s="414" t="str">
        <f>IF($E15="","",VLOOKUP($E15,'1Q ELO (4)'!$A$7:$M$30,5))</f>
        <v/>
      </c>
      <c r="E15" s="155"/>
      <c r="F15" s="618" t="str">
        <f>UPPER(IF($E15="","",VLOOKUP($E15,'1Q ELO (4)'!$A$7:$M$30,2)))</f>
        <v/>
      </c>
      <c r="G15" s="618" t="str">
        <f>IF($E15="","",VLOOKUP($E15,'1Q ELO (4)'!$A$7:$M$30,3))</f>
        <v/>
      </c>
      <c r="H15" s="618"/>
      <c r="I15" s="618" t="str">
        <f>IF($E15="","",VLOOKUP($E15,'1Q ELO (4)'!$A$7:$M$30,4))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 (4)'!$A$7:$M$30,12))</f>
        <v/>
      </c>
      <c r="C17" s="384" t="str">
        <f>IF($E17="","",VLOOKUP($E17,'1Q ELO (4)'!$A$7:$M$30,13))</f>
        <v/>
      </c>
      <c r="D17" s="414" t="str">
        <f>IF($E17="","",VLOOKUP($E17,'1Q ELO (4)'!$A$7:$M$30,5))</f>
        <v/>
      </c>
      <c r="E17" s="155"/>
      <c r="F17" s="175" t="str">
        <f>UPPER(IF($E17="","",VLOOKUP($E17,'1Q ELO (4)'!$A$7:$M$30,2)))</f>
        <v/>
      </c>
      <c r="G17" s="175" t="str">
        <f>IF($E17="","",VLOOKUP($E17,'1Q ELO (4)'!$A$7:$M$30,3))</f>
        <v/>
      </c>
      <c r="H17" s="175"/>
      <c r="I17" s="175" t="str">
        <f>IF($E17="","",VLOOKUP($E17,'1Q ELO (4)'!$A$7:$M$30,4))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(4)'!$A$7:$M$30,12))</f>
        <v/>
      </c>
      <c r="C19" s="384" t="str">
        <f>IF($E19="","",VLOOKUP($E19,'1Q ELO (4)'!$A$7:$M$30,13))</f>
        <v/>
      </c>
      <c r="D19" s="414" t="str">
        <f>IF($E19="","",VLOOKUP($E19,'1Q ELO (4)'!$A$7:$M$30,5))</f>
        <v/>
      </c>
      <c r="E19" s="155"/>
      <c r="F19" s="175" t="str">
        <f>UPPER(IF($E19="","",VLOOKUP($E19,'1Q ELO (4)'!$A$7:$M$30,2)))</f>
        <v/>
      </c>
      <c r="G19" s="175" t="str">
        <f>IF($E19="","",VLOOKUP($E19,'1Q ELO (4)'!$A$7:$M$30,3))</f>
        <v/>
      </c>
      <c r="H19" s="175"/>
      <c r="I19" s="175" t="str">
        <f>IF($E19="","",VLOOKUP($E19,'1Q ELO (4)'!$A$7:$M$30,4))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 (4)'!$A$7:$M$30,12))</f>
        <v/>
      </c>
      <c r="C21" s="384" t="str">
        <f>IF($E21="","",VLOOKUP($E21,'1Q ELO (4)'!$A$7:$M$30,13))</f>
        <v/>
      </c>
      <c r="D21" s="414" t="str">
        <f>IF($E21="","",VLOOKUP($E21,'1Q ELO (4)'!$A$7:$M$30,5))</f>
        <v/>
      </c>
      <c r="E21" s="155"/>
      <c r="F21" s="175" t="str">
        <f>UPPER(IF($E21="","",VLOOKUP($E21,'1Q ELO (4)'!$A$7:$M$30,2)))</f>
        <v/>
      </c>
      <c r="G21" s="175" t="str">
        <f>IF($E21="","",VLOOKUP($E21,'1Q ELO (4)'!$A$7:$M$30,3))</f>
        <v/>
      </c>
      <c r="H21" s="175"/>
      <c r="I21" s="175" t="str">
        <f>IF($E21="","",VLOOKUP($E21,'1Q ELO (4)'!$A$7:$M$30,4))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 (4)'!$A$7:$O$134,2)))</f>
        <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 (4)'!$A$7:$O$134,2)))</f>
        <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t="str">
        <f>R4</f>
        <v>Kovács Zoltán</v>
      </c>
      <c r="P31" s="229"/>
      <c r="Q31" s="230"/>
      <c r="R31" s="241">
        <f>MIN(6,'1Q ELO (4)'!O5)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conditionalFormatting sqref="B22">
    <cfRule type="cellIs" dxfId="321" priority="3" stopIfTrue="1" operator="equal">
      <formula>"QA"</formula>
    </cfRule>
    <cfRule type="cellIs" dxfId="320" priority="4" stopIfTrue="1" operator="equal">
      <formula>"DA"</formula>
    </cfRule>
  </conditionalFormatting>
  <conditionalFormatting sqref="E7 E13 E15 E17 E19">
    <cfRule type="expression" dxfId="319" priority="1" stopIfTrue="1">
      <formula>$E7&lt;5</formula>
    </cfRule>
  </conditionalFormatting>
  <conditionalFormatting sqref="H7 H9 H11 H13 H15 H17 H19 H21">
    <cfRule type="expression" dxfId="318" priority="10" stopIfTrue="1">
      <formula>AND($E7&lt;9,$C7&gt;0)</formula>
    </cfRule>
  </conditionalFormatting>
  <conditionalFormatting sqref="I8 K10 I12 I16 K18 I20">
    <cfRule type="expression" dxfId="317" priority="7" stopIfTrue="1">
      <formula>AND($O$1="CU",I8="Umpire")</formula>
    </cfRule>
    <cfRule type="expression" dxfId="316" priority="8" stopIfTrue="1">
      <formula>AND($O$1="CU",I8&lt;&gt;"Umpire",J8&lt;&gt;"")</formula>
    </cfRule>
    <cfRule type="expression" dxfId="315" priority="9" stopIfTrue="1">
      <formula>AND($O$1="CU",I8&lt;&gt;"Umpire")</formula>
    </cfRule>
  </conditionalFormatting>
  <conditionalFormatting sqref="J8 L10 J12 J16 L18 J20 R31">
    <cfRule type="expression" dxfId="314" priority="2" stopIfTrue="1">
      <formula>$O$1="CU"</formula>
    </cfRule>
  </conditionalFormatting>
  <conditionalFormatting sqref="K8 M10 K12 K16 M18 K20">
    <cfRule type="expression" dxfId="313" priority="5" stopIfTrue="1">
      <formula>J8="as"</formula>
    </cfRule>
    <cfRule type="expression" dxfId="312" priority="6" stopIfTrue="1">
      <formula>J8="bs"</formula>
    </cfRule>
  </conditionalFormatting>
  <dataValidations count="1">
    <dataValidation type="list" allowBlank="1" showInputMessage="1" sqref="I12 K10 K18 I8 I16 I20" xr:uid="{B62CB5DF-4AE6-4838-B066-C00C80B8D754}">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83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83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0DD7-C2D7-47A8-92A8-71D36F539EDA}">
  <sheetPr>
    <tabColor indexed="11"/>
  </sheetPr>
  <dimension ref="A1:C5"/>
  <sheetViews>
    <sheetView workbookViewId="0">
      <selection activeCell="A31" sqref="A31"/>
    </sheetView>
  </sheetViews>
  <sheetFormatPr defaultRowHeight="13.2" x14ac:dyDescent="0.25"/>
  <cols>
    <col min="1" max="1" width="44.33203125" customWidth="1"/>
    <col min="2" max="2" width="17.77734375" customWidth="1"/>
    <col min="3" max="3" width="12" customWidth="1"/>
  </cols>
  <sheetData>
    <row r="1" spans="1:3" x14ac:dyDescent="0.25">
      <c r="A1" s="738" t="s">
        <v>463</v>
      </c>
      <c r="B1" s="288" t="s">
        <v>465</v>
      </c>
      <c r="C1" s="288" t="s">
        <v>466</v>
      </c>
    </row>
    <row r="3" spans="1:3" x14ac:dyDescent="0.25">
      <c r="A3" s="737" t="s">
        <v>462</v>
      </c>
      <c r="B3" s="737" t="s">
        <v>252</v>
      </c>
      <c r="C3" s="737" t="s">
        <v>464</v>
      </c>
    </row>
    <row r="4" spans="1:3" x14ac:dyDescent="0.25">
      <c r="A4" s="737" t="s">
        <v>467</v>
      </c>
      <c r="B4" s="737" t="s">
        <v>264</v>
      </c>
      <c r="C4" s="737" t="s">
        <v>468</v>
      </c>
    </row>
    <row r="5" spans="1:3" x14ac:dyDescent="0.25">
      <c r="A5" s="737" t="s">
        <v>470</v>
      </c>
      <c r="B5" s="737" t="s">
        <v>340</v>
      </c>
      <c r="C5" s="737" t="s">
        <v>469</v>
      </c>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1FB6E-DA9F-45EA-9027-869C64BE8342}">
  <sheetPr codeName="Sheet147">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Diákolimpiai Döntő</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0">
        <f>Altalanos!$D$8</f>
        <v>0</v>
      </c>
      <c r="F2" s="95"/>
      <c r="G2" s="137"/>
      <c r="H2" s="108"/>
      <c r="I2" s="108"/>
      <c r="J2" s="138"/>
      <c r="K2" s="408" t="s">
        <v>227</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71" t="str">
        <f>Altalanos!$A$10</f>
        <v xml:space="preserve">2026. május 7. </v>
      </c>
      <c r="B4" s="771"/>
      <c r="C4" s="771"/>
      <c r="D4" s="402"/>
      <c r="E4" s="142"/>
      <c r="F4" s="142"/>
      <c r="G4" s="142" t="str">
        <f>Altalanos!$C$10</f>
        <v>Gyula</v>
      </c>
      <c r="H4" s="99"/>
      <c r="I4" s="142"/>
      <c r="J4" s="143"/>
      <c r="K4" s="144" t="str">
        <f>Altalanos!$D$10</f>
        <v xml:space="preserve">  </v>
      </c>
      <c r="L4" s="143"/>
      <c r="M4" s="102"/>
      <c r="N4" s="143"/>
      <c r="O4" s="142"/>
      <c r="P4" s="143"/>
      <c r="Q4" s="142"/>
      <c r="R4" s="88" t="str">
        <f>Altalanos!$E$10</f>
        <v>Kovács Zoltán</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2" customFormat="1" ht="12" customHeight="1" thickBot="1" x14ac:dyDescent="0.3">
      <c r="A6" s="705"/>
      <c r="B6" s="706"/>
      <c r="C6" s="707"/>
      <c r="D6" s="707"/>
      <c r="E6" s="706"/>
      <c r="F6" s="708"/>
      <c r="G6" s="708"/>
      <c r="H6" s="709"/>
      <c r="I6" s="708"/>
      <c r="J6" s="710"/>
      <c r="K6" s="706"/>
      <c r="L6" s="710"/>
      <c r="M6" s="706"/>
      <c r="N6" s="710"/>
      <c r="O6" s="706"/>
      <c r="P6" s="710"/>
      <c r="Q6" s="706"/>
      <c r="R6" s="711"/>
    </row>
    <row r="7" spans="1:21" s="38" customFormat="1" ht="10.5" customHeight="1" x14ac:dyDescent="0.25">
      <c r="A7" s="153">
        <v>1</v>
      </c>
      <c r="B7" s="384" t="str">
        <f>IF($E7="","",VLOOKUP($E7,'1Q ELO (4)'!$A$7:$M$32,12))</f>
        <v/>
      </c>
      <c r="C7" s="384" t="str">
        <f>IF($E7="","",VLOOKUP($E7,'1Q ELO (4)'!$A$7:$M$30,13))</f>
        <v/>
      </c>
      <c r="D7" s="414" t="str">
        <f>IF($E7="","",VLOOKUP($E7,'1Q ELO (4)'!$A$7:$M$30,5))</f>
        <v/>
      </c>
      <c r="E7" s="155"/>
      <c r="F7" s="156" t="str">
        <f>UPPER(IF($E7="","",VLOOKUP($E7,'1Q ELO (4)'!$A$7:$M$38,2)))</f>
        <v/>
      </c>
      <c r="G7" s="156" t="str">
        <f>IF($E7="","",VLOOKUP($E7,'1Q ELO (4)'!$A$7:$M$38,3))</f>
        <v/>
      </c>
      <c r="H7" s="156"/>
      <c r="I7" s="156" t="str">
        <f>IF($E7="","",VLOOKUP($E7,'1Q ELO (4)'!$A$7:$M$38,4))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(4)'!$A$7:$M$32,12))</f>
        <v/>
      </c>
      <c r="C9" s="384" t="str">
        <f>IF($E9="","",VLOOKUP($E9,'1Q ELO (4)'!$A$7:$M$30,13))</f>
        <v/>
      </c>
      <c r="D9" s="414" t="str">
        <f>IF($E9="","",VLOOKUP($E9,'1Q ELO (4)'!$A$7:$M$30,5))</f>
        <v/>
      </c>
      <c r="E9" s="629"/>
      <c r="F9" s="175" t="str">
        <f>UPPER(IF($E9="","",VLOOKUP($E9,'1Q ELO (4)'!$A$7:$M$38,2)))</f>
        <v/>
      </c>
      <c r="G9" s="175" t="str">
        <f>IF($E9="","",VLOOKUP($E9,'1Q ELO (4)'!$A$7:$M$38,3))</f>
        <v/>
      </c>
      <c r="H9" s="175"/>
      <c r="I9" s="175" t="str">
        <f>IF($E9="","",VLOOKUP($E9,'1Q ELO (4)'!$A$7:$M$38,4))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 (4)'!$A$7:$M$32,12))</f>
        <v/>
      </c>
      <c r="C11" s="384" t="str">
        <f>IF($E11="","",VLOOKUP($E11,'1Q ELO (4)'!$A$7:$M$30,13))</f>
        <v/>
      </c>
      <c r="D11" s="414" t="str">
        <f>IF($E11="","",VLOOKUP($E11,'1Q ELO (4)'!$A$7:$M$30,5))</f>
        <v/>
      </c>
      <c r="E11" s="155"/>
      <c r="F11" s="618" t="str">
        <f>UPPER(IF($E11="","",VLOOKUP($E11,'1Q ELO (4)'!$A$7:$M$38,2)))</f>
        <v/>
      </c>
      <c r="G11" s="618" t="str">
        <f>IF($E11="","",VLOOKUP($E11,'1Q ELO (4)'!$A$7:$M$38,3))</f>
        <v/>
      </c>
      <c r="H11" s="618"/>
      <c r="I11" s="618" t="str">
        <f>IF($E11="","",VLOOKUP($E11,'1Q ELO (4)'!$A$7:$M$38,4))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 (4)'!$A$7:$M$32,12))</f>
        <v/>
      </c>
      <c r="C13" s="384" t="str">
        <f>IF($E13="","",VLOOKUP($E13,'1Q ELO (4)'!$A$7:$M$30,13))</f>
        <v/>
      </c>
      <c r="D13" s="414" t="str">
        <f>IF($E13="","",VLOOKUP($E13,'1Q ELO (4)'!$A$7:$M$30,5))</f>
        <v/>
      </c>
      <c r="E13" s="155"/>
      <c r="F13" s="175" t="str">
        <f>UPPER(IF($E13="","",VLOOKUP($E13,'1Q ELO (4)'!$A$7:$M$38,2)))</f>
        <v/>
      </c>
      <c r="G13" s="175" t="str">
        <f>IF($E13="","",VLOOKUP($E13,'1Q ELO (4)'!$A$7:$M$38,3))</f>
        <v/>
      </c>
      <c r="H13" s="175"/>
      <c r="I13" s="175" t="str">
        <f>IF($E13="","",VLOOKUP($E13,'1Q ELO (4)'!$A$7:$M$38,4))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 (4)'!$A$7:$M$32,12))</f>
        <v/>
      </c>
      <c r="C15" s="384" t="str">
        <f>IF($E15="","",VLOOKUP($E15,'1Q ELO (4)'!$A$7:$M$30,13))</f>
        <v/>
      </c>
      <c r="D15" s="414" t="str">
        <f>IF($E15="","",VLOOKUP($E15,'1Q ELO (4)'!$A$7:$M$30,5))</f>
        <v/>
      </c>
      <c r="E15" s="155"/>
      <c r="F15" s="618" t="str">
        <f>UPPER(IF($E15="","",VLOOKUP($E15,'1Q ELO (4)'!$A$7:$M$38,2)))</f>
        <v/>
      </c>
      <c r="G15" s="618" t="str">
        <f>IF($E15="","",VLOOKUP($E15,'1Q ELO (4)'!$A$7:$M$38,3))</f>
        <v/>
      </c>
      <c r="H15" s="618"/>
      <c r="I15" s="618" t="str">
        <f>IF($E15="","",VLOOKUP($E15,'1Q ELO (4)'!$A$7:$M$38,4))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(4)'!$A$7:$M$32,12))</f>
        <v/>
      </c>
      <c r="C17" s="384" t="str">
        <f>IF($E17="","",VLOOKUP($E17,'1Q ELO (4)'!$A$7:$M$30,13))</f>
        <v/>
      </c>
      <c r="D17" s="414" t="str">
        <f>IF($E17="","",VLOOKUP($E17,'1Q ELO (4)'!$A$7:$M$30,5))</f>
        <v/>
      </c>
      <c r="E17" s="155"/>
      <c r="F17" s="175" t="str">
        <f>UPPER(IF($E17="","",VLOOKUP($E17,'1Q ELO (4)'!$A$7:$M$38,2)))</f>
        <v/>
      </c>
      <c r="G17" s="175" t="str">
        <f>IF($E17="","",VLOOKUP($E17,'1Q ELO (4)'!$A$7:$M$38,3))</f>
        <v/>
      </c>
      <c r="H17" s="175"/>
      <c r="I17" s="175" t="str">
        <f>IF($E17="","",VLOOKUP($E17,'1Q ELO (4)'!$A$7:$M$38,4))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 (4)'!$A$7:$M$32,12))</f>
        <v/>
      </c>
      <c r="C19" s="384" t="str">
        <f>IF($E19="","",VLOOKUP($E19,'1Q ELO (4)'!$A$7:$M$30,13))</f>
        <v/>
      </c>
      <c r="D19" s="414" t="str">
        <f>IF($E19="","",VLOOKUP($E19,'1Q ELO (4)'!$A$7:$M$30,5))</f>
        <v/>
      </c>
      <c r="E19" s="155"/>
      <c r="F19" s="618" t="str">
        <f>UPPER(IF($E19="","",VLOOKUP($E19,'1Q ELO (4)'!$A$7:$M$38,2)))</f>
        <v/>
      </c>
      <c r="G19" s="618" t="str">
        <f>IF($E19="","",VLOOKUP($E19,'1Q ELO (4)'!$A$7:$M$38,3))</f>
        <v/>
      </c>
      <c r="H19" s="618"/>
      <c r="I19" s="618" t="str">
        <f>IF($E19="","",VLOOKUP($E19,'1Q ELO (4)'!$A$7:$M$38,4))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 (4)'!$A$7:$M$32,12))</f>
        <v/>
      </c>
      <c r="C21" s="384" t="str">
        <f>IF($E21="","",VLOOKUP($E21,'1Q ELO (4)'!$A$7:$M$30,13))</f>
        <v/>
      </c>
      <c r="D21" s="414" t="str">
        <f>IF($E21="","",VLOOKUP($E21,'1Q ELO (4)'!$A$7:$M$30,5))</f>
        <v/>
      </c>
      <c r="E21" s="155"/>
      <c r="F21" s="450" t="str">
        <f>UPPER(IF($E21="","",VLOOKUP($E21,'1Q ELO (4)'!$A$7:$M$38,2)))</f>
        <v/>
      </c>
      <c r="G21" s="450" t="str">
        <f>IF($E21="","",VLOOKUP($E21,'1Q ELO (4)'!$A$7:$M$38,3))</f>
        <v/>
      </c>
      <c r="H21" s="450"/>
      <c r="I21" s="450" t="str">
        <f>IF($E21="","",VLOOKUP($E21,'1Q ELO (4)'!$A$7:$M$38,4))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 (4)'!$A$7:$O$134,2)))</f>
        <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 (4)'!$A$7:$O$134,2)))</f>
        <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 (4)'!$A$7:$O$134,2)))</f>
        <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 (4)'!$A$7:$O$134,2)))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t="str">
        <f>R4</f>
        <v>Kovács Zoltán</v>
      </c>
      <c r="P32" s="229"/>
      <c r="Q32" s="230"/>
      <c r="R32" s="241">
        <f>MIN(8,'1Q ELO (4)'!O5)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conditionalFormatting sqref="B8 B10 B12 B14 B16 B18 B20 B22">
    <cfRule type="cellIs" dxfId="311" priority="3" stopIfTrue="1" operator="equal">
      <formula>"QA"</formula>
    </cfRule>
    <cfRule type="cellIs" dxfId="310" priority="4" stopIfTrue="1" operator="equal">
      <formula>"DA"</formula>
    </cfRule>
  </conditionalFormatting>
  <conditionalFormatting sqref="E7 E11 E15 E19">
    <cfRule type="expression" dxfId="309" priority="1" stopIfTrue="1">
      <formula>$E7&lt;9</formula>
    </cfRule>
  </conditionalFormatting>
  <conditionalFormatting sqref="H7 H9 H11 H13 H15 H17 H19 H21">
    <cfRule type="expression" dxfId="308" priority="10" stopIfTrue="1">
      <formula>AND($E7&lt;9,$C7&gt;0)</formula>
    </cfRule>
  </conditionalFormatting>
  <conditionalFormatting sqref="I8 I12 I16 I20">
    <cfRule type="expression" dxfId="307" priority="7" stopIfTrue="1">
      <formula>AND($O$1="CU",I8="Umpire")</formula>
    </cfRule>
    <cfRule type="expression" dxfId="306" priority="8" stopIfTrue="1">
      <formula>AND($O$1="CU",I8&lt;&gt;"Umpire",J8&lt;&gt;"")</formula>
    </cfRule>
    <cfRule type="expression" dxfId="305" priority="9" stopIfTrue="1">
      <formula>AND($O$1="CU",I8&lt;&gt;"Umpire")</formula>
    </cfRule>
  </conditionalFormatting>
  <conditionalFormatting sqref="J8 J12 J16 J20 R32">
    <cfRule type="expression" dxfId="304" priority="2" stopIfTrue="1">
      <formula>$O$1="CU"</formula>
    </cfRule>
  </conditionalFormatting>
  <conditionalFormatting sqref="K8 K12 K16 K20">
    <cfRule type="expression" dxfId="303" priority="5" stopIfTrue="1">
      <formula>J8="as"</formula>
    </cfRule>
    <cfRule type="expression" dxfId="302" priority="6" stopIfTrue="1">
      <formula>J8="bs"</formula>
    </cfRule>
  </conditionalFormatting>
  <dataValidations count="1">
    <dataValidation type="list" allowBlank="1" showInputMessage="1" sqref="I8 M14 K10 K18 I20 I16 I12" xr:uid="{594A9DFA-3900-499F-B123-BA4CE77F8491}">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93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9394"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08DD2-6F4F-466D-B050-04004EA08ED9}">
  <sheetPr codeName="Sheet148">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Diákolimpiai Döntő</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0">
        <f>Altalanos!$D$8</f>
        <v>0</v>
      </c>
      <c r="F2" s="95"/>
      <c r="G2" s="137"/>
      <c r="H2" s="108"/>
      <c r="I2" s="108"/>
      <c r="J2" s="138"/>
      <c r="K2" s="408" t="s">
        <v>114</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71" t="str">
        <f>Altalanos!$A$10</f>
        <v xml:space="preserve">2026. május 7. </v>
      </c>
      <c r="B4" s="771"/>
      <c r="C4" s="771"/>
      <c r="D4" s="402"/>
      <c r="E4" s="142"/>
      <c r="F4" s="142"/>
      <c r="G4" s="142" t="str">
        <f>Altalanos!$C$10</f>
        <v>Gyula</v>
      </c>
      <c r="H4" s="99"/>
      <c r="I4" s="142"/>
      <c r="J4" s="143"/>
      <c r="K4" s="144" t="str">
        <f>Altalanos!$D$10</f>
        <v xml:space="preserve">  </v>
      </c>
      <c r="L4" s="143"/>
      <c r="M4" s="102"/>
      <c r="N4" s="143"/>
      <c r="O4" s="142"/>
      <c r="P4" s="143"/>
      <c r="Q4" s="142"/>
      <c r="R4" s="88" t="str">
        <f>Altalanos!$E$10</f>
        <v>Kovács Zoltán</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2" customFormat="1" ht="14.25" customHeight="1" thickBot="1" x14ac:dyDescent="0.3">
      <c r="A6" s="705"/>
      <c r="B6" s="706"/>
      <c r="C6" s="707"/>
      <c r="D6" s="707"/>
      <c r="E6" s="706"/>
      <c r="F6" s="708"/>
      <c r="G6" s="708"/>
      <c r="H6" s="709"/>
      <c r="I6" s="708"/>
      <c r="J6" s="710"/>
      <c r="K6" s="706"/>
      <c r="L6" s="710"/>
      <c r="M6" s="706"/>
      <c r="N6" s="710"/>
      <c r="O6" s="706"/>
      <c r="P6" s="710"/>
      <c r="Q6" s="706"/>
      <c r="R6" s="711"/>
    </row>
    <row r="7" spans="1:21" s="38" customFormat="1" ht="10.5" customHeight="1" x14ac:dyDescent="0.25">
      <c r="A7" s="153">
        <v>1</v>
      </c>
      <c r="B7" s="384" t="str">
        <f>IF($E7="","",VLOOKUP($E7,'1Q ELO (4)'!$A$7:$M$32,12))</f>
        <v/>
      </c>
      <c r="C7" s="384" t="str">
        <f>IF($E7="","",VLOOKUP($E7,'1Q ELO (4)'!$A$7:$M$32,13))</f>
        <v/>
      </c>
      <c r="D7" s="414" t="str">
        <f>IF($E7="","",VLOOKUP($E7,'1Q ELO (4)'!$A$7:$M$32,5))</f>
        <v/>
      </c>
      <c r="E7" s="155"/>
      <c r="F7" s="618" t="str">
        <f>UPPER(IF($E7="","",VLOOKUP($E7,'1Q ELO (4)'!$A$7:$M$32,2)))</f>
        <v/>
      </c>
      <c r="G7" s="618" t="str">
        <f>IF($E7="","",VLOOKUP($E7,'1Q ELO (4)'!$A$7:$M$32,3))</f>
        <v/>
      </c>
      <c r="H7" s="618"/>
      <c r="I7" s="618" t="str">
        <f>IF($E7="","",VLOOKUP($E7,'1Q ELO (4)'!$A$7:$M$32,4))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(4)'!$A$7:$M$32,12))</f>
        <v/>
      </c>
      <c r="C9" s="384" t="str">
        <f>IF($E9="","",VLOOKUP($E9,'1Q ELO (4)'!$A$7:$M$32,13))</f>
        <v/>
      </c>
      <c r="D9" s="414" t="str">
        <f>IF($E9="","",VLOOKUP($E9,'1Q ELO (4)'!$A$7:$M$32,5))</f>
        <v/>
      </c>
      <c r="E9" s="155"/>
      <c r="F9" s="450" t="str">
        <f>UPPER(IF($E9="","",VLOOKUP($E9,'1Q ELO (4)'!$A$7:$M$32,2)))</f>
        <v/>
      </c>
      <c r="G9" s="450" t="str">
        <f>IF($E9="","",VLOOKUP($E9,'1Q ELO (4)'!$A$7:$M$32,3))</f>
        <v/>
      </c>
      <c r="H9" s="450"/>
      <c r="I9" s="450" t="str">
        <f>IF($E9="","",VLOOKUP($E9,'1Q ELO (4)'!$A$7:$M$32,4))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 (4)'!$A$7:$M$32,12))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(4)'!$A$7:$M$32,12))</f>
        <v/>
      </c>
      <c r="C11" s="384" t="str">
        <f>IF($E11="","",VLOOKUP($E11,'1Q ELO (4)'!$A$7:$M$32,13))</f>
        <v/>
      </c>
      <c r="D11" s="414" t="str">
        <f>IF($E11="","",VLOOKUP($E11,'1Q ELO (4)'!$A$7:$M$32,5))</f>
        <v/>
      </c>
      <c r="E11" s="155"/>
      <c r="F11" s="450" t="str">
        <f>UPPER(IF($E11="","",VLOOKUP($E11,'1Q ELO (4)'!$A$7:$M$32,2)))</f>
        <v/>
      </c>
      <c r="G11" s="450" t="str">
        <f>IF($E11="","",VLOOKUP($E11,'1Q ELO (4)'!$A$7:$M$32,3))</f>
        <v/>
      </c>
      <c r="H11" s="450"/>
      <c r="I11" s="450" t="str">
        <f>IF($E11="","",VLOOKUP($E11,'1Q ELO (4)'!$A$7:$M$32,4))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 (4)'!$A$7:$M$32,12))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 (4)'!$A$7:$M$32,12))</f>
        <v/>
      </c>
      <c r="C13" s="384" t="str">
        <f>IF($E13="","",VLOOKUP($E13,'1Q ELO (4)'!$A$7:$M$32,13))</f>
        <v/>
      </c>
      <c r="D13" s="414" t="str">
        <f>IF($E13="","",VLOOKUP($E13,'1Q ELO (4)'!$A$7:$M$32,5))</f>
        <v/>
      </c>
      <c r="E13" s="155"/>
      <c r="F13" s="450" t="str">
        <f>UPPER(IF($E13="","",VLOOKUP($E13,'1Q ELO (4)'!$A$7:$M$32,2)))</f>
        <v/>
      </c>
      <c r="G13" s="450" t="str">
        <f>IF($E13="","",VLOOKUP($E13,'1Q ELO (4)'!$A$7:$M$32,3))</f>
        <v/>
      </c>
      <c r="H13" s="450"/>
      <c r="I13" s="450" t="str">
        <f>IF($E13="","",VLOOKUP($E13,'1Q ELO (4)'!$A$7:$M$32,4))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 (4)'!$A$7:$M$32,12))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 (4)'!$A$7:$M$32,12))</f>
        <v/>
      </c>
      <c r="C15" s="384" t="str">
        <f>IF($E15="","",VLOOKUP($E15,'1Q ELO (4)'!$A$7:$M$32,13))</f>
        <v/>
      </c>
      <c r="D15" s="414" t="str">
        <f>IF($E15="","",VLOOKUP($E15,'1Q ELO (4)'!$A$7:$M$32,5))</f>
        <v/>
      </c>
      <c r="E15" s="654"/>
      <c r="F15" s="618" t="str">
        <f>UPPER(IF($E15="","",VLOOKUP($E15,'1Q ELO (4)'!$A$7:$M$32,2)))</f>
        <v/>
      </c>
      <c r="G15" s="618" t="str">
        <f>IF($E15="","",VLOOKUP($E15,'1Q ELO (4)'!$A$7:$M$32,3))</f>
        <v/>
      </c>
      <c r="H15" s="618"/>
      <c r="I15" s="618" t="str">
        <f>IF($E15="","",VLOOKUP($E15,'1Q ELO (4)'!$A$7:$M$32,4))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 (4)'!$A$7:$M$32,12))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(4)'!$A$7:$M$32,12))</f>
        <v/>
      </c>
      <c r="C17" s="384" t="str">
        <f>IF($E17="","",VLOOKUP($E17,'1Q ELO (4)'!$A$7:$M$32,13))</f>
        <v/>
      </c>
      <c r="D17" s="414" t="str">
        <f>IF($E17="","",VLOOKUP($E17,'1Q ELO (4)'!$A$7:$M$32,5))</f>
        <v/>
      </c>
      <c r="E17" s="155"/>
      <c r="F17" s="450" t="str">
        <f>UPPER(IF($E17="","",VLOOKUP($E17,'1Q ELO (4)'!$A$7:$M$32,2)))</f>
        <v/>
      </c>
      <c r="G17" s="450" t="str">
        <f>IF($E17="","",VLOOKUP($E17,'1Q ELO (4)'!$A$7:$M$32,3))</f>
        <v/>
      </c>
      <c r="H17" s="450"/>
      <c r="I17" s="450" t="str">
        <f>IF($E17="","",VLOOKUP($E17,'1Q ELO (4)'!$A$7:$M$32,4))</f>
        <v/>
      </c>
      <c r="J17" s="176"/>
      <c r="K17" s="157"/>
      <c r="L17" s="177"/>
      <c r="M17" s="157"/>
      <c r="N17" s="182"/>
      <c r="O17" s="182"/>
      <c r="P17" s="182"/>
      <c r="Q17" s="163"/>
      <c r="R17" s="164"/>
      <c r="S17" s="165"/>
    </row>
    <row r="18" spans="1:19" s="38" customFormat="1" ht="9.6" customHeight="1" x14ac:dyDescent="0.25">
      <c r="A18" s="167"/>
      <c r="B18" s="306" t="str">
        <f>IF($E18="","",VLOOKUP($E18,'1Q ELO (4)'!$A$7:$M$32,12))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(4)'!$A$7:$M$32,12))</f>
        <v/>
      </c>
      <c r="C19" s="384" t="str">
        <f>IF($E19="","",VLOOKUP($E19,'1Q ELO (4)'!$A$7:$M$32,13))</f>
        <v/>
      </c>
      <c r="D19" s="414" t="str">
        <f>IF($E19="","",VLOOKUP($E19,'1Q ELO (4)'!$A$7:$M$32,5))</f>
        <v/>
      </c>
      <c r="E19" s="155"/>
      <c r="F19" s="450" t="str">
        <f>UPPER(IF($E19="","",VLOOKUP($E19,'1Q ELO (4)'!$A$7:$M$32,2)))</f>
        <v/>
      </c>
      <c r="G19" s="450" t="str">
        <f>IF($E19="","",VLOOKUP($E19,'1Q ELO (4)'!$A$7:$M$32,3))</f>
        <v/>
      </c>
      <c r="H19" s="450"/>
      <c r="I19" s="450" t="str">
        <f>IF($E19="","",VLOOKUP($E19,'1Q ELO (4)'!$A$7:$M$32,4))</f>
        <v/>
      </c>
      <c r="J19" s="158"/>
      <c r="K19" s="157"/>
      <c r="L19" s="183"/>
      <c r="M19" s="157"/>
      <c r="N19" s="182"/>
      <c r="O19" s="182"/>
      <c r="P19" s="182"/>
      <c r="Q19" s="163"/>
      <c r="R19" s="164"/>
      <c r="S19" s="165"/>
    </row>
    <row r="20" spans="1:19" s="38" customFormat="1" ht="9.6" customHeight="1" x14ac:dyDescent="0.25">
      <c r="A20" s="167"/>
      <c r="B20" s="306" t="str">
        <f>IF($E20="","",VLOOKUP($E20,'1Q ELO (4)'!$A$7:$M$32,12))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 (4)'!$A$7:$M$32,12))</f>
        <v/>
      </c>
      <c r="C21" s="384" t="str">
        <f>IF($E21="","",VLOOKUP($E21,'1Q ELO (4)'!$A$7:$M$32,13))</f>
        <v/>
      </c>
      <c r="D21" s="414" t="str">
        <f>IF($E21="","",VLOOKUP($E21,'1Q ELO (4)'!$A$7:$M$32,5))</f>
        <v/>
      </c>
      <c r="E21" s="155"/>
      <c r="F21" s="450" t="str">
        <f>UPPER(IF($E21="","",VLOOKUP($E21,'1Q ELO (4)'!$A$7:$M$32,2)))</f>
        <v/>
      </c>
      <c r="G21" s="450" t="str">
        <f>IF($E21="","",VLOOKUP($E21,'1Q ELO (4)'!$A$7:$M$32,3))</f>
        <v/>
      </c>
      <c r="H21" s="450"/>
      <c r="I21" s="450" t="str">
        <f>IF($E21="","",VLOOKUP($E21,'1Q ELO (4)'!$A$7:$M$32,4))</f>
        <v/>
      </c>
      <c r="J21" s="186"/>
      <c r="K21" s="157"/>
      <c r="L21" s="157"/>
      <c r="M21" s="157"/>
      <c r="N21" s="182"/>
      <c r="O21" s="182"/>
      <c r="P21" s="182"/>
      <c r="Q21" s="163"/>
      <c r="R21" s="164"/>
      <c r="S21" s="165"/>
    </row>
    <row r="22" spans="1:19" s="38" customFormat="1" ht="9.6" customHeight="1" x14ac:dyDescent="0.25">
      <c r="A22" s="167"/>
      <c r="B22" s="306" t="str">
        <f>IF($E22="","",VLOOKUP($E22,'1Q ELO (4)'!$A$7:$M$32,12))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 (4)'!$A$7:$M$32,12))</f>
        <v/>
      </c>
      <c r="C23" s="384" t="str">
        <f>IF($E23="","",VLOOKUP($E23,'1Q ELO (4)'!$A$7:$M$32,13))</f>
        <v/>
      </c>
      <c r="D23" s="414" t="str">
        <f>IF($E23="","",VLOOKUP($E23,'1Q ELO (4)'!$A$7:$M$32,5))</f>
        <v/>
      </c>
      <c r="E23" s="155"/>
      <c r="F23" s="618" t="str">
        <f>UPPER(IF($E23="","",VLOOKUP($E23,'1Q ELO (4)'!$A$7:$M$32,2)))</f>
        <v/>
      </c>
      <c r="G23" s="618" t="str">
        <f>IF($E23="","",VLOOKUP($E23,'1Q ELO (4)'!$A$7:$M$32,3))</f>
        <v/>
      </c>
      <c r="H23" s="618"/>
      <c r="I23" s="618" t="str">
        <f>IF($E23="","",VLOOKUP($E23,'1Q ELO (4)'!$A$7:$M$32,4))</f>
        <v/>
      </c>
      <c r="J23" s="158"/>
      <c r="K23" s="157"/>
      <c r="L23" s="157"/>
      <c r="M23" s="157"/>
      <c r="N23" s="182"/>
      <c r="O23" s="182"/>
      <c r="P23" s="182"/>
      <c r="Q23" s="163"/>
      <c r="R23" s="164"/>
      <c r="S23" s="165"/>
    </row>
    <row r="24" spans="1:19" s="38" customFormat="1" ht="9.6" customHeight="1" x14ac:dyDescent="0.25">
      <c r="A24" s="167"/>
      <c r="B24" s="645" t="str">
        <f>IF($E24="","",VLOOKUP($E24,'1Q ELO (4)'!$A$7:$M$32,12))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 (4)'!$A$7:$M$32,12))</f>
        <v/>
      </c>
      <c r="C25" s="384" t="str">
        <f>IF($E25="","",VLOOKUP($E25,'1Q ELO (4)'!$A$7:$M$32,13))</f>
        <v/>
      </c>
      <c r="D25" s="414" t="str">
        <f>IF($E25="","",VLOOKUP($E25,'1Q ELO (4)'!$A$7:$M$32,5))</f>
        <v/>
      </c>
      <c r="E25" s="155"/>
      <c r="F25" s="450" t="str">
        <f>UPPER(IF($E25="","",VLOOKUP($E25,'1Q ELO (4)'!$A$7:$M$32,2)))</f>
        <v/>
      </c>
      <c r="G25" s="450" t="str">
        <f>IF($E25="","",VLOOKUP($E25,'1Q ELO (4)'!$A$7:$M$32,3))</f>
        <v/>
      </c>
      <c r="H25" s="450"/>
      <c r="I25" s="450" t="str">
        <f>IF($E25="","",VLOOKUP($E25,'1Q ELO (4)'!$A$7:$M$32,4))</f>
        <v/>
      </c>
      <c r="J25" s="176"/>
      <c r="K25" s="157"/>
      <c r="L25" s="177"/>
      <c r="M25" s="157"/>
      <c r="N25" s="182"/>
      <c r="O25" s="182"/>
      <c r="P25" s="182"/>
      <c r="Q25" s="163"/>
      <c r="R25" s="164"/>
      <c r="S25" s="165"/>
    </row>
    <row r="26" spans="1:19" s="38" customFormat="1" ht="9.6" customHeight="1" x14ac:dyDescent="0.25">
      <c r="A26" s="167"/>
      <c r="B26" s="306" t="str">
        <f>IF($E26="","",VLOOKUP($E26,'1Q ELO (4)'!$A$7:$M$32,12))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 (4)'!$A$7:$M$32,12))</f>
        <v/>
      </c>
      <c r="C27" s="384" t="str">
        <f>IF($E27="","",VLOOKUP($E27,'1Q ELO (4)'!$A$7:$M$32,13))</f>
        <v/>
      </c>
      <c r="D27" s="414" t="str">
        <f>IF($E27="","",VLOOKUP($E27,'1Q ELO (4)'!$A$7:$M$32,5))</f>
        <v/>
      </c>
      <c r="E27" s="155"/>
      <c r="F27" s="450" t="str">
        <f>UPPER(IF($E27="","",VLOOKUP($E27,'1Q ELO (4)'!$A$7:$M$32,2)))</f>
        <v/>
      </c>
      <c r="G27" s="450" t="str">
        <f>IF($E27="","",VLOOKUP($E27,'1Q ELO (4)'!$A$7:$M$32,3))</f>
        <v/>
      </c>
      <c r="H27" s="450"/>
      <c r="I27" s="450" t="str">
        <f>IF($E27="","",VLOOKUP($E27,'1Q ELO (4)'!$A$7:$M$32,4))</f>
        <v/>
      </c>
      <c r="J27" s="158"/>
      <c r="K27" s="157"/>
      <c r="L27" s="183"/>
      <c r="M27" s="157"/>
      <c r="N27" s="182"/>
      <c r="O27" s="182"/>
      <c r="P27" s="182"/>
      <c r="Q27" s="163"/>
      <c r="R27" s="164"/>
      <c r="S27" s="165"/>
    </row>
    <row r="28" spans="1:19" s="38" customFormat="1" ht="9.6" customHeight="1" x14ac:dyDescent="0.25">
      <c r="A28" s="192"/>
      <c r="B28" s="306" t="str">
        <f>IF($E28="","",VLOOKUP($E28,'1Q ELO (4)'!$A$7:$M$32,12))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 (4)'!$A$7:$M$32,12))</f>
        <v/>
      </c>
      <c r="C29" s="384" t="str">
        <f>IF($E29="","",VLOOKUP($E29,'1Q ELO (4)'!$A$7:$M$32,13))</f>
        <v/>
      </c>
      <c r="D29" s="414" t="str">
        <f>IF($E29="","",VLOOKUP($E29,'1Q ELO (4)'!$A$7:$M$32,5))</f>
        <v/>
      </c>
      <c r="E29" s="155"/>
      <c r="F29" s="450" t="str">
        <f>UPPER(IF($E29="","",VLOOKUP($E29,'1Q ELO (4)'!$A$7:$M$32,2)))</f>
        <v/>
      </c>
      <c r="G29" s="450" t="str">
        <f>IF($E29="","",VLOOKUP($E29,'1Q ELO (4)'!$A$7:$M$32,3))</f>
        <v/>
      </c>
      <c r="H29" s="450"/>
      <c r="I29" s="450" t="str">
        <f>IF($E29="","",VLOOKUP($E29,'1Q ELO (4)'!$A$7:$M$32,4))</f>
        <v/>
      </c>
      <c r="J29" s="186"/>
      <c r="K29" s="157"/>
      <c r="L29" s="157"/>
      <c r="M29" s="157"/>
      <c r="N29" s="182"/>
      <c r="O29" s="182"/>
      <c r="P29" s="182"/>
      <c r="Q29" s="163"/>
      <c r="R29" s="164"/>
      <c r="S29" s="165"/>
    </row>
    <row r="30" spans="1:19" s="38" customFormat="1" ht="9.6" customHeight="1" x14ac:dyDescent="0.25">
      <c r="A30" s="167"/>
      <c r="B30" s="306" t="str">
        <f>IF($E30="","",VLOOKUP($E30,'1Q ELO (4)'!$A$7:$M$32,12))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 (4)'!$A$7:$M$32,12))</f>
        <v/>
      </c>
      <c r="C31" s="384" t="str">
        <f>IF($E31="","",VLOOKUP($E31,'1Q ELO (4)'!$A$7:$M$32,13))</f>
        <v/>
      </c>
      <c r="D31" s="414" t="str">
        <f>IF($E31="","",VLOOKUP($E31,'1Q ELO (4)'!$A$7:$M$32,5))</f>
        <v/>
      </c>
      <c r="E31" s="654"/>
      <c r="F31" s="618" t="str">
        <f>UPPER(IF($E31="","",VLOOKUP($E31,'1Q ELO (4)'!$A$7:$M$32,2)))</f>
        <v/>
      </c>
      <c r="G31" s="618" t="str">
        <f>IF($E31="","",VLOOKUP($E31,'1Q ELO (4)'!$A$7:$M$32,3))</f>
        <v/>
      </c>
      <c r="H31" s="618"/>
      <c r="I31" s="618" t="str">
        <f>IF($E31="","",VLOOKUP($E31,'1Q ELO (4)'!$A$7:$M$32,4))</f>
        <v/>
      </c>
      <c r="J31" s="188"/>
      <c r="K31" s="157"/>
      <c r="L31" s="157"/>
      <c r="M31" s="157"/>
      <c r="N31" s="182"/>
      <c r="O31" s="157"/>
      <c r="P31" s="182"/>
      <c r="Q31" s="163"/>
      <c r="R31" s="164"/>
      <c r="S31" s="165"/>
    </row>
    <row r="32" spans="1:19" s="38" customFormat="1" ht="9.6" customHeight="1" x14ac:dyDescent="0.25">
      <c r="A32" s="167"/>
      <c r="B32" s="645" t="str">
        <f>IF($E32="","",VLOOKUP($E32,'1Q ELO (4)'!$A$7:$M$32,12))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 (4)'!$A$7:$M$32,12))</f>
        <v/>
      </c>
      <c r="C33" s="384" t="str">
        <f>IF($E33="","",VLOOKUP($E33,'1Q ELO (4)'!$A$7:$M$32,13))</f>
        <v/>
      </c>
      <c r="D33" s="414" t="str">
        <f>IF($E33="","",VLOOKUP($E33,'1Q ELO (4)'!$A$7:$M$32,5))</f>
        <v/>
      </c>
      <c r="E33" s="155"/>
      <c r="F33" s="450" t="str">
        <f>UPPER(IF($E33="","",VLOOKUP($E33,'1Q ELO (4)'!$A$7:$M$32,2)))</f>
        <v/>
      </c>
      <c r="G33" s="450" t="str">
        <f>IF($E33="","",VLOOKUP($E33,'1Q ELO (4)'!$A$7:$M$32,3))</f>
        <v/>
      </c>
      <c r="H33" s="450"/>
      <c r="I33" s="450" t="str">
        <f>IF($E33="","",VLOOKUP($E33,'1Q ELO (4)'!$A$7:$M$32,4))</f>
        <v/>
      </c>
      <c r="J33" s="176"/>
      <c r="K33" s="157"/>
      <c r="L33" s="177"/>
      <c r="M33" s="157"/>
      <c r="N33" s="182"/>
      <c r="O33" s="182"/>
      <c r="P33" s="182"/>
      <c r="Q33" s="163"/>
      <c r="R33" s="164"/>
      <c r="S33" s="165"/>
    </row>
    <row r="34" spans="1:19" s="38" customFormat="1" ht="9.6" customHeight="1" x14ac:dyDescent="0.25">
      <c r="A34" s="167"/>
      <c r="B34" s="645" t="str">
        <f>IF($E34="","",VLOOKUP($E34,'1Q ELO (4)'!$A$7:$M$32,12))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 (4)'!$A$7:$M$32,12))</f>
        <v/>
      </c>
      <c r="C35" s="384" t="str">
        <f>IF($E35="","",VLOOKUP($E35,'1Q ELO (4)'!$A$7:$M$32,13))</f>
        <v/>
      </c>
      <c r="D35" s="414" t="str">
        <f>IF($E35="","",VLOOKUP($E35,'1Q ELO (4)'!$A$7:$M$32,5))</f>
        <v/>
      </c>
      <c r="E35" s="155"/>
      <c r="F35" s="450" t="str">
        <f>UPPER(IF($E35="","",VLOOKUP($E35,'1Q ELO (4)'!$A$7:$M$32,2)))</f>
        <v/>
      </c>
      <c r="G35" s="450" t="str">
        <f>IF($E35="","",VLOOKUP($E35,'1Q ELO (4)'!$A$7:$M$32,3))</f>
        <v/>
      </c>
      <c r="H35" s="450"/>
      <c r="I35" s="450" t="str">
        <f>IF($E35="","",VLOOKUP($E35,'1Q ELO (4)'!$A$7:$M$32,4))</f>
        <v/>
      </c>
      <c r="J35" s="158"/>
      <c r="K35" s="157"/>
      <c r="L35" s="183"/>
      <c r="M35" s="157"/>
      <c r="N35" s="182"/>
      <c r="O35" s="182"/>
      <c r="P35" s="182"/>
      <c r="Q35" s="163"/>
      <c r="R35" s="164"/>
      <c r="S35" s="165"/>
    </row>
    <row r="36" spans="1:19" s="38" customFormat="1" ht="9.6" customHeight="1" x14ac:dyDescent="0.25">
      <c r="A36" s="167"/>
      <c r="B36" s="645" t="str">
        <f>IF($E36="","",VLOOKUP($E36,'1Q ELO (4)'!$A$7:$M$32,12))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 (4)'!$A$7:$M$32,12))</f>
        <v/>
      </c>
      <c r="C37" s="384" t="str">
        <f>IF($E37="","",VLOOKUP($E37,'1Q ELO (4)'!$A$7:$M$32,13))</f>
        <v/>
      </c>
      <c r="D37" s="414" t="str">
        <f>IF($E37="","",VLOOKUP($E37,'1Q ELO (4)'!$A$7:$M$32,5))</f>
        <v/>
      </c>
      <c r="E37" s="155"/>
      <c r="F37" s="450" t="str">
        <f>UPPER(IF($E37="","",VLOOKUP($E37,'1Q ELO (4)'!$A$7:$M$32,2)))</f>
        <v/>
      </c>
      <c r="G37" s="450" t="str">
        <f>IF($E37="","",VLOOKUP($E37,'1Q ELO (4)'!$A$7:$M$32,3))</f>
        <v/>
      </c>
      <c r="H37" s="450"/>
      <c r="I37" s="450" t="str">
        <f>IF($E37="","",VLOOKUP($E37,'1Q ELO (4)'!$A$7:$M$32,4))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 (4)'!$A$7:$O$134,2)))</f>
        <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 (4)'!$A$7:$O$134,2)))</f>
        <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 (4)'!$A$7:$O$134,2)))</f>
        <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 (4)'!$A$7:$O$134,2)))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t="str">
        <f>R4</f>
        <v>Kovács Zoltán</v>
      </c>
      <c r="P47" s="229"/>
      <c r="Q47" s="230"/>
      <c r="R47" s="241">
        <f>MIN(4,'1Q ELO (4)'!O5)</f>
        <v>4</v>
      </c>
    </row>
  </sheetData>
  <mergeCells count="1">
    <mergeCell ref="A4:C4"/>
  </mergeCells>
  <conditionalFormatting sqref="E7 E15 E17 E19 E21 E23">
    <cfRule type="expression" dxfId="301" priority="1" stopIfTrue="1">
      <formula>$E7&lt;5</formula>
    </cfRule>
  </conditionalFormatting>
  <conditionalFormatting sqref="F7 F9 F11 F13 F15 F17 F19 F21 F23 F25 F27 F29 F31 F33 F35 F37">
    <cfRule type="cellIs" dxfId="300" priority="2" stopIfTrue="1" operator="equal">
      <formula>"Bye"</formula>
    </cfRule>
  </conditionalFormatting>
  <conditionalFormatting sqref="H7 H9 H11 H13 H15 H17 H19 H21 H23 H25 H27 H29 H31 H33 H35 H37">
    <cfRule type="expression" dxfId="299" priority="9" stopIfTrue="1">
      <formula>AND($E7&lt;9,$C7&gt;0)</formula>
    </cfRule>
  </conditionalFormatting>
  <conditionalFormatting sqref="I8 K10 I12 M14 I16 K18 I20 I24 K26 I28 M30 I32 K34 I36">
    <cfRule type="expression" dxfId="298" priority="6" stopIfTrue="1">
      <formula>AND($O$1="CU",I8="Umpire")</formula>
    </cfRule>
    <cfRule type="expression" dxfId="297" priority="7" stopIfTrue="1">
      <formula>AND($O$1="CU",I8&lt;&gt;"Umpire",J8&lt;&gt;"")</formula>
    </cfRule>
    <cfRule type="expression" dxfId="296" priority="8" stopIfTrue="1">
      <formula>AND($O$1="CU",I8&lt;&gt;"Umpire")</formula>
    </cfRule>
  </conditionalFormatting>
  <conditionalFormatting sqref="J8 L10 J12 N14 J16 L18 J20 J24 L26 J28 N30 J32 L34 J36 R47">
    <cfRule type="expression" dxfId="295" priority="3" stopIfTrue="1">
      <formula>$O$1="CU"</formula>
    </cfRule>
  </conditionalFormatting>
  <conditionalFormatting sqref="K8 M10 K12 O14 K16 M18 K20 K24 M26 K28 O30 K32 M34 K36">
    <cfRule type="expression" dxfId="294" priority="4" stopIfTrue="1">
      <formula>J8="as"</formula>
    </cfRule>
    <cfRule type="expression" dxfId="293" priority="5" stopIfTrue="1">
      <formula>J8="bs"</formula>
    </cfRule>
  </conditionalFormatting>
  <dataValidations count="1">
    <dataValidation type="list" allowBlank="1" showInputMessage="1" sqref="I32 I20 I24 I28 I16 I8 I12 M14 M30 I36 K34 K26 K18 K10" xr:uid="{0BCC0A20-7AFE-48BA-8EE3-76F8060A7C7C}">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04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041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E933A-3BEB-4BE6-99EB-BFF69D5A9D38}">
  <sheetPr codeName="Sheet18">
    <tabColor indexed="42"/>
  </sheetPr>
  <dimension ref="A1:Q156"/>
  <sheetViews>
    <sheetView showGridLines="0" showZeros="0" workbookViewId="0">
      <pane ySplit="6" topLeftCell="A7" activePane="bottomLeft" state="frozen"/>
      <selection activeCell="F2" sqref="F2"/>
      <selection pane="bottomLeft" activeCell="R9" sqref="R9"/>
    </sheetView>
  </sheetViews>
  <sheetFormatPr defaultRowHeight="13.2" x14ac:dyDescent="0.25"/>
  <cols>
    <col min="1" max="1" width="3.88671875" customWidth="1"/>
    <col min="2" max="2" width="14" customWidth="1"/>
    <col min="3" max="3" width="12.44140625" customWidth="1"/>
    <col min="4" max="4" width="10.109375" style="44" customWidth="1"/>
    <col min="5" max="5" width="12.109375" style="656" customWidth="1"/>
    <col min="6" max="6" width="6.109375" style="100" hidden="1" customWidth="1"/>
    <col min="7" max="7" width="31.441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Diákolimpiai Döntő</v>
      </c>
      <c r="B1" s="92"/>
      <c r="C1" s="92"/>
      <c r="D1" s="379"/>
      <c r="E1" s="408" t="s">
        <v>123</v>
      </c>
      <c r="F1" s="118"/>
      <c r="G1" s="399"/>
      <c r="H1" s="93"/>
      <c r="I1" s="93"/>
      <c r="J1" s="400"/>
      <c r="K1" s="400"/>
      <c r="L1" s="400"/>
      <c r="M1" s="400"/>
      <c r="N1" s="400"/>
      <c r="O1" s="400"/>
      <c r="P1" s="400"/>
      <c r="Q1" s="401"/>
    </row>
    <row r="2" spans="1:17" ht="13.8" thickBot="1" x14ac:dyDescent="0.3">
      <c r="B2" s="95" t="s">
        <v>122</v>
      </c>
      <c r="C2" s="700">
        <f>Altalanos!$D$8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t="str">
        <f>Altalanos!$A$10</f>
        <v xml:space="preserve">2026. május 7. </v>
      </c>
      <c r="B5" s="402"/>
      <c r="C5" s="96" t="str">
        <f>Altalanos!$C$10</f>
        <v>Gyula</v>
      </c>
      <c r="D5" s="97" t="str">
        <f>Altalanos!$D$10</f>
        <v xml:space="preserve">  </v>
      </c>
      <c r="E5" s="97"/>
      <c r="F5" s="97"/>
      <c r="G5" s="97"/>
      <c r="H5" s="435" t="str">
        <f>Altalanos!$E$10</f>
        <v>Kovács Zoltán</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292" priority="14" stopIfTrue="1">
      <formula>$Q7&gt;=1</formula>
    </cfRule>
  </conditionalFormatting>
  <conditionalFormatting sqref="B7:D37">
    <cfRule type="expression" dxfId="291" priority="1" stopIfTrue="1">
      <formula>$Q7&gt;=1</formula>
    </cfRule>
  </conditionalFormatting>
  <conditionalFormatting sqref="E7:E14">
    <cfRule type="expression" dxfId="290" priority="6" stopIfTrue="1">
      <formula>AND(ROUNDDOWN(($A$4-E7)/365.25,0)&lt;=13,G7&lt;&gt;"OK")</formula>
    </cfRule>
    <cfRule type="expression" dxfId="289" priority="7" stopIfTrue="1">
      <formula>AND(ROUNDDOWN(($A$4-E7)/365.25,0)&lt;=14,G7&lt;&gt;"OK")</formula>
    </cfRule>
    <cfRule type="expression" dxfId="288" priority="8" stopIfTrue="1">
      <formula>AND(ROUNDDOWN(($A$4-E7)/365.25,0)&lt;=17,G7&lt;&gt;"OK")</formula>
    </cfRule>
    <cfRule type="expression" dxfId="287" priority="11" stopIfTrue="1">
      <formula>AND(ROUNDDOWN(($A$4-E7)/365.25,0)&lt;=13,G7&lt;&gt;"OK")</formula>
    </cfRule>
    <cfRule type="expression" dxfId="286" priority="12" stopIfTrue="1">
      <formula>AND(ROUNDDOWN(($A$4-E7)/365.25,0)&lt;=14,G7&lt;&gt;"OK")</formula>
    </cfRule>
    <cfRule type="expression" dxfId="285" priority="13" stopIfTrue="1">
      <formula>AND(ROUNDDOWN(($A$4-E7)/365.25,0)&lt;=17,G7&lt;&gt;"OK")</formula>
    </cfRule>
  </conditionalFormatting>
  <conditionalFormatting sqref="E7:E27 E29:E37">
    <cfRule type="expression" dxfId="284" priority="2" stopIfTrue="1">
      <formula>AND(ROUNDDOWN(($A$4-E7)/365.25,0)&lt;=13,G7&lt;&gt;"OK")</formula>
    </cfRule>
    <cfRule type="expression" dxfId="283" priority="3" stopIfTrue="1">
      <formula>AND(ROUNDDOWN(($A$4-E7)/365.25,0)&lt;=14,G7&lt;&gt;"OK")</formula>
    </cfRule>
    <cfRule type="expression" dxfId="282" priority="4" stopIfTrue="1">
      <formula>AND(ROUNDDOWN(($A$4-E7)/365.25,0)&lt;=17,G7&lt;&gt;"OK")</formula>
    </cfRule>
  </conditionalFormatting>
  <conditionalFormatting sqref="E7:E156">
    <cfRule type="expression" dxfId="281" priority="16" stopIfTrue="1">
      <formula>AND(ROUNDDOWN(($A$4-E7)/365.25,0)&lt;=13,G7&lt;&gt;"OK")</formula>
    </cfRule>
    <cfRule type="expression" dxfId="280" priority="17" stopIfTrue="1">
      <formula>AND(ROUNDDOWN(($A$4-E7)/365.25,0)&lt;=14,G7&lt;&gt;"OK")</formula>
    </cfRule>
    <cfRule type="expression" dxfId="279" priority="18" stopIfTrue="1">
      <formula>AND(ROUNDDOWN(($A$4-E7)/365.25,0)&lt;=17,G7&lt;&gt;"OK")</formula>
    </cfRule>
  </conditionalFormatting>
  <conditionalFormatting sqref="J7:J156">
    <cfRule type="cellIs" dxfId="278"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02D4-4D3C-418A-9808-C670D14484A8}">
  <sheetPr codeName="Munka34">
    <tabColor indexed="11"/>
  </sheetPr>
  <dimension ref="A1:AK41"/>
  <sheetViews>
    <sheetView workbookViewId="0">
      <selection activeCell="N10" sqref="N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 (4)'!$A$7:$O$22,5))</f>
        <v/>
      </c>
      <c r="D7" s="545" t="str">
        <f>IF($B7="","",VLOOKUP($B7,'1MD ELO (4)'!$A$7:$O$22,15))</f>
        <v/>
      </c>
      <c r="E7" s="540" t="str">
        <f>UPPER(IF($B7="","",VLOOKUP($B7,'1MD ELO (4)'!$A$7:$O$22,2)))</f>
        <v/>
      </c>
      <c r="F7" s="546"/>
      <c r="G7" s="540" t="str">
        <f>IF($B7="","",VLOOKUP($B7,'1MD ELO (4)'!$A$7:$O$22,3))</f>
        <v/>
      </c>
      <c r="H7" s="546"/>
      <c r="I7" s="540" t="str">
        <f>IF($B7="","",VLOOKUP($B7,'1MD ELO (4)'!$A$7:$O$22,4))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
      </c>
      <c r="E18" s="766"/>
      <c r="F18" s="766" t="str">
        <f>E9</f>
        <v/>
      </c>
      <c r="G18" s="766"/>
      <c r="H18" s="766" t="str">
        <f>E11</f>
        <v/>
      </c>
      <c r="I18" s="766"/>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
      </c>
      <c r="C19" s="764"/>
      <c r="D19" s="767"/>
      <c r="E19" s="767"/>
      <c r="F19" s="765"/>
      <c r="G19" s="765"/>
      <c r="H19" s="765"/>
      <c r="I19" s="765"/>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
      </c>
      <c r="C20" s="764"/>
      <c r="D20" s="765"/>
      <c r="E20" s="765"/>
      <c r="F20" s="767"/>
      <c r="G20" s="767"/>
      <c r="H20" s="765"/>
      <c r="I20" s="765"/>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
      </c>
      <c r="C21" s="764"/>
      <c r="D21" s="765"/>
      <c r="E21" s="765"/>
      <c r="F21" s="765"/>
      <c r="G21" s="765"/>
      <c r="H21" s="767"/>
      <c r="I21" s="767"/>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62"/>
      <c r="F34" s="762"/>
      <c r="G34" s="567" t="s">
        <v>7</v>
      </c>
      <c r="H34" s="533"/>
      <c r="I34" s="561"/>
      <c r="J34" s="568"/>
      <c r="K34" s="527" t="s">
        <v>111</v>
      </c>
      <c r="L34" s="574"/>
      <c r="M34" s="564"/>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Kovács Zoltán</v>
      </c>
      <c r="L41" s="499"/>
      <c r="M41" s="566"/>
      <c r="P41" s="223"/>
      <c r="Q41" s="217"/>
      <c r="R41" s="557"/>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E7 E9 E11">
    <cfRule type="cellIs" dxfId="277" priority="2" stopIfTrue="1" operator="equal">
      <formula>"Bye"</formula>
    </cfRule>
  </conditionalFormatting>
  <conditionalFormatting sqref="R41">
    <cfRule type="expression" dxfId="276"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76104-FBD1-401E-A616-9C9C66800BCF}">
  <sheetPr codeName="Munka35">
    <tabColor indexed="11"/>
  </sheetPr>
  <dimension ref="A1:AK41"/>
  <sheetViews>
    <sheetView workbookViewId="0">
      <selection activeCell="O10" sqref="O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602"/>
      <c r="M4" s="487" t="str">
        <f>Altalanos!$E$10</f>
        <v>Kovács Zoltán</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(4)'!$A$7:$O$22,5))</f>
        <v/>
      </c>
      <c r="D7" s="579" t="str">
        <f>IF($B7="","",VLOOKUP($B7,'1MD ELO (4)'!$A$7:$O$22,15))</f>
        <v/>
      </c>
      <c r="E7" s="775" t="str">
        <f>UPPER(IF($B7="","",VLOOKUP($B7,'1MD ELO (4)'!$A$7:$O$22,2)))</f>
        <v/>
      </c>
      <c r="F7" s="775"/>
      <c r="G7" s="775" t="str">
        <f>IF($B7="","",VLOOKUP($B7,'1MD ELO (4)'!$A$7:$O$22,3))</f>
        <v/>
      </c>
      <c r="H7" s="775"/>
      <c r="I7" s="580" t="str">
        <f>IF($B7="","",VLOOKUP($B7,'1MD ELO (4)'!$A$7:$O$22,4))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(4)'!$A$7:$O$22,5))</f>
        <v/>
      </c>
      <c r="D9" s="579" t="str">
        <f>IF($B9="","",VLOOKUP($B9,'1MD ELO (4)'!$A$7:$O$22,15))</f>
        <v/>
      </c>
      <c r="E9" s="775" t="str">
        <f>UPPER(IF($B9="","",VLOOKUP($B9,'1MD ELO (4)'!$A$7:$O$22,2)))</f>
        <v/>
      </c>
      <c r="F9" s="775"/>
      <c r="G9" s="775" t="str">
        <f>IF($B9="","",VLOOKUP($B9,'1MD ELO (4)'!$A$7:$O$22,3))</f>
        <v/>
      </c>
      <c r="H9" s="775"/>
      <c r="I9" s="58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(4)'!$A$7:$O$22,5))</f>
        <v/>
      </c>
      <c r="D11" s="579" t="str">
        <f>IF($B11="","",VLOOKUP($B11,'1MD ELO (4)'!$A$7:$O$22,15))</f>
        <v/>
      </c>
      <c r="E11" s="775" t="str">
        <f>UPPER(IF($B11="","",VLOOKUP($B11,'1MD ELO (4)'!$A$7:$O$22,2)))</f>
        <v/>
      </c>
      <c r="F11" s="775"/>
      <c r="G11" s="775" t="str">
        <f>IF($B11="","",VLOOKUP($B11,'1MD ELO (4)'!$A$7:$O$22,3))</f>
        <v/>
      </c>
      <c r="H11" s="775"/>
      <c r="I11" s="58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(4)'!$A$7:$O$22,5))</f>
        <v/>
      </c>
      <c r="D13" s="579" t="str">
        <f>IF($B13="","",VLOOKUP($B13,'1MD ELO (4)'!$A$7:$O$22,15))</f>
        <v/>
      </c>
      <c r="E13" s="775" t="str">
        <f>UPPER(IF($B13="","",VLOOKUP($B13,'1MD ELO (4)'!$A$7:$O$22,2)))</f>
        <v/>
      </c>
      <c r="F13" s="775"/>
      <c r="G13" s="775" t="str">
        <f>IF($B13="","",VLOOKUP($B13,'1MD ELO (4)'!$A$7:$O$22,3))</f>
        <v/>
      </c>
      <c r="H13" s="775"/>
      <c r="I13" s="580"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
      </c>
      <c r="E18" s="766"/>
      <c r="F18" s="766" t="str">
        <f>E9</f>
        <v/>
      </c>
      <c r="G18" s="766"/>
      <c r="H18" s="766" t="str">
        <f>E11</f>
        <v/>
      </c>
      <c r="I18" s="766"/>
      <c r="J18" s="766" t="str">
        <f>E13</f>
        <v/>
      </c>
      <c r="K18" s="76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
      </c>
      <c r="C19" s="764"/>
      <c r="D19" s="767"/>
      <c r="E19" s="767"/>
      <c r="F19" s="765"/>
      <c r="G19" s="765"/>
      <c r="H19" s="765"/>
      <c r="I19" s="765"/>
      <c r="J19" s="766"/>
      <c r="K19" s="76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
      </c>
      <c r="C20" s="764"/>
      <c r="D20" s="765"/>
      <c r="E20" s="765"/>
      <c r="F20" s="767"/>
      <c r="G20" s="767"/>
      <c r="H20" s="765"/>
      <c r="I20" s="765"/>
      <c r="J20" s="765"/>
      <c r="K20" s="765"/>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
      </c>
      <c r="C21" s="764"/>
      <c r="D21" s="765"/>
      <c r="E21" s="765"/>
      <c r="F21" s="765"/>
      <c r="G21" s="765"/>
      <c r="H21" s="767"/>
      <c r="I21" s="767"/>
      <c r="J21" s="765"/>
      <c r="K21" s="765"/>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64" t="str">
        <f>E13</f>
        <v/>
      </c>
      <c r="C22" s="764"/>
      <c r="D22" s="765"/>
      <c r="E22" s="765"/>
      <c r="F22" s="765"/>
      <c r="G22" s="765"/>
      <c r="H22" s="766"/>
      <c r="I22" s="766"/>
      <c r="J22" s="767"/>
      <c r="K22" s="767"/>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62"/>
      <c r="F34" s="762"/>
      <c r="G34" s="567" t="s">
        <v>7</v>
      </c>
      <c r="H34" s="533"/>
      <c r="I34" s="561"/>
      <c r="J34" s="568"/>
      <c r="K34" s="527" t="s">
        <v>111</v>
      </c>
      <c r="L34" s="574"/>
      <c r="M34" s="562"/>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Kovács Zoltán</v>
      </c>
      <c r="L41" s="499"/>
      <c r="M41" s="566"/>
      <c r="P41" s="223"/>
      <c r="Q41" s="217"/>
      <c r="R41" s="557"/>
    </row>
  </sheetData>
  <mergeCells count="37">
    <mergeCell ref="J22:K22"/>
    <mergeCell ref="E34:F34"/>
    <mergeCell ref="E35:F35"/>
    <mergeCell ref="B22:C22"/>
    <mergeCell ref="D22:E22"/>
    <mergeCell ref="F22:G22"/>
    <mergeCell ref="H22:I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275" priority="2" stopIfTrue="1" operator="equal">
      <formula>"Bye"</formula>
    </cfRule>
  </conditionalFormatting>
  <conditionalFormatting sqref="R41">
    <cfRule type="expression" dxfId="274"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9EDA4-3BEA-412E-B2E4-1DC45FCD92AF}">
  <sheetPr codeName="Munka36">
    <tabColor indexed="11"/>
  </sheetPr>
  <dimension ref="A1:AK41"/>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(4)'!$A$7:$O$22,5))</f>
        <v/>
      </c>
      <c r="D7" s="579" t="str">
        <f>IF($B7="","",VLOOKUP($B7,'1MD ELO (4)'!$A$7:$O$22,15))</f>
        <v/>
      </c>
      <c r="E7" s="775" t="str">
        <f>UPPER(IF($B7="","",VLOOKUP($B7,'1MD ELO (4)'!$A$7:$O$22,2)))</f>
        <v/>
      </c>
      <c r="F7" s="775"/>
      <c r="G7" s="775" t="str">
        <f>IF($B7="","",VLOOKUP($B7,'1MD ELO (4)'!$A$7:$O$22,3))</f>
        <v/>
      </c>
      <c r="H7" s="775"/>
      <c r="I7" s="580" t="str">
        <f>IF($B7="","",VLOOKUP($B7,'1MD ELO (4)'!$A$7:$O$22,4))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(4)'!$A$7:$O$22,5))</f>
        <v/>
      </c>
      <c r="D9" s="579" t="str">
        <f>IF($B9="","",VLOOKUP($B9,'1MD ELO (4)'!$A$7:$O$22,15))</f>
        <v/>
      </c>
      <c r="E9" s="775" t="str">
        <f>UPPER(IF($B9="","",VLOOKUP($B9,'1MD ELO (4)'!$A$7:$O$22,2)))</f>
        <v/>
      </c>
      <c r="F9" s="775"/>
      <c r="G9" s="775" t="str">
        <f>IF($B9="","",VLOOKUP($B9,'1MD ELO (4)'!$A$7:$O$22,3))</f>
        <v/>
      </c>
      <c r="H9" s="775"/>
      <c r="I9" s="58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(4)'!$A$7:$O$22,5))</f>
        <v/>
      </c>
      <c r="D11" s="579" t="str">
        <f>IF($B11="","",VLOOKUP($B11,'1MD ELO (4)'!$A$7:$O$22,15))</f>
        <v/>
      </c>
      <c r="E11" s="775" t="str">
        <f>UPPER(IF($B11="","",VLOOKUP($B11,'1MD ELO (4)'!$A$7:$O$22,2)))</f>
        <v/>
      </c>
      <c r="F11" s="775"/>
      <c r="G11" s="775" t="str">
        <f>IF($B11="","",VLOOKUP($B11,'1MD ELO (4)'!$A$7:$O$22,3))</f>
        <v/>
      </c>
      <c r="H11" s="775"/>
      <c r="I11" s="58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(4)'!$A$7:$O$22,5))</f>
        <v/>
      </c>
      <c r="D13" s="579" t="str">
        <f>IF($B13="","",VLOOKUP($B13,'1MD ELO (4)'!$A$7:$O$22,15))</f>
        <v/>
      </c>
      <c r="E13" s="775" t="str">
        <f>UPPER(IF($B13="","",VLOOKUP($B13,'1MD ELO (4)'!$A$7:$O$22,2)))</f>
        <v/>
      </c>
      <c r="F13" s="775"/>
      <c r="G13" s="775" t="str">
        <f>IF($B13="","",VLOOKUP($B13,'1MD ELO (4)'!$A$7:$O$22,3))</f>
        <v/>
      </c>
      <c r="H13" s="775"/>
      <c r="I13" s="580"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 (4)'!$A$7:$O$22,5))</f>
        <v/>
      </c>
      <c r="D15" s="579" t="str">
        <f>IF($B15="","",VLOOKUP($B15,'1MD ELO (4)'!$A$7:$O$22,15))</f>
        <v/>
      </c>
      <c r="E15" s="775" t="str">
        <f>UPPER(IF($B15="","",VLOOKUP($B15,'1MD ELO (4)'!$A$7:$O$22,2)))</f>
        <v/>
      </c>
      <c r="F15" s="775"/>
      <c r="G15" s="775" t="str">
        <f>IF($B15="","",VLOOKUP($B15,'1MD ELO (4)'!$A$7:$O$22,3))</f>
        <v/>
      </c>
      <c r="H15" s="775"/>
      <c r="I15" s="580"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
      </c>
      <c r="E18" s="766"/>
      <c r="F18" s="766" t="str">
        <f>E9</f>
        <v/>
      </c>
      <c r="G18" s="766"/>
      <c r="H18" s="766" t="str">
        <f>E11</f>
        <v/>
      </c>
      <c r="I18" s="766"/>
      <c r="J18" s="766" t="str">
        <f>E13</f>
        <v/>
      </c>
      <c r="K18" s="766"/>
      <c r="L18" s="766" t="str">
        <f>E15</f>
        <v/>
      </c>
      <c r="M18" s="766"/>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
      </c>
      <c r="C19" s="764"/>
      <c r="D19" s="767"/>
      <c r="E19" s="767"/>
      <c r="F19" s="765"/>
      <c r="G19" s="765"/>
      <c r="H19" s="765"/>
      <c r="I19" s="765"/>
      <c r="J19" s="766"/>
      <c r="K19" s="766"/>
      <c r="L19" s="766"/>
      <c r="M19" s="766"/>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
      </c>
      <c r="C20" s="764"/>
      <c r="D20" s="765"/>
      <c r="E20" s="765"/>
      <c r="F20" s="767"/>
      <c r="G20" s="767"/>
      <c r="H20" s="765"/>
      <c r="I20" s="765"/>
      <c r="J20" s="765"/>
      <c r="K20" s="765"/>
      <c r="L20" s="766"/>
      <c r="M20" s="766"/>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
      </c>
      <c r="C21" s="764"/>
      <c r="D21" s="765"/>
      <c r="E21" s="765"/>
      <c r="F21" s="765"/>
      <c r="G21" s="765"/>
      <c r="H21" s="767"/>
      <c r="I21" s="767"/>
      <c r="J21" s="765"/>
      <c r="K21" s="765"/>
      <c r="L21" s="765"/>
      <c r="M21" s="765"/>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64" t="str">
        <f>E13</f>
        <v/>
      </c>
      <c r="C22" s="764"/>
      <c r="D22" s="765"/>
      <c r="E22" s="765"/>
      <c r="F22" s="765"/>
      <c r="G22" s="765"/>
      <c r="H22" s="766"/>
      <c r="I22" s="766"/>
      <c r="J22" s="767"/>
      <c r="K22" s="767"/>
      <c r="L22" s="765"/>
      <c r="M22" s="765"/>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64" t="str">
        <f>E15</f>
        <v/>
      </c>
      <c r="C23" s="764"/>
      <c r="D23" s="765"/>
      <c r="E23" s="765"/>
      <c r="F23" s="765"/>
      <c r="G23" s="765"/>
      <c r="H23" s="766"/>
      <c r="I23" s="766"/>
      <c r="J23" s="766"/>
      <c r="K23" s="766"/>
      <c r="L23" s="767"/>
      <c r="M23" s="767"/>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62"/>
      <c r="F34" s="762"/>
      <c r="G34" s="567" t="s">
        <v>7</v>
      </c>
      <c r="H34" s="533"/>
      <c r="I34" s="561"/>
      <c r="J34" s="568"/>
      <c r="K34" s="527" t="s">
        <v>111</v>
      </c>
      <c r="L34" s="574"/>
      <c r="M34" s="562"/>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Kovács Zoltán</v>
      </c>
      <c r="L41" s="499"/>
      <c r="M41" s="566"/>
      <c r="P41" s="223"/>
      <c r="Q41" s="217"/>
      <c r="R41" s="557"/>
    </row>
  </sheetData>
  <mergeCells count="50">
    <mergeCell ref="E34:F34"/>
    <mergeCell ref="E35:F35"/>
    <mergeCell ref="B23:C23"/>
    <mergeCell ref="D23:E23"/>
    <mergeCell ref="F23:G23"/>
    <mergeCell ref="J23:K23"/>
    <mergeCell ref="L23:M23"/>
    <mergeCell ref="B22:C22"/>
    <mergeCell ref="D22:E22"/>
    <mergeCell ref="F22:G22"/>
    <mergeCell ref="H22:I22"/>
    <mergeCell ref="J22:K22"/>
    <mergeCell ref="L22:M22"/>
    <mergeCell ref="H23:I23"/>
    <mergeCell ref="L20:M20"/>
    <mergeCell ref="B21:C21"/>
    <mergeCell ref="D21:E21"/>
    <mergeCell ref="F21:G21"/>
    <mergeCell ref="H21:I21"/>
    <mergeCell ref="J21:K21"/>
    <mergeCell ref="L21:M21"/>
    <mergeCell ref="B20:C20"/>
    <mergeCell ref="D20:E20"/>
    <mergeCell ref="F20:G20"/>
    <mergeCell ref="H20:I20"/>
    <mergeCell ref="J20:K20"/>
    <mergeCell ref="L18:M18"/>
    <mergeCell ref="B19:C19"/>
    <mergeCell ref="D19:E19"/>
    <mergeCell ref="F19:G19"/>
    <mergeCell ref="H19:I19"/>
    <mergeCell ref="J19:K19"/>
    <mergeCell ref="L19:M19"/>
    <mergeCell ref="B18:C18"/>
    <mergeCell ref="D18:E18"/>
    <mergeCell ref="F18:G18"/>
    <mergeCell ref="H18:I18"/>
    <mergeCell ref="J18:K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273" priority="2" stopIfTrue="1" operator="equal">
      <formula>"Bye"</formula>
    </cfRule>
  </conditionalFormatting>
  <conditionalFormatting sqref="R41">
    <cfRule type="expression" dxfId="272"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6BF38-9DC1-43B1-BDC8-871AB8CBBFE3}">
  <sheetPr codeName="Munka37">
    <tabColor indexed="11"/>
  </sheetPr>
  <dimension ref="A1:AK47"/>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(4)'!$A$7:$O$22,5))</f>
        <v/>
      </c>
      <c r="D7" s="545" t="str">
        <f>IF($B7="","",VLOOKUP($B7,'1MD ELO (4)'!$A$7:$O$22,15))</f>
        <v/>
      </c>
      <c r="E7" s="541" t="str">
        <f>UPPER(IF($B7="","",VLOOKUP($B7,'1MD ELO (4)'!$A$7:$O$22,2)))</f>
        <v/>
      </c>
      <c r="F7" s="544"/>
      <c r="G7" s="541" t="str">
        <f>IF($B7="","",VLOOKUP($B7,'1MD ELO (4)'!$A$7:$O$22,3))</f>
        <v/>
      </c>
      <c r="H7" s="544"/>
      <c r="I7" s="541" t="str">
        <f>IF($B7="","",VLOOKUP($B7,'1MD ELO (4)'!$A$7:$O$22,4))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(4)'!$A$7:$O$22,5))</f>
        <v/>
      </c>
      <c r="D13" s="545" t="str">
        <f>IF($B13="","",VLOOKUP($B13,'1MD ELO (4)'!$A$7:$O$22,15))</f>
        <v/>
      </c>
      <c r="E13" s="541" t="str">
        <f>UPPER(IF($B13="","",VLOOKUP($B13,'1MD ELO (4)'!$A$7:$O$22,2)))</f>
        <v/>
      </c>
      <c r="F13" s="544"/>
      <c r="G13" s="541" t="str">
        <f>IF($B13="","",VLOOKUP($B13,'1MD ELO (4)'!$A$7:$O$22,3))</f>
        <v/>
      </c>
      <c r="H13" s="544"/>
      <c r="I13" s="541"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(4)'!$A$7:$O$22,5))</f>
        <v/>
      </c>
      <c r="D15" s="545" t="str">
        <f>IF($B15="","",VLOOKUP($B15,'1MD ELO (4)'!$A$7:$O$22,15))</f>
        <v/>
      </c>
      <c r="E15" s="540" t="str">
        <f>UPPER(IF($B15="","",VLOOKUP($B15,'1MD ELO (4)'!$A$7:$O$22,2)))</f>
        <v/>
      </c>
      <c r="F15" s="546"/>
      <c r="G15" s="540" t="str">
        <f>IF($B15="","",VLOOKUP($B15,'1MD ELO (4)'!$A$7:$O$22,3))</f>
        <v/>
      </c>
      <c r="H15" s="546"/>
      <c r="I15" s="540"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(4)'!$A$7:$O$22,5))</f>
        <v/>
      </c>
      <c r="D17" s="545" t="str">
        <f>IF($B17="","",VLOOKUP($B17,'1MD ELO (4)'!$A$7:$O$22,15))</f>
        <v/>
      </c>
      <c r="E17" s="540" t="str">
        <f>UPPER(IF($B17="","",VLOOKUP($B17,'1MD ELO (4)'!$A$7:$O$22,2)))</f>
        <v/>
      </c>
      <c r="F17" s="546"/>
      <c r="G17" s="540" t="str">
        <f>IF($B17="","",VLOOKUP($B17,'1MD ELO (4)'!$A$7:$O$22,3))</f>
        <v/>
      </c>
      <c r="H17" s="546"/>
      <c r="I17" s="540" t="str">
        <f>IF($B17="","",VLOOKUP($B17,'1MD ELO (4)'!$A$7:$O$22,4))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68"/>
      <c r="C22" s="768"/>
      <c r="D22" s="766" t="str">
        <f>E7</f>
        <v/>
      </c>
      <c r="E22" s="766"/>
      <c r="F22" s="766" t="str">
        <f>E9</f>
        <v/>
      </c>
      <c r="G22" s="766"/>
      <c r="H22" s="766" t="str">
        <f>E11</f>
        <v/>
      </c>
      <c r="I22" s="76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64" t="str">
        <f>E7</f>
        <v/>
      </c>
      <c r="C23" s="764"/>
      <c r="D23" s="767"/>
      <c r="E23" s="767"/>
      <c r="F23" s="765"/>
      <c r="G23" s="765"/>
      <c r="H23" s="765"/>
      <c r="I23" s="765"/>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64" t="str">
        <f>E9</f>
        <v/>
      </c>
      <c r="C24" s="764"/>
      <c r="D24" s="765"/>
      <c r="E24" s="765"/>
      <c r="F24" s="767"/>
      <c r="G24" s="767"/>
      <c r="H24" s="765"/>
      <c r="I24" s="765"/>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64" t="str">
        <f>E11</f>
        <v/>
      </c>
      <c r="C25" s="764"/>
      <c r="D25" s="765"/>
      <c r="E25" s="765"/>
      <c r="F25" s="765"/>
      <c r="G25" s="765"/>
      <c r="H25" s="767"/>
      <c r="I25" s="767"/>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68"/>
      <c r="C27" s="768"/>
      <c r="D27" s="766" t="str">
        <f>E13</f>
        <v/>
      </c>
      <c r="E27" s="766"/>
      <c r="F27" s="766" t="str">
        <f>E15</f>
        <v/>
      </c>
      <c r="G27" s="766"/>
      <c r="H27" s="766" t="str">
        <f>E17</f>
        <v/>
      </c>
      <c r="I27" s="766"/>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64" t="str">
        <f>E13</f>
        <v/>
      </c>
      <c r="C28" s="764"/>
      <c r="D28" s="767"/>
      <c r="E28" s="767"/>
      <c r="F28" s="765"/>
      <c r="G28" s="765"/>
      <c r="H28" s="765"/>
      <c r="I28" s="765"/>
      <c r="J28" s="521"/>
      <c r="K28" s="521"/>
      <c r="L28" s="521"/>
      <c r="M28" s="585"/>
    </row>
    <row r="29" spans="1:37" ht="18.75" customHeight="1" x14ac:dyDescent="0.25">
      <c r="A29" s="582" t="s">
        <v>172</v>
      </c>
      <c r="B29" s="764" t="str">
        <f>E15</f>
        <v/>
      </c>
      <c r="C29" s="764"/>
      <c r="D29" s="765"/>
      <c r="E29" s="765"/>
      <c r="F29" s="767"/>
      <c r="G29" s="767"/>
      <c r="H29" s="765"/>
      <c r="I29" s="765"/>
      <c r="J29" s="521"/>
      <c r="K29" s="521"/>
      <c r="L29" s="521"/>
      <c r="M29" s="585"/>
    </row>
    <row r="30" spans="1:37" ht="18.75" customHeight="1" x14ac:dyDescent="0.25">
      <c r="A30" s="582" t="s">
        <v>173</v>
      </c>
      <c r="B30" s="764" t="str">
        <f>E17</f>
        <v/>
      </c>
      <c r="C30" s="764"/>
      <c r="D30" s="765"/>
      <c r="E30" s="765"/>
      <c r="F30" s="765"/>
      <c r="G30" s="765"/>
      <c r="H30" s="767"/>
      <c r="I30" s="767"/>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61" t="str">
        <f>IF(M23=1,B23,IF(M24=1,B24,IF(M25=1,B25,"")))</f>
        <v/>
      </c>
      <c r="D32" s="761"/>
      <c r="E32" s="552" t="s">
        <v>175</v>
      </c>
      <c r="F32" s="761" t="str">
        <f>IF(M28=1,B28,IF(M29=1,B29,IF(M30=1,B30,"")))</f>
        <v/>
      </c>
      <c r="G32" s="761"/>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61" t="str">
        <f>IF(M23=2,B23,IF(M24=2,B24,IF(M25=2,B25,"")))</f>
        <v/>
      </c>
      <c r="D34" s="761"/>
      <c r="E34" s="552" t="s">
        <v>175</v>
      </c>
      <c r="F34" s="761" t="str">
        <f>IF(M28=2,B28,IF(M29=2,B29,IF(M30=2,B30,"")))</f>
        <v/>
      </c>
      <c r="G34" s="761"/>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61" t="str">
        <f>IF(M23=3,B23,IF(M24=3,B24,IF(M25=3,B25,"")))</f>
        <v/>
      </c>
      <c r="D36" s="761"/>
      <c r="E36" s="552" t="s">
        <v>175</v>
      </c>
      <c r="F36" s="761" t="str">
        <f>IF(M28=3,B28,IF(M29=3,B29,IF(M30=3,B30,"")))</f>
        <v/>
      </c>
      <c r="G36" s="761"/>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62" t="str">
        <f>IF(D40&gt;$R$47,,UPPER(VLOOKUP(D40,'1MD ELO (4)'!$A$7:$Q$134,2)))</f>
        <v/>
      </c>
      <c r="F40" s="762"/>
      <c r="G40" s="567" t="s">
        <v>7</v>
      </c>
      <c r="H40" s="533"/>
      <c r="I40" s="561"/>
      <c r="J40" s="568"/>
      <c r="K40" s="527" t="s">
        <v>111</v>
      </c>
      <c r="L40" s="574"/>
      <c r="M40" s="562"/>
      <c r="P40" s="556"/>
      <c r="Q40" s="556"/>
      <c r="R40" s="223"/>
    </row>
    <row r="41" spans="1:18" x14ac:dyDescent="0.25">
      <c r="A41" s="536" t="s">
        <v>124</v>
      </c>
      <c r="B41" s="330"/>
      <c r="C41" s="538"/>
      <c r="D41" s="563">
        <v>2</v>
      </c>
      <c r="E41" s="763" t="str">
        <f>IF(D41&gt;$R$47,,UPPER(VLOOKUP(D41,'1MD ELO (4)'!$A$7:$Q$134,2)))</f>
        <v/>
      </c>
      <c r="F41" s="763"/>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t="str">
        <f>L4</f>
        <v>Kovács Zoltán</v>
      </c>
      <c r="L47" s="499"/>
      <c r="M47" s="566"/>
      <c r="P47" s="223"/>
      <c r="Q47" s="217"/>
      <c r="R47" s="557">
        <f>MIN(4,'1MD ELO (4)'!Q5)</f>
        <v>4</v>
      </c>
    </row>
  </sheetData>
  <mergeCells count="42">
    <mergeCell ref="E40:F40"/>
    <mergeCell ref="E41:F41"/>
    <mergeCell ref="C32:D32"/>
    <mergeCell ref="F32:G32"/>
    <mergeCell ref="C34:D34"/>
    <mergeCell ref="F34:G34"/>
    <mergeCell ref="C36:D36"/>
    <mergeCell ref="F36:G36"/>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E7 E9 E11 E13 E15 E17">
    <cfRule type="cellIs" dxfId="271" priority="1" stopIfTrue="1" operator="equal">
      <formula>"Bye"</formula>
    </cfRule>
  </conditionalFormatting>
  <conditionalFormatting sqref="R47">
    <cfRule type="expression" dxfId="270"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8EA89-A4C8-44C4-9E1C-1A17B490D091}">
  <sheetPr codeName="Munka38">
    <tabColor indexed="11"/>
  </sheetPr>
  <dimension ref="A1:AK49"/>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(4)'!$A$7:$O$22,5))</f>
        <v/>
      </c>
      <c r="D7" s="545" t="str">
        <f>IF($B7="","",VLOOKUP($B7,'1MD ELO (4)'!$A$7:$O$22,15))</f>
        <v/>
      </c>
      <c r="E7" s="541" t="str">
        <f>UPPER(IF($B7="","",VLOOKUP($B7,'1MD ELO (4)'!$A$7:$O$22,2)))</f>
        <v/>
      </c>
      <c r="F7" s="544"/>
      <c r="G7" s="541" t="str">
        <f>IF($B7="","",VLOOKUP($B7,'1MD ELO (4)'!$A$7:$O$22,3))</f>
        <v/>
      </c>
      <c r="H7" s="544"/>
      <c r="I7" s="541" t="str">
        <f>IF($B7="","",VLOOKUP($B7,'1MD ELO (4)'!$A$7:$O$22,4))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(4)'!$A$7:$O$22,5))</f>
        <v/>
      </c>
      <c r="D13" s="545" t="str">
        <f>IF($B13="","",VLOOKUP($B13,'1MD ELO (4)'!$A$7:$O$22,15))</f>
        <v/>
      </c>
      <c r="E13" s="541" t="str">
        <f>UPPER(IF($B13="","",VLOOKUP($B13,'1MD ELO (4)'!$A$7:$O$22,2)))</f>
        <v/>
      </c>
      <c r="F13" s="544"/>
      <c r="G13" s="541" t="str">
        <f>IF($B13="","",VLOOKUP($B13,'1MD ELO (4)'!$A$7:$O$22,3))</f>
        <v/>
      </c>
      <c r="H13" s="544"/>
      <c r="I13" s="541"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(4)'!$A$7:$O$22,5))</f>
        <v/>
      </c>
      <c r="D15" s="545" t="str">
        <f>IF($B15="","",VLOOKUP($B15,'1MD ELO (4)'!$A$7:$O$22,15))</f>
        <v/>
      </c>
      <c r="E15" s="540" t="str">
        <f>UPPER(IF($B15="","",VLOOKUP($B15,'1MD ELO (4)'!$A$7:$O$22,2)))</f>
        <v/>
      </c>
      <c r="F15" s="546"/>
      <c r="G15" s="540" t="str">
        <f>IF($B15="","",VLOOKUP($B15,'1MD ELO (4)'!$A$7:$O$22,3))</f>
        <v/>
      </c>
      <c r="H15" s="546"/>
      <c r="I15" s="540"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(4)'!$A$7:$O$22,5))</f>
        <v/>
      </c>
      <c r="D17" s="545" t="str">
        <f>IF($B17="","",VLOOKUP($B17,'1MD ELO (4)'!$A$7:$O$22,15))</f>
        <v/>
      </c>
      <c r="E17" s="540" t="str">
        <f>UPPER(IF($B17="","",VLOOKUP($B17,'1MD ELO (4)'!$A$7:$O$22,2)))</f>
        <v/>
      </c>
      <c r="F17" s="546"/>
      <c r="G17" s="540" t="str">
        <f>IF($B17="","",VLOOKUP($B17,'1MD ELO (4)'!$A$7:$O$22,3))</f>
        <v/>
      </c>
      <c r="H17" s="546"/>
      <c r="I17" s="540" t="str">
        <f>IF($B17="","",VLOOKUP($B17,'1MD ELO (4)'!$A$7:$O$22,4))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 (4)'!$A$7:$O$22,5))</f>
        <v/>
      </c>
      <c r="D19" s="545" t="str">
        <f>IF($B19="","",VLOOKUP($B19,'1MD ELO (4)'!$A$7:$O$22,15))</f>
        <v/>
      </c>
      <c r="E19" s="540" t="str">
        <f>UPPER(IF($B19="","",VLOOKUP($B19,'1MD ELO (4)'!$A$7:$O$22,2)))</f>
        <v/>
      </c>
      <c r="F19" s="546"/>
      <c r="G19" s="540" t="str">
        <f>IF($B19="","",VLOOKUP($B19,'1MD ELO (4)'!$A$7:$O$22,3))</f>
        <v/>
      </c>
      <c r="H19" s="546"/>
      <c r="I19" s="540" t="str">
        <f>IF($B19="","",VLOOKUP($B19,'1MD ELO (4)'!$A$7:$O$22,4))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68"/>
      <c r="C22" s="768"/>
      <c r="D22" s="766" t="str">
        <f>E7</f>
        <v/>
      </c>
      <c r="E22" s="766"/>
      <c r="F22" s="766" t="str">
        <f>E9</f>
        <v/>
      </c>
      <c r="G22" s="766"/>
      <c r="H22" s="766" t="str">
        <f>E11</f>
        <v/>
      </c>
      <c r="I22" s="76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64" t="str">
        <f>E7</f>
        <v/>
      </c>
      <c r="C23" s="764"/>
      <c r="D23" s="767"/>
      <c r="E23" s="767"/>
      <c r="F23" s="765"/>
      <c r="G23" s="765"/>
      <c r="H23" s="765"/>
      <c r="I23" s="765"/>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64" t="str">
        <f>E9</f>
        <v/>
      </c>
      <c r="C24" s="764"/>
      <c r="D24" s="765"/>
      <c r="E24" s="765"/>
      <c r="F24" s="767"/>
      <c r="G24" s="767"/>
      <c r="H24" s="765"/>
      <c r="I24" s="765"/>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64" t="str">
        <f>E11</f>
        <v/>
      </c>
      <c r="C25" s="764"/>
      <c r="D25" s="765"/>
      <c r="E25" s="765"/>
      <c r="F25" s="765"/>
      <c r="G25" s="765"/>
      <c r="H25" s="767"/>
      <c r="I25" s="767"/>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68"/>
      <c r="C27" s="768"/>
      <c r="D27" s="766" t="str">
        <f>E13</f>
        <v/>
      </c>
      <c r="E27" s="766"/>
      <c r="F27" s="766" t="str">
        <f>E15</f>
        <v/>
      </c>
      <c r="G27" s="766"/>
      <c r="H27" s="766" t="str">
        <f>E17</f>
        <v/>
      </c>
      <c r="I27" s="766"/>
      <c r="J27" s="766" t="str">
        <f>E19</f>
        <v/>
      </c>
      <c r="K27" s="76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64" t="str">
        <f>E13</f>
        <v/>
      </c>
      <c r="C28" s="764"/>
      <c r="D28" s="767"/>
      <c r="E28" s="767"/>
      <c r="F28" s="765"/>
      <c r="G28" s="765"/>
      <c r="H28" s="765"/>
      <c r="I28" s="765"/>
      <c r="J28" s="766"/>
      <c r="K28" s="766"/>
      <c r="L28" s="521"/>
      <c r="M28" s="585"/>
    </row>
    <row r="29" spans="1:37" ht="18.75" customHeight="1" x14ac:dyDescent="0.25">
      <c r="A29" s="582" t="s">
        <v>172</v>
      </c>
      <c r="B29" s="764" t="str">
        <f>E15</f>
        <v/>
      </c>
      <c r="C29" s="764"/>
      <c r="D29" s="765"/>
      <c r="E29" s="765"/>
      <c r="F29" s="767"/>
      <c r="G29" s="767"/>
      <c r="H29" s="765"/>
      <c r="I29" s="765"/>
      <c r="J29" s="765"/>
      <c r="K29" s="765"/>
      <c r="L29" s="521"/>
      <c r="M29" s="585"/>
    </row>
    <row r="30" spans="1:37" ht="18.75" customHeight="1" x14ac:dyDescent="0.25">
      <c r="A30" s="582" t="s">
        <v>173</v>
      </c>
      <c r="B30" s="764" t="str">
        <f>E17</f>
        <v/>
      </c>
      <c r="C30" s="764"/>
      <c r="D30" s="765"/>
      <c r="E30" s="765"/>
      <c r="F30" s="765"/>
      <c r="G30" s="765"/>
      <c r="H30" s="767"/>
      <c r="I30" s="767"/>
      <c r="J30" s="765"/>
      <c r="K30" s="765"/>
      <c r="L30" s="521"/>
      <c r="M30" s="585"/>
    </row>
    <row r="31" spans="1:37" ht="18.75" customHeight="1" x14ac:dyDescent="0.25">
      <c r="A31" s="582" t="s">
        <v>177</v>
      </c>
      <c r="B31" s="764" t="str">
        <f>E19</f>
        <v/>
      </c>
      <c r="C31" s="764"/>
      <c r="D31" s="765"/>
      <c r="E31" s="765"/>
      <c r="F31" s="765"/>
      <c r="G31" s="765"/>
      <c r="H31" s="766"/>
      <c r="I31" s="766"/>
      <c r="J31" s="767"/>
      <c r="K31" s="767"/>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61" t="str">
        <f>IF(M23=1,B23,IF(M24=1,B24,IF(M25=1,B25,"")))</f>
        <v/>
      </c>
      <c r="D34" s="761"/>
      <c r="E34" s="552" t="s">
        <v>175</v>
      </c>
      <c r="F34" s="761" t="str">
        <f>IF(M28=1,B28,IF(M29=1,B29,IF(M30=1,B30,IF(M31=1,B31,""))))</f>
        <v/>
      </c>
      <c r="G34" s="761"/>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61" t="str">
        <f>IF(M23=2,B23,IF(M24=2,B24,IF(M25=2,B25,"")))</f>
        <v/>
      </c>
      <c r="D36" s="761"/>
      <c r="E36" s="552" t="s">
        <v>175</v>
      </c>
      <c r="F36" s="761" t="str">
        <f>IF(M28=2,B28,IF(M29=2,B29,IF(M30=2,B30,IF(M31=2,B31,""))))</f>
        <v/>
      </c>
      <c r="G36" s="761"/>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61" t="str">
        <f>IF(M23=3,B23,IF(M24=3,B24,IF(M25=3,B25,"")))</f>
        <v/>
      </c>
      <c r="D38" s="761"/>
      <c r="E38" s="552" t="s">
        <v>175</v>
      </c>
      <c r="F38" s="761" t="str">
        <f>IF(M28=3,B28,IF(M29=3,B29,IF(M30=3,B30,IF(M31=3,B31,""))))</f>
        <v/>
      </c>
      <c r="G38" s="761"/>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62" t="str">
        <f>IF(D42&gt;$R$44,,UPPER(VLOOKUP(D42,'1MD ELO (4)'!$A$7:$Q$134,2)))</f>
        <v/>
      </c>
      <c r="F42" s="762"/>
      <c r="G42" s="567" t="s">
        <v>7</v>
      </c>
      <c r="H42" s="533"/>
      <c r="I42" s="561"/>
      <c r="J42" s="568"/>
      <c r="K42" s="527" t="s">
        <v>111</v>
      </c>
      <c r="L42" s="574"/>
      <c r="M42" s="562"/>
      <c r="P42" s="556"/>
      <c r="Q42" s="556"/>
      <c r="R42" s="223"/>
    </row>
    <row r="43" spans="1:18" x14ac:dyDescent="0.25">
      <c r="A43" s="536" t="s">
        <v>124</v>
      </c>
      <c r="B43" s="330"/>
      <c r="C43" s="538"/>
      <c r="D43" s="563">
        <v>2</v>
      </c>
      <c r="E43" s="763" t="str">
        <f>IF(D43&gt;$R$44,,UPPER(VLOOKUP(D43,'1MD ELO (4)'!$A$7:$Q$134,2)))</f>
        <v/>
      </c>
      <c r="F43" s="763"/>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 (4)'!Q2)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Kovács Zoltán</v>
      </c>
      <c r="L49" s="499"/>
      <c r="M49" s="566"/>
      <c r="P49" s="223"/>
      <c r="Q49" s="217"/>
      <c r="R49" s="557"/>
    </row>
  </sheetData>
  <mergeCells count="51">
    <mergeCell ref="E42:F42"/>
    <mergeCell ref="E43:F43"/>
    <mergeCell ref="C34:D34"/>
    <mergeCell ref="F34:G34"/>
    <mergeCell ref="C36:D36"/>
    <mergeCell ref="F36:G36"/>
    <mergeCell ref="C38:D38"/>
    <mergeCell ref="F38:G38"/>
    <mergeCell ref="B31:C31"/>
    <mergeCell ref="D31:E31"/>
    <mergeCell ref="F31:G31"/>
    <mergeCell ref="H31:I31"/>
    <mergeCell ref="J31:K31"/>
    <mergeCell ref="B30:C30"/>
    <mergeCell ref="D30:E30"/>
    <mergeCell ref="F30:G30"/>
    <mergeCell ref="H30:I30"/>
    <mergeCell ref="J30:K30"/>
    <mergeCell ref="B29:C29"/>
    <mergeCell ref="D29:E29"/>
    <mergeCell ref="F29:G29"/>
    <mergeCell ref="H29:I29"/>
    <mergeCell ref="J29:K29"/>
    <mergeCell ref="B28:C28"/>
    <mergeCell ref="D28:E28"/>
    <mergeCell ref="F28:G28"/>
    <mergeCell ref="H28:I28"/>
    <mergeCell ref="J28:K28"/>
    <mergeCell ref="B27:C27"/>
    <mergeCell ref="D27:E27"/>
    <mergeCell ref="F27:G27"/>
    <mergeCell ref="H27:I27"/>
    <mergeCell ref="J27:K27"/>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E7 E9 E11 E13 E15 E17 E19">
    <cfRule type="cellIs" dxfId="269" priority="1" stopIfTrue="1" operator="equal">
      <formula>"Bye"</formula>
    </cfRule>
  </conditionalFormatting>
  <conditionalFormatting sqref="R44 R49">
    <cfRule type="expression" dxfId="268"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F76BB-ECC4-45EB-81AF-3F47734EA676}">
  <sheetPr codeName="Munka59">
    <tabColor indexed="11"/>
  </sheetPr>
  <dimension ref="A1:AK53"/>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(4)'!$A$7:$O$22,5))</f>
        <v/>
      </c>
      <c r="D7" s="545" t="str">
        <f>IF($B7="","",VLOOKUP($B7,'1MD ELO (4)'!$A$7:$O$22,15))</f>
        <v/>
      </c>
      <c r="E7" s="541" t="str">
        <f>UPPER(IF($B7="","",VLOOKUP($B7,'1MD ELO (4)'!$A$7:$O$22,2)))</f>
        <v/>
      </c>
      <c r="F7" s="544"/>
      <c r="G7" s="541" t="str">
        <f>IF($B7="","",VLOOKUP($B7,'1MD ELO (4)'!$A$7:$O$22,3))</f>
        <v/>
      </c>
      <c r="H7" s="544"/>
      <c r="I7" s="541" t="str">
        <f>IF($B7="","",VLOOKUP($B7,'1MD ELO (4)'!$A$7:$O$22,4))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(4)'!$A$7:$O$22,5))</f>
        <v/>
      </c>
      <c r="D13" s="545" t="str">
        <f>IF($B13="","",VLOOKUP($B13,'1MD ELO (4)'!$A$7:$O$22,15))</f>
        <v/>
      </c>
      <c r="E13" s="540" t="str">
        <f>UPPER(IF($B13="","",VLOOKUP($B13,'1MD ELO (4)'!$A$7:$O$22,2)))</f>
        <v/>
      </c>
      <c r="F13" s="546"/>
      <c r="G13" s="540" t="str">
        <f>IF($B13="","",VLOOKUP($B13,'1MD ELO (4)'!$A$7:$O$22,3))</f>
        <v/>
      </c>
      <c r="H13" s="546"/>
      <c r="I13" s="540"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(4)'!$A$7:$O$22,5))</f>
        <v/>
      </c>
      <c r="D15" s="674" t="str">
        <f>IF($B15="","",VLOOKUP($B15,'1MD ELO (4)'!$A$7:$O$22,15))</f>
        <v/>
      </c>
      <c r="E15" s="541" t="str">
        <f>UPPER(IF($B15="","",VLOOKUP($B15,'1MD ELO (4)'!$A$7:$O$22,2)))</f>
        <v/>
      </c>
      <c r="F15" s="544"/>
      <c r="G15" s="541" t="str">
        <f>IF($B15="","",VLOOKUP($B15,'1MD ELO (4)'!$A$7:$O$22,3))</f>
        <v/>
      </c>
      <c r="H15" s="544"/>
      <c r="I15" s="541"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(4)'!$A$7:$O$22,5))</f>
        <v/>
      </c>
      <c r="D17" s="545" t="str">
        <f>IF($B17="","",VLOOKUP($B17,'1MD ELO (4)'!$A$7:$O$22,15))</f>
        <v/>
      </c>
      <c r="E17" s="540" t="str">
        <f>UPPER(IF($B17="","",VLOOKUP($B17,'1MD ELO (4)'!$A$7:$O$22,2)))</f>
        <v/>
      </c>
      <c r="F17" s="546"/>
      <c r="G17" s="540" t="str">
        <f>IF($B17="","",VLOOKUP($B17,'1MD ELO (4)'!$A$7:$O$22,3))</f>
        <v/>
      </c>
      <c r="H17" s="546"/>
      <c r="I17" s="540" t="str">
        <f>IF($B17="","",VLOOKUP($B17,'1MD ELO (4)'!$A$7:$O$22,4))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(4)'!$A$7:$O$22,5))</f>
        <v/>
      </c>
      <c r="D19" s="545" t="str">
        <f>IF($B19="","",VLOOKUP($B19,'1MD ELO (4)'!$A$7:$O$22,15))</f>
        <v/>
      </c>
      <c r="E19" s="540" t="str">
        <f>UPPER(IF($B19="","",VLOOKUP($B19,'1MD ELO (4)'!$A$7:$O$22,2)))</f>
        <v/>
      </c>
      <c r="F19" s="546"/>
      <c r="G19" s="540" t="str">
        <f>IF($B19="","",VLOOKUP($B19,'1MD ELO (4)'!$A$7:$O$22,3))</f>
        <v/>
      </c>
      <c r="H19" s="546"/>
      <c r="I19" s="540" t="str">
        <f>IF($B19="","",VLOOKUP($B19,'1MD ELO (4)'!$A$7:$O$22,4))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(4)'!$A$7:$O$22,5))</f>
        <v/>
      </c>
      <c r="D21" s="545" t="str">
        <f>IF($B21="","",VLOOKUP($B21,'1MD ELO (4)'!$A$7:$O$22,15))</f>
        <v/>
      </c>
      <c r="E21" s="540" t="str">
        <f>UPPER(IF($B21="","",VLOOKUP($B21,'1MD ELO (4)'!$A$7:$O$22,2)))</f>
        <v/>
      </c>
      <c r="F21" s="546"/>
      <c r="G21" s="540" t="str">
        <f>IF($B21="","",VLOOKUP($B21,'1MD ELO (4)'!$A$7:$O$22,3))</f>
        <v/>
      </c>
      <c r="H21" s="546"/>
      <c r="I21" s="540" t="str">
        <f>IF($B21="","",VLOOKUP($B21,'1MD ELO (4)'!$A$7:$O$22,4))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68"/>
      <c r="C24" s="768"/>
      <c r="D24" s="766" t="str">
        <f>E7</f>
        <v/>
      </c>
      <c r="E24" s="766"/>
      <c r="F24" s="766" t="str">
        <f>E9</f>
        <v/>
      </c>
      <c r="G24" s="766"/>
      <c r="H24" s="766" t="str">
        <f>E11</f>
        <v/>
      </c>
      <c r="I24" s="766"/>
      <c r="J24" s="766" t="str">
        <f>E13</f>
        <v/>
      </c>
      <c r="K24" s="766"/>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64" t="str">
        <f>E7</f>
        <v/>
      </c>
      <c r="C25" s="764"/>
      <c r="D25" s="767"/>
      <c r="E25" s="767"/>
      <c r="F25" s="765"/>
      <c r="G25" s="765"/>
      <c r="H25" s="765"/>
      <c r="I25" s="765"/>
      <c r="J25" s="766"/>
      <c r="K25" s="766"/>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64" t="str">
        <f>E9</f>
        <v/>
      </c>
      <c r="C26" s="764"/>
      <c r="D26" s="765"/>
      <c r="E26" s="765"/>
      <c r="F26" s="767"/>
      <c r="G26" s="767"/>
      <c r="H26" s="765"/>
      <c r="I26" s="765"/>
      <c r="J26" s="765"/>
      <c r="K26" s="765"/>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64" t="str">
        <f>E11</f>
        <v/>
      </c>
      <c r="C27" s="764"/>
      <c r="D27" s="765"/>
      <c r="E27" s="765"/>
      <c r="F27" s="765"/>
      <c r="G27" s="765"/>
      <c r="H27" s="767"/>
      <c r="I27" s="767"/>
      <c r="J27" s="765"/>
      <c r="K27" s="765"/>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64" t="str">
        <f>E13</f>
        <v/>
      </c>
      <c r="C28" s="764"/>
      <c r="D28" s="765"/>
      <c r="E28" s="765"/>
      <c r="F28" s="765"/>
      <c r="G28" s="765"/>
      <c r="H28" s="766"/>
      <c r="I28" s="766"/>
      <c r="J28" s="767"/>
      <c r="K28" s="767"/>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68"/>
      <c r="C30" s="768"/>
      <c r="D30" s="766" t="str">
        <f>E15</f>
        <v/>
      </c>
      <c r="E30" s="766"/>
      <c r="F30" s="766" t="str">
        <f>E17</f>
        <v/>
      </c>
      <c r="G30" s="766"/>
      <c r="H30" s="776" t="str">
        <f>E19</f>
        <v/>
      </c>
      <c r="I30" s="777"/>
      <c r="J30" s="766" t="str">
        <f>E21</f>
        <v/>
      </c>
      <c r="K30" s="766"/>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78" t="str">
        <f>E15</f>
        <v/>
      </c>
      <c r="C31" s="779"/>
      <c r="D31" s="767"/>
      <c r="E31" s="767"/>
      <c r="F31" s="765"/>
      <c r="G31" s="765"/>
      <c r="H31" s="765"/>
      <c r="I31" s="765"/>
      <c r="J31" s="766"/>
      <c r="K31" s="766"/>
      <c r="L31" s="521"/>
      <c r="M31" s="585"/>
    </row>
    <row r="32" spans="1:37" ht="18.75" customHeight="1" x14ac:dyDescent="0.25">
      <c r="A32" s="672" t="s">
        <v>173</v>
      </c>
      <c r="B32" s="764" t="str">
        <f>E17</f>
        <v/>
      </c>
      <c r="C32" s="764"/>
      <c r="D32" s="765"/>
      <c r="E32" s="765"/>
      <c r="F32" s="767"/>
      <c r="G32" s="767"/>
      <c r="H32" s="765"/>
      <c r="I32" s="765"/>
      <c r="J32" s="765"/>
      <c r="K32" s="765"/>
      <c r="L32" s="521"/>
      <c r="M32" s="585"/>
    </row>
    <row r="33" spans="1:18" ht="18.75" customHeight="1" x14ac:dyDescent="0.25">
      <c r="A33" s="672" t="s">
        <v>177</v>
      </c>
      <c r="B33" s="764" t="str">
        <f>E19</f>
        <v/>
      </c>
      <c r="C33" s="764"/>
      <c r="D33" s="765"/>
      <c r="E33" s="765"/>
      <c r="F33" s="765"/>
      <c r="G33" s="765"/>
      <c r="H33" s="767"/>
      <c r="I33" s="767"/>
      <c r="J33" s="765"/>
      <c r="K33" s="765"/>
      <c r="L33" s="521"/>
      <c r="M33" s="585"/>
    </row>
    <row r="34" spans="1:18" ht="18.75" customHeight="1" x14ac:dyDescent="0.25">
      <c r="A34" s="672" t="s">
        <v>216</v>
      </c>
      <c r="B34" s="764" t="str">
        <f>E21</f>
        <v/>
      </c>
      <c r="C34" s="764"/>
      <c r="D34" s="765"/>
      <c r="E34" s="765"/>
      <c r="F34" s="765"/>
      <c r="G34" s="765"/>
      <c r="H34" s="766"/>
      <c r="I34" s="766"/>
      <c r="J34" s="767"/>
      <c r="K34" s="767"/>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61" t="str">
        <f>IF(M25=1,B25,IF(M26=1,B26,IF(M27=1,B27,IF(M28=1,B28,""))))</f>
        <v/>
      </c>
      <c r="D37" s="761"/>
      <c r="E37" s="552" t="s">
        <v>175</v>
      </c>
      <c r="F37" s="761" t="str">
        <f>IF(M31=1,B31,IF(M32=1,B32,IF(M33=1,B33,IF(M34=1,B34,""))))</f>
        <v/>
      </c>
      <c r="G37" s="761"/>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61" t="str">
        <f>IF(M25=2,B25,IF(M26=2,B26,IF(M27=2,B27,IF(M28=2,B28,""))))</f>
        <v/>
      </c>
      <c r="D39" s="761"/>
      <c r="E39" s="552" t="s">
        <v>175</v>
      </c>
      <c r="F39" s="761" t="str">
        <f>IF(M31=2,B31,IF(M32=2,B32,IF(M33=2,B33,IF(M34=2,B34,""))))</f>
        <v/>
      </c>
      <c r="G39" s="761"/>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61" t="str">
        <f>IF(M25=3,B25,IF(M26=3,B26,IF(M27=3,B27,IF(M28=3,B28,""))))</f>
        <v/>
      </c>
      <c r="D41" s="761"/>
      <c r="E41" s="552" t="s">
        <v>175</v>
      </c>
      <c r="F41" s="761" t="str">
        <f>IF(M31=3,B31,IF(M32=3,B32,IF(M33=3,B33,IF(M34=3,B34,""))))</f>
        <v/>
      </c>
      <c r="G41" s="761"/>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61">
        <f>IF(M25=4,B25,IF(M26=4,B26,IF(M27=4,B27,IF(M28=4,B28,))))</f>
        <v>0</v>
      </c>
      <c r="D43" s="761"/>
      <c r="E43" s="552" t="s">
        <v>175</v>
      </c>
      <c r="F43" s="761" t="str">
        <f>IF(M31=3,B31,IF(M32=3,B32,IF(M33=4,B33,IF(M34=4,B34,""))))</f>
        <v/>
      </c>
      <c r="G43" s="761"/>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62" t="str">
        <f>IF(D46&gt;$R$47,,UPPER(VLOOKUP(D46,'1MD ELO (4)'!$A$7:$Q$134,2)))</f>
        <v/>
      </c>
      <c r="F46" s="762"/>
      <c r="G46" s="567" t="s">
        <v>7</v>
      </c>
      <c r="H46" s="533"/>
      <c r="I46" s="561"/>
      <c r="J46" s="568"/>
      <c r="K46" s="527" t="s">
        <v>111</v>
      </c>
      <c r="L46" s="574"/>
      <c r="M46" s="562"/>
      <c r="P46" s="223"/>
      <c r="Q46" s="217"/>
      <c r="R46" s="223"/>
    </row>
    <row r="47" spans="1:18" x14ac:dyDescent="0.25">
      <c r="A47" s="536" t="s">
        <v>124</v>
      </c>
      <c r="B47" s="330"/>
      <c r="C47" s="538"/>
      <c r="D47" s="563">
        <v>2</v>
      </c>
      <c r="E47" s="763" t="str">
        <f>IF(D47&gt;$R$47,,UPPER(VLOOKUP(D47,'1MD ELO (4)'!$A$7:$Q$134,2)))</f>
        <v/>
      </c>
      <c r="F47" s="763"/>
      <c r="G47" s="569" t="s">
        <v>8</v>
      </c>
      <c r="H47" s="89"/>
      <c r="I47" s="525"/>
      <c r="J47" s="90"/>
      <c r="K47" s="571"/>
      <c r="L47" s="499"/>
      <c r="M47" s="566"/>
      <c r="P47" s="556"/>
      <c r="Q47" s="556"/>
      <c r="R47" s="557">
        <f>MIN(4,'1MD ELO (4)'!Q2)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t="str">
        <f>L4</f>
        <v>Kovács Zoltán</v>
      </c>
      <c r="L53" s="499"/>
      <c r="M53" s="566"/>
    </row>
  </sheetData>
  <mergeCells count="62">
    <mergeCell ref="C43:D43"/>
    <mergeCell ref="F43:G43"/>
    <mergeCell ref="E46:F46"/>
    <mergeCell ref="E47:F47"/>
    <mergeCell ref="C37:D37"/>
    <mergeCell ref="F37:G37"/>
    <mergeCell ref="C39:D39"/>
    <mergeCell ref="F39:G39"/>
    <mergeCell ref="C41:D41"/>
    <mergeCell ref="F41:G41"/>
    <mergeCell ref="B34:C34"/>
    <mergeCell ref="D34:E34"/>
    <mergeCell ref="F34:G34"/>
    <mergeCell ref="H34:I34"/>
    <mergeCell ref="J34:K34"/>
    <mergeCell ref="B33:C33"/>
    <mergeCell ref="D33:E33"/>
    <mergeCell ref="F33:G33"/>
    <mergeCell ref="H33:I33"/>
    <mergeCell ref="J33:K33"/>
    <mergeCell ref="B32:C32"/>
    <mergeCell ref="D32:E32"/>
    <mergeCell ref="F32:G32"/>
    <mergeCell ref="H32:I32"/>
    <mergeCell ref="J32:K32"/>
    <mergeCell ref="B31:C31"/>
    <mergeCell ref="D31:E31"/>
    <mergeCell ref="F31:G31"/>
    <mergeCell ref="H31:I31"/>
    <mergeCell ref="J31:K31"/>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B26:C26"/>
    <mergeCell ref="D26:E26"/>
    <mergeCell ref="F26:G26"/>
    <mergeCell ref="H26:I26"/>
    <mergeCell ref="J26:K26"/>
    <mergeCell ref="H24:I24"/>
    <mergeCell ref="J24:K24"/>
    <mergeCell ref="B25:C25"/>
    <mergeCell ref="D25:E25"/>
    <mergeCell ref="F25:G25"/>
    <mergeCell ref="H25:I25"/>
    <mergeCell ref="J25:K25"/>
    <mergeCell ref="A1:F1"/>
    <mergeCell ref="A4:C4"/>
    <mergeCell ref="B24:C24"/>
    <mergeCell ref="D24:E24"/>
    <mergeCell ref="F24:G24"/>
  </mergeCells>
  <conditionalFormatting sqref="E7 E9 E11 E13 E15 E17 E19:E21">
    <cfRule type="cellIs" dxfId="267" priority="1" stopIfTrue="1" operator="equal">
      <formula>"Bye"</formula>
    </cfRule>
  </conditionalFormatting>
  <conditionalFormatting sqref="R47 R52">
    <cfRule type="expression" dxfId="266"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F930C-07A8-43F8-98C5-F7830AAB2ABD}">
  <sheetPr codeName="Munka39">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Diákolimpiai Döntő</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701">
        <f>Altalanos!$D$8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3"/>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70" t="str">
        <f>Altalanos!$A$10</f>
        <v xml:space="preserve">2026. május 7. </v>
      </c>
      <c r="B4" s="770"/>
      <c r="C4" s="770"/>
      <c r="D4" s="481"/>
      <c r="E4" s="482"/>
      <c r="F4" s="482"/>
      <c r="G4" s="482" t="str">
        <f>Altalanos!$C$10</f>
        <v>Gyula</v>
      </c>
      <c r="H4" s="483"/>
      <c r="I4" s="482"/>
      <c r="J4" s="484"/>
      <c r="K4" s="485"/>
      <c r="L4" s="484"/>
      <c r="M4" s="486"/>
      <c r="N4" s="484"/>
      <c r="O4" s="482"/>
      <c r="P4" s="484"/>
      <c r="Q4" s="482"/>
      <c r="R4" s="487" t="str">
        <f>Altalanos!$E$10</f>
        <v>Kovács Zoltán</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2" customFormat="1" ht="11.1" customHeight="1" thickBot="1" x14ac:dyDescent="0.3">
      <c r="A6" s="713"/>
      <c r="B6" s="714"/>
      <c r="C6" s="714"/>
      <c r="D6" s="714"/>
      <c r="E6" s="714"/>
      <c r="F6" s="713" t="str">
        <f>IF(Y3="","",CONCATENATE(VLOOKUP(Y3,AB1:AH1,4)," pont"))</f>
        <v/>
      </c>
      <c r="G6" s="715"/>
      <c r="H6" s="716"/>
      <c r="I6" s="715"/>
      <c r="J6" s="717"/>
      <c r="K6" s="714" t="str">
        <f>IF(Y3="","",CONCATENATE(VLOOKUP(Y3,AB1:AH1,3)," pont"))</f>
        <v/>
      </c>
      <c r="L6" s="717"/>
      <c r="M6" s="714" t="str">
        <f>IF(Y3="","",CONCATENATE(VLOOKUP(Y3,AB1:AH1,2)," pont"))</f>
        <v/>
      </c>
      <c r="N6" s="717"/>
      <c r="O6" s="714" t="str">
        <f>IF(Y3="","",CONCATENATE(VLOOKUP(Y3,AB1:AH1,1)," pont"))</f>
        <v/>
      </c>
      <c r="P6" s="717"/>
      <c r="Q6" s="714"/>
      <c r="R6" s="718"/>
      <c r="T6" s="719"/>
      <c r="U6" s="719"/>
      <c r="V6" s="719"/>
      <c r="W6" s="719"/>
      <c r="X6" s="719"/>
      <c r="Y6" s="720"/>
      <c r="Z6" s="720"/>
      <c r="AA6" s="720" t="s">
        <v>196</v>
      </c>
      <c r="AB6" s="721">
        <v>150</v>
      </c>
      <c r="AC6" s="721">
        <v>120</v>
      </c>
      <c r="AD6" s="721">
        <v>90</v>
      </c>
      <c r="AE6" s="721">
        <v>60</v>
      </c>
      <c r="AF6" s="721">
        <v>40</v>
      </c>
      <c r="AG6" s="721">
        <v>25</v>
      </c>
      <c r="AH6" s="721">
        <v>10</v>
      </c>
      <c r="AI6" s="722"/>
      <c r="AJ6" s="722"/>
      <c r="AK6" s="722"/>
      <c r="AL6" s="719"/>
      <c r="AM6" s="719"/>
      <c r="AN6" s="719"/>
      <c r="AO6" s="719"/>
      <c r="AP6" s="719"/>
      <c r="AQ6" s="719"/>
      <c r="AR6" s="719"/>
      <c r="AS6" s="719"/>
    </row>
    <row r="7" spans="1:45" s="38" customFormat="1" ht="12.9" customHeight="1" x14ac:dyDescent="0.25">
      <c r="A7" s="153">
        <v>1</v>
      </c>
      <c r="B7" s="488" t="str">
        <f>IF($E7="","",VLOOKUP($E7,'1MD ELO (4)'!$A$7:$O$22,14))</f>
        <v/>
      </c>
      <c r="C7" s="489" t="str">
        <f>IF($E7="","",VLOOKUP($E7,'1MD ELO (4)'!$A$7:$O$22,15))</f>
        <v/>
      </c>
      <c r="D7" s="489" t="str">
        <f>IF($E7="","",VLOOKUP($E7,'1MD ELO (4)'!$A$7:$O$22,5))</f>
        <v/>
      </c>
      <c r="E7" s="490"/>
      <c r="F7" s="491" t="str">
        <f>UPPER(IF($E7="","",VLOOKUP($E7,'1MD ELO (4)'!$A$7:$O$22,2)))</f>
        <v/>
      </c>
      <c r="G7" s="491" t="str">
        <f>IF($E7="","",VLOOKUP($E7,'1MD ELO (4)'!$A$7:$O$22,3))</f>
        <v/>
      </c>
      <c r="H7" s="491"/>
      <c r="I7" s="491" t="str">
        <f>IF($E7="","",VLOOKUP($E7,'1MD ELO (4)'!$A$7:$O$22,4))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 (4)'!$A$7:$O$22,14))</f>
        <v/>
      </c>
      <c r="C9" s="489" t="str">
        <f>IF($E9="","",VLOOKUP($E9,'1MD ELO (4)'!$A$7:$O$22,15))</f>
        <v/>
      </c>
      <c r="D9" s="489" t="str">
        <f>IF($E9="","",VLOOKUP($E9,'1MD ELO (4)'!$A$7:$O$22,5))</f>
        <v/>
      </c>
      <c r="E9" s="650"/>
      <c r="F9" s="540" t="str">
        <f>UPPER(IF($E9="","",VLOOKUP($E9,'1MD ELO (4)'!$A$7:$O$22,2)))</f>
        <v/>
      </c>
      <c r="G9" s="540" t="str">
        <f>IF($E9="","",VLOOKUP($E9,'1MD ELO (4)'!$A$7:$O$22,3))</f>
        <v/>
      </c>
      <c r="H9" s="540"/>
      <c r="I9" s="540" t="str">
        <f>IF($E9="","",VLOOKUP($E9,'1MD ELO (4)'!$A$7:$O$22,4))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 (4)'!$A$7:$O$22,14))</f>
        <v/>
      </c>
      <c r="C11" s="489" t="str">
        <f>IF($E11="","",VLOOKUP($E11,'1MD ELO (4)'!$A$7:$O$22,15))</f>
        <v/>
      </c>
      <c r="D11" s="489" t="str">
        <f>IF($E11="","",VLOOKUP($E11,'1MD ELO (4)'!$A$7:$O$22,5))</f>
        <v/>
      </c>
      <c r="E11" s="650"/>
      <c r="F11" s="540" t="str">
        <f>UPPER(IF($E11="","",VLOOKUP($E11,'1MD ELO (4)'!$A$7:$O$22,2)))</f>
        <v/>
      </c>
      <c r="G11" s="540" t="str">
        <f>IF($E11="","",VLOOKUP($E11,'1MD ELO (4)'!$A$7:$O$22,3))</f>
        <v/>
      </c>
      <c r="H11" s="540"/>
      <c r="I11" s="540" t="str">
        <f>IF($E11="","",VLOOKUP($E11,'1MD ELO (4)'!$A$7:$O$22,4))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 (4)'!$A$7:$O$22,14))</f>
        <v/>
      </c>
      <c r="C13" s="489" t="str">
        <f>IF($E13="","",VLOOKUP($E13,'1MD ELO (4)'!$A$7:$O$22,15))</f>
        <v/>
      </c>
      <c r="D13" s="489" t="str">
        <f>IF($E13="","",VLOOKUP($E13,'1MD ELO (4)'!$A$7:$O$22,5))</f>
        <v/>
      </c>
      <c r="E13" s="650"/>
      <c r="F13" s="540" t="str">
        <f>UPPER(IF($E13="","",VLOOKUP($E13,'1MD ELO (4)'!$A$7:$O$22,2)))</f>
        <v/>
      </c>
      <c r="G13" s="540" t="str">
        <f>IF($E13="","",VLOOKUP($E13,'1MD ELO (4)'!$A$7:$O$22,3))</f>
        <v/>
      </c>
      <c r="H13" s="540"/>
      <c r="I13" s="540" t="str">
        <f>IF($E13="","",VLOOKUP($E13,'1MD ELO (4)'!$A$7:$O$22,4))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 (4)'!$A$7:$O$22,14))</f>
        <v/>
      </c>
      <c r="C15" s="489" t="str">
        <f>IF($E15="","",VLOOKUP($E15,'1MD ELO (4)'!$A$7:$O$22,15))</f>
        <v/>
      </c>
      <c r="D15" s="489" t="str">
        <f>IF($E15="","",VLOOKUP($E15,'1MD ELO (4)'!$A$7:$O$22,5))</f>
        <v/>
      </c>
      <c r="E15" s="650"/>
      <c r="F15" s="540" t="str">
        <f>UPPER(IF($E15="","",VLOOKUP($E15,'1MD ELO (4)'!$A$7:$O$22,2)))</f>
        <v/>
      </c>
      <c r="G15" s="540" t="str">
        <f>IF($E15="","",VLOOKUP($E15,'1MD ELO (4)'!$A$7:$O$22,3))</f>
        <v/>
      </c>
      <c r="H15" s="540"/>
      <c r="I15" s="540" t="str">
        <f>IF($E15="","",VLOOKUP($E15,'1MD ELO (4)'!$A$7:$O$22,4))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 (4)'!$A$7:$O$22,14))</f>
        <v/>
      </c>
      <c r="C17" s="489" t="str">
        <f>IF($E17="","",VLOOKUP($E17,'1MD ELO (4)'!$A$7:$O$22,15))</f>
        <v/>
      </c>
      <c r="D17" s="489" t="str">
        <f>IF($E17="","",VLOOKUP($E17,'1MD ELO (4)'!$A$7:$O$22,5))</f>
        <v/>
      </c>
      <c r="E17" s="650"/>
      <c r="F17" s="540" t="str">
        <f>UPPER(IF($E17="","",VLOOKUP($E17,'1MD ELO (4)'!$A$7:$O$22,2)))</f>
        <v/>
      </c>
      <c r="G17" s="540" t="str">
        <f>IF($E17="","",VLOOKUP($E17,'1MD ELO (4)'!$A$7:$O$22,3))</f>
        <v/>
      </c>
      <c r="H17" s="540"/>
      <c r="I17" s="540" t="str">
        <f>IF($E17="","",VLOOKUP($E17,'1MD ELO (4)'!$A$7:$O$22,4))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 (4)'!$A$7:$O$22,14))</f>
        <v/>
      </c>
      <c r="C19" s="489" t="str">
        <f>IF($E19="","",VLOOKUP($E19,'1MD ELO (4)'!$A$7:$O$22,15))</f>
        <v/>
      </c>
      <c r="D19" s="489" t="str">
        <f>IF($E19="","",VLOOKUP($E19,'1MD ELO (4)'!$A$7:$O$22,5))</f>
        <v/>
      </c>
      <c r="E19" s="650"/>
      <c r="F19" s="540" t="str">
        <f>UPPER(IF($E19="","",VLOOKUP($E19,'1MD ELO (4)'!$A$7:$O$22,2)))</f>
        <v/>
      </c>
      <c r="G19" s="540" t="str">
        <f>IF($E19="","",VLOOKUP($E19,'1MD ELO (4)'!$A$7:$O$22,3))</f>
        <v/>
      </c>
      <c r="H19" s="540"/>
      <c r="I19" s="540" t="str">
        <f>IF($E19="","",VLOOKUP($E19,'1MD ELO (4)'!$A$7:$O$22,4))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 (4)'!$A$7:$O$22,14))</f>
        <v/>
      </c>
      <c r="C21" s="489" t="str">
        <f>IF($E21="","",VLOOKUP($E21,'1MD ELO (4)'!$A$7:$O$22,15))</f>
        <v/>
      </c>
      <c r="D21" s="489" t="str">
        <f>IF($E21="","",VLOOKUP($E21,'1MD ELO (4)'!$A$7:$O$22,5))</f>
        <v/>
      </c>
      <c r="E21" s="490"/>
      <c r="F21" s="541" t="str">
        <f>UPPER(IF($E21="","",VLOOKUP($E21,'1MD ELO (4)'!$A$7:$O$22,2)))</f>
        <v/>
      </c>
      <c r="G21" s="541" t="str">
        <f>IF($E21="","",VLOOKUP($E21,'1MD ELO (4)'!$A$7:$O$22,3))</f>
        <v/>
      </c>
      <c r="H21" s="541"/>
      <c r="I21" s="541" t="str">
        <f>IF($E21="","",VLOOKUP($E21,'1MD ELO (4)'!$A$7:$O$22,4))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 (4)'!$A$7:$Q$134,2)))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 (4)'!$A$7:$Q$134,2)))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t="str">
        <f>R4</f>
        <v>Kovács Zoltán</v>
      </c>
      <c r="P62" s="529"/>
      <c r="Q62" s="330"/>
      <c r="R62" s="241">
        <f>MIN(4,'1MD ELO (4)'!Q5)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B22 B24 B26 B28 B30 B32 B34 B36 B38 B40 B42 B44 B46 B48 B50 B52">
    <cfRule type="cellIs" dxfId="265" priority="7" stopIfTrue="1" operator="equal">
      <formula>"QA"</formula>
    </cfRule>
    <cfRule type="cellIs" dxfId="264" priority="8" stopIfTrue="1" operator="equal">
      <formula>"DA"</formula>
    </cfRule>
  </conditionalFormatting>
  <conditionalFormatting sqref="E7 E21">
    <cfRule type="expression" dxfId="263" priority="5" stopIfTrue="1">
      <formula>$E7&lt;5</formula>
    </cfRule>
  </conditionalFormatting>
  <conditionalFormatting sqref="E22 E24 E26 E28 E30 E32 E34 E36 E38 E40 E42 E44 E46 E48 E50 E52">
    <cfRule type="expression" dxfId="262" priority="13" stopIfTrue="1">
      <formula>AND($E22&lt;9,$C22&gt;0)</formula>
    </cfRule>
  </conditionalFormatting>
  <conditionalFormatting sqref="F7 F9 F11 F13 F15 F17 F19 F21:F22">
    <cfRule type="cellIs" dxfId="261" priority="4" stopIfTrue="1" operator="equal">
      <formula>"Bye"</formula>
    </cfRule>
  </conditionalFormatting>
  <conditionalFormatting sqref="F24 F26 F28 F30 F32 F34 F36 F38 F40 F42 F44 F46 F48 F50">
    <cfRule type="cellIs" dxfId="260" priority="11" stopIfTrue="1" operator="equal">
      <formula>"Bye"</formula>
    </cfRule>
  </conditionalFormatting>
  <conditionalFormatting sqref="F24:I24 F26:I26 F28:I28 F30:I30 F32:I32 F34:I34 F36:I36 F38:I38 F40:I40 F42:I42 F44:I44 F46:I46 F48:I48 F50:I50 F22:I22">
    <cfRule type="expression" dxfId="259" priority="12" stopIfTrue="1">
      <formula>AND($E22&lt;9,$C22&gt;0)</formula>
    </cfRule>
  </conditionalFormatting>
  <conditionalFormatting sqref="H7 H9 H11 H13 H15 H17 H19 H21">
    <cfRule type="expression" dxfId="258" priority="17" stopIfTrue="1">
      <formula>AND($E7&lt;9,$C7&gt;0)</formula>
    </cfRule>
  </conditionalFormatting>
  <conditionalFormatting sqref="I8 K10 I12 M14 I16 K18 I20 I23 K25 I27 M29 I31 K33 I35 I39 K41 I43 M45 I47 K49 I51">
    <cfRule type="expression" dxfId="257" priority="14" stopIfTrue="1">
      <formula>AND($O$1="CU",I8="Umpire")</formula>
    </cfRule>
    <cfRule type="expression" dxfId="256" priority="15" stopIfTrue="1">
      <formula>AND($O$1="CU",I8&lt;&gt;"Umpire",J8&lt;&gt;"")</formula>
    </cfRule>
    <cfRule type="expression" dxfId="255" priority="16" stopIfTrue="1">
      <formula>AND($O$1="CU",I8&lt;&gt;"Umpire")</formula>
    </cfRule>
  </conditionalFormatting>
  <conditionalFormatting sqref="J8 L10 J12 N14 J16 L18 J20 R62">
    <cfRule type="expression" dxfId="254" priority="6" stopIfTrue="1">
      <formula>$O$1="CU"</formula>
    </cfRule>
  </conditionalFormatting>
  <conditionalFormatting sqref="K8 M10 K12 O14 K16 M18 K20 K23 M25 K27 O29 K31 M33 K35 K39 M41 K43 O45 K47 M49 K51">
    <cfRule type="expression" dxfId="253" priority="9" stopIfTrue="1">
      <formula>J8="as"</formula>
    </cfRule>
    <cfRule type="expression" dxfId="252" priority="10" stopIfTrue="1">
      <formula>J8="bs"</formula>
    </cfRule>
  </conditionalFormatting>
  <conditionalFormatting sqref="O16">
    <cfRule type="expression" dxfId="251" priority="1" stopIfTrue="1">
      <formula>AND($O$1="CU",O16="Umpire")</formula>
    </cfRule>
    <cfRule type="expression" dxfId="250" priority="2" stopIfTrue="1">
      <formula>AND($O$1="CU",O16&lt;&gt;"Umpire",P16&lt;&gt;"")</formula>
    </cfRule>
    <cfRule type="expression" dxfId="249" priority="3" stopIfTrue="1">
      <formula>AND($O$1="CU",O16&lt;&gt;"Umpire")</formula>
    </cfRule>
  </conditionalFormatting>
  <dataValidations count="1">
    <dataValidation type="list" allowBlank="1" showInputMessage="1" sqref="I23 I39 I27 I35 I43 I31 I51 I47 K49 K41 M45 K33 K25 M29 I16 K18 K10 I20 I12 I8 M14 O16" xr:uid="{1391CF11-F6C1-4941-9552-E040F67EA9A5}">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24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24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DC2B0-1FE0-48F6-859B-1AE16D7CC755}">
  <dimension ref="A1:P176"/>
  <sheetViews>
    <sheetView tabSelected="1" workbookViewId="0">
      <selection sqref="A1:G1"/>
    </sheetView>
  </sheetViews>
  <sheetFormatPr defaultRowHeight="14.4" x14ac:dyDescent="0.3"/>
  <cols>
    <col min="1" max="2" width="5.6640625" style="752" customWidth="1"/>
    <col min="3" max="3" width="4.33203125" style="752" customWidth="1"/>
    <col min="4" max="4" width="4.33203125" style="743" customWidth="1"/>
    <col min="5" max="6" width="24.6640625" style="742" customWidth="1"/>
    <col min="7" max="7" width="11.6640625" style="742" customWidth="1"/>
    <col min="8" max="16384" width="8.88671875" style="739"/>
  </cols>
  <sheetData>
    <row r="1" spans="1:7" ht="25.8" x14ac:dyDescent="0.3">
      <c r="A1" s="757" t="s">
        <v>489</v>
      </c>
      <c r="B1" s="757"/>
      <c r="C1" s="757"/>
      <c r="D1" s="757"/>
      <c r="E1" s="757"/>
      <c r="F1" s="757"/>
      <c r="G1" s="757"/>
    </row>
    <row r="2" spans="1:7" ht="46.5" customHeight="1" x14ac:dyDescent="0.3">
      <c r="A2" s="758" t="s">
        <v>232</v>
      </c>
      <c r="B2" s="758"/>
      <c r="C2" s="758"/>
      <c r="D2" s="758"/>
      <c r="E2" s="758"/>
      <c r="F2" s="758"/>
      <c r="G2" s="758"/>
    </row>
    <row r="3" spans="1:7" ht="21" x14ac:dyDescent="0.3">
      <c r="A3" s="759"/>
      <c r="B3" s="759"/>
      <c r="C3" s="759"/>
      <c r="D3" s="759"/>
      <c r="E3" s="759"/>
      <c r="F3" s="759"/>
      <c r="G3" s="759"/>
    </row>
    <row r="4" spans="1:7" ht="66.599999999999994" x14ac:dyDescent="0.3">
      <c r="A4" s="740" t="s">
        <v>490</v>
      </c>
      <c r="B4" s="740" t="s">
        <v>491</v>
      </c>
      <c r="C4" s="740" t="s">
        <v>492</v>
      </c>
      <c r="D4" s="741" t="s">
        <v>493</v>
      </c>
      <c r="G4" s="743" t="s">
        <v>494</v>
      </c>
    </row>
    <row r="5" spans="1:7" ht="22.5" customHeight="1" x14ac:dyDescent="0.3">
      <c r="A5" s="744" t="s">
        <v>495</v>
      </c>
      <c r="B5" s="745" t="s">
        <v>496</v>
      </c>
      <c r="C5" s="744"/>
      <c r="D5" s="746" t="s">
        <v>7</v>
      </c>
      <c r="E5" s="747" t="s">
        <v>497</v>
      </c>
      <c r="F5" s="748" t="s">
        <v>498</v>
      </c>
      <c r="G5" s="749"/>
    </row>
    <row r="6" spans="1:7" ht="22.5" customHeight="1" x14ac:dyDescent="0.3">
      <c r="A6" s="744"/>
      <c r="B6" s="745" t="s">
        <v>496</v>
      </c>
      <c r="C6" s="744"/>
      <c r="D6" s="746" t="s">
        <v>8</v>
      </c>
      <c r="E6" s="750" t="s">
        <v>499</v>
      </c>
      <c r="F6" s="751" t="s">
        <v>500</v>
      </c>
      <c r="G6" s="749"/>
    </row>
    <row r="7" spans="1:7" ht="22.5" customHeight="1" x14ac:dyDescent="0.3">
      <c r="A7" s="744"/>
      <c r="B7" s="745" t="s">
        <v>501</v>
      </c>
      <c r="C7" s="744"/>
      <c r="D7" s="746" t="s">
        <v>9</v>
      </c>
      <c r="E7" s="750" t="s">
        <v>502</v>
      </c>
      <c r="F7" s="751" t="s">
        <v>503</v>
      </c>
      <c r="G7" s="749"/>
    </row>
    <row r="8" spans="1:7" ht="22.5" customHeight="1" x14ac:dyDescent="0.3">
      <c r="A8" s="744"/>
      <c r="B8" s="745" t="s">
        <v>501</v>
      </c>
      <c r="C8" s="744"/>
      <c r="D8" s="746" t="s">
        <v>10</v>
      </c>
      <c r="E8" s="750" t="s">
        <v>504</v>
      </c>
      <c r="F8" s="751" t="s">
        <v>505</v>
      </c>
      <c r="G8" s="749"/>
    </row>
    <row r="9" spans="1:7" ht="22.5" customHeight="1" x14ac:dyDescent="0.3">
      <c r="A9" s="744"/>
      <c r="B9" s="745" t="s">
        <v>506</v>
      </c>
      <c r="C9" s="744"/>
      <c r="D9" s="746" t="s">
        <v>11</v>
      </c>
      <c r="E9" s="750" t="s">
        <v>507</v>
      </c>
      <c r="F9" s="751" t="s">
        <v>508</v>
      </c>
      <c r="G9" s="749"/>
    </row>
    <row r="10" spans="1:7" ht="22.5" customHeight="1" x14ac:dyDescent="0.3">
      <c r="A10" s="744"/>
      <c r="B10" s="745" t="s">
        <v>506</v>
      </c>
      <c r="C10" s="744"/>
      <c r="D10" s="746" t="s">
        <v>12</v>
      </c>
      <c r="E10" s="750" t="s">
        <v>509</v>
      </c>
      <c r="F10" s="751" t="s">
        <v>510</v>
      </c>
      <c r="G10" s="749"/>
    </row>
    <row r="11" spans="1:7" ht="22.5" customHeight="1" x14ac:dyDescent="0.3">
      <c r="A11" s="744"/>
      <c r="B11" s="745" t="s">
        <v>506</v>
      </c>
      <c r="C11" s="744"/>
      <c r="D11" s="746" t="s">
        <v>13</v>
      </c>
      <c r="E11" s="748" t="s">
        <v>511</v>
      </c>
      <c r="F11" s="747" t="s">
        <v>512</v>
      </c>
      <c r="G11" s="749"/>
    </row>
    <row r="12" spans="1:7" ht="22.5" customHeight="1" x14ac:dyDescent="0.3">
      <c r="A12" s="744"/>
      <c r="B12" s="745" t="s">
        <v>513</v>
      </c>
      <c r="C12" s="744"/>
      <c r="D12" s="746" t="s">
        <v>14</v>
      </c>
      <c r="E12" s="747" t="s">
        <v>514</v>
      </c>
      <c r="F12" s="748" t="s">
        <v>515</v>
      </c>
      <c r="G12" s="749"/>
    </row>
    <row r="13" spans="1:7" ht="22.5" customHeight="1" x14ac:dyDescent="0.3">
      <c r="A13" s="744"/>
      <c r="B13" s="745" t="s">
        <v>516</v>
      </c>
      <c r="C13" s="744"/>
      <c r="D13" s="746" t="s">
        <v>15</v>
      </c>
      <c r="E13" s="749" t="s">
        <v>517</v>
      </c>
      <c r="F13" s="749" t="s">
        <v>518</v>
      </c>
      <c r="G13" s="746"/>
    </row>
    <row r="14" spans="1:7" ht="22.5" customHeight="1" x14ac:dyDescent="0.3">
      <c r="A14" s="744"/>
      <c r="B14" s="745" t="s">
        <v>516</v>
      </c>
      <c r="C14" s="744"/>
      <c r="D14" s="746" t="s">
        <v>16</v>
      </c>
      <c r="E14" s="749" t="s">
        <v>519</v>
      </c>
      <c r="F14" s="749" t="s">
        <v>520</v>
      </c>
      <c r="G14" s="746"/>
    </row>
    <row r="15" spans="1:7" ht="22.5" customHeight="1" x14ac:dyDescent="0.3">
      <c r="A15" s="744"/>
      <c r="B15" s="745"/>
      <c r="C15" s="744"/>
      <c r="D15" s="746"/>
      <c r="E15" s="748"/>
      <c r="F15" s="747"/>
      <c r="G15" s="749"/>
    </row>
    <row r="16" spans="1:7" ht="22.5" customHeight="1" x14ac:dyDescent="0.3">
      <c r="A16" s="744" t="s">
        <v>521</v>
      </c>
      <c r="B16" s="745" t="s">
        <v>513</v>
      </c>
      <c r="C16" s="744"/>
      <c r="D16" s="746" t="s">
        <v>7</v>
      </c>
      <c r="E16" s="747" t="s">
        <v>522</v>
      </c>
      <c r="F16" s="748" t="s">
        <v>523</v>
      </c>
      <c r="G16" s="749"/>
    </row>
    <row r="17" spans="1:16" ht="22.5" customHeight="1" x14ac:dyDescent="0.3">
      <c r="A17" s="744"/>
      <c r="B17" s="745" t="s">
        <v>513</v>
      </c>
      <c r="C17" s="744"/>
      <c r="D17" s="746" t="s">
        <v>8</v>
      </c>
      <c r="E17" s="748" t="s">
        <v>524</v>
      </c>
      <c r="F17" s="747" t="s">
        <v>525</v>
      </c>
      <c r="G17" s="749"/>
    </row>
    <row r="18" spans="1:16" ht="22.5" customHeight="1" x14ac:dyDescent="0.3">
      <c r="A18" s="744"/>
      <c r="B18" s="745" t="s">
        <v>513</v>
      </c>
      <c r="C18" s="744"/>
      <c r="D18" s="746" t="s">
        <v>9</v>
      </c>
      <c r="E18" s="748" t="s">
        <v>526</v>
      </c>
      <c r="F18" s="747" t="s">
        <v>527</v>
      </c>
      <c r="G18" s="749"/>
    </row>
    <row r="19" spans="1:16" ht="22.5" customHeight="1" x14ac:dyDescent="0.3">
      <c r="A19" s="744"/>
      <c r="B19" s="745" t="s">
        <v>513</v>
      </c>
      <c r="C19" s="744"/>
      <c r="D19" s="746" t="s">
        <v>10</v>
      </c>
      <c r="E19" s="748" t="s">
        <v>528</v>
      </c>
      <c r="F19" s="747" t="s">
        <v>529</v>
      </c>
      <c r="G19" s="749"/>
    </row>
    <row r="20" spans="1:16" ht="22.5" customHeight="1" x14ac:dyDescent="0.3">
      <c r="A20" s="744"/>
      <c r="B20" s="745" t="s">
        <v>513</v>
      </c>
      <c r="C20" s="744"/>
      <c r="D20" s="746" t="s">
        <v>11</v>
      </c>
      <c r="E20" s="747" t="s">
        <v>530</v>
      </c>
      <c r="F20" s="748" t="s">
        <v>531</v>
      </c>
      <c r="G20" s="749"/>
      <c r="K20" s="752"/>
      <c r="L20" s="753"/>
      <c r="M20" s="752"/>
      <c r="N20" s="743"/>
      <c r="O20" s="754"/>
      <c r="P20" s="754"/>
    </row>
    <row r="21" spans="1:16" ht="22.5" customHeight="1" x14ac:dyDescent="0.3">
      <c r="A21" s="744"/>
      <c r="B21" s="745" t="s">
        <v>513</v>
      </c>
      <c r="C21" s="744"/>
      <c r="D21" s="746" t="s">
        <v>12</v>
      </c>
      <c r="E21" s="751" t="s">
        <v>532</v>
      </c>
      <c r="F21" s="750" t="s">
        <v>533</v>
      </c>
      <c r="G21" s="749"/>
      <c r="I21" s="755"/>
    </row>
    <row r="22" spans="1:16" ht="22.5" customHeight="1" x14ac:dyDescent="0.3">
      <c r="A22" s="744"/>
      <c r="B22" s="745" t="s">
        <v>513</v>
      </c>
      <c r="C22" s="744"/>
      <c r="D22" s="746" t="s">
        <v>13</v>
      </c>
      <c r="E22" s="750" t="s">
        <v>534</v>
      </c>
      <c r="F22" s="751" t="s">
        <v>535</v>
      </c>
      <c r="G22" s="749"/>
    </row>
    <row r="23" spans="1:16" ht="22.5" customHeight="1" x14ac:dyDescent="0.3">
      <c r="A23" s="744"/>
      <c r="B23" s="745" t="s">
        <v>536</v>
      </c>
      <c r="C23" s="744"/>
      <c r="D23" s="746" t="s">
        <v>14</v>
      </c>
      <c r="E23" s="748" t="s">
        <v>537</v>
      </c>
      <c r="F23" s="748" t="s">
        <v>538</v>
      </c>
      <c r="G23" s="749"/>
      <c r="J23" s="754"/>
      <c r="K23" s="752"/>
      <c r="L23" s="753"/>
      <c r="M23" s="752"/>
      <c r="N23" s="743"/>
      <c r="O23" s="754"/>
      <c r="P23" s="754"/>
    </row>
    <row r="24" spans="1:16" ht="22.5" customHeight="1" x14ac:dyDescent="0.3">
      <c r="A24" s="744"/>
      <c r="B24" s="745" t="s">
        <v>536</v>
      </c>
      <c r="C24" s="744"/>
      <c r="D24" s="746" t="s">
        <v>15</v>
      </c>
      <c r="E24" s="749" t="s">
        <v>539</v>
      </c>
      <c r="F24" s="749" t="s">
        <v>540</v>
      </c>
      <c r="G24" s="749"/>
      <c r="J24" s="754"/>
      <c r="K24" s="752"/>
      <c r="L24" s="753"/>
      <c r="M24" s="752"/>
      <c r="N24" s="743"/>
      <c r="O24" s="754"/>
      <c r="P24" s="754"/>
    </row>
    <row r="25" spans="1:16" ht="22.5" customHeight="1" x14ac:dyDescent="0.3">
      <c r="A25" s="744"/>
      <c r="B25" s="745" t="s">
        <v>536</v>
      </c>
      <c r="C25" s="744"/>
      <c r="D25" s="746" t="s">
        <v>16</v>
      </c>
      <c r="E25" s="749" t="s">
        <v>541</v>
      </c>
      <c r="F25" s="749" t="s">
        <v>542</v>
      </c>
      <c r="G25" s="749"/>
      <c r="J25" s="754"/>
      <c r="K25" s="752"/>
      <c r="L25" s="753"/>
      <c r="M25" s="752"/>
      <c r="N25" s="743"/>
      <c r="O25" s="754"/>
      <c r="P25" s="754"/>
    </row>
    <row r="26" spans="1:16" ht="22.5" customHeight="1" x14ac:dyDescent="0.3">
      <c r="A26" s="744" t="s">
        <v>543</v>
      </c>
      <c r="B26" s="745"/>
      <c r="C26" s="744"/>
      <c r="D26" s="746"/>
      <c r="E26" s="751"/>
      <c r="F26" s="747"/>
      <c r="G26" s="749"/>
      <c r="K26" s="752"/>
      <c r="L26" s="753"/>
      <c r="M26" s="752"/>
      <c r="N26" s="743"/>
      <c r="O26" s="755"/>
      <c r="P26" s="755"/>
    </row>
    <row r="27" spans="1:16" ht="22.5" customHeight="1" x14ac:dyDescent="0.3">
      <c r="A27" s="744"/>
      <c r="B27" s="745" t="s">
        <v>506</v>
      </c>
      <c r="C27" s="744"/>
      <c r="D27" s="746" t="s">
        <v>7</v>
      </c>
      <c r="E27" s="747" t="s">
        <v>508</v>
      </c>
      <c r="F27" s="748" t="s">
        <v>544</v>
      </c>
      <c r="G27" s="749"/>
      <c r="K27" s="752"/>
      <c r="L27" s="753"/>
      <c r="M27" s="752"/>
      <c r="N27" s="743"/>
      <c r="O27" s="755"/>
      <c r="P27" s="755"/>
    </row>
    <row r="28" spans="1:16" ht="22.5" customHeight="1" x14ac:dyDescent="0.3">
      <c r="A28" s="744"/>
      <c r="B28" s="745" t="s">
        <v>506</v>
      </c>
      <c r="C28" s="744"/>
      <c r="D28" s="746" t="s">
        <v>8</v>
      </c>
      <c r="E28" s="749" t="s">
        <v>510</v>
      </c>
      <c r="F28" s="747" t="s">
        <v>511</v>
      </c>
      <c r="G28" s="749"/>
    </row>
    <row r="29" spans="1:16" ht="22.5" customHeight="1" x14ac:dyDescent="0.3">
      <c r="A29" s="744"/>
      <c r="B29" s="745" t="s">
        <v>506</v>
      </c>
      <c r="C29" s="744"/>
      <c r="D29" s="746" t="s">
        <v>9</v>
      </c>
      <c r="E29" s="748" t="s">
        <v>512</v>
      </c>
      <c r="F29" s="747" t="s">
        <v>509</v>
      </c>
      <c r="G29" s="749"/>
      <c r="K29" s="752"/>
      <c r="L29" s="753"/>
      <c r="M29" s="752"/>
      <c r="N29" s="743"/>
      <c r="O29" s="754"/>
      <c r="P29" s="754"/>
    </row>
    <row r="30" spans="1:16" ht="22.5" customHeight="1" x14ac:dyDescent="0.3">
      <c r="A30" s="744"/>
      <c r="B30" s="745" t="s">
        <v>496</v>
      </c>
      <c r="C30" s="744"/>
      <c r="D30" s="746" t="s">
        <v>10</v>
      </c>
      <c r="E30" s="748" t="s">
        <v>498</v>
      </c>
      <c r="F30" s="747" t="s">
        <v>545</v>
      </c>
      <c r="G30" s="749"/>
      <c r="M30" s="743"/>
      <c r="N30" s="742"/>
      <c r="O30" s="742"/>
    </row>
    <row r="31" spans="1:16" ht="22.5" customHeight="1" x14ac:dyDescent="0.3">
      <c r="A31" s="744"/>
      <c r="B31" s="745" t="s">
        <v>496</v>
      </c>
      <c r="C31" s="744"/>
      <c r="D31" s="746" t="s">
        <v>11</v>
      </c>
      <c r="E31" s="749" t="s">
        <v>500</v>
      </c>
      <c r="F31" s="756" t="s">
        <v>546</v>
      </c>
      <c r="G31" s="749"/>
    </row>
    <row r="32" spans="1:16" ht="22.5" customHeight="1" x14ac:dyDescent="0.3">
      <c r="A32" s="744"/>
      <c r="B32" s="745" t="s">
        <v>501</v>
      </c>
      <c r="C32" s="744"/>
      <c r="D32" s="746" t="s">
        <v>12</v>
      </c>
      <c r="E32" s="747" t="s">
        <v>505</v>
      </c>
      <c r="F32" s="748" t="s">
        <v>502</v>
      </c>
      <c r="G32" s="749"/>
    </row>
    <row r="33" spans="1:7" ht="22.5" customHeight="1" x14ac:dyDescent="0.3">
      <c r="A33" s="744"/>
      <c r="B33" s="745" t="s">
        <v>501</v>
      </c>
      <c r="C33" s="744"/>
      <c r="D33" s="746" t="s">
        <v>13</v>
      </c>
      <c r="E33" s="749" t="s">
        <v>503</v>
      </c>
      <c r="F33" s="756" t="s">
        <v>504</v>
      </c>
      <c r="G33" s="749"/>
    </row>
    <row r="34" spans="1:7" ht="22.5" customHeight="1" x14ac:dyDescent="0.3">
      <c r="A34" s="744"/>
      <c r="B34" s="745" t="s">
        <v>547</v>
      </c>
      <c r="C34" s="744"/>
      <c r="D34" s="746" t="s">
        <v>14</v>
      </c>
      <c r="E34" s="756" t="s">
        <v>548</v>
      </c>
      <c r="F34" s="749" t="s">
        <v>549</v>
      </c>
      <c r="G34" s="749"/>
    </row>
    <row r="35" spans="1:7" ht="22.5" customHeight="1" x14ac:dyDescent="0.3">
      <c r="A35" s="744"/>
      <c r="B35" s="745" t="s">
        <v>550</v>
      </c>
      <c r="C35" s="744"/>
      <c r="D35" s="746" t="s">
        <v>15</v>
      </c>
      <c r="E35" s="749" t="s">
        <v>518</v>
      </c>
      <c r="F35" s="749" t="s">
        <v>519</v>
      </c>
      <c r="G35" s="749"/>
    </row>
    <row r="36" spans="1:7" ht="22.5" customHeight="1" x14ac:dyDescent="0.3">
      <c r="A36" s="744"/>
      <c r="B36" s="745" t="s">
        <v>550</v>
      </c>
      <c r="C36" s="744"/>
      <c r="D36" s="746" t="s">
        <v>16</v>
      </c>
      <c r="E36" s="749" t="s">
        <v>551</v>
      </c>
      <c r="F36" s="749" t="s">
        <v>517</v>
      </c>
      <c r="G36" s="749"/>
    </row>
    <row r="37" spans="1:7" ht="22.5" customHeight="1" x14ac:dyDescent="0.3">
      <c r="A37" s="744"/>
      <c r="B37" s="745"/>
      <c r="C37" s="744"/>
      <c r="D37" s="746"/>
      <c r="E37" s="756"/>
      <c r="F37" s="749"/>
      <c r="G37" s="749"/>
    </row>
    <row r="38" spans="1:7" ht="22.5" customHeight="1" x14ac:dyDescent="0.3">
      <c r="A38" s="744" t="s">
        <v>552</v>
      </c>
      <c r="B38" s="745" t="s">
        <v>547</v>
      </c>
      <c r="C38" s="744"/>
      <c r="D38" s="746" t="s">
        <v>7</v>
      </c>
      <c r="E38" s="749" t="s">
        <v>553</v>
      </c>
      <c r="F38" s="756" t="s">
        <v>554</v>
      </c>
      <c r="G38" s="749"/>
    </row>
    <row r="39" spans="1:7" ht="22.5" customHeight="1" x14ac:dyDescent="0.3">
      <c r="A39" s="744"/>
      <c r="B39" s="745" t="s">
        <v>547</v>
      </c>
      <c r="C39" s="744"/>
      <c r="D39" s="746" t="s">
        <v>8</v>
      </c>
      <c r="E39" s="756" t="s">
        <v>555</v>
      </c>
      <c r="F39" s="749" t="s">
        <v>556</v>
      </c>
      <c r="G39" s="749"/>
    </row>
    <row r="40" spans="1:7" ht="22.5" customHeight="1" x14ac:dyDescent="0.3">
      <c r="A40" s="744"/>
      <c r="B40" s="745" t="s">
        <v>513</v>
      </c>
      <c r="C40" s="744"/>
      <c r="D40" s="746" t="s">
        <v>9</v>
      </c>
      <c r="E40" s="749" t="s">
        <v>557</v>
      </c>
      <c r="F40" s="756" t="s">
        <v>558</v>
      </c>
      <c r="G40" s="749"/>
    </row>
    <row r="41" spans="1:7" ht="22.5" customHeight="1" x14ac:dyDescent="0.3">
      <c r="A41" s="744"/>
      <c r="B41" s="745" t="s">
        <v>513</v>
      </c>
      <c r="C41" s="744"/>
      <c r="D41" s="746" t="s">
        <v>10</v>
      </c>
      <c r="E41" s="749" t="s">
        <v>559</v>
      </c>
      <c r="F41" s="749" t="s">
        <v>560</v>
      </c>
      <c r="G41" s="749"/>
    </row>
    <row r="42" spans="1:7" ht="22.5" customHeight="1" x14ac:dyDescent="0.3">
      <c r="A42" s="744"/>
      <c r="B42" s="745" t="s">
        <v>513</v>
      </c>
      <c r="C42" s="744"/>
      <c r="D42" s="746" t="s">
        <v>11</v>
      </c>
      <c r="E42" s="749" t="s">
        <v>561</v>
      </c>
      <c r="F42" s="749" t="s">
        <v>562</v>
      </c>
      <c r="G42" s="749"/>
    </row>
    <row r="43" spans="1:7" ht="22.5" customHeight="1" x14ac:dyDescent="0.3">
      <c r="A43" s="744"/>
      <c r="B43" s="745" t="s">
        <v>513</v>
      </c>
      <c r="C43" s="744"/>
      <c r="D43" s="746" t="s">
        <v>12</v>
      </c>
      <c r="E43" s="749" t="s">
        <v>563</v>
      </c>
      <c r="F43" s="749" t="s">
        <v>564</v>
      </c>
      <c r="G43" s="749"/>
    </row>
    <row r="44" spans="1:7" ht="22.5" customHeight="1" x14ac:dyDescent="0.3">
      <c r="A44" s="744"/>
      <c r="B44" s="745" t="s">
        <v>513</v>
      </c>
      <c r="C44" s="744"/>
      <c r="D44" s="746" t="s">
        <v>13</v>
      </c>
      <c r="E44" s="749" t="s">
        <v>565</v>
      </c>
      <c r="F44" s="749" t="s">
        <v>566</v>
      </c>
      <c r="G44" s="749"/>
    </row>
    <row r="45" spans="1:7" ht="22.5" customHeight="1" x14ac:dyDescent="0.3">
      <c r="A45" s="744"/>
      <c r="B45" s="745" t="s">
        <v>536</v>
      </c>
      <c r="C45" s="744"/>
      <c r="D45" s="746" t="s">
        <v>14</v>
      </c>
      <c r="E45" s="749" t="s">
        <v>538</v>
      </c>
      <c r="F45" s="749" t="s">
        <v>540</v>
      </c>
      <c r="G45" s="749"/>
    </row>
    <row r="46" spans="1:7" ht="22.5" customHeight="1" x14ac:dyDescent="0.3">
      <c r="A46" s="744"/>
      <c r="B46" s="745" t="s">
        <v>536</v>
      </c>
      <c r="C46" s="744"/>
      <c r="D46" s="746" t="s">
        <v>15</v>
      </c>
      <c r="E46" s="749" t="s">
        <v>567</v>
      </c>
      <c r="F46" s="749" t="s">
        <v>541</v>
      </c>
      <c r="G46" s="749"/>
    </row>
    <row r="47" spans="1:7" ht="22.5" customHeight="1" x14ac:dyDescent="0.3">
      <c r="A47" s="744"/>
      <c r="B47" s="745" t="s">
        <v>536</v>
      </c>
      <c r="C47" s="744"/>
      <c r="D47" s="746" t="s">
        <v>16</v>
      </c>
      <c r="E47" s="749" t="s">
        <v>542</v>
      </c>
      <c r="F47" s="749" t="s">
        <v>539</v>
      </c>
      <c r="G47" s="749"/>
    </row>
    <row r="48" spans="1:7" ht="22.5" customHeight="1" x14ac:dyDescent="0.3">
      <c r="A48" s="744"/>
      <c r="B48" s="745"/>
      <c r="C48" s="744"/>
      <c r="D48" s="746"/>
      <c r="E48" s="749"/>
      <c r="F48" s="749"/>
      <c r="G48" s="749"/>
    </row>
    <row r="49" spans="1:7" ht="22.5" customHeight="1" x14ac:dyDescent="0.3">
      <c r="A49" s="744" t="s">
        <v>568</v>
      </c>
      <c r="B49" s="745" t="s">
        <v>513</v>
      </c>
      <c r="C49" s="744"/>
      <c r="D49" s="746" t="s">
        <v>7</v>
      </c>
      <c r="E49" s="749" t="s">
        <v>569</v>
      </c>
      <c r="F49" s="749" t="s">
        <v>570</v>
      </c>
      <c r="G49" s="749"/>
    </row>
    <row r="50" spans="1:7" ht="22.5" customHeight="1" x14ac:dyDescent="0.3">
      <c r="A50" s="744"/>
      <c r="B50" s="745" t="s">
        <v>513</v>
      </c>
      <c r="C50" s="744"/>
      <c r="D50" s="746" t="s">
        <v>8</v>
      </c>
      <c r="E50" s="749" t="s">
        <v>571</v>
      </c>
      <c r="F50" s="749" t="s">
        <v>572</v>
      </c>
      <c r="G50" s="749"/>
    </row>
    <row r="51" spans="1:7" ht="22.5" customHeight="1" x14ac:dyDescent="0.3">
      <c r="A51" s="744"/>
      <c r="B51" s="745" t="s">
        <v>513</v>
      </c>
      <c r="C51" s="744"/>
      <c r="D51" s="746" t="s">
        <v>9</v>
      </c>
      <c r="E51" s="749" t="s">
        <v>573</v>
      </c>
      <c r="F51" s="749" t="s">
        <v>574</v>
      </c>
      <c r="G51" s="749"/>
    </row>
    <row r="52" spans="1:7" ht="22.5" customHeight="1" x14ac:dyDescent="0.3">
      <c r="A52" s="744"/>
      <c r="B52" s="745" t="s">
        <v>506</v>
      </c>
      <c r="C52" s="744"/>
      <c r="D52" s="746" t="s">
        <v>10</v>
      </c>
      <c r="E52" s="749" t="s">
        <v>544</v>
      </c>
      <c r="F52" s="749" t="s">
        <v>507</v>
      </c>
      <c r="G52" s="749"/>
    </row>
    <row r="53" spans="1:7" ht="22.5" customHeight="1" x14ac:dyDescent="0.3">
      <c r="A53" s="744"/>
      <c r="B53" s="745" t="s">
        <v>506</v>
      </c>
      <c r="C53" s="744"/>
      <c r="D53" s="746" t="s">
        <v>11</v>
      </c>
      <c r="E53" s="749" t="s">
        <v>511</v>
      </c>
      <c r="F53" s="749" t="s">
        <v>509</v>
      </c>
      <c r="G53" s="749"/>
    </row>
    <row r="54" spans="1:7" ht="22.5" customHeight="1" x14ac:dyDescent="0.3">
      <c r="A54" s="744"/>
      <c r="B54" s="745" t="s">
        <v>506</v>
      </c>
      <c r="C54" s="744"/>
      <c r="D54" s="746" t="s">
        <v>12</v>
      </c>
      <c r="E54" s="749" t="s">
        <v>510</v>
      </c>
      <c r="F54" s="749" t="s">
        <v>512</v>
      </c>
      <c r="G54" s="749"/>
    </row>
    <row r="55" spans="1:7" ht="22.5" customHeight="1" x14ac:dyDescent="0.3">
      <c r="A55" s="744"/>
      <c r="B55" s="745" t="s">
        <v>496</v>
      </c>
      <c r="C55" s="744"/>
      <c r="D55" s="746" t="s">
        <v>13</v>
      </c>
      <c r="E55" s="749" t="s">
        <v>545</v>
      </c>
      <c r="F55" s="749" t="s">
        <v>497</v>
      </c>
      <c r="G55" s="749"/>
    </row>
    <row r="56" spans="1:7" ht="22.5" customHeight="1" x14ac:dyDescent="0.3">
      <c r="A56" s="744"/>
      <c r="B56" s="745" t="s">
        <v>496</v>
      </c>
      <c r="C56" s="744"/>
      <c r="D56" s="746" t="s">
        <v>14</v>
      </c>
      <c r="E56" s="749" t="s">
        <v>546</v>
      </c>
      <c r="F56" s="749" t="s">
        <v>499</v>
      </c>
      <c r="G56" s="749"/>
    </row>
    <row r="57" spans="1:7" ht="22.5" customHeight="1" x14ac:dyDescent="0.3">
      <c r="A57" s="744"/>
      <c r="B57" s="745" t="s">
        <v>550</v>
      </c>
      <c r="C57" s="744"/>
      <c r="D57" s="746" t="s">
        <v>15</v>
      </c>
      <c r="E57" s="749" t="s">
        <v>519</v>
      </c>
      <c r="F57" s="749" t="s">
        <v>551</v>
      </c>
      <c r="G57" s="749"/>
    </row>
    <row r="58" spans="1:7" ht="22.5" customHeight="1" x14ac:dyDescent="0.3">
      <c r="A58" s="744"/>
      <c r="B58" s="745" t="s">
        <v>550</v>
      </c>
      <c r="C58" s="744"/>
      <c r="D58" s="746" t="s">
        <v>16</v>
      </c>
      <c r="E58" s="749" t="s">
        <v>520</v>
      </c>
      <c r="F58" s="749" t="s">
        <v>518</v>
      </c>
      <c r="G58" s="749"/>
    </row>
    <row r="59" spans="1:7" ht="22.5" customHeight="1" x14ac:dyDescent="0.3">
      <c r="A59" s="744"/>
      <c r="B59" s="745"/>
      <c r="C59" s="744"/>
      <c r="D59" s="746"/>
      <c r="E59" s="749"/>
      <c r="F59" s="749"/>
      <c r="G59" s="749"/>
    </row>
    <row r="60" spans="1:7" ht="22.5" customHeight="1" x14ac:dyDescent="0.3">
      <c r="A60" s="744" t="s">
        <v>575</v>
      </c>
      <c r="B60" s="745" t="s">
        <v>501</v>
      </c>
      <c r="C60" s="744"/>
      <c r="D60" s="746" t="s">
        <v>7</v>
      </c>
      <c r="E60" s="749" t="s">
        <v>502</v>
      </c>
      <c r="F60" s="749" t="s">
        <v>504</v>
      </c>
      <c r="G60" s="749"/>
    </row>
    <row r="61" spans="1:7" ht="22.5" customHeight="1" x14ac:dyDescent="0.3">
      <c r="A61" s="744"/>
      <c r="B61" s="745" t="s">
        <v>501</v>
      </c>
      <c r="C61" s="744"/>
      <c r="D61" s="746" t="s">
        <v>8</v>
      </c>
      <c r="E61" s="749" t="s">
        <v>505</v>
      </c>
      <c r="F61" s="749" t="s">
        <v>503</v>
      </c>
      <c r="G61" s="749"/>
    </row>
    <row r="62" spans="1:7" ht="22.5" customHeight="1" x14ac:dyDescent="0.3">
      <c r="A62" s="744"/>
      <c r="B62" s="745" t="s">
        <v>576</v>
      </c>
      <c r="C62" s="744"/>
      <c r="D62" s="746" t="s">
        <v>9</v>
      </c>
      <c r="E62" s="749" t="s">
        <v>577</v>
      </c>
      <c r="F62" s="749" t="s">
        <v>578</v>
      </c>
      <c r="G62" s="749"/>
    </row>
    <row r="63" spans="1:7" ht="22.5" customHeight="1" x14ac:dyDescent="0.3">
      <c r="A63" s="744"/>
      <c r="B63" s="745" t="s">
        <v>576</v>
      </c>
      <c r="C63" s="744"/>
      <c r="D63" s="746" t="s">
        <v>10</v>
      </c>
      <c r="E63" s="749" t="s">
        <v>579</v>
      </c>
      <c r="F63" s="749" t="s">
        <v>580</v>
      </c>
      <c r="G63" s="749"/>
    </row>
    <row r="64" spans="1:7" ht="22.5" customHeight="1" x14ac:dyDescent="0.3">
      <c r="A64" s="744"/>
      <c r="B64" s="745" t="s">
        <v>576</v>
      </c>
      <c r="C64" s="744"/>
      <c r="D64" s="746" t="s">
        <v>11</v>
      </c>
      <c r="E64" s="749" t="s">
        <v>581</v>
      </c>
      <c r="F64" s="749" t="s">
        <v>582</v>
      </c>
      <c r="G64" s="749"/>
    </row>
    <row r="65" spans="1:7" ht="22.5" customHeight="1" x14ac:dyDescent="0.3">
      <c r="A65" s="744"/>
      <c r="B65" s="745" t="s">
        <v>576</v>
      </c>
      <c r="C65" s="744"/>
      <c r="D65" s="746" t="s">
        <v>12</v>
      </c>
      <c r="E65" s="749" t="s">
        <v>583</v>
      </c>
      <c r="F65" s="749" t="s">
        <v>584</v>
      </c>
      <c r="G65" s="749"/>
    </row>
    <row r="66" spans="1:7" ht="22.5" customHeight="1" x14ac:dyDescent="0.3">
      <c r="A66" s="744"/>
      <c r="B66" s="745" t="s">
        <v>576</v>
      </c>
      <c r="C66" s="744"/>
      <c r="D66" s="746" t="s">
        <v>13</v>
      </c>
      <c r="E66" s="749" t="s">
        <v>585</v>
      </c>
      <c r="F66" s="749" t="s">
        <v>586</v>
      </c>
      <c r="G66" s="749"/>
    </row>
    <row r="67" spans="1:7" ht="22.5" customHeight="1" x14ac:dyDescent="0.3">
      <c r="A67" s="744"/>
      <c r="B67" s="745" t="s">
        <v>587</v>
      </c>
      <c r="C67" s="744"/>
      <c r="D67" s="746" t="s">
        <v>14</v>
      </c>
      <c r="E67" s="749" t="s">
        <v>540</v>
      </c>
      <c r="F67" s="749" t="s">
        <v>537</v>
      </c>
      <c r="G67" s="749"/>
    </row>
    <row r="68" spans="1:7" ht="22.5" customHeight="1" x14ac:dyDescent="0.3">
      <c r="A68" s="744"/>
      <c r="B68" s="745" t="s">
        <v>587</v>
      </c>
      <c r="C68" s="744"/>
      <c r="D68" s="746" t="s">
        <v>15</v>
      </c>
      <c r="E68" s="749" t="s">
        <v>541</v>
      </c>
      <c r="F68" s="749" t="s">
        <v>588</v>
      </c>
      <c r="G68" s="749"/>
    </row>
    <row r="69" spans="1:7" ht="22.5" customHeight="1" x14ac:dyDescent="0.3">
      <c r="A69" s="744"/>
      <c r="B69" s="745" t="s">
        <v>587</v>
      </c>
      <c r="C69" s="744"/>
      <c r="D69" s="746" t="s">
        <v>16</v>
      </c>
      <c r="E69" s="749" t="s">
        <v>567</v>
      </c>
      <c r="F69" s="749" t="s">
        <v>542</v>
      </c>
      <c r="G69" s="749"/>
    </row>
    <row r="70" spans="1:7" ht="22.5" customHeight="1" x14ac:dyDescent="0.3">
      <c r="A70" s="744"/>
      <c r="B70" s="744"/>
      <c r="C70" s="744"/>
      <c r="D70" s="746"/>
      <c r="E70" s="749"/>
      <c r="F70" s="749"/>
      <c r="G70" s="749"/>
    </row>
    <row r="71" spans="1:7" ht="22.5" customHeight="1" x14ac:dyDescent="0.3">
      <c r="A71" s="744" t="s">
        <v>589</v>
      </c>
      <c r="B71" s="745" t="s">
        <v>590</v>
      </c>
      <c r="C71" s="744"/>
      <c r="D71" s="746" t="s">
        <v>7</v>
      </c>
      <c r="E71" s="749" t="s">
        <v>591</v>
      </c>
      <c r="F71" s="749"/>
      <c r="G71" s="749"/>
    </row>
    <row r="72" spans="1:7" ht="22.5" customHeight="1" x14ac:dyDescent="0.3">
      <c r="A72" s="744"/>
      <c r="B72" s="745" t="s">
        <v>506</v>
      </c>
      <c r="C72" s="744"/>
      <c r="D72" s="746" t="s">
        <v>8</v>
      </c>
      <c r="E72" s="749" t="s">
        <v>591</v>
      </c>
      <c r="F72" s="749"/>
      <c r="G72" s="749"/>
    </row>
    <row r="73" spans="1:7" ht="22.5" customHeight="1" x14ac:dyDescent="0.3">
      <c r="A73" s="744"/>
      <c r="B73" s="745" t="s">
        <v>592</v>
      </c>
      <c r="C73" s="744"/>
      <c r="D73" s="746" t="s">
        <v>9</v>
      </c>
      <c r="E73" s="749" t="s">
        <v>593</v>
      </c>
      <c r="F73" s="749" t="s">
        <v>594</v>
      </c>
      <c r="G73" s="749"/>
    </row>
    <row r="74" spans="1:7" ht="22.5" customHeight="1" x14ac:dyDescent="0.3">
      <c r="A74" s="744"/>
      <c r="B74" s="745" t="s">
        <v>592</v>
      </c>
      <c r="C74" s="744"/>
      <c r="D74" s="746" t="s">
        <v>10</v>
      </c>
      <c r="E74" s="749" t="s">
        <v>595</v>
      </c>
      <c r="F74" s="749" t="s">
        <v>596</v>
      </c>
      <c r="G74" s="749"/>
    </row>
    <row r="75" spans="1:7" ht="22.5" customHeight="1" x14ac:dyDescent="0.3">
      <c r="A75" s="744"/>
      <c r="B75" s="745" t="s">
        <v>592</v>
      </c>
      <c r="C75" s="744"/>
      <c r="D75" s="746" t="s">
        <v>11</v>
      </c>
      <c r="E75" s="749" t="s">
        <v>597</v>
      </c>
      <c r="F75" s="749" t="s">
        <v>598</v>
      </c>
      <c r="G75" s="749"/>
    </row>
    <row r="76" spans="1:7" ht="22.5" customHeight="1" x14ac:dyDescent="0.3">
      <c r="A76" s="744"/>
      <c r="B76" s="745" t="s">
        <v>592</v>
      </c>
      <c r="C76" s="744"/>
      <c r="D76" s="746" t="s">
        <v>12</v>
      </c>
      <c r="E76" s="749" t="s">
        <v>599</v>
      </c>
      <c r="F76" s="749" t="s">
        <v>600</v>
      </c>
      <c r="G76" s="749"/>
    </row>
    <row r="77" spans="1:7" ht="22.5" customHeight="1" x14ac:dyDescent="0.3">
      <c r="A77" s="744"/>
      <c r="B77" s="745" t="s">
        <v>592</v>
      </c>
      <c r="C77" s="744"/>
      <c r="D77" s="746" t="s">
        <v>13</v>
      </c>
      <c r="E77" s="749" t="s">
        <v>601</v>
      </c>
      <c r="F77" s="749" t="s">
        <v>602</v>
      </c>
      <c r="G77" s="749"/>
    </row>
    <row r="78" spans="1:7" ht="22.5" customHeight="1" x14ac:dyDescent="0.3">
      <c r="A78" s="744"/>
      <c r="B78" s="745" t="s">
        <v>592</v>
      </c>
      <c r="C78" s="744"/>
      <c r="D78" s="746" t="s">
        <v>14</v>
      </c>
      <c r="E78" s="749" t="s">
        <v>603</v>
      </c>
      <c r="F78" s="749" t="s">
        <v>604</v>
      </c>
      <c r="G78" s="749"/>
    </row>
    <row r="79" spans="1:7" ht="22.5" customHeight="1" x14ac:dyDescent="0.3">
      <c r="A79" s="744"/>
      <c r="B79" s="745" t="s">
        <v>550</v>
      </c>
      <c r="C79" s="744"/>
      <c r="D79" s="746" t="s">
        <v>15</v>
      </c>
      <c r="E79" s="749" t="s">
        <v>520</v>
      </c>
      <c r="F79" s="749" t="s">
        <v>517</v>
      </c>
      <c r="G79" s="749"/>
    </row>
    <row r="80" spans="1:7" ht="22.5" customHeight="1" x14ac:dyDescent="0.3">
      <c r="A80" s="744"/>
      <c r="B80" s="745" t="s">
        <v>550</v>
      </c>
      <c r="C80" s="744"/>
      <c r="D80" s="746" t="s">
        <v>16</v>
      </c>
      <c r="E80" s="749" t="s">
        <v>518</v>
      </c>
      <c r="F80" s="749" t="s">
        <v>551</v>
      </c>
      <c r="G80" s="749"/>
    </row>
    <row r="81" spans="1:7" ht="22.5" customHeight="1" x14ac:dyDescent="0.3">
      <c r="A81" s="744"/>
      <c r="B81" s="744"/>
      <c r="C81" s="744"/>
      <c r="D81" s="746"/>
      <c r="E81" s="749"/>
      <c r="F81" s="749"/>
      <c r="G81" s="749"/>
    </row>
    <row r="82" spans="1:7" ht="22.5" customHeight="1" x14ac:dyDescent="0.3">
      <c r="A82" s="744" t="s">
        <v>605</v>
      </c>
      <c r="B82" s="745" t="s">
        <v>547</v>
      </c>
      <c r="C82" s="744"/>
      <c r="D82" s="746" t="s">
        <v>7</v>
      </c>
      <c r="E82" s="749" t="s">
        <v>606</v>
      </c>
      <c r="F82" s="749" t="s">
        <v>607</v>
      </c>
      <c r="G82" s="749"/>
    </row>
    <row r="83" spans="1:7" ht="22.5" customHeight="1" x14ac:dyDescent="0.3">
      <c r="A83" s="744"/>
      <c r="B83" s="745" t="s">
        <v>547</v>
      </c>
      <c r="C83" s="744"/>
      <c r="D83" s="746" t="s">
        <v>8</v>
      </c>
      <c r="E83" s="749" t="s">
        <v>608</v>
      </c>
      <c r="F83" s="749" t="s">
        <v>609</v>
      </c>
      <c r="G83" s="749"/>
    </row>
    <row r="84" spans="1:7" ht="22.5" customHeight="1" x14ac:dyDescent="0.3">
      <c r="A84" s="744"/>
      <c r="B84" s="745" t="s">
        <v>547</v>
      </c>
      <c r="C84" s="744"/>
      <c r="D84" s="746" t="s">
        <v>9</v>
      </c>
      <c r="E84" s="749" t="s">
        <v>610</v>
      </c>
      <c r="F84" s="749" t="s">
        <v>611</v>
      </c>
      <c r="G84" s="749"/>
    </row>
    <row r="85" spans="1:7" ht="22.5" customHeight="1" x14ac:dyDescent="0.3">
      <c r="A85" s="744"/>
      <c r="B85" s="745" t="s">
        <v>547</v>
      </c>
      <c r="C85" s="744"/>
      <c r="D85" s="746" t="s">
        <v>10</v>
      </c>
      <c r="E85" s="749" t="s">
        <v>612</v>
      </c>
      <c r="F85" s="749" t="s">
        <v>613</v>
      </c>
      <c r="G85" s="749"/>
    </row>
    <row r="86" spans="1:7" ht="22.5" customHeight="1" x14ac:dyDescent="0.3">
      <c r="A86" s="744"/>
      <c r="B86" s="745" t="s">
        <v>547</v>
      </c>
      <c r="C86" s="744"/>
      <c r="D86" s="746" t="s">
        <v>11</v>
      </c>
      <c r="E86" s="749" t="s">
        <v>614</v>
      </c>
      <c r="F86" s="749" t="s">
        <v>615</v>
      </c>
      <c r="G86" s="749"/>
    </row>
    <row r="87" spans="1:7" ht="22.5" customHeight="1" x14ac:dyDescent="0.3">
      <c r="A87" s="744"/>
      <c r="B87" s="745" t="s">
        <v>547</v>
      </c>
      <c r="C87" s="744"/>
      <c r="D87" s="746" t="s">
        <v>12</v>
      </c>
      <c r="E87" s="749" t="s">
        <v>616</v>
      </c>
      <c r="F87" s="749" t="s">
        <v>617</v>
      </c>
      <c r="G87" s="749"/>
    </row>
    <row r="88" spans="1:7" ht="22.5" customHeight="1" x14ac:dyDescent="0.3">
      <c r="A88" s="744"/>
      <c r="B88" s="745" t="s">
        <v>547</v>
      </c>
      <c r="C88" s="744"/>
      <c r="D88" s="746" t="s">
        <v>13</v>
      </c>
      <c r="E88" s="749" t="s">
        <v>618</v>
      </c>
      <c r="F88" s="749" t="s">
        <v>619</v>
      </c>
      <c r="G88" s="749"/>
    </row>
    <row r="89" spans="1:7" ht="22.5" customHeight="1" x14ac:dyDescent="0.3">
      <c r="A89" s="744"/>
      <c r="B89" s="745" t="s">
        <v>620</v>
      </c>
      <c r="C89" s="744"/>
      <c r="D89" s="746" t="s">
        <v>14</v>
      </c>
      <c r="E89" s="749" t="s">
        <v>621</v>
      </c>
      <c r="F89" s="749" t="s">
        <v>622</v>
      </c>
      <c r="G89" s="749"/>
    </row>
    <row r="90" spans="1:7" ht="22.5" customHeight="1" x14ac:dyDescent="0.3">
      <c r="A90" s="744"/>
      <c r="B90" s="745" t="s">
        <v>536</v>
      </c>
      <c r="C90" s="744"/>
      <c r="D90" s="746" t="s">
        <v>15</v>
      </c>
      <c r="E90" s="749" t="s">
        <v>591</v>
      </c>
      <c r="F90" s="749"/>
      <c r="G90" s="749"/>
    </row>
    <row r="91" spans="1:7" ht="22.5" customHeight="1" x14ac:dyDescent="0.3">
      <c r="A91" s="744"/>
      <c r="B91" s="745" t="s">
        <v>550</v>
      </c>
      <c r="C91" s="744"/>
      <c r="D91" s="746" t="s">
        <v>16</v>
      </c>
      <c r="E91" s="749" t="s">
        <v>517</v>
      </c>
      <c r="F91" s="749" t="s">
        <v>519</v>
      </c>
      <c r="G91" s="749"/>
    </row>
    <row r="92" spans="1:7" ht="22.5" customHeight="1" x14ac:dyDescent="0.3">
      <c r="A92" s="744"/>
      <c r="B92" s="744"/>
      <c r="C92" s="744"/>
      <c r="D92" s="746"/>
      <c r="E92" s="749"/>
      <c r="F92" s="749"/>
      <c r="G92" s="749"/>
    </row>
    <row r="93" spans="1:7" ht="22.5" customHeight="1" x14ac:dyDescent="0.3">
      <c r="A93" s="744" t="s">
        <v>623</v>
      </c>
      <c r="B93" s="745" t="s">
        <v>620</v>
      </c>
      <c r="C93" s="744"/>
      <c r="D93" s="746" t="s">
        <v>7</v>
      </c>
      <c r="E93" s="749" t="s">
        <v>624</v>
      </c>
      <c r="F93" s="749" t="s">
        <v>625</v>
      </c>
      <c r="G93" s="749"/>
    </row>
    <row r="94" spans="1:7" ht="22.5" customHeight="1" x14ac:dyDescent="0.3">
      <c r="A94" s="744"/>
      <c r="B94" s="745" t="s">
        <v>620</v>
      </c>
      <c r="C94" s="744"/>
      <c r="D94" s="746" t="s">
        <v>8</v>
      </c>
      <c r="E94" s="749" t="s">
        <v>626</v>
      </c>
      <c r="F94" s="749" t="s">
        <v>627</v>
      </c>
      <c r="G94" s="749"/>
    </row>
    <row r="95" spans="1:7" ht="22.5" customHeight="1" x14ac:dyDescent="0.3">
      <c r="A95" s="744"/>
      <c r="B95" s="745" t="s">
        <v>620</v>
      </c>
      <c r="C95" s="744"/>
      <c r="D95" s="746" t="s">
        <v>9</v>
      </c>
      <c r="E95" s="749" t="s">
        <v>628</v>
      </c>
      <c r="F95" s="749" t="s">
        <v>629</v>
      </c>
      <c r="G95" s="749"/>
    </row>
    <row r="96" spans="1:7" ht="22.5" customHeight="1" x14ac:dyDescent="0.3">
      <c r="A96" s="744"/>
      <c r="B96" s="745" t="s">
        <v>620</v>
      </c>
      <c r="C96" s="744"/>
      <c r="D96" s="746" t="s">
        <v>10</v>
      </c>
      <c r="E96" s="749" t="s">
        <v>630</v>
      </c>
      <c r="F96" s="749" t="s">
        <v>631</v>
      </c>
      <c r="G96" s="749"/>
    </row>
    <row r="97" spans="1:7" ht="22.5" customHeight="1" x14ac:dyDescent="0.3">
      <c r="A97" s="744"/>
      <c r="B97" s="745" t="s">
        <v>620</v>
      </c>
      <c r="C97" s="744"/>
      <c r="D97" s="746" t="s">
        <v>11</v>
      </c>
      <c r="E97" s="749" t="s">
        <v>632</v>
      </c>
      <c r="F97" s="749" t="s">
        <v>633</v>
      </c>
      <c r="G97" s="749"/>
    </row>
    <row r="98" spans="1:7" ht="22.5" customHeight="1" x14ac:dyDescent="0.3">
      <c r="A98" s="744"/>
      <c r="B98" s="745" t="s">
        <v>634</v>
      </c>
      <c r="C98" s="744"/>
      <c r="D98" s="746" t="s">
        <v>12</v>
      </c>
      <c r="E98" s="749" t="s">
        <v>635</v>
      </c>
      <c r="F98" s="749" t="s">
        <v>636</v>
      </c>
      <c r="G98" s="749"/>
    </row>
    <row r="99" spans="1:7" ht="22.5" customHeight="1" x14ac:dyDescent="0.3">
      <c r="A99" s="744"/>
      <c r="B99" s="745" t="s">
        <v>634</v>
      </c>
      <c r="C99" s="744"/>
      <c r="D99" s="746" t="s">
        <v>13</v>
      </c>
      <c r="E99" s="749" t="s">
        <v>637</v>
      </c>
      <c r="F99" s="749" t="s">
        <v>638</v>
      </c>
      <c r="G99" s="749"/>
    </row>
    <row r="100" spans="1:7" ht="22.5" customHeight="1" x14ac:dyDescent="0.3">
      <c r="A100" s="744"/>
      <c r="B100" s="745" t="s">
        <v>576</v>
      </c>
      <c r="C100" s="744"/>
      <c r="D100" s="746" t="s">
        <v>14</v>
      </c>
      <c r="E100" s="749" t="s">
        <v>639</v>
      </c>
      <c r="F100" s="749" t="s">
        <v>640</v>
      </c>
      <c r="G100" s="749"/>
    </row>
    <row r="101" spans="1:7" ht="22.5" customHeight="1" x14ac:dyDescent="0.3">
      <c r="A101" s="744"/>
      <c r="B101" s="745" t="s">
        <v>550</v>
      </c>
      <c r="C101" s="744"/>
      <c r="D101" s="746" t="s">
        <v>15</v>
      </c>
      <c r="E101" s="749" t="s">
        <v>551</v>
      </c>
      <c r="F101" s="749" t="s">
        <v>520</v>
      </c>
      <c r="G101" s="749"/>
    </row>
    <row r="102" spans="1:7" ht="22.5" customHeight="1" x14ac:dyDescent="0.3">
      <c r="A102" s="744"/>
      <c r="B102" s="744"/>
      <c r="C102" s="744"/>
      <c r="D102" s="746"/>
      <c r="E102" s="749"/>
      <c r="F102" s="749"/>
      <c r="G102" s="749"/>
    </row>
    <row r="103" spans="1:7" ht="22.5" customHeight="1" x14ac:dyDescent="0.3">
      <c r="A103" s="744" t="s">
        <v>641</v>
      </c>
      <c r="B103" s="745" t="s">
        <v>576</v>
      </c>
      <c r="C103" s="744"/>
      <c r="D103" s="746" t="s">
        <v>7</v>
      </c>
      <c r="E103" s="749" t="s">
        <v>642</v>
      </c>
      <c r="F103" s="749" t="s">
        <v>643</v>
      </c>
      <c r="G103" s="749"/>
    </row>
    <row r="104" spans="1:7" ht="22.5" customHeight="1" x14ac:dyDescent="0.3">
      <c r="A104" s="744"/>
      <c r="B104" s="745" t="s">
        <v>576</v>
      </c>
      <c r="C104" s="744"/>
      <c r="D104" s="746" t="s">
        <v>8</v>
      </c>
      <c r="E104" s="749" t="s">
        <v>644</v>
      </c>
      <c r="F104" s="749" t="s">
        <v>645</v>
      </c>
      <c r="G104" s="749"/>
    </row>
    <row r="105" spans="1:7" ht="22.5" customHeight="1" x14ac:dyDescent="0.3">
      <c r="A105" s="744"/>
      <c r="B105" s="745" t="s">
        <v>576</v>
      </c>
      <c r="C105" s="744"/>
      <c r="D105" s="746" t="s">
        <v>9</v>
      </c>
      <c r="E105" s="749" t="s">
        <v>646</v>
      </c>
      <c r="F105" s="749" t="s">
        <v>647</v>
      </c>
      <c r="G105" s="749"/>
    </row>
    <row r="106" spans="1:7" ht="22.5" customHeight="1" x14ac:dyDescent="0.3">
      <c r="A106" s="744"/>
      <c r="B106" s="745" t="s">
        <v>576</v>
      </c>
      <c r="C106" s="744"/>
      <c r="D106" s="746" t="s">
        <v>10</v>
      </c>
      <c r="E106" s="749" t="s">
        <v>648</v>
      </c>
      <c r="F106" s="749" t="s">
        <v>649</v>
      </c>
      <c r="G106" s="749"/>
    </row>
    <row r="107" spans="1:7" ht="22.5" customHeight="1" x14ac:dyDescent="0.3">
      <c r="A107" s="744"/>
      <c r="B107" s="745" t="s">
        <v>513</v>
      </c>
      <c r="C107" s="744"/>
      <c r="D107" s="746" t="s">
        <v>11</v>
      </c>
      <c r="E107" s="749" t="s">
        <v>650</v>
      </c>
      <c r="F107" s="749"/>
      <c r="G107" s="749"/>
    </row>
    <row r="108" spans="1:7" ht="22.5" customHeight="1" x14ac:dyDescent="0.3">
      <c r="A108" s="744"/>
      <c r="B108" s="745" t="s">
        <v>513</v>
      </c>
      <c r="C108" s="744"/>
      <c r="D108" s="746" t="s">
        <v>12</v>
      </c>
      <c r="E108" s="749" t="s">
        <v>650</v>
      </c>
      <c r="F108" s="749"/>
      <c r="G108" s="749"/>
    </row>
    <row r="109" spans="1:7" ht="22.5" customHeight="1" x14ac:dyDescent="0.3">
      <c r="A109" s="744"/>
      <c r="B109" s="745" t="s">
        <v>513</v>
      </c>
      <c r="C109" s="744"/>
      <c r="D109" s="746" t="s">
        <v>13</v>
      </c>
      <c r="E109" s="749" t="s">
        <v>650</v>
      </c>
      <c r="F109" s="749"/>
      <c r="G109" s="749"/>
    </row>
    <row r="110" spans="1:7" ht="22.5" customHeight="1" x14ac:dyDescent="0.3">
      <c r="A110" s="744"/>
      <c r="B110" s="745" t="s">
        <v>513</v>
      </c>
      <c r="C110" s="744"/>
      <c r="D110" s="746" t="s">
        <v>14</v>
      </c>
      <c r="E110" s="749" t="s">
        <v>650</v>
      </c>
      <c r="F110" s="749"/>
      <c r="G110" s="749"/>
    </row>
    <row r="111" spans="1:7" ht="22.5" customHeight="1" x14ac:dyDescent="0.3">
      <c r="A111" s="744"/>
      <c r="B111" s="744"/>
      <c r="C111" s="744"/>
      <c r="D111" s="746"/>
      <c r="E111" s="749"/>
      <c r="F111" s="749"/>
      <c r="G111" s="749"/>
    </row>
    <row r="112" spans="1:7" ht="22.5" customHeight="1" x14ac:dyDescent="0.3">
      <c r="A112" s="744" t="s">
        <v>651</v>
      </c>
      <c r="B112" s="745" t="s">
        <v>547</v>
      </c>
      <c r="C112" s="744"/>
      <c r="D112" s="746" t="s">
        <v>7</v>
      </c>
      <c r="E112" s="749" t="s">
        <v>650</v>
      </c>
      <c r="F112" s="749"/>
      <c r="G112" s="749"/>
    </row>
    <row r="113" spans="1:7" ht="22.5" customHeight="1" x14ac:dyDescent="0.3">
      <c r="A113" s="744"/>
      <c r="B113" s="745" t="s">
        <v>547</v>
      </c>
      <c r="C113" s="744"/>
      <c r="D113" s="746" t="s">
        <v>8</v>
      </c>
      <c r="E113" s="749" t="s">
        <v>650</v>
      </c>
      <c r="F113" s="749"/>
      <c r="G113" s="749"/>
    </row>
    <row r="114" spans="1:7" ht="22.5" customHeight="1" x14ac:dyDescent="0.3">
      <c r="A114" s="744"/>
      <c r="B114" s="745" t="s">
        <v>547</v>
      </c>
      <c r="C114" s="744"/>
      <c r="D114" s="746" t="s">
        <v>11</v>
      </c>
      <c r="E114" s="749" t="s">
        <v>650</v>
      </c>
      <c r="F114" s="749"/>
      <c r="G114" s="749"/>
    </row>
    <row r="115" spans="1:7" ht="22.5" customHeight="1" x14ac:dyDescent="0.3">
      <c r="A115" s="744"/>
      <c r="B115" s="745" t="s">
        <v>547</v>
      </c>
      <c r="C115" s="744"/>
      <c r="D115" s="746" t="s">
        <v>10</v>
      </c>
      <c r="E115" s="749" t="s">
        <v>650</v>
      </c>
      <c r="F115" s="749"/>
      <c r="G115" s="749"/>
    </row>
    <row r="116" spans="1:7" ht="22.5" customHeight="1" x14ac:dyDescent="0.3">
      <c r="A116" s="744"/>
      <c r="B116" s="745" t="s">
        <v>634</v>
      </c>
      <c r="C116" s="744"/>
      <c r="D116" s="746" t="s">
        <v>11</v>
      </c>
      <c r="E116" s="749" t="s">
        <v>636</v>
      </c>
      <c r="F116" s="749" t="s">
        <v>637</v>
      </c>
      <c r="G116" s="749"/>
    </row>
    <row r="117" spans="1:7" ht="22.5" customHeight="1" x14ac:dyDescent="0.3">
      <c r="A117" s="744"/>
      <c r="B117" s="745" t="s">
        <v>634</v>
      </c>
      <c r="C117" s="744"/>
      <c r="D117" s="746" t="s">
        <v>12</v>
      </c>
      <c r="E117" s="749" t="s">
        <v>638</v>
      </c>
      <c r="F117" s="749" t="s">
        <v>635</v>
      </c>
      <c r="G117" s="749"/>
    </row>
    <row r="118" spans="1:7" ht="22.5" customHeight="1" x14ac:dyDescent="0.3">
      <c r="A118" s="744"/>
      <c r="B118" s="745" t="s">
        <v>592</v>
      </c>
      <c r="C118" s="744"/>
      <c r="D118" s="746" t="s">
        <v>13</v>
      </c>
      <c r="E118" s="749" t="s">
        <v>652</v>
      </c>
      <c r="F118" s="749" t="s">
        <v>653</v>
      </c>
      <c r="G118" s="749"/>
    </row>
    <row r="119" spans="1:7" ht="22.5" customHeight="1" x14ac:dyDescent="0.3">
      <c r="A119" s="744"/>
      <c r="B119" s="745" t="s">
        <v>592</v>
      </c>
      <c r="C119" s="744"/>
      <c r="D119" s="746" t="s">
        <v>14</v>
      </c>
      <c r="E119" s="749" t="s">
        <v>654</v>
      </c>
      <c r="F119" s="749" t="s">
        <v>655</v>
      </c>
      <c r="G119" s="749"/>
    </row>
    <row r="120" spans="1:7" ht="22.5" customHeight="1" x14ac:dyDescent="0.3">
      <c r="A120" s="744"/>
      <c r="B120" s="744"/>
      <c r="C120" s="744"/>
      <c r="D120" s="746"/>
      <c r="E120" s="749"/>
      <c r="F120" s="749"/>
      <c r="G120" s="749"/>
    </row>
    <row r="121" spans="1:7" ht="22.5" customHeight="1" x14ac:dyDescent="0.3">
      <c r="A121" s="744" t="s">
        <v>656</v>
      </c>
      <c r="B121" s="745" t="s">
        <v>592</v>
      </c>
      <c r="C121" s="744"/>
      <c r="D121" s="746" t="s">
        <v>7</v>
      </c>
      <c r="E121" s="749" t="s">
        <v>657</v>
      </c>
      <c r="F121" s="749" t="s">
        <v>658</v>
      </c>
      <c r="G121" s="749"/>
    </row>
    <row r="122" spans="1:7" ht="22.5" customHeight="1" x14ac:dyDescent="0.3">
      <c r="A122" s="744"/>
      <c r="B122" s="745" t="s">
        <v>592</v>
      </c>
      <c r="C122" s="744"/>
      <c r="D122" s="746" t="s">
        <v>8</v>
      </c>
      <c r="E122" s="749" t="s">
        <v>659</v>
      </c>
      <c r="F122" s="749" t="s">
        <v>660</v>
      </c>
      <c r="G122" s="749"/>
    </row>
    <row r="123" spans="1:7" ht="22.5" customHeight="1" x14ac:dyDescent="0.3">
      <c r="A123" s="744"/>
      <c r="B123" s="745" t="s">
        <v>620</v>
      </c>
      <c r="C123" s="744"/>
      <c r="D123" s="746" t="s">
        <v>9</v>
      </c>
      <c r="E123" s="749" t="s">
        <v>661</v>
      </c>
      <c r="F123" s="749" t="s">
        <v>662</v>
      </c>
      <c r="G123" s="749"/>
    </row>
    <row r="124" spans="1:7" ht="22.5" customHeight="1" x14ac:dyDescent="0.3">
      <c r="A124" s="744"/>
      <c r="B124" s="745" t="s">
        <v>620</v>
      </c>
      <c r="C124" s="744"/>
      <c r="D124" s="746" t="s">
        <v>10</v>
      </c>
      <c r="E124" s="749" t="s">
        <v>663</v>
      </c>
      <c r="F124" s="749" t="s">
        <v>664</v>
      </c>
      <c r="G124" s="749"/>
    </row>
    <row r="125" spans="1:7" ht="22.5" customHeight="1" x14ac:dyDescent="0.3">
      <c r="A125" s="744"/>
      <c r="B125" s="745" t="s">
        <v>620</v>
      </c>
      <c r="C125" s="744"/>
      <c r="D125" s="746" t="s">
        <v>11</v>
      </c>
      <c r="E125" s="749" t="s">
        <v>665</v>
      </c>
      <c r="F125" s="749" t="s">
        <v>666</v>
      </c>
      <c r="G125" s="749"/>
    </row>
    <row r="126" spans="1:7" ht="22.5" customHeight="1" x14ac:dyDescent="0.3">
      <c r="A126" s="744"/>
      <c r="B126" s="745" t="s">
        <v>620</v>
      </c>
      <c r="C126" s="744"/>
      <c r="D126" s="746" t="s">
        <v>12</v>
      </c>
      <c r="E126" s="749" t="s">
        <v>667</v>
      </c>
      <c r="F126" s="749" t="s">
        <v>668</v>
      </c>
      <c r="G126" s="749"/>
    </row>
    <row r="127" spans="1:7" ht="22.5" customHeight="1" x14ac:dyDescent="0.3">
      <c r="A127" s="744"/>
      <c r="B127" s="745" t="s">
        <v>669</v>
      </c>
      <c r="C127" s="744"/>
      <c r="D127" s="746" t="s">
        <v>13</v>
      </c>
      <c r="E127" s="749" t="s">
        <v>670</v>
      </c>
      <c r="F127" s="749" t="s">
        <v>671</v>
      </c>
      <c r="G127" s="749"/>
    </row>
    <row r="128" spans="1:7" ht="22.5" customHeight="1" x14ac:dyDescent="0.3">
      <c r="A128" s="744"/>
      <c r="B128" s="745" t="s">
        <v>669</v>
      </c>
      <c r="C128" s="744"/>
      <c r="D128" s="746" t="s">
        <v>14</v>
      </c>
      <c r="E128" s="749" t="s">
        <v>672</v>
      </c>
      <c r="F128" s="749" t="s">
        <v>673</v>
      </c>
      <c r="G128" s="749"/>
    </row>
    <row r="129" spans="1:7" ht="22.5" customHeight="1" x14ac:dyDescent="0.3">
      <c r="A129" s="744"/>
      <c r="B129" s="744"/>
      <c r="C129" s="744"/>
      <c r="D129" s="746"/>
      <c r="E129" s="749"/>
      <c r="F129" s="749"/>
      <c r="G129" s="749"/>
    </row>
    <row r="130" spans="1:7" ht="22.5" customHeight="1" x14ac:dyDescent="0.3">
      <c r="A130" s="744" t="s">
        <v>674</v>
      </c>
      <c r="B130" s="745" t="s">
        <v>669</v>
      </c>
      <c r="C130" s="744"/>
      <c r="D130" s="746" t="s">
        <v>7</v>
      </c>
      <c r="E130" s="749" t="s">
        <v>675</v>
      </c>
      <c r="F130" s="749" t="s">
        <v>676</v>
      </c>
      <c r="G130" s="749"/>
    </row>
    <row r="131" spans="1:7" ht="22.5" customHeight="1" x14ac:dyDescent="0.3">
      <c r="A131" s="744"/>
      <c r="B131" s="745" t="s">
        <v>669</v>
      </c>
      <c r="C131" s="744"/>
      <c r="D131" s="746" t="s">
        <v>8</v>
      </c>
      <c r="E131" s="749" t="s">
        <v>677</v>
      </c>
      <c r="F131" s="749" t="s">
        <v>678</v>
      </c>
      <c r="G131" s="749"/>
    </row>
    <row r="132" spans="1:7" ht="22.5" customHeight="1" x14ac:dyDescent="0.3">
      <c r="A132" s="744"/>
      <c r="B132" s="745" t="s">
        <v>669</v>
      </c>
      <c r="C132" s="744"/>
      <c r="D132" s="746" t="s">
        <v>9</v>
      </c>
      <c r="E132" s="749" t="s">
        <v>679</v>
      </c>
      <c r="F132" s="749" t="s">
        <v>680</v>
      </c>
      <c r="G132" s="749"/>
    </row>
    <row r="133" spans="1:7" ht="22.5" customHeight="1" x14ac:dyDescent="0.3">
      <c r="A133" s="744"/>
      <c r="B133" s="745" t="s">
        <v>634</v>
      </c>
      <c r="C133" s="744"/>
      <c r="D133" s="746" t="s">
        <v>10</v>
      </c>
      <c r="E133" s="749" t="s">
        <v>637</v>
      </c>
      <c r="F133" s="749" t="s">
        <v>635</v>
      </c>
      <c r="G133" s="749"/>
    </row>
    <row r="134" spans="1:7" ht="22.5" customHeight="1" x14ac:dyDescent="0.3">
      <c r="A134" s="744"/>
      <c r="B134" s="745" t="s">
        <v>634</v>
      </c>
      <c r="C134" s="744"/>
      <c r="D134" s="746" t="s">
        <v>11</v>
      </c>
      <c r="E134" s="749" t="s">
        <v>636</v>
      </c>
      <c r="F134" s="749" t="s">
        <v>638</v>
      </c>
      <c r="G134" s="749"/>
    </row>
    <row r="135" spans="1:7" ht="22.5" customHeight="1" x14ac:dyDescent="0.3">
      <c r="A135" s="744"/>
      <c r="B135" s="745" t="s">
        <v>681</v>
      </c>
      <c r="C135" s="744"/>
      <c r="D135" s="746" t="s">
        <v>12</v>
      </c>
      <c r="E135" s="749" t="s">
        <v>682</v>
      </c>
      <c r="F135" s="749" t="s">
        <v>683</v>
      </c>
      <c r="G135" s="749"/>
    </row>
    <row r="136" spans="1:7" ht="22.5" customHeight="1" x14ac:dyDescent="0.3">
      <c r="A136" s="744"/>
      <c r="B136" s="745" t="s">
        <v>684</v>
      </c>
      <c r="C136" s="744"/>
      <c r="D136" s="746" t="s">
        <v>13</v>
      </c>
      <c r="E136" s="749" t="s">
        <v>685</v>
      </c>
      <c r="F136" s="749" t="s">
        <v>686</v>
      </c>
      <c r="G136" s="749"/>
    </row>
    <row r="137" spans="1:7" ht="22.5" customHeight="1" x14ac:dyDescent="0.3">
      <c r="A137" s="744"/>
      <c r="B137" s="745" t="s">
        <v>684</v>
      </c>
      <c r="C137" s="744"/>
      <c r="D137" s="746" t="s">
        <v>14</v>
      </c>
      <c r="E137" s="749" t="s">
        <v>687</v>
      </c>
      <c r="F137" s="749" t="s">
        <v>688</v>
      </c>
      <c r="G137" s="749"/>
    </row>
    <row r="138" spans="1:7" ht="22.5" customHeight="1" x14ac:dyDescent="0.3">
      <c r="A138" s="744"/>
      <c r="B138" s="744"/>
      <c r="C138" s="744"/>
      <c r="D138" s="746"/>
      <c r="E138" s="749"/>
      <c r="F138" s="749"/>
      <c r="G138" s="749"/>
    </row>
    <row r="139" spans="1:7" ht="22.5" customHeight="1" x14ac:dyDescent="0.3">
      <c r="A139" s="744" t="s">
        <v>689</v>
      </c>
      <c r="B139" s="745" t="s">
        <v>513</v>
      </c>
      <c r="C139" s="744"/>
      <c r="D139" s="746" t="s">
        <v>7</v>
      </c>
      <c r="E139" s="749" t="s">
        <v>690</v>
      </c>
      <c r="F139" s="749"/>
      <c r="G139" s="749"/>
    </row>
    <row r="140" spans="1:7" ht="22.5" customHeight="1" x14ac:dyDescent="0.3">
      <c r="A140" s="744"/>
      <c r="B140" s="745" t="s">
        <v>513</v>
      </c>
      <c r="C140" s="744"/>
      <c r="D140" s="746" t="s">
        <v>8</v>
      </c>
      <c r="E140" s="749" t="s">
        <v>690</v>
      </c>
      <c r="F140" s="749"/>
      <c r="G140" s="749"/>
    </row>
    <row r="141" spans="1:7" ht="22.5" customHeight="1" x14ac:dyDescent="0.3">
      <c r="A141" s="744"/>
      <c r="B141" s="745" t="s">
        <v>547</v>
      </c>
      <c r="C141" s="744"/>
      <c r="D141" s="746" t="s">
        <v>9</v>
      </c>
      <c r="E141" s="749" t="s">
        <v>690</v>
      </c>
      <c r="F141" s="749"/>
      <c r="G141" s="749"/>
    </row>
    <row r="142" spans="1:7" ht="22.5" customHeight="1" x14ac:dyDescent="0.3">
      <c r="A142" s="744"/>
      <c r="B142" s="745" t="s">
        <v>547</v>
      </c>
      <c r="C142" s="744"/>
      <c r="D142" s="746" t="s">
        <v>10</v>
      </c>
      <c r="E142" s="749" t="s">
        <v>690</v>
      </c>
      <c r="F142" s="749"/>
      <c r="G142" s="749"/>
    </row>
    <row r="143" spans="1:7" ht="22.5" customHeight="1" x14ac:dyDescent="0.3">
      <c r="A143" s="744"/>
      <c r="B143" s="745" t="s">
        <v>576</v>
      </c>
      <c r="C143" s="744"/>
      <c r="D143" s="746" t="s">
        <v>11</v>
      </c>
      <c r="E143" s="749" t="s">
        <v>690</v>
      </c>
      <c r="F143" s="749"/>
      <c r="G143" s="749"/>
    </row>
    <row r="144" spans="1:7" ht="22.5" customHeight="1" x14ac:dyDescent="0.3">
      <c r="A144" s="744"/>
      <c r="B144" s="745" t="s">
        <v>576</v>
      </c>
      <c r="C144" s="744"/>
      <c r="D144" s="746" t="s">
        <v>12</v>
      </c>
      <c r="E144" s="749" t="s">
        <v>690</v>
      </c>
      <c r="F144" s="749"/>
      <c r="G144" s="749"/>
    </row>
    <row r="145" spans="1:7" ht="22.5" customHeight="1" x14ac:dyDescent="0.3">
      <c r="A145" s="744"/>
      <c r="B145" s="745" t="s">
        <v>592</v>
      </c>
      <c r="C145" s="744"/>
      <c r="D145" s="746" t="s">
        <v>13</v>
      </c>
      <c r="E145" s="749" t="s">
        <v>690</v>
      </c>
      <c r="F145" s="749"/>
      <c r="G145" s="749"/>
    </row>
    <row r="146" spans="1:7" ht="22.5" customHeight="1" x14ac:dyDescent="0.3">
      <c r="A146" s="744"/>
      <c r="B146" s="745" t="s">
        <v>592</v>
      </c>
      <c r="C146" s="744"/>
      <c r="D146" s="746" t="s">
        <v>14</v>
      </c>
      <c r="E146" s="749" t="s">
        <v>690</v>
      </c>
      <c r="F146" s="749"/>
      <c r="G146" s="749"/>
    </row>
    <row r="147" spans="1:7" ht="22.5" customHeight="1" x14ac:dyDescent="0.3">
      <c r="A147" s="744" t="s">
        <v>691</v>
      </c>
      <c r="B147" s="745"/>
      <c r="C147" s="744"/>
      <c r="D147" s="746"/>
      <c r="E147" s="749"/>
      <c r="F147" s="749"/>
      <c r="G147" s="749"/>
    </row>
    <row r="148" spans="1:7" ht="22.5" customHeight="1" x14ac:dyDescent="0.3">
      <c r="A148" s="744"/>
      <c r="B148" s="745" t="s">
        <v>620</v>
      </c>
      <c r="C148" s="744"/>
      <c r="D148" s="746" t="s">
        <v>7</v>
      </c>
      <c r="E148" s="749" t="s">
        <v>690</v>
      </c>
      <c r="F148" s="749"/>
      <c r="G148" s="749"/>
    </row>
    <row r="149" spans="1:7" ht="22.5" customHeight="1" x14ac:dyDescent="0.3">
      <c r="A149" s="744"/>
      <c r="B149" s="745" t="s">
        <v>620</v>
      </c>
      <c r="C149" s="744"/>
      <c r="D149" s="746" t="s">
        <v>8</v>
      </c>
      <c r="E149" s="749" t="s">
        <v>690</v>
      </c>
      <c r="F149" s="749"/>
      <c r="G149" s="749"/>
    </row>
    <row r="150" spans="1:7" ht="22.5" customHeight="1" x14ac:dyDescent="0.3">
      <c r="A150" s="744"/>
      <c r="B150" s="745" t="s">
        <v>684</v>
      </c>
      <c r="C150" s="744"/>
      <c r="D150" s="746" t="s">
        <v>9</v>
      </c>
      <c r="E150" s="749" t="s">
        <v>688</v>
      </c>
      <c r="F150" s="749" t="s">
        <v>686</v>
      </c>
      <c r="G150" s="749"/>
    </row>
    <row r="151" spans="1:7" ht="22.5" customHeight="1" x14ac:dyDescent="0.3">
      <c r="A151" s="744"/>
      <c r="B151" s="745" t="s">
        <v>684</v>
      </c>
      <c r="C151" s="744"/>
      <c r="D151" s="746" t="s">
        <v>10</v>
      </c>
      <c r="E151" s="749" t="s">
        <v>685</v>
      </c>
      <c r="F151" s="749" t="s">
        <v>692</v>
      </c>
      <c r="G151" s="749"/>
    </row>
    <row r="152" spans="1:7" ht="22.5" customHeight="1" x14ac:dyDescent="0.3">
      <c r="A152" s="744"/>
      <c r="B152" s="745" t="s">
        <v>681</v>
      </c>
      <c r="C152" s="744"/>
      <c r="D152" s="746" t="s">
        <v>11</v>
      </c>
      <c r="E152" s="749" t="s">
        <v>683</v>
      </c>
      <c r="F152" s="749" t="s">
        <v>693</v>
      </c>
      <c r="G152" s="749"/>
    </row>
    <row r="153" spans="1:7" ht="22.5" customHeight="1" x14ac:dyDescent="0.3">
      <c r="A153" s="744"/>
      <c r="B153" s="745" t="s">
        <v>669</v>
      </c>
      <c r="C153" s="744"/>
      <c r="D153" s="746" t="s">
        <v>12</v>
      </c>
      <c r="E153" s="749" t="s">
        <v>694</v>
      </c>
      <c r="F153" s="749" t="s">
        <v>695</v>
      </c>
      <c r="G153" s="749"/>
    </row>
    <row r="154" spans="1:7" ht="22.5" customHeight="1" x14ac:dyDescent="0.3">
      <c r="A154" s="744"/>
      <c r="B154" s="745" t="s">
        <v>669</v>
      </c>
      <c r="C154" s="744"/>
      <c r="D154" s="746" t="s">
        <v>13</v>
      </c>
      <c r="E154" s="749" t="s">
        <v>696</v>
      </c>
      <c r="F154" s="749" t="s">
        <v>697</v>
      </c>
      <c r="G154" s="749"/>
    </row>
    <row r="155" spans="1:7" ht="22.5" customHeight="1" x14ac:dyDescent="0.3">
      <c r="A155" s="744"/>
      <c r="B155" s="745" t="s">
        <v>669</v>
      </c>
      <c r="C155" s="744"/>
      <c r="D155" s="746" t="s">
        <v>14</v>
      </c>
      <c r="E155" s="749" t="s">
        <v>698</v>
      </c>
      <c r="F155" s="749" t="s">
        <v>699</v>
      </c>
      <c r="G155" s="749"/>
    </row>
    <row r="156" spans="1:7" ht="22.5" customHeight="1" x14ac:dyDescent="0.3">
      <c r="A156" s="744"/>
      <c r="B156" s="745"/>
      <c r="C156" s="744"/>
      <c r="D156" s="746"/>
      <c r="E156" s="749"/>
      <c r="F156" s="749"/>
      <c r="G156" s="749"/>
    </row>
    <row r="157" spans="1:7" ht="22.5" customHeight="1" x14ac:dyDescent="0.3">
      <c r="A157" s="744" t="s">
        <v>700</v>
      </c>
      <c r="B157" s="745" t="s">
        <v>669</v>
      </c>
      <c r="C157" s="744"/>
      <c r="D157" s="746" t="s">
        <v>7</v>
      </c>
      <c r="E157" s="749" t="s">
        <v>701</v>
      </c>
      <c r="F157" s="749" t="s">
        <v>702</v>
      </c>
      <c r="G157" s="749"/>
    </row>
    <row r="158" spans="1:7" ht="22.5" customHeight="1" x14ac:dyDescent="0.3">
      <c r="A158" s="744"/>
      <c r="B158" s="745" t="s">
        <v>513</v>
      </c>
      <c r="C158" s="744"/>
      <c r="D158" s="746" t="s">
        <v>8</v>
      </c>
      <c r="E158" s="749" t="s">
        <v>129</v>
      </c>
      <c r="F158" s="749"/>
      <c r="G158" s="749"/>
    </row>
    <row r="159" spans="1:7" ht="22.5" customHeight="1" x14ac:dyDescent="0.3">
      <c r="A159" s="744"/>
      <c r="B159" s="745" t="s">
        <v>547</v>
      </c>
      <c r="C159" s="744"/>
      <c r="D159" s="746" t="s">
        <v>9</v>
      </c>
      <c r="E159" s="749" t="s">
        <v>129</v>
      </c>
      <c r="F159" s="749"/>
      <c r="G159" s="749"/>
    </row>
    <row r="160" spans="1:7" ht="22.5" customHeight="1" x14ac:dyDescent="0.3">
      <c r="A160" s="744"/>
      <c r="B160" s="745" t="s">
        <v>576</v>
      </c>
      <c r="C160" s="744"/>
      <c r="D160" s="746" t="s">
        <v>10</v>
      </c>
      <c r="E160" s="749" t="s">
        <v>129</v>
      </c>
      <c r="F160" s="749"/>
      <c r="G160" s="749"/>
    </row>
    <row r="161" spans="1:7" ht="22.5" customHeight="1" x14ac:dyDescent="0.3">
      <c r="A161" s="744"/>
      <c r="B161" s="745" t="s">
        <v>592</v>
      </c>
      <c r="C161" s="744"/>
      <c r="D161" s="746" t="s">
        <v>11</v>
      </c>
      <c r="E161" s="749" t="s">
        <v>129</v>
      </c>
      <c r="F161" s="749"/>
      <c r="G161" s="749"/>
    </row>
    <row r="162" spans="1:7" ht="22.5" customHeight="1" x14ac:dyDescent="0.3">
      <c r="A162" s="744"/>
      <c r="B162" s="745" t="s">
        <v>620</v>
      </c>
      <c r="C162" s="744"/>
      <c r="D162" s="746" t="s">
        <v>12</v>
      </c>
      <c r="E162" s="749" t="s">
        <v>129</v>
      </c>
      <c r="F162" s="749"/>
      <c r="G162" s="749"/>
    </row>
    <row r="163" spans="1:7" ht="22.5" customHeight="1" x14ac:dyDescent="0.3">
      <c r="A163" s="744"/>
      <c r="B163" s="745" t="s">
        <v>684</v>
      </c>
      <c r="C163" s="744"/>
      <c r="D163" s="746" t="s">
        <v>13</v>
      </c>
      <c r="E163" s="749" t="s">
        <v>692</v>
      </c>
      <c r="F163" s="749" t="s">
        <v>688</v>
      </c>
      <c r="G163" s="749"/>
    </row>
    <row r="164" spans="1:7" ht="22.5" customHeight="1" x14ac:dyDescent="0.3">
      <c r="A164" s="744"/>
      <c r="B164" s="745" t="s">
        <v>684</v>
      </c>
      <c r="C164" s="744"/>
      <c r="D164" s="746" t="s">
        <v>14</v>
      </c>
      <c r="E164" s="749" t="s">
        <v>686</v>
      </c>
      <c r="F164" s="749" t="s">
        <v>687</v>
      </c>
      <c r="G164" s="749"/>
    </row>
    <row r="165" spans="1:7" ht="22.5" customHeight="1" x14ac:dyDescent="0.3">
      <c r="A165" s="744" t="s">
        <v>703</v>
      </c>
      <c r="B165" s="745"/>
      <c r="C165" s="744"/>
      <c r="D165" s="746"/>
      <c r="E165" s="749"/>
      <c r="F165" s="749"/>
      <c r="G165" s="749"/>
    </row>
    <row r="166" spans="1:7" ht="22.5" customHeight="1" x14ac:dyDescent="0.3">
      <c r="A166" s="744"/>
      <c r="B166" s="745" t="s">
        <v>681</v>
      </c>
      <c r="C166" s="744"/>
      <c r="D166" s="746" t="s">
        <v>7</v>
      </c>
      <c r="E166" s="749" t="s">
        <v>682</v>
      </c>
      <c r="F166" s="749" t="s">
        <v>693</v>
      </c>
      <c r="G166" s="749"/>
    </row>
    <row r="167" spans="1:7" ht="22.5" customHeight="1" x14ac:dyDescent="0.3">
      <c r="A167" s="744"/>
      <c r="B167" s="745" t="s">
        <v>669</v>
      </c>
      <c r="C167" s="744"/>
      <c r="D167" s="746" t="s">
        <v>8</v>
      </c>
      <c r="E167" s="749" t="s">
        <v>690</v>
      </c>
      <c r="F167" s="749"/>
      <c r="G167" s="749"/>
    </row>
    <row r="168" spans="1:7" ht="22.5" customHeight="1" x14ac:dyDescent="0.3">
      <c r="A168" s="744"/>
      <c r="B168" s="745" t="s">
        <v>669</v>
      </c>
      <c r="C168" s="744"/>
      <c r="D168" s="746" t="s">
        <v>9</v>
      </c>
      <c r="E168" s="749" t="s">
        <v>690</v>
      </c>
      <c r="F168" s="749"/>
      <c r="G168" s="749"/>
    </row>
    <row r="169" spans="1:7" ht="22.5" customHeight="1" x14ac:dyDescent="0.3">
      <c r="A169" s="744"/>
      <c r="B169" s="745" t="s">
        <v>684</v>
      </c>
      <c r="C169" s="744"/>
      <c r="D169" s="746"/>
      <c r="E169" s="749" t="s">
        <v>687</v>
      </c>
      <c r="F169" s="749" t="s">
        <v>704</v>
      </c>
      <c r="G169" s="749"/>
    </row>
    <row r="170" spans="1:7" ht="22.5" customHeight="1" x14ac:dyDescent="0.3">
      <c r="A170" s="744"/>
      <c r="B170" s="745" t="s">
        <v>684</v>
      </c>
      <c r="C170" s="744"/>
      <c r="D170" s="746"/>
      <c r="E170" s="749" t="s">
        <v>688</v>
      </c>
      <c r="F170" s="749" t="s">
        <v>685</v>
      </c>
      <c r="G170" s="749"/>
    </row>
    <row r="171" spans="1:7" ht="22.5" customHeight="1" x14ac:dyDescent="0.3">
      <c r="A171" s="744"/>
      <c r="B171" s="745"/>
      <c r="C171" s="744"/>
      <c r="D171" s="746"/>
      <c r="E171" s="749"/>
      <c r="F171" s="749"/>
      <c r="G171" s="749"/>
    </row>
    <row r="172" spans="1:7" ht="22.5" customHeight="1" x14ac:dyDescent="0.3">
      <c r="A172" s="744" t="s">
        <v>705</v>
      </c>
      <c r="B172" s="745" t="s">
        <v>669</v>
      </c>
      <c r="C172" s="744"/>
      <c r="D172" s="746" t="s">
        <v>7</v>
      </c>
      <c r="E172" s="749" t="s">
        <v>129</v>
      </c>
      <c r="F172" s="749"/>
      <c r="G172" s="749"/>
    </row>
    <row r="173" spans="1:7" ht="22.5" customHeight="1" x14ac:dyDescent="0.3">
      <c r="A173" s="744"/>
      <c r="B173" s="745" t="s">
        <v>684</v>
      </c>
      <c r="C173" s="744"/>
      <c r="D173" s="746" t="s">
        <v>8</v>
      </c>
      <c r="E173" s="749" t="s">
        <v>692</v>
      </c>
      <c r="F173" s="749" t="s">
        <v>686</v>
      </c>
      <c r="G173" s="749"/>
    </row>
    <row r="174" spans="1:7" ht="22.5" customHeight="1" x14ac:dyDescent="0.3">
      <c r="A174" s="744"/>
      <c r="B174" s="745" t="s">
        <v>684</v>
      </c>
      <c r="C174" s="744"/>
      <c r="D174" s="746" t="s">
        <v>9</v>
      </c>
      <c r="E174" s="749" t="s">
        <v>685</v>
      </c>
      <c r="F174" s="749" t="s">
        <v>687</v>
      </c>
      <c r="G174" s="749"/>
    </row>
    <row r="175" spans="1:7" ht="22.5" customHeight="1" x14ac:dyDescent="0.3">
      <c r="A175" s="744"/>
      <c r="B175" s="745"/>
      <c r="C175" s="744"/>
      <c r="D175" s="746"/>
      <c r="E175" s="749"/>
      <c r="F175" s="749"/>
      <c r="G175" s="749"/>
    </row>
    <row r="176" spans="1:7" ht="22.5" customHeight="1" x14ac:dyDescent="0.3">
      <c r="A176" s="744"/>
      <c r="B176" s="744"/>
      <c r="C176" s="744"/>
      <c r="D176" s="746"/>
      <c r="E176" s="749"/>
      <c r="F176" s="749"/>
      <c r="G176" s="749"/>
    </row>
  </sheetData>
  <mergeCells count="3">
    <mergeCell ref="A1:G1"/>
    <mergeCell ref="A2:G2"/>
    <mergeCell ref="A3:G3"/>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65A4F-E6C4-415C-A2B6-01A232B5E97A}">
  <sheetPr codeName="Sheet150">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Diákolimpiai Döntő</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430">
        <f>Altalanos!$D$8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c r="L4" s="143"/>
      <c r="M4" s="145"/>
      <c r="N4" s="143"/>
      <c r="O4" s="142"/>
      <c r="P4" s="143"/>
      <c r="Q4" s="142"/>
      <c r="R4" s="88" t="str">
        <f>Altalanos!$E$10</f>
        <v>Kovács Zoltán</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2" customFormat="1" ht="15" customHeight="1" thickBot="1" x14ac:dyDescent="0.3">
      <c r="A6" s="705"/>
      <c r="B6" s="714"/>
      <c r="C6" s="714"/>
      <c r="D6" s="714"/>
      <c r="E6" s="714"/>
      <c r="F6" s="713" t="str">
        <f>IF(Y3="","",CONCATENATE(AH1," / ",AG1," pont"))</f>
        <v/>
      </c>
      <c r="G6" s="715"/>
      <c r="H6" s="716"/>
      <c r="I6" s="715"/>
      <c r="J6" s="717"/>
      <c r="K6" s="714" t="str">
        <f>IF(Y3="","",CONCATENATE(AF1," pont"))</f>
        <v/>
      </c>
      <c r="L6" s="717"/>
      <c r="M6" s="714" t="str">
        <f>IF(Y3="","",CONCATENATE(AE1," pont"))</f>
        <v/>
      </c>
      <c r="N6" s="717"/>
      <c r="O6" s="714" t="str">
        <f>IF(Y3="","",CONCATENATE(AD1," pont"))</f>
        <v/>
      </c>
      <c r="P6" s="717"/>
      <c r="Q6" s="714" t="str">
        <f>IF(Y3="","",CONCATENATE(AC1," pont"))</f>
        <v/>
      </c>
      <c r="R6" s="724"/>
      <c r="Y6" s="720"/>
      <c r="Z6" s="720"/>
      <c r="AA6" s="720" t="s">
        <v>196</v>
      </c>
      <c r="AB6" s="721">
        <v>150</v>
      </c>
      <c r="AC6" s="721">
        <v>120</v>
      </c>
      <c r="AD6" s="721">
        <v>90</v>
      </c>
      <c r="AE6" s="721">
        <v>60</v>
      </c>
      <c r="AF6" s="721">
        <v>40</v>
      </c>
      <c r="AG6" s="721">
        <v>25</v>
      </c>
      <c r="AH6" s="721">
        <v>10</v>
      </c>
      <c r="AI6" s="723"/>
      <c r="AJ6" s="723"/>
      <c r="AK6" s="723"/>
    </row>
    <row r="7" spans="1:37" s="38" customFormat="1" ht="10.5" customHeight="1" x14ac:dyDescent="0.25">
      <c r="A7" s="153">
        <v>1</v>
      </c>
      <c r="B7" s="384" t="str">
        <f>IF($E7="","",VLOOKUP($E7,'1MD ELO (4)'!$A$7:$O$48,14))</f>
        <v/>
      </c>
      <c r="C7" s="384" t="str">
        <f>IF($E7="","",VLOOKUP($E7,'1MD ELO (4)'!$A$7:$O$48,15))</f>
        <v/>
      </c>
      <c r="D7" s="414" t="str">
        <f>IF($E7="","",VLOOKUP($E7,'1MD ELO (4)'!$A$7:$O$48,5))</f>
        <v/>
      </c>
      <c r="E7" s="155"/>
      <c r="F7" s="156" t="str">
        <f>UPPER(IF($E7="","",VLOOKUP($E7,'1MD ELO (4)'!$A$7:$O$48,2)))</f>
        <v/>
      </c>
      <c r="G7" s="156" t="str">
        <f>IF($E7="","",VLOOKUP($E7,'1MD ELO (4)'!$A$7:$O$48,3))</f>
        <v/>
      </c>
      <c r="H7" s="156"/>
      <c r="I7" s="156" t="str">
        <f>IF($E7="","",VLOOKUP($E7,'1MD ELO (4)'!$A$7:$O$48,4))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 (4)'!$A$7:$O$48,14))</f>
        <v/>
      </c>
      <c r="C9" s="384" t="str">
        <f>IF($E9="","",VLOOKUP($E9,'1MD ELO (4)'!$A$7:$O$48,15))</f>
        <v/>
      </c>
      <c r="D9" s="414" t="str">
        <f>IF($E9="","",VLOOKUP($E9,'1MD ELO (4)'!$A$7:$O$48,5))</f>
        <v/>
      </c>
      <c r="E9" s="155"/>
      <c r="F9" s="450" t="str">
        <f>UPPER(IF($E9="","",VLOOKUP($E9,'1MD ELO (4)'!$A$7:$O$48,2)))</f>
        <v/>
      </c>
      <c r="G9" s="450" t="str">
        <f>IF($E9="","",VLOOKUP($E9,'1MD ELO (4)'!$A$7:$O$48,3))</f>
        <v/>
      </c>
      <c r="H9" s="450"/>
      <c r="I9" s="450" t="str">
        <f>IF($E9="","",VLOOKUP($E9,'1MD ELO (4)'!$A$7:$O$48,4))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 (4)'!$A$7:$O$48,14))</f>
        <v/>
      </c>
      <c r="C11" s="384" t="str">
        <f>IF($E11="","",VLOOKUP($E11,'1MD ELO (4)'!$A$7:$O$48,15))</f>
        <v/>
      </c>
      <c r="D11" s="414" t="str">
        <f>IF($E11="","",VLOOKUP($E11,'1MD ELO (4)'!$A$7:$O$48,5))</f>
        <v/>
      </c>
      <c r="E11" s="155"/>
      <c r="F11" s="450" t="str">
        <f>UPPER(IF($E11="","",VLOOKUP($E11,'1MD ELO (4)'!$A$7:$O$48,2)))</f>
        <v/>
      </c>
      <c r="G11" s="450" t="str">
        <f>IF($E11="","",VLOOKUP($E11,'1MD ELO (4)'!$A$7:$O$48,3))</f>
        <v/>
      </c>
      <c r="H11" s="450"/>
      <c r="I11" s="450" t="str">
        <f>IF($E11="","",VLOOKUP($E11,'1MD ELO (4)'!$A$7:$O$48,4))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 (4)'!$A$7:$O$48,14))</f>
        <v/>
      </c>
      <c r="C13" s="384" t="str">
        <f>IF($E13="","",VLOOKUP($E13,'1MD ELO (4)'!$A$7:$O$48,15))</f>
        <v/>
      </c>
      <c r="D13" s="414" t="str">
        <f>IF($E13="","",VLOOKUP($E13,'1MD ELO (4)'!$A$7:$O$48,5))</f>
        <v/>
      </c>
      <c r="E13" s="155"/>
      <c r="F13" s="450" t="str">
        <f>UPPER(IF($E13="","",VLOOKUP($E13,'1MD ELO (4)'!$A$7:$O$48,2)))</f>
        <v/>
      </c>
      <c r="G13" s="450" t="str">
        <f>IF($E13="","",VLOOKUP($E13,'1MD ELO (4)'!$A$7:$O$48,3))</f>
        <v/>
      </c>
      <c r="H13" s="450"/>
      <c r="I13" s="450" t="str">
        <f>IF($E13="","",VLOOKUP($E13,'1MD ELO (4)'!$A$7:$O$48,4))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 (4)'!$A$7:$O$48,14))</f>
        <v/>
      </c>
      <c r="C15" s="384" t="str">
        <f>IF($E15="","",VLOOKUP($E15,'1MD ELO (4)'!$A$7:$O$48,15))</f>
        <v/>
      </c>
      <c r="D15" s="414" t="str">
        <f>IF($E15="","",VLOOKUP($E15,'1MD ELO (4)'!$A$7:$O$48,5))</f>
        <v/>
      </c>
      <c r="E15" s="155"/>
      <c r="F15" s="450" t="str">
        <f>UPPER(IF($E15="","",VLOOKUP($E15,'1MD ELO (4)'!$A$7:$O$48,2)))</f>
        <v/>
      </c>
      <c r="G15" s="450" t="str">
        <f>IF($E15="","",VLOOKUP($E15,'1MD ELO (4)'!$A$7:$O$48,3))</f>
        <v/>
      </c>
      <c r="H15" s="450"/>
      <c r="I15" s="450" t="str">
        <f>IF($E15="","",VLOOKUP($E15,'1MD ELO (4)'!$A$7:$O$48,4))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 (4)'!$A$7:$O$48,14))</f>
        <v/>
      </c>
      <c r="C17" s="384" t="str">
        <f>IF($E17="","",VLOOKUP($E17,'1MD ELO (4)'!$A$7:$O$48,15))</f>
        <v/>
      </c>
      <c r="D17" s="414" t="str">
        <f>IF($E17="","",VLOOKUP($E17,'1MD ELO (4)'!$A$7:$O$48,5))</f>
        <v/>
      </c>
      <c r="E17" s="155"/>
      <c r="F17" s="450" t="str">
        <f>UPPER(IF($E17="","",VLOOKUP($E17,'1MD ELO (4)'!$A$7:$O$48,2)))</f>
        <v/>
      </c>
      <c r="G17" s="450" t="str">
        <f>IF($E17="","",VLOOKUP($E17,'1MD ELO (4)'!$A$7:$O$48,3))</f>
        <v/>
      </c>
      <c r="H17" s="450"/>
      <c r="I17" s="450" t="str">
        <f>IF($E17="","",VLOOKUP($E17,'1MD ELO (4)'!$A$7:$O$48,4))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 (4)'!$A$7:$O$48,14))</f>
        <v/>
      </c>
      <c r="C19" s="384" t="str">
        <f>IF($E19="","",VLOOKUP($E19,'1MD ELO (4)'!$A$7:$O$48,15))</f>
        <v/>
      </c>
      <c r="D19" s="414" t="str">
        <f>IF($E19="","",VLOOKUP($E19,'1MD ELO (4)'!$A$7:$O$48,5))</f>
        <v/>
      </c>
      <c r="E19" s="155"/>
      <c r="F19" s="450" t="str">
        <f>UPPER(IF($E19="","",VLOOKUP($E19,'1MD ELO (4)'!$A$7:$O$48,2)))</f>
        <v/>
      </c>
      <c r="G19" s="450" t="str">
        <f>IF($E19="","",VLOOKUP($E19,'1MD ELO (4)'!$A$7:$O$48,3))</f>
        <v/>
      </c>
      <c r="H19" s="450"/>
      <c r="I19" s="450" t="str">
        <f>IF($E19="","",VLOOKUP($E19,'1MD ELO (4)'!$A$7:$O$48,4))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 (4)'!$A$7:$O$48,14))</f>
        <v/>
      </c>
      <c r="C21" s="384" t="str">
        <f>IF($E21="","",VLOOKUP($E21,'1MD ELO (4)'!$A$7:$O$48,15))</f>
        <v/>
      </c>
      <c r="D21" s="414" t="str">
        <f>IF($E21="","",VLOOKUP($E21,'1MD ELO (4)'!$A$7:$O$48,5))</f>
        <v/>
      </c>
      <c r="E21" s="155"/>
      <c r="F21" s="156" t="str">
        <f>UPPER(IF($E21="","",VLOOKUP($E21,'1MD ELO (4)'!$A$7:$O$48,2)))</f>
        <v/>
      </c>
      <c r="G21" s="156" t="str">
        <f>IF($E21="","",VLOOKUP($E21,'1MD ELO (4)'!$A$7:$O$48,3))</f>
        <v/>
      </c>
      <c r="H21" s="156"/>
      <c r="I21" s="156" t="str">
        <f>IF($E21="","",VLOOKUP($E21,'1MD ELO (4)'!$A$7:$O$48,4))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 (4)'!$A$7:$O$48,14))</f>
        <v/>
      </c>
      <c r="C23" s="384" t="str">
        <f>IF($E23="","",VLOOKUP($E23,'1MD ELO (4)'!$A$7:$O$48,15))</f>
        <v/>
      </c>
      <c r="D23" s="414" t="str">
        <f>IF($E23="","",VLOOKUP($E23,'1MD ELO (4)'!$A$7:$O$48,5))</f>
        <v/>
      </c>
      <c r="E23" s="155"/>
      <c r="F23" s="156" t="str">
        <f>UPPER(IF($E23="","",VLOOKUP($E23,'1MD ELO (4)'!$A$7:$O$48,2)))</f>
        <v/>
      </c>
      <c r="G23" s="156" t="str">
        <f>IF($E23="","",VLOOKUP($E23,'1MD ELO (4)'!$A$7:$O$48,3))</f>
        <v/>
      </c>
      <c r="H23" s="156"/>
      <c r="I23" s="156" t="str">
        <f>IF($E23="","",VLOOKUP($E23,'1MD ELO (4)'!$A$7:$O$48,4))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 (4)'!$A$7:$O$48,14))</f>
        <v/>
      </c>
      <c r="C25" s="384" t="str">
        <f>IF($E25="","",VLOOKUP($E25,'1MD ELO (4)'!$A$7:$O$48,15))</f>
        <v/>
      </c>
      <c r="D25" s="414" t="str">
        <f>IF($E25="","",VLOOKUP($E25,'1MD ELO (4)'!$A$7:$O$48,5))</f>
        <v/>
      </c>
      <c r="E25" s="155"/>
      <c r="F25" s="450" t="str">
        <f>UPPER(IF($E25="","",VLOOKUP($E25,'1MD ELO (4)'!$A$7:$O$48,2)))</f>
        <v/>
      </c>
      <c r="G25" s="450" t="str">
        <f>IF($E25="","",VLOOKUP($E25,'1MD ELO (4)'!$A$7:$O$48,3))</f>
        <v/>
      </c>
      <c r="H25" s="450"/>
      <c r="I25" s="450" t="str">
        <f>IF($E25="","",VLOOKUP($E25,'1MD ELO (4)'!$A$7:$O$48,4))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 (4)'!$A$7:$O$48,14))</f>
        <v/>
      </c>
      <c r="C27" s="384" t="str">
        <f>IF($E27="","",VLOOKUP($E27,'1MD ELO (4)'!$A$7:$O$48,15))</f>
        <v/>
      </c>
      <c r="D27" s="414" t="str">
        <f>IF($E27="","",VLOOKUP($E27,'1MD ELO (4)'!$A$7:$O$48,5))</f>
        <v/>
      </c>
      <c r="E27" s="155"/>
      <c r="F27" s="450" t="str">
        <f>UPPER(IF($E27="","",VLOOKUP($E27,'1MD ELO (4)'!$A$7:$O$48,2)))</f>
        <v/>
      </c>
      <c r="G27" s="450" t="str">
        <f>IF($E27="","",VLOOKUP($E27,'1MD ELO (4)'!$A$7:$O$48,3))</f>
        <v/>
      </c>
      <c r="H27" s="450"/>
      <c r="I27" s="450" t="str">
        <f>IF($E27="","",VLOOKUP($E27,'1MD ELO (4)'!$A$7:$O$48,4))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 (4)'!$A$7:$O$48,14))</f>
        <v/>
      </c>
      <c r="C29" s="384" t="str">
        <f>IF($E29="","",VLOOKUP($E29,'1MD ELO (4)'!$A$7:$O$48,15))</f>
        <v/>
      </c>
      <c r="D29" s="414" t="str">
        <f>IF($E29="","",VLOOKUP($E29,'1MD ELO (4)'!$A$7:$O$48,5))</f>
        <v/>
      </c>
      <c r="E29" s="155"/>
      <c r="F29" s="450" t="str">
        <f>UPPER(IF($E29="","",VLOOKUP($E29,'1MD ELO (4)'!$A$7:$O$48,2)))</f>
        <v/>
      </c>
      <c r="G29" s="450" t="str">
        <f>IF($E29="","",VLOOKUP($E29,'1MD ELO (4)'!$A$7:$O$48,3))</f>
        <v/>
      </c>
      <c r="H29" s="450"/>
      <c r="I29" s="450" t="str">
        <f>IF($E29="","",VLOOKUP($E29,'1MD ELO (4)'!$A$7:$O$48,4))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 (4)'!$A$7:$O$48,14))</f>
        <v/>
      </c>
      <c r="C31" s="384" t="str">
        <f>IF($E31="","",VLOOKUP($E31,'1MD ELO (4)'!$A$7:$O$48,15))</f>
        <v/>
      </c>
      <c r="D31" s="414" t="str">
        <f>IF($E31="","",VLOOKUP($E31,'1MD ELO (4)'!$A$7:$O$48,5))</f>
        <v/>
      </c>
      <c r="E31" s="155"/>
      <c r="F31" s="450" t="str">
        <f>UPPER(IF($E31="","",VLOOKUP($E31,'1MD ELO (4)'!$A$7:$O$48,2)))</f>
        <v/>
      </c>
      <c r="G31" s="450" t="str">
        <f>IF($E31="","",VLOOKUP($E31,'1MD ELO (4)'!$A$7:$O$48,3))</f>
        <v/>
      </c>
      <c r="H31" s="450"/>
      <c r="I31" s="450" t="str">
        <f>IF($E31="","",VLOOKUP($E31,'1MD ELO (4)'!$A$7:$O$48,4))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 (4)'!$A$7:$O$48,14))</f>
        <v/>
      </c>
      <c r="C33" s="384" t="str">
        <f>IF($E33="","",VLOOKUP($E33,'1MD ELO (4)'!$A$7:$O$48,15))</f>
        <v/>
      </c>
      <c r="D33" s="414" t="str">
        <f>IF($E33="","",VLOOKUP($E33,'1MD ELO (4)'!$A$7:$O$48,5))</f>
        <v/>
      </c>
      <c r="E33" s="155"/>
      <c r="F33" s="450" t="str">
        <f>UPPER(IF($E33="","",VLOOKUP($E33,'1MD ELO (4)'!$A$7:$O$48,2)))</f>
        <v/>
      </c>
      <c r="G33" s="450" t="str">
        <f>IF($E33="","",VLOOKUP($E33,'1MD ELO (4)'!$A$7:$O$48,3))</f>
        <v/>
      </c>
      <c r="H33" s="450"/>
      <c r="I33" s="450" t="str">
        <f>IF($E33="","",VLOOKUP($E33,'1MD ELO (4)'!$A$7:$O$48,4))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 (4)'!$A$7:$O$48,14))</f>
        <v/>
      </c>
      <c r="C35" s="384" t="str">
        <f>IF($E35="","",VLOOKUP($E35,'1MD ELO (4)'!$A$7:$O$48,15))</f>
        <v/>
      </c>
      <c r="D35" s="414" t="str">
        <f>IF($E35="","",VLOOKUP($E35,'1MD ELO (4)'!$A$7:$O$48,5))</f>
        <v/>
      </c>
      <c r="E35" s="155"/>
      <c r="F35" s="450" t="str">
        <f>UPPER(IF($E35="","",VLOOKUP($E35,'1MD ELO (4)'!$A$7:$O$48,2)))</f>
        <v/>
      </c>
      <c r="G35" s="450" t="str">
        <f>IF($E35="","",VLOOKUP($E35,'1MD ELO (4)'!$A$7:$O$48,3))</f>
        <v/>
      </c>
      <c r="H35" s="450"/>
      <c r="I35" s="450" t="str">
        <f>IF($E35="","",VLOOKUP($E35,'1MD ELO (4)'!$A$7:$O$48,4))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 (4)'!$A$7:$O$48,14))</f>
        <v/>
      </c>
      <c r="C37" s="384" t="str">
        <f>IF($E37="","",VLOOKUP($E37,'1MD ELO (4)'!$A$7:$O$48,15))</f>
        <v/>
      </c>
      <c r="D37" s="414" t="str">
        <f>IF($E37="","",VLOOKUP($E37,'1MD ELO (4)'!$A$7:$O$48,5))</f>
        <v/>
      </c>
      <c r="E37" s="155"/>
      <c r="F37" s="156" t="str">
        <f>UPPER(IF($E37="","",VLOOKUP($E37,'1MD ELO (4)'!$A$7:$O$48,2)))</f>
        <v/>
      </c>
      <c r="G37" s="156" t="str">
        <f>IF($E37="","",VLOOKUP($E37,'1MD ELO (4)'!$A$7:$O$48,3))</f>
        <v/>
      </c>
      <c r="H37" s="156"/>
      <c r="I37" s="156" t="str">
        <f>IF($E37="","",VLOOKUP($E37,'1MD ELO (4)'!$A$7:$O$48,4))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 (4)'!$A$7:$O$48,14))</f>
        <v/>
      </c>
      <c r="C39" s="384" t="str">
        <f>IF($E39="","",VLOOKUP($E39,'1MD ELO (4)'!$A$7:$O$48,15))</f>
        <v/>
      </c>
      <c r="D39" s="414" t="str">
        <f>IF($E39="","",VLOOKUP($E39,'1MD ELO (4)'!$A$7:$O$48,5))</f>
        <v/>
      </c>
      <c r="E39" s="155"/>
      <c r="F39" s="156" t="str">
        <f>UPPER(IF($E39="","",VLOOKUP($E39,'1MD ELO (4)'!$A$7:$O$48,2)))</f>
        <v/>
      </c>
      <c r="G39" s="156" t="str">
        <f>IF($E39="","",VLOOKUP($E39,'1MD ELO (4)'!$A$7:$O$48,3))</f>
        <v/>
      </c>
      <c r="H39" s="156"/>
      <c r="I39" s="156" t="str">
        <f>IF($E39="","",VLOOKUP($E39,'1MD ELO (4)'!$A$7:$O$48,4))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 (4)'!$A$7:$O$48,14))</f>
        <v/>
      </c>
      <c r="C41" s="384" t="str">
        <f>IF($E41="","",VLOOKUP($E41,'1MD ELO (4)'!$A$7:$O$48,15))</f>
        <v/>
      </c>
      <c r="D41" s="414" t="str">
        <f>IF($E41="","",VLOOKUP($E41,'1MD ELO (4)'!$A$7:$O$48,5))</f>
        <v/>
      </c>
      <c r="E41" s="155"/>
      <c r="F41" s="450" t="str">
        <f>UPPER(IF($E41="","",VLOOKUP($E41,'1MD ELO (4)'!$A$7:$O$48,2)))</f>
        <v/>
      </c>
      <c r="G41" s="450" t="str">
        <f>IF($E41="","",VLOOKUP($E41,'1MD ELO (4)'!$A$7:$O$48,3))</f>
        <v/>
      </c>
      <c r="H41" s="450"/>
      <c r="I41" s="450" t="str">
        <f>IF($E41="","",VLOOKUP($E41,'1MD ELO (4)'!$A$7:$O$48,4))</f>
        <v/>
      </c>
      <c r="J41" s="176"/>
      <c r="K41" s="157"/>
      <c r="L41" s="177"/>
      <c r="M41" s="157"/>
      <c r="N41" s="182"/>
      <c r="O41" s="160"/>
      <c r="P41" s="162"/>
      <c r="Q41" s="772" t="str">
        <f>IF(Y3="","",CONCATENATE(AB1," pont"))</f>
        <v/>
      </c>
      <c r="R41" s="773"/>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 (4)'!$A$7:$O$48,14))</f>
        <v/>
      </c>
      <c r="C43" s="384" t="str">
        <f>IF($E43="","",VLOOKUP($E43,'1MD ELO (4)'!$A$7:$O$48,15))</f>
        <v/>
      </c>
      <c r="D43" s="414" t="str">
        <f>IF($E43="","",VLOOKUP($E43,'1MD ELO (4)'!$A$7:$O$48,5))</f>
        <v/>
      </c>
      <c r="E43" s="155"/>
      <c r="F43" s="450" t="str">
        <f>UPPER(IF($E43="","",VLOOKUP($E43,'1MD ELO (4)'!$A$7:$O$48,2)))</f>
        <v/>
      </c>
      <c r="G43" s="450" t="str">
        <f>IF($E43="","",VLOOKUP($E43,'1MD ELO (4)'!$A$7:$O$48,3))</f>
        <v/>
      </c>
      <c r="H43" s="450"/>
      <c r="I43" s="450" t="str">
        <f>IF($E43="","",VLOOKUP($E43,'1MD ELO (4)'!$A$7:$O$48,4))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 (4)'!$A$7:$O$48,14))</f>
        <v/>
      </c>
      <c r="C45" s="384" t="str">
        <f>IF($E45="","",VLOOKUP($E45,'1MD ELO (4)'!$A$7:$O$48,15))</f>
        <v/>
      </c>
      <c r="D45" s="414" t="str">
        <f>IF($E45="","",VLOOKUP($E45,'1MD ELO (4)'!$A$7:$O$48,5))</f>
        <v/>
      </c>
      <c r="E45" s="155"/>
      <c r="F45" s="450" t="str">
        <f>UPPER(IF($E45="","",VLOOKUP($E45,'1MD ELO (4)'!$A$7:$O$48,2)))</f>
        <v/>
      </c>
      <c r="G45" s="450" t="str">
        <f>IF($E45="","",VLOOKUP($E45,'1MD ELO (4)'!$A$7:$O$48,3))</f>
        <v/>
      </c>
      <c r="H45" s="450"/>
      <c r="I45" s="450" t="str">
        <f>IF($E45="","",VLOOKUP($E45,'1MD ELO (4)'!$A$7:$O$48,4))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 (4)'!$A$7:$O$48,14))</f>
        <v/>
      </c>
      <c r="C47" s="384" t="str">
        <f>IF($E47="","",VLOOKUP($E47,'1MD ELO (4)'!$A$7:$O$48,15))</f>
        <v/>
      </c>
      <c r="D47" s="414" t="str">
        <f>IF($E47="","",VLOOKUP($E47,'1MD ELO (4)'!$A$7:$O$48,5))</f>
        <v/>
      </c>
      <c r="E47" s="155"/>
      <c r="F47" s="450" t="str">
        <f>UPPER(IF($E47="","",VLOOKUP($E47,'1MD ELO (4)'!$A$7:$O$48,2)))</f>
        <v/>
      </c>
      <c r="G47" s="450" t="str">
        <f>IF($E47="","",VLOOKUP($E47,'1MD ELO (4)'!$A$7:$O$48,3))</f>
        <v/>
      </c>
      <c r="H47" s="450"/>
      <c r="I47" s="450" t="str">
        <f>IF($E47="","",VLOOKUP($E47,'1MD ELO (4)'!$A$7:$O$48,4))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 (4)'!$A$7:$O$48,14))</f>
        <v/>
      </c>
      <c r="C49" s="384" t="str">
        <f>IF($E49="","",VLOOKUP($E49,'1MD ELO (4)'!$A$7:$O$48,15))</f>
        <v/>
      </c>
      <c r="D49" s="414" t="str">
        <f>IF($E49="","",VLOOKUP($E49,'1MD ELO (4)'!$A$7:$O$48,5))</f>
        <v/>
      </c>
      <c r="E49" s="155"/>
      <c r="F49" s="450" t="str">
        <f>UPPER(IF($E49="","",VLOOKUP($E49,'1MD ELO (4)'!$A$7:$O$48,2)))</f>
        <v/>
      </c>
      <c r="G49" s="450" t="str">
        <f>IF($E49="","",VLOOKUP($E49,'1MD ELO (4)'!$A$7:$O$48,3))</f>
        <v/>
      </c>
      <c r="H49" s="450"/>
      <c r="I49" s="450" t="str">
        <f>IF($E49="","",VLOOKUP($E49,'1MD ELO (4)'!$A$7:$O$48,4))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 (4)'!$A$7:$O$48,14))</f>
        <v/>
      </c>
      <c r="C51" s="384" t="str">
        <f>IF($E51="","",VLOOKUP($E51,'1MD ELO (4)'!$A$7:$O$48,15))</f>
        <v/>
      </c>
      <c r="D51" s="414" t="str">
        <f>IF($E51="","",VLOOKUP($E51,'1MD ELO (4)'!$A$7:$O$48,5))</f>
        <v/>
      </c>
      <c r="E51" s="155"/>
      <c r="F51" s="450" t="str">
        <f>UPPER(IF($E51="","",VLOOKUP($E51,'1MD ELO (4)'!$A$7:$O$48,2)))</f>
        <v/>
      </c>
      <c r="G51" s="450" t="str">
        <f>IF($E51="","",VLOOKUP($E51,'1MD ELO (4)'!$A$7:$O$48,3))</f>
        <v/>
      </c>
      <c r="H51" s="450"/>
      <c r="I51" s="450" t="str">
        <f>IF($E51="","",VLOOKUP($E51,'1MD ELO (4)'!$A$7:$O$48,4))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 (4)'!$A$7:$O$48,14))</f>
        <v/>
      </c>
      <c r="C53" s="384" t="str">
        <f>IF($E53="","",VLOOKUP($E53,'1MD ELO (4)'!$A$7:$O$48,15))</f>
        <v/>
      </c>
      <c r="D53" s="414" t="str">
        <f>IF($E53="","",VLOOKUP($E53,'1MD ELO (4)'!$A$7:$O$48,5))</f>
        <v/>
      </c>
      <c r="E53" s="155"/>
      <c r="F53" s="156" t="str">
        <f>UPPER(IF($E53="","",VLOOKUP($E53,'1MD ELO (4)'!$A$7:$O$48,2)))</f>
        <v/>
      </c>
      <c r="G53" s="156" t="str">
        <f>IF($E53="","",VLOOKUP($E53,'1MD ELO (4)'!$A$7:$O$48,3))</f>
        <v/>
      </c>
      <c r="H53" s="156"/>
      <c r="I53" s="156" t="str">
        <f>IF($E53="","",VLOOKUP($E53,'1MD ELO (4)'!$A$7:$O$48,4))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 (4)'!$A$7:$O$48,14))</f>
        <v/>
      </c>
      <c r="C55" s="384" t="str">
        <f>IF($E55="","",VLOOKUP($E55,'1MD ELO (4)'!$A$7:$O$48,15))</f>
        <v/>
      </c>
      <c r="D55" s="414" t="str">
        <f>IF($E55="","",VLOOKUP($E55,'1MD ELO (4)'!$A$7:$O$48,5))</f>
        <v/>
      </c>
      <c r="E55" s="155"/>
      <c r="F55" s="156" t="str">
        <f>UPPER(IF($E55="","",VLOOKUP($E55,'1MD ELO (4)'!$A$7:$O$48,2)))</f>
        <v/>
      </c>
      <c r="G55" s="156" t="str">
        <f>IF($E55="","",VLOOKUP($E55,'1MD ELO (4)'!$A$7:$O$48,3))</f>
        <v/>
      </c>
      <c r="H55" s="156"/>
      <c r="I55" s="156" t="str">
        <f>IF($E55="","",VLOOKUP($E55,'1MD ELO (4)'!$A$7:$O$48,4))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 (4)'!$A$7:$O$48,14))</f>
        <v/>
      </c>
      <c r="C57" s="384" t="str">
        <f>IF($E57="","",VLOOKUP($E57,'1MD ELO (4)'!$A$7:$O$48,15))</f>
        <v/>
      </c>
      <c r="D57" s="414" t="str">
        <f>IF($E57="","",VLOOKUP($E57,'1MD ELO (4)'!$A$7:$O$48,5))</f>
        <v/>
      </c>
      <c r="E57" s="155"/>
      <c r="F57" s="450" t="str">
        <f>UPPER(IF($E57="","",VLOOKUP($E57,'1MD ELO (4)'!$A$7:$O$48,2)))</f>
        <v/>
      </c>
      <c r="G57" s="450" t="str">
        <f>IF($E57="","",VLOOKUP($E57,'1MD ELO (4)'!$A$7:$O$48,3))</f>
        <v/>
      </c>
      <c r="H57" s="450"/>
      <c r="I57" s="450" t="str">
        <f>IF($E57="","",VLOOKUP($E57,'1MD ELO (4)'!$A$7:$O$48,4))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 (4)'!$A$7:$O$48,14))</f>
        <v/>
      </c>
      <c r="C59" s="384" t="str">
        <f>IF($E59="","",VLOOKUP($E59,'1MD ELO (4)'!$A$7:$O$48,15))</f>
        <v/>
      </c>
      <c r="D59" s="414" t="str">
        <f>IF($E59="","",VLOOKUP($E59,'1MD ELO (4)'!$A$7:$O$48,5))</f>
        <v/>
      </c>
      <c r="E59" s="155"/>
      <c r="F59" s="450" t="str">
        <f>UPPER(IF($E59="","",VLOOKUP($E59,'1MD ELO (4)'!$A$7:$O$48,2)))</f>
        <v/>
      </c>
      <c r="G59" s="450" t="str">
        <f>IF($E59="","",VLOOKUP($E59,'1MD ELO (4)'!$A$7:$O$48,3))</f>
        <v/>
      </c>
      <c r="H59" s="450"/>
      <c r="I59" s="450" t="str">
        <f>IF($E59="","",VLOOKUP($E59,'1MD ELO (4)'!$A$7:$O$48,4))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 (4)'!$A$7:$O$48,14))</f>
        <v/>
      </c>
      <c r="C61" s="384" t="str">
        <f>IF($E61="","",VLOOKUP($E61,'1MD ELO (4)'!$A$7:$O$48,15))</f>
        <v/>
      </c>
      <c r="D61" s="414" t="str">
        <f>IF($E61="","",VLOOKUP($E61,'1MD ELO (4)'!$A$7:$O$48,5))</f>
        <v/>
      </c>
      <c r="E61" s="155"/>
      <c r="F61" s="450" t="str">
        <f>UPPER(IF($E61="","",VLOOKUP($E61,'1MD ELO (4)'!$A$7:$O$48,2)))</f>
        <v/>
      </c>
      <c r="G61" s="450" t="str">
        <f>IF($E61="","",VLOOKUP($E61,'1MD ELO (4)'!$A$7:$O$48,3))</f>
        <v/>
      </c>
      <c r="H61" s="450"/>
      <c r="I61" s="450" t="str">
        <f>IF($E61="","",VLOOKUP($E61,'1MD ELO (4)'!$A$7:$O$48,4))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 (4)'!$A$7:$O$48,14))</f>
        <v/>
      </c>
      <c r="C63" s="384" t="str">
        <f>IF($E63="","",VLOOKUP($E63,'1MD ELO (4)'!$A$7:$O$48,15))</f>
        <v/>
      </c>
      <c r="D63" s="414" t="str">
        <f>IF($E63="","",VLOOKUP($E63,'1MD ELO (4)'!$A$7:$O$48,5))</f>
        <v/>
      </c>
      <c r="E63" s="155"/>
      <c r="F63" s="450" t="str">
        <f>UPPER(IF($E63="","",VLOOKUP($E63,'1MD ELO (4)'!$A$7:$O$48,2)))</f>
        <v/>
      </c>
      <c r="G63" s="450" t="str">
        <f>IF($E63="","",VLOOKUP($E63,'1MD ELO (4)'!$A$7:$O$48,3))</f>
        <v/>
      </c>
      <c r="H63" s="450"/>
      <c r="I63" s="450" t="str">
        <f>IF($E63="","",VLOOKUP($E63,'1MD ELO (4)'!$A$7:$O$48,4))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 (4)'!$A$7:$O$48,14))</f>
        <v/>
      </c>
      <c r="C65" s="384" t="str">
        <f>IF($E65="","",VLOOKUP($E65,'1MD ELO (4)'!$A$7:$O$48,15))</f>
        <v/>
      </c>
      <c r="D65" s="414" t="str">
        <f>IF($E65="","",VLOOKUP($E65,'1MD ELO (4)'!$A$7:$O$48,5))</f>
        <v/>
      </c>
      <c r="E65" s="155"/>
      <c r="F65" s="450" t="str">
        <f>UPPER(IF($E65="","",VLOOKUP($E65,'1MD ELO (4)'!$A$7:$O$48,2)))</f>
        <v/>
      </c>
      <c r="G65" s="450" t="str">
        <f>IF($E65="","",VLOOKUP($E65,'1MD ELO (4)'!$A$7:$O$48,3))</f>
        <v/>
      </c>
      <c r="H65" s="450"/>
      <c r="I65" s="450" t="str">
        <f>IF($E65="","",VLOOKUP($E65,'1MD ELO (4)'!$A$7:$O$48,4))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 (4)'!$A$7:$O$48,14))</f>
        <v/>
      </c>
      <c r="C67" s="384" t="str">
        <f>IF($E67="","",VLOOKUP($E67,'1MD ELO (4)'!$A$7:$O$48,15))</f>
        <v/>
      </c>
      <c r="D67" s="414" t="str">
        <f>IF($E67="","",VLOOKUP($E67,'1MD ELO (4)'!$A$7:$O$48,5))</f>
        <v/>
      </c>
      <c r="E67" s="155"/>
      <c r="F67" s="450" t="str">
        <f>UPPER(IF($E67="","",VLOOKUP($E67,'1MD ELO (4)'!$A$7:$O$48,2)))</f>
        <v/>
      </c>
      <c r="G67" s="450" t="str">
        <f>IF($E67="","",VLOOKUP($E67,'1MD ELO (4)'!$A$7:$O$48,3))</f>
        <v/>
      </c>
      <c r="H67" s="450"/>
      <c r="I67" s="450" t="str">
        <f>IF($E67="","",VLOOKUP($E67,'1MD ELO (4)'!$A$7:$O$48,4))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 (4)'!$A$7:$O$48,14))</f>
        <v/>
      </c>
      <c r="C69" s="384" t="str">
        <f>IF($E69="","",VLOOKUP($E69,'1MD ELO (4)'!$A$7:$O$48,15))</f>
        <v/>
      </c>
      <c r="D69" s="414" t="str">
        <f>IF($E69="","",VLOOKUP($E69,'1MD ELO (4)'!$A$7:$O$48,5))</f>
        <v/>
      </c>
      <c r="E69" s="155"/>
      <c r="F69" s="156" t="str">
        <f>UPPER(IF($E69="","",VLOOKUP($E69,'1MD ELO (4)'!$A$7:$O$48,2)))</f>
        <v/>
      </c>
      <c r="G69" s="156" t="str">
        <f>IF($E69="","",VLOOKUP($E69,'1MD ELO (4)'!$A$7:$O$48,3))</f>
        <v/>
      </c>
      <c r="H69" s="156"/>
      <c r="I69" s="156" t="str">
        <f>IF($E69="","",VLOOKUP($E69,'1MD ELO (4)'!$A$7:$O$48,4))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 (4)'!$A$7:$Q$134,2)))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 (4)'!$A$7:$Q$134,2)))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 (4)'!$A$7:$Q$134,2)))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 (4)'!$A$7:$Q$134,2)))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 (4)'!$A$7:$Q$134,2)))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 (4)'!$A$7:$Q$134,2)))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 (4)'!$A$7:$Q$134,2)))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 (4)'!$A$7:$Q$134,2)))</f>
        <v/>
      </c>
      <c r="G79" s="238"/>
      <c r="H79" s="237"/>
      <c r="I79" s="239"/>
      <c r="J79" s="240" t="s">
        <v>14</v>
      </c>
      <c r="K79" s="230"/>
      <c r="L79" s="229"/>
      <c r="M79" s="230"/>
      <c r="N79" s="231"/>
      <c r="O79" s="230" t="str">
        <f>R4</f>
        <v>Kovács Zoltán</v>
      </c>
      <c r="P79" s="229"/>
      <c r="Q79" s="230"/>
      <c r="R79" s="241">
        <f>MIN(8,'1MD ELO (4)'!Q5)</f>
        <v>8</v>
      </c>
    </row>
  </sheetData>
  <mergeCells count="2">
    <mergeCell ref="A4:C4"/>
    <mergeCell ref="Q41:R41"/>
  </mergeCells>
  <conditionalFormatting sqref="E7 E9 E11">
    <cfRule type="expression" dxfId="248" priority="1" stopIfTrue="1">
      <formula>$E7&lt;9</formula>
    </cfRule>
  </conditionalFormatting>
  <conditionalFormatting sqref="E13 E15 E17 E19 E21 E23 E25 E27 E29 E31 E33 E35 E37 E39 E41 E43 E45 E47 E49 E51 E53 E55 E57 E59 E61 E63 E65 E67 E69">
    <cfRule type="expression" dxfId="247" priority="7" stopIfTrue="1">
      <formula>AND($E13&lt;9,$C13&gt;0)</formula>
    </cfRule>
  </conditionalFormatting>
  <conditionalFormatting sqref="H7 H9 H11 H13 H15 H17 H19 H21 H23 H25 H27 H29 H31 H33 H35 H37 H39 H41 H43 H45 H47 H49 H51 H53 H55 H57 H59 H61 H63 H65 H67 H69">
    <cfRule type="expression" dxfId="246" priority="11" stopIfTrue="1">
      <formula>AND($E7&lt;9,$C7&gt;0)</formula>
    </cfRule>
  </conditionalFormatting>
  <conditionalFormatting sqref="I8 K10 I12 M14 I16 K18 I20 O22 I24 K26 I28 M30 I32 K34 I36 O39 I40 K42 I44 M46 I48 K50 I52 O54 I56 K58 I60 M62 I64 K66 I68">
    <cfRule type="expression" dxfId="245" priority="8" stopIfTrue="1">
      <formula>AND($O$1="CU",I8="Umpire")</formula>
    </cfRule>
    <cfRule type="expression" dxfId="244" priority="9" stopIfTrue="1">
      <formula>AND($O$1="CU",I8&lt;&gt;"Umpire",J8&lt;&gt;"")</formula>
    </cfRule>
    <cfRule type="expression" dxfId="243" priority="10" stopIfTrue="1">
      <formula>AND($O$1="CU",I8&lt;&gt;"Umpire")</formula>
    </cfRule>
  </conditionalFormatting>
  <conditionalFormatting sqref="J8 L10 J12 N14 J16 L18 J20 P22 J24 L26 J28 N30 J32 L34 J36 P39 J40 L42 J44 N46 J48 L50 J52 P54 J56 L58 J60 N62 J64 L66 J68 R79">
    <cfRule type="expression" dxfId="242" priority="4" stopIfTrue="1">
      <formula>$O$1="CU"</formula>
    </cfRule>
  </conditionalFormatting>
  <conditionalFormatting sqref="K8 M10 K12 O14 K16 M18 K20 Q22 K24 M26 K28 O30 K32 M34 K36 K40 M42 K44 O46 K48 M50 K52 Q54 K56 M58 K60 O62 K64 M66 K68">
    <cfRule type="expression" dxfId="241" priority="5" stopIfTrue="1">
      <formula>J8="as"</formula>
    </cfRule>
    <cfRule type="expression" dxfId="240" priority="6" stopIfTrue="1">
      <formula>J8="bs"</formula>
    </cfRule>
  </conditionalFormatting>
  <conditionalFormatting sqref="Q38">
    <cfRule type="expression" dxfId="239" priority="2" stopIfTrue="1">
      <formula>P39="as"</formula>
    </cfRule>
    <cfRule type="expression" dxfId="238" priority="3" stopIfTrue="1">
      <formula>P39="bs"</formula>
    </cfRule>
  </conditionalFormatting>
  <dataValidations count="2">
    <dataValidation type="list" allowBlank="1" showInputMessage="1" sqref="O54 O39 O22" xr:uid="{D8B27EF4-681A-4675-B446-08E392EDB940}">
      <formula1>$V$8:$V$17</formula1>
    </dataValidation>
    <dataValidation type="list" allowBlank="1" showInputMessage="1" sqref="I8 I24 I12 I28 I16 I40 I20 I44 I48 I52 I32 I36 I56 I60 I64 I68 K66 K58 K50 K42 K34 K26 K18 K10 M14 M30 M46 M62" xr:uid="{062350ED-7D3C-4F56-BF7D-F4811EC22015}">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74380-DB12-4B33-95EC-71F81A330090}">
  <sheetPr codeName="Sheet159">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Diákolimpiai Döntő</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Altalanos!$D$8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c r="L4" s="143"/>
      <c r="M4" s="102"/>
      <c r="N4" s="143"/>
      <c r="O4" s="142"/>
      <c r="P4" s="143"/>
      <c r="Q4" s="142"/>
      <c r="R4" s="88" t="str">
        <f>Altalanos!$E$10</f>
        <v>Kovács Zoltán</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2" customFormat="1" ht="13.5" customHeight="1" thickBot="1" x14ac:dyDescent="0.3">
      <c r="A6" s="705"/>
      <c r="B6" s="725"/>
      <c r="C6" s="714"/>
      <c r="D6" s="714"/>
      <c r="E6" s="725"/>
      <c r="F6" s="713" t="str">
        <f>IF(Y3="","",CONCATENATE(AH1," pont"))</f>
        <v/>
      </c>
      <c r="G6" s="715"/>
      <c r="H6" s="716"/>
      <c r="I6" s="715"/>
      <c r="J6" s="717"/>
      <c r="K6" s="714" t="str">
        <f>IF(Y3="","",CONCATENATE(AG1," pont"))</f>
        <v/>
      </c>
      <c r="L6" s="717"/>
      <c r="M6" s="714" t="str">
        <f>IF(Y3="","",CONCATENATE(AF1," pont"))</f>
        <v/>
      </c>
      <c r="N6" s="717"/>
      <c r="O6" s="714" t="str">
        <f>IF(Y3="","",CONCATENATE(AE1," pont"))</f>
        <v/>
      </c>
      <c r="P6" s="717"/>
      <c r="Q6" s="714" t="str">
        <f>IF(Y3="","",CONCATENATE(AD1," pont"))</f>
        <v/>
      </c>
      <c r="R6" s="718"/>
      <c r="Y6" s="720"/>
      <c r="Z6" s="720"/>
      <c r="AA6" s="720" t="s">
        <v>196</v>
      </c>
      <c r="AB6" s="721">
        <v>150</v>
      </c>
      <c r="AC6" s="721">
        <v>120</v>
      </c>
      <c r="AD6" s="721">
        <v>90</v>
      </c>
      <c r="AE6" s="721">
        <v>60</v>
      </c>
      <c r="AF6" s="721">
        <v>40</v>
      </c>
      <c r="AG6" s="721">
        <v>25</v>
      </c>
      <c r="AH6" s="721">
        <v>10</v>
      </c>
      <c r="AI6" s="723"/>
      <c r="AJ6" s="723"/>
      <c r="AK6" s="723"/>
    </row>
    <row r="7" spans="1:37" s="38" customFormat="1" ht="9" customHeight="1" x14ac:dyDescent="0.25">
      <c r="A7" s="153" t="s">
        <v>7</v>
      </c>
      <c r="B7" s="384" t="str">
        <f>IF($E7="","",VLOOKUP($E7,'1MD ELO (4)'!$A$7:$O$80,14))</f>
        <v/>
      </c>
      <c r="C7" s="384" t="str">
        <f>IF($E7="","",VLOOKUP($E7,'1MD ELO (4)'!$A$7:$O$80,15))</f>
        <v/>
      </c>
      <c r="D7" s="414" t="str">
        <f>IF($E7="","",VLOOKUP($E7,'1MD ELO (4)'!$A$7:$O$80,5))</f>
        <v/>
      </c>
      <c r="E7" s="155"/>
      <c r="F7" s="156" t="str">
        <f>UPPER(IF($E7="","",VLOOKUP($E7,'1MD ELO (4)'!$A$7:$O$80,2)))</f>
        <v/>
      </c>
      <c r="G7" s="156" t="str">
        <f>IF($E7="","",VLOOKUP($E7,'1MD ELO (4)'!$A$7:$O$80,3))</f>
        <v/>
      </c>
      <c r="H7" s="156"/>
      <c r="I7" s="156" t="str">
        <f>IF($E7="","",VLOOKUP($E7,'1MD ELO (4)'!$A$7:$O$80,4))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 (4)'!$A$7:$O$80,14))</f>
        <v/>
      </c>
      <c r="C8" s="384" t="str">
        <f>IF($E8="","",VLOOKUP($E8,'1MD ELO (4)'!$A$7:$O$80,15))</f>
        <v/>
      </c>
      <c r="D8" s="414" t="str">
        <f>IF($E8="","",VLOOKUP($E8,'1MD ELO (4)'!$A$7:$O$80,5))</f>
        <v/>
      </c>
      <c r="E8" s="155"/>
      <c r="F8" s="450" t="str">
        <f>UPPER(IF($E8="","",VLOOKUP($E8,'1MD ELO (4)'!$A$7:$O$80,2)))</f>
        <v/>
      </c>
      <c r="G8" s="450" t="str">
        <f>IF($E8="","",VLOOKUP($E8,'1MD ELO (4)'!$A$7:$O$80,3))</f>
        <v/>
      </c>
      <c r="H8" s="450"/>
      <c r="I8" s="450" t="str">
        <f>IF($E8="","",VLOOKUP($E8,'1MD ELO (4)'!$A$7:$O$80,4))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 (4)'!$A$7:$O$80,14))</f>
        <v/>
      </c>
      <c r="C9" s="384" t="str">
        <f>IF($E9="","",VLOOKUP($E9,'1MD ELO (4)'!$A$7:$O$80,15))</f>
        <v/>
      </c>
      <c r="D9" s="414" t="str">
        <f>IF($E9="","",VLOOKUP($E9,'1MD ELO (4)'!$A$7:$O$80,5))</f>
        <v/>
      </c>
      <c r="E9" s="155"/>
      <c r="F9" s="450" t="str">
        <f>UPPER(IF($E9="","",VLOOKUP($E9,'1MD ELO (4)'!$A$7:$O$80,2)))</f>
        <v/>
      </c>
      <c r="G9" s="450" t="str">
        <f>IF($E9="","",VLOOKUP($E9,'1MD ELO (4)'!$A$7:$O$80,3))</f>
        <v/>
      </c>
      <c r="H9" s="450"/>
      <c r="I9" s="450" t="str">
        <f>IF($E9="","",VLOOKUP($E9,'1MD ELO (4)'!$A$7:$O$80,4))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 (4)'!$A$7:$O$80,14))</f>
        <v/>
      </c>
      <c r="C10" s="384" t="str">
        <f>IF($E10="","",VLOOKUP($E10,'1MD ELO (4)'!$A$7:$O$80,15))</f>
        <v/>
      </c>
      <c r="D10" s="414" t="str">
        <f>IF($E10="","",VLOOKUP($E10,'1MD ELO (4)'!$A$7:$O$80,5))</f>
        <v/>
      </c>
      <c r="E10" s="155"/>
      <c r="F10" s="450" t="str">
        <f>UPPER(IF($E10="","",VLOOKUP($E10,'1MD ELO (4)'!$A$7:$O$80,2)))</f>
        <v/>
      </c>
      <c r="G10" s="450" t="str">
        <f>IF($E10="","",VLOOKUP($E10,'1MD ELO (4)'!$A$7:$O$80,3))</f>
        <v/>
      </c>
      <c r="H10" s="450"/>
      <c r="I10" s="450" t="str">
        <f>IF($E10="","",VLOOKUP($E10,'1MD ELO (4)'!$A$7:$O$80,4))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 (4)'!$A$7:$O$80,14))</f>
        <v/>
      </c>
      <c r="C11" s="384" t="str">
        <f>IF($E11="","",VLOOKUP($E11,'1MD ELO (4)'!$A$7:$O$80,15))</f>
        <v/>
      </c>
      <c r="D11" s="414" t="str">
        <f>IF($E11="","",VLOOKUP($E11,'1MD ELO (4)'!$A$7:$O$80,5))</f>
        <v/>
      </c>
      <c r="E11" s="155"/>
      <c r="F11" s="450" t="str">
        <f>UPPER(IF($E11="","",VLOOKUP($E11,'1MD ELO (4)'!$A$7:$O$80,2)))</f>
        <v/>
      </c>
      <c r="G11" s="450" t="str">
        <f>IF($E11="","",VLOOKUP($E11,'1MD ELO (4)'!$A$7:$O$80,3))</f>
        <v/>
      </c>
      <c r="H11" s="450"/>
      <c r="I11" s="450" t="str">
        <f>IF($E11="","",VLOOKUP($E11,'1MD ELO (4)'!$A$7:$O$80,4))</f>
        <v/>
      </c>
      <c r="J11" s="249"/>
      <c r="K11" s="173" t="str">
        <f>UPPER(IF(OR(J12="a",J12="as"),F11,IF(OR(J12="b",J12="bs"),F12,)))</f>
        <v/>
      </c>
      <c r="L11" s="181"/>
      <c r="M11" s="253"/>
      <c r="N11" s="254"/>
      <c r="O11" s="157"/>
      <c r="P11" s="184"/>
      <c r="Q11" s="157"/>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 (4)'!$A$7:$O$80,14))</f>
        <v/>
      </c>
      <c r="C12" s="384" t="str">
        <f>IF($E12="","",VLOOKUP($E12,'1MD ELO (4)'!$A$7:$O$80,15))</f>
        <v/>
      </c>
      <c r="D12" s="414" t="str">
        <f>IF($E12="","",VLOOKUP($E12,'1MD ELO (4)'!$A$7:$O$80,5))</f>
        <v/>
      </c>
      <c r="E12" s="155"/>
      <c r="F12" s="450" t="str">
        <f>UPPER(IF($E12="","",VLOOKUP($E12,'1MD ELO (4)'!$A$7:$O$80,2)))</f>
        <v/>
      </c>
      <c r="G12" s="450" t="str">
        <f>IF($E12="","",VLOOKUP($E12,'1MD ELO (4)'!$A$7:$O$80,3))</f>
        <v/>
      </c>
      <c r="H12" s="450"/>
      <c r="I12" s="450" t="str">
        <f>IF($E12="","",VLOOKUP($E12,'1MD ELO (4)'!$A$7:$O$80,4))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 (4)'!$A$7:$O$80,14))</f>
        <v/>
      </c>
      <c r="C13" s="384" t="str">
        <f>IF($E13="","",VLOOKUP($E13,'1MD ELO (4)'!$A$7:$O$80,15))</f>
        <v/>
      </c>
      <c r="D13" s="414" t="str">
        <f>IF($E13="","",VLOOKUP($E13,'1MD ELO (4)'!$A$7:$O$80,5))</f>
        <v/>
      </c>
      <c r="E13" s="155"/>
      <c r="F13" s="450" t="str">
        <f>UPPER(IF($E13="","",VLOOKUP($E13,'1MD ELO (4)'!$A$7:$O$80,2)))</f>
        <v/>
      </c>
      <c r="G13" s="450" t="str">
        <f>IF($E13="","",VLOOKUP($E13,'1MD ELO (4)'!$A$7:$O$80,3))</f>
        <v/>
      </c>
      <c r="H13" s="450"/>
      <c r="I13" s="450" t="str">
        <f>IF($E13="","",VLOOKUP($E13,'1MD ELO (4)'!$A$7:$O$80,4))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 (4)'!$A$7:$O$80,14))</f>
        <v/>
      </c>
      <c r="C14" s="384" t="str">
        <f>IF($E14="","",VLOOKUP($E14,'1MD ELO (4)'!$A$7:$O$80,15))</f>
        <v/>
      </c>
      <c r="D14" s="414" t="str">
        <f>IF($E14="","",VLOOKUP($E14,'1MD ELO (4)'!$A$7:$O$80,5))</f>
        <v/>
      </c>
      <c r="E14" s="155"/>
      <c r="F14" s="156" t="str">
        <f>UPPER(IF($E14="","",VLOOKUP($E14,'1MD ELO (4)'!$A$7:$O$80,2)))</f>
        <v/>
      </c>
      <c r="G14" s="156" t="str">
        <f>IF($E14="","",VLOOKUP($E14,'1MD ELO (4)'!$A$7:$O$80,3))</f>
        <v/>
      </c>
      <c r="H14" s="156"/>
      <c r="I14" s="156" t="str">
        <f>IF($E14="","",VLOOKUP($E14,'1MD ELO (4)'!$A$7:$O$80,4))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 (4)'!$A$7:$O$80,14))</f>
        <v/>
      </c>
      <c r="C15" s="384" t="str">
        <f>IF($E15="","",VLOOKUP($E15,'1MD ELO (4)'!$A$7:$O$80,15))</f>
        <v/>
      </c>
      <c r="D15" s="414" t="str">
        <f>IF($E15="","",VLOOKUP($E15,'1MD ELO (4)'!$A$7:$O$80,5))</f>
        <v/>
      </c>
      <c r="E15" s="155"/>
      <c r="F15" s="156" t="str">
        <f>UPPER(IF($E15="","",VLOOKUP($E15,'1MD ELO (4)'!$A$7:$O$80,2)))</f>
        <v/>
      </c>
      <c r="G15" s="156" t="str">
        <f>IF($E15="","",VLOOKUP($E15,'1MD ELO (4)'!$A$7:$O$80,3))</f>
        <v/>
      </c>
      <c r="H15" s="156"/>
      <c r="I15" s="156" t="str">
        <f>IF($E15="","",VLOOKUP($E15,'1MD ELO (4)'!$A$7:$O$80,4))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 (4)'!$A$7:$O$80,14))</f>
        <v/>
      </c>
      <c r="C16" s="384" t="str">
        <f>IF($E16="","",VLOOKUP($E16,'1MD ELO (4)'!$A$7:$O$80,15))</f>
        <v/>
      </c>
      <c r="D16" s="414" t="str">
        <f>IF($E16="","",VLOOKUP($E16,'1MD ELO (4)'!$A$7:$O$80,5))</f>
        <v/>
      </c>
      <c r="E16" s="155"/>
      <c r="F16" s="450" t="str">
        <f>UPPER(IF($E16="","",VLOOKUP($E16,'1MD ELO (4)'!$A$7:$O$80,2)))</f>
        <v/>
      </c>
      <c r="G16" s="450" t="str">
        <f>IF($E16="","",VLOOKUP($E16,'1MD ELO (4)'!$A$7:$O$80,3))</f>
        <v/>
      </c>
      <c r="H16" s="450"/>
      <c r="I16" s="450" t="str">
        <f>IF($E16="","",VLOOKUP($E16,'1MD ELO (4)'!$A$7:$O$80,4))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 (4)'!$A$7:$O$80,14))</f>
        <v/>
      </c>
      <c r="C17" s="384" t="str">
        <f>IF($E17="","",VLOOKUP($E17,'1MD ELO (4)'!$A$7:$O$80,15))</f>
        <v/>
      </c>
      <c r="D17" s="414" t="str">
        <f>IF($E17="","",VLOOKUP($E17,'1MD ELO (4)'!$A$7:$O$80,5))</f>
        <v/>
      </c>
      <c r="E17" s="155"/>
      <c r="F17" s="450" t="str">
        <f>UPPER(IF($E17="","",VLOOKUP($E17,'1MD ELO (4)'!$A$7:$O$80,2)))</f>
        <v/>
      </c>
      <c r="G17" s="450" t="str">
        <f>IF($E17="","",VLOOKUP($E17,'1MD ELO (4)'!$A$7:$O$80,3))</f>
        <v/>
      </c>
      <c r="H17" s="450"/>
      <c r="I17" s="450" t="str">
        <f>IF($E17="","",VLOOKUP($E17,'1MD ELO (4)'!$A$7:$O$80,4))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 (4)'!$A$7:$O$80,14))</f>
        <v/>
      </c>
      <c r="C18" s="384" t="str">
        <f>IF($E18="","",VLOOKUP($E18,'1MD ELO (4)'!$A$7:$O$80,15))</f>
        <v/>
      </c>
      <c r="D18" s="414" t="str">
        <f>IF($E18="","",VLOOKUP($E18,'1MD ELO (4)'!$A$7:$O$80,5))</f>
        <v/>
      </c>
      <c r="E18" s="155"/>
      <c r="F18" s="450" t="str">
        <f>UPPER(IF($E18="","",VLOOKUP($E18,'1MD ELO (4)'!$A$7:$O$80,2)))</f>
        <v/>
      </c>
      <c r="G18" s="450" t="str">
        <f>IF($E18="","",VLOOKUP($E18,'1MD ELO (4)'!$A$7:$O$80,3))</f>
        <v/>
      </c>
      <c r="H18" s="450"/>
      <c r="I18" s="450" t="str">
        <f>IF($E18="","",VLOOKUP($E18,'1MD ELO (4)'!$A$7:$O$80,4))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 (4)'!$A$7:$O$80,14))</f>
        <v/>
      </c>
      <c r="C19" s="384" t="str">
        <f>IF($E19="","",VLOOKUP($E19,'1MD ELO (4)'!$A$7:$O$80,15))</f>
        <v/>
      </c>
      <c r="D19" s="414" t="str">
        <f>IF($E19="","",VLOOKUP($E19,'1MD ELO (4)'!$A$7:$O$80,5))</f>
        <v/>
      </c>
      <c r="E19" s="155"/>
      <c r="F19" s="450" t="str">
        <f>UPPER(IF($E19="","",VLOOKUP($E19,'1MD ELO (4)'!$A$7:$O$80,2)))</f>
        <v/>
      </c>
      <c r="G19" s="450" t="str">
        <f>IF($E19="","",VLOOKUP($E19,'1MD ELO (4)'!$A$7:$O$80,3))</f>
        <v/>
      </c>
      <c r="H19" s="450"/>
      <c r="I19" s="450" t="str">
        <f>IF($E19="","",VLOOKUP($E19,'1MD ELO (4)'!$A$7:$O$80,4))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 (4)'!$A$7:$O$80,14))</f>
        <v/>
      </c>
      <c r="C20" s="384" t="str">
        <f>IF($E20="","",VLOOKUP($E20,'1MD ELO (4)'!$A$7:$O$80,15))</f>
        <v/>
      </c>
      <c r="D20" s="414" t="str">
        <f>IF($E20="","",VLOOKUP($E20,'1MD ELO (4)'!$A$7:$O$80,5))</f>
        <v/>
      </c>
      <c r="E20" s="155"/>
      <c r="F20" s="450" t="str">
        <f>UPPER(IF($E20="","",VLOOKUP($E20,'1MD ELO (4)'!$A$7:$O$80,2)))</f>
        <v/>
      </c>
      <c r="G20" s="450" t="str">
        <f>IF($E20="","",VLOOKUP($E20,'1MD ELO (4)'!$A$7:$O$80,3))</f>
        <v/>
      </c>
      <c r="H20" s="450"/>
      <c r="I20" s="450" t="str">
        <f>IF($E20="","",VLOOKUP($E20,'1MD ELO (4)'!$A$7:$O$80,4))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 (4)'!$A$7:$O$80,14))</f>
        <v/>
      </c>
      <c r="C21" s="384" t="str">
        <f>IF($E21="","",VLOOKUP($E21,'1MD ELO (4)'!$A$7:$O$80,15))</f>
        <v/>
      </c>
      <c r="D21" s="414" t="str">
        <f>IF($E21="","",VLOOKUP($E21,'1MD ELO (4)'!$A$7:$O$80,5))</f>
        <v/>
      </c>
      <c r="E21" s="155"/>
      <c r="F21" s="450" t="str">
        <f>UPPER(IF($E21="","",VLOOKUP($E21,'1MD ELO (4)'!$A$7:$O$80,2)))</f>
        <v/>
      </c>
      <c r="G21" s="450" t="str">
        <f>IF($E21="","",VLOOKUP($E21,'1MD ELO (4)'!$A$7:$O$80,3))</f>
        <v/>
      </c>
      <c r="H21" s="450"/>
      <c r="I21" s="450" t="str">
        <f>IF($E21="","",VLOOKUP($E21,'1MD ELO (4)'!$A$7:$O$80,4))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 (4)'!$A$7:$O$80,14))</f>
        <v/>
      </c>
      <c r="C22" s="384" t="str">
        <f>IF($E22="","",VLOOKUP($E22,'1MD ELO (4)'!$A$7:$O$80,15))</f>
        <v/>
      </c>
      <c r="D22" s="414" t="str">
        <f>IF($E22="","",VLOOKUP($E22,'1MD ELO (4)'!$A$7:$O$80,5))</f>
        <v/>
      </c>
      <c r="E22" s="155"/>
      <c r="F22" s="156" t="str">
        <f>UPPER(IF($E22="","",VLOOKUP($E22,'1MD ELO (4)'!$A$7:$O$80,2)))</f>
        <v/>
      </c>
      <c r="G22" s="156" t="str">
        <f>IF($E22="","",VLOOKUP($E22,'1MD ELO (4)'!$A$7:$O$80,3))</f>
        <v/>
      </c>
      <c r="H22" s="156"/>
      <c r="I22" s="156" t="str">
        <f>IF($E22="","",VLOOKUP($E22,'1MD ELO (4)'!$A$7:$O$80,4))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 (4)'!$A$7:$O$80,14))</f>
        <v/>
      </c>
      <c r="C23" s="384" t="str">
        <f>IF($E23="","",VLOOKUP($E23,'1MD ELO (4)'!$A$7:$O$80,15))</f>
        <v/>
      </c>
      <c r="D23" s="414" t="str">
        <f>IF($E23="","",VLOOKUP($E23,'1MD ELO (4)'!$A$7:$O$80,5))</f>
        <v/>
      </c>
      <c r="E23" s="155"/>
      <c r="F23" s="156" t="str">
        <f>UPPER(IF($E23="","",VLOOKUP($E23,'1MD ELO (4)'!$A$7:$O$80,2)))</f>
        <v/>
      </c>
      <c r="G23" s="156" t="str">
        <f>IF($E23="","",VLOOKUP($E23,'1MD ELO (4)'!$A$7:$O$80,3))</f>
        <v/>
      </c>
      <c r="H23" s="156"/>
      <c r="I23" s="156" t="str">
        <f>IF($E23="","",VLOOKUP($E23,'1MD ELO (4)'!$A$7:$O$80,4))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 (4)'!$A$7:$O$80,14))</f>
        <v/>
      </c>
      <c r="C24" s="384" t="str">
        <f>IF($E24="","",VLOOKUP($E24,'1MD ELO (4)'!$A$7:$O$80,15))</f>
        <v/>
      </c>
      <c r="D24" s="414" t="str">
        <f>IF($E24="","",VLOOKUP($E24,'1MD ELO (4)'!$A$7:$O$80,5))</f>
        <v/>
      </c>
      <c r="E24" s="155"/>
      <c r="F24" s="450" t="str">
        <f>UPPER(IF($E24="","",VLOOKUP($E24,'1MD ELO (4)'!$A$7:$O$80,2)))</f>
        <v/>
      </c>
      <c r="G24" s="450" t="str">
        <f>IF($E24="","",VLOOKUP($E24,'1MD ELO (4)'!$A$7:$O$80,3))</f>
        <v/>
      </c>
      <c r="H24" s="450"/>
      <c r="I24" s="450" t="str">
        <f>IF($E24="","",VLOOKUP($E24,'1MD ELO (4)'!$A$7:$O$80,4))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 (4)'!$A$7:$O$80,14))</f>
        <v/>
      </c>
      <c r="C25" s="384" t="str">
        <f>IF($E25="","",VLOOKUP($E25,'1MD ELO (4)'!$A$7:$O$80,15))</f>
        <v/>
      </c>
      <c r="D25" s="414" t="str">
        <f>IF($E25="","",VLOOKUP($E25,'1MD ELO (4)'!$A$7:$O$80,5))</f>
        <v/>
      </c>
      <c r="E25" s="155"/>
      <c r="F25" s="450" t="str">
        <f>UPPER(IF($E25="","",VLOOKUP($E25,'1MD ELO (4)'!$A$7:$O$80,2)))</f>
        <v/>
      </c>
      <c r="G25" s="450" t="str">
        <f>IF($E25="","",VLOOKUP($E25,'1MD ELO (4)'!$A$7:$O$80,3))</f>
        <v/>
      </c>
      <c r="H25" s="450"/>
      <c r="I25" s="450" t="str">
        <f>IF($E25="","",VLOOKUP($E25,'1MD ELO (4)'!$A$7:$O$80,4))</f>
        <v/>
      </c>
      <c r="J25" s="249"/>
      <c r="K25" s="173" t="str">
        <f>UPPER(IF(OR(J26="a",J26="as"),F25,IF(OR(J26="b",J26="bs"),F26,)))</f>
        <v/>
      </c>
      <c r="L25" s="252"/>
      <c r="M25" s="157"/>
      <c r="N25" s="184"/>
      <c r="O25" s="182"/>
      <c r="P25" s="182"/>
      <c r="Q25" s="780" t="str">
        <f>IF(Y3="","",CONCATENATE(AC1," pont"))</f>
        <v/>
      </c>
      <c r="R25" s="781"/>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 (4)'!$A$7:$O$80,14))</f>
        <v/>
      </c>
      <c r="C26" s="384" t="str">
        <f>IF($E26="","",VLOOKUP($E26,'1MD ELO (4)'!$A$7:$O$80,15))</f>
        <v/>
      </c>
      <c r="D26" s="414" t="str">
        <f>IF($E26="","",VLOOKUP($E26,'1MD ELO (4)'!$A$7:$O$80,5))</f>
        <v/>
      </c>
      <c r="E26" s="155"/>
      <c r="F26" s="450" t="str">
        <f>UPPER(IF($E26="","",VLOOKUP($E26,'1MD ELO (4)'!$A$7:$O$80,2)))</f>
        <v/>
      </c>
      <c r="G26" s="450" t="str">
        <f>IF($E26="","",VLOOKUP($E26,'1MD ELO (4)'!$A$7:$O$80,3))</f>
        <v/>
      </c>
      <c r="H26" s="450"/>
      <c r="I26" s="450" t="str">
        <f>IF($E26="","",VLOOKUP($E26,'1MD ELO (4)'!$A$7:$O$80,4))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 (4)'!$A$7:$O$80,14))</f>
        <v/>
      </c>
      <c r="C27" s="384" t="str">
        <f>IF($E27="","",VLOOKUP($E27,'1MD ELO (4)'!$A$7:$O$80,15))</f>
        <v/>
      </c>
      <c r="D27" s="414" t="str">
        <f>IF($E27="","",VLOOKUP($E27,'1MD ELO (4)'!$A$7:$O$80,5))</f>
        <v/>
      </c>
      <c r="E27" s="155"/>
      <c r="F27" s="450" t="str">
        <f>UPPER(IF($E27="","",VLOOKUP($E27,'1MD ELO (4)'!$A$7:$O$80,2)))</f>
        <v/>
      </c>
      <c r="G27" s="450" t="str">
        <f>IF($E27="","",VLOOKUP($E27,'1MD ELO (4)'!$A$7:$O$80,3))</f>
        <v/>
      </c>
      <c r="H27" s="450"/>
      <c r="I27" s="450" t="str">
        <f>IF($E27="","",VLOOKUP($E27,'1MD ELO (4)'!$A$7:$O$80,4))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 (4)'!$A$7:$O$80,14))</f>
        <v/>
      </c>
      <c r="C28" s="384" t="str">
        <f>IF($E28="","",VLOOKUP($E28,'1MD ELO (4)'!$A$7:$O$80,15))</f>
        <v/>
      </c>
      <c r="D28" s="414" t="str">
        <f>IF($E28="","",VLOOKUP($E28,'1MD ELO (4)'!$A$7:$O$80,5))</f>
        <v/>
      </c>
      <c r="E28" s="155"/>
      <c r="F28" s="450" t="str">
        <f>UPPER(IF($E28="","",VLOOKUP($E28,'1MD ELO (4)'!$A$7:$O$80,2)))</f>
        <v/>
      </c>
      <c r="G28" s="450" t="str">
        <f>IF($E28="","",VLOOKUP($E28,'1MD ELO (4)'!$A$7:$O$80,3))</f>
        <v/>
      </c>
      <c r="H28" s="450"/>
      <c r="I28" s="450" t="str">
        <f>IF($E28="","",VLOOKUP($E28,'1MD ELO (4)'!$A$7:$O$80,4))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 (4)'!$A$7:$O$80,14))</f>
        <v/>
      </c>
      <c r="C29" s="384" t="str">
        <f>IF($E29="","",VLOOKUP($E29,'1MD ELO (4)'!$A$7:$O$80,15))</f>
        <v/>
      </c>
      <c r="D29" s="414" t="str">
        <f>IF($E29="","",VLOOKUP($E29,'1MD ELO (4)'!$A$7:$O$80,5))</f>
        <v/>
      </c>
      <c r="E29" s="155"/>
      <c r="F29" s="450" t="str">
        <f>UPPER(IF($E29="","",VLOOKUP($E29,'1MD ELO (4)'!$A$7:$O$80,2)))</f>
        <v/>
      </c>
      <c r="G29" s="450" t="str">
        <f>IF($E29="","",VLOOKUP($E29,'1MD ELO (4)'!$A$7:$O$80,3))</f>
        <v/>
      </c>
      <c r="H29" s="450"/>
      <c r="I29" s="450" t="str">
        <f>IF($E29="","",VLOOKUP($E29,'1MD ELO (4)'!$A$7:$O$80,4))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 (4)'!$A$7:$O$80,14))</f>
        <v/>
      </c>
      <c r="C30" s="384" t="str">
        <f>IF($E30="","",VLOOKUP($E30,'1MD ELO (4)'!$A$7:$O$80,15))</f>
        <v/>
      </c>
      <c r="D30" s="414" t="str">
        <f>IF($E30="","",VLOOKUP($E30,'1MD ELO (4)'!$A$7:$O$80,5))</f>
        <v/>
      </c>
      <c r="E30" s="155"/>
      <c r="F30" s="156" t="str">
        <f>UPPER(IF($E30="","",VLOOKUP($E30,'1MD ELO (4)'!$A$7:$O$80,2)))</f>
        <v/>
      </c>
      <c r="G30" s="156" t="str">
        <f>IF($E30="","",VLOOKUP($E30,'1MD ELO (4)'!$A$7:$O$80,3))</f>
        <v/>
      </c>
      <c r="H30" s="156"/>
      <c r="I30" s="156" t="str">
        <f>IF($E30="","",VLOOKUP($E30,'1MD ELO (4)'!$A$7:$O$80,4))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 (4)'!$A$7:$O$80,14))</f>
        <v/>
      </c>
      <c r="C31" s="384" t="str">
        <f>IF($E31="","",VLOOKUP($E31,'1MD ELO (4)'!$A$7:$O$80,15))</f>
        <v/>
      </c>
      <c r="D31" s="414" t="str">
        <f>IF($E31="","",VLOOKUP($E31,'1MD ELO (4)'!$A$7:$O$80,5))</f>
        <v/>
      </c>
      <c r="E31" s="155"/>
      <c r="F31" s="156" t="str">
        <f>UPPER(IF($E31="","",VLOOKUP($E31,'1MD ELO (4)'!$A$7:$O$80,2)))</f>
        <v/>
      </c>
      <c r="G31" s="156" t="str">
        <f>IF($E31="","",VLOOKUP($E31,'1MD ELO (4)'!$A$7:$O$80,3))</f>
        <v/>
      </c>
      <c r="H31" s="156"/>
      <c r="I31" s="156" t="str">
        <f>IF($E31="","",VLOOKUP($E31,'1MD ELO (4)'!$A$7:$O$80,4))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 (4)'!$A$7:$O$80,14))</f>
        <v/>
      </c>
      <c r="C32" s="384" t="str">
        <f>IF($E32="","",VLOOKUP($E32,'1MD ELO (4)'!$A$7:$O$80,15))</f>
        <v/>
      </c>
      <c r="D32" s="414" t="str">
        <f>IF($E32="","",VLOOKUP($E32,'1MD ELO (4)'!$A$7:$O$80,5))</f>
        <v/>
      </c>
      <c r="E32" s="155"/>
      <c r="F32" s="450" t="str">
        <f>UPPER(IF($E32="","",VLOOKUP($E32,'1MD ELO (4)'!$A$7:$O$80,2)))</f>
        <v/>
      </c>
      <c r="G32" s="450" t="str">
        <f>IF($E32="","",VLOOKUP($E32,'1MD ELO (4)'!$A$7:$O$80,3))</f>
        <v/>
      </c>
      <c r="H32" s="450"/>
      <c r="I32" s="450" t="str">
        <f>IF($E32="","",VLOOKUP($E32,'1MD ELO (4)'!$A$7:$O$80,4))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 (4)'!$A$7:$O$80,14))</f>
        <v/>
      </c>
      <c r="C33" s="384" t="str">
        <f>IF($E33="","",VLOOKUP($E33,'1MD ELO (4)'!$A$7:$O$80,15))</f>
        <v/>
      </c>
      <c r="D33" s="414" t="str">
        <f>IF($E33="","",VLOOKUP($E33,'1MD ELO (4)'!$A$7:$O$80,5))</f>
        <v/>
      </c>
      <c r="E33" s="155"/>
      <c r="F33" s="450" t="str">
        <f>UPPER(IF($E33="","",VLOOKUP($E33,'1MD ELO (4)'!$A$7:$O$80,2)))</f>
        <v/>
      </c>
      <c r="G33" s="450" t="str">
        <f>IF($E33="","",VLOOKUP($E33,'1MD ELO (4)'!$A$7:$O$80,3))</f>
        <v/>
      </c>
      <c r="H33" s="450"/>
      <c r="I33" s="450" t="str">
        <f>IF($E33="","",VLOOKUP($E33,'1MD ELO (4)'!$A$7:$O$80,4))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 (4)'!$A$7:$O$80,14))</f>
        <v/>
      </c>
      <c r="C34" s="384" t="str">
        <f>IF($E34="","",VLOOKUP($E34,'1MD ELO (4)'!$A$7:$O$80,15))</f>
        <v/>
      </c>
      <c r="D34" s="414" t="str">
        <f>IF($E34="","",VLOOKUP($E34,'1MD ELO (4)'!$A$7:$O$80,5))</f>
        <v/>
      </c>
      <c r="E34" s="155"/>
      <c r="F34" s="450" t="str">
        <f>UPPER(IF($E34="","",VLOOKUP($E34,'1MD ELO (4)'!$A$7:$O$80,2)))</f>
        <v/>
      </c>
      <c r="G34" s="450" t="str">
        <f>IF($E34="","",VLOOKUP($E34,'1MD ELO (4)'!$A$7:$O$80,3))</f>
        <v/>
      </c>
      <c r="H34" s="450"/>
      <c r="I34" s="450" t="str">
        <f>IF($E34="","",VLOOKUP($E34,'1MD ELO (4)'!$A$7:$O$80,4))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 (4)'!$A$7:$O$80,14))</f>
        <v/>
      </c>
      <c r="C35" s="384" t="str">
        <f>IF($E35="","",VLOOKUP($E35,'1MD ELO (4)'!$A$7:$O$80,15))</f>
        <v/>
      </c>
      <c r="D35" s="414" t="str">
        <f>IF($E35="","",VLOOKUP($E35,'1MD ELO (4)'!$A$7:$O$80,5))</f>
        <v/>
      </c>
      <c r="E35" s="155"/>
      <c r="F35" s="450" t="str">
        <f>UPPER(IF($E35="","",VLOOKUP($E35,'1MD ELO (4)'!$A$7:$O$80,2)))</f>
        <v/>
      </c>
      <c r="G35" s="450" t="str">
        <f>IF($E35="","",VLOOKUP($E35,'1MD ELO (4)'!$A$7:$O$80,3))</f>
        <v/>
      </c>
      <c r="H35" s="450"/>
      <c r="I35" s="450" t="str">
        <f>IF($E35="","",VLOOKUP($E35,'1MD ELO (4)'!$A$7:$O$80,4))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 (4)'!$A$7:$O$80,14))</f>
        <v/>
      </c>
      <c r="C36" s="384" t="str">
        <f>IF($E36="","",VLOOKUP($E36,'1MD ELO (4)'!$A$7:$O$80,15))</f>
        <v/>
      </c>
      <c r="D36" s="414" t="str">
        <f>IF($E36="","",VLOOKUP($E36,'1MD ELO (4)'!$A$7:$O$80,5))</f>
        <v/>
      </c>
      <c r="E36" s="155"/>
      <c r="F36" s="450" t="str">
        <f>UPPER(IF($E36="","",VLOOKUP($E36,'1MD ELO (4)'!$A$7:$O$80,2)))</f>
        <v/>
      </c>
      <c r="G36" s="450" t="str">
        <f>IF($E36="","",VLOOKUP($E36,'1MD ELO (4)'!$A$7:$O$80,3))</f>
        <v/>
      </c>
      <c r="H36" s="450"/>
      <c r="I36" s="450" t="str">
        <f>IF($E36="","",VLOOKUP($E36,'1MD ELO (4)'!$A$7:$O$80,4))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 (4)'!$A$7:$O$80,14))</f>
        <v/>
      </c>
      <c r="C37" s="384" t="str">
        <f>IF($E37="","",VLOOKUP($E37,'1MD ELO (4)'!$A$7:$O$80,15))</f>
        <v/>
      </c>
      <c r="D37" s="414" t="str">
        <f>IF($E37="","",VLOOKUP($E37,'1MD ELO (4)'!$A$7:$O$80,5))</f>
        <v/>
      </c>
      <c r="E37" s="155"/>
      <c r="F37" s="450" t="str">
        <f>UPPER(IF($E37="","",VLOOKUP($E37,'1MD ELO (4)'!$A$7:$O$80,2)))</f>
        <v/>
      </c>
      <c r="G37" s="450" t="str">
        <f>IF($E37="","",VLOOKUP($E37,'1MD ELO (4)'!$A$7:$O$80,3))</f>
        <v/>
      </c>
      <c r="H37" s="450"/>
      <c r="I37" s="450" t="str">
        <f>IF($E37="","",VLOOKUP($E37,'1MD ELO (4)'!$A$7:$O$80,4))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 (4)'!$A$7:$O$80,14))</f>
        <v/>
      </c>
      <c r="C38" s="384" t="str">
        <f>IF($E38="","",VLOOKUP($E38,'1MD ELO (4)'!$A$7:$O$80,15))</f>
        <v/>
      </c>
      <c r="D38" s="414" t="str">
        <f>IF($E38="","",VLOOKUP($E38,'1MD ELO (4)'!$A$7:$O$80,5))</f>
        <v/>
      </c>
      <c r="E38" s="155"/>
      <c r="F38" s="156" t="str">
        <f>UPPER(IF($E38="","",VLOOKUP($E38,'1MD ELO (4)'!$A$7:$O$80,2)))</f>
        <v/>
      </c>
      <c r="G38" s="156" t="str">
        <f>IF($E38="","",VLOOKUP($E38,'1MD ELO (4)'!$A$7:$O$80,3))</f>
        <v/>
      </c>
      <c r="H38" s="156"/>
      <c r="I38" s="156" t="str">
        <f>IF($E38="","",VLOOKUP($E38,'1MD ELO (4)'!$A$7:$O$80,4))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 (4)'!$A$7:$O$80,14))</f>
        <v/>
      </c>
      <c r="C39" s="384" t="str">
        <f>IF($E39="","",VLOOKUP($E39,'1MD ELO (4)'!$A$7:$O$80,15))</f>
        <v/>
      </c>
      <c r="D39" s="414" t="str">
        <f>IF($E39="","",VLOOKUP($E39,'1MD ELO (4)'!$A$7:$O$80,5))</f>
        <v/>
      </c>
      <c r="E39" s="155"/>
      <c r="F39" s="156" t="str">
        <f>UPPER(IF($E39="","",VLOOKUP($E39,'1MD ELO (4)'!$A$7:$O$80,2)))</f>
        <v/>
      </c>
      <c r="G39" s="156" t="str">
        <f>IF($E39="","",VLOOKUP($E39,'1MD ELO (4)'!$A$7:$O$80,3))</f>
        <v/>
      </c>
      <c r="H39" s="156"/>
      <c r="I39" s="156" t="str">
        <f>IF($E39="","",VLOOKUP($E39,'1MD ELO (4)'!$A$7:$O$80,4))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 (4)'!$A$7:$O$80,14))</f>
        <v/>
      </c>
      <c r="C40" s="384" t="str">
        <f>IF($E40="","",VLOOKUP($E40,'1MD ELO (4)'!$A$7:$O$80,15))</f>
        <v/>
      </c>
      <c r="D40" s="414" t="str">
        <f>IF($E40="","",VLOOKUP($E40,'1MD ELO (4)'!$A$7:$O$80,5))</f>
        <v/>
      </c>
      <c r="E40" s="155"/>
      <c r="F40" s="450" t="str">
        <f>UPPER(IF($E40="","",VLOOKUP($E40,'1MD ELO (4)'!$A$7:$O$80,2)))</f>
        <v/>
      </c>
      <c r="G40" s="450" t="str">
        <f>IF($E40="","",VLOOKUP($E40,'1MD ELO (4)'!$A$7:$O$80,3))</f>
        <v/>
      </c>
      <c r="H40" s="450"/>
      <c r="I40" s="450" t="str">
        <f>IF($E40="","",VLOOKUP($E40,'1MD ELO (4)'!$A$7:$O$80,4))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 (4)'!$A$7:$O$80,14))</f>
        <v/>
      </c>
      <c r="C41" s="384" t="str">
        <f>IF($E41="","",VLOOKUP($E41,'1MD ELO (4)'!$A$7:$O$80,15))</f>
        <v/>
      </c>
      <c r="D41" s="414" t="str">
        <f>IF($E41="","",VLOOKUP($E41,'1MD ELO (4)'!$A$7:$O$80,5))</f>
        <v/>
      </c>
      <c r="E41" s="155"/>
      <c r="F41" s="450" t="str">
        <f>UPPER(IF($E41="","",VLOOKUP($E41,'1MD ELO (4)'!$A$7:$O$80,2)))</f>
        <v/>
      </c>
      <c r="G41" s="450" t="str">
        <f>IF($E41="","",VLOOKUP($E41,'1MD ELO (4)'!$A$7:$O$80,3))</f>
        <v/>
      </c>
      <c r="H41" s="450"/>
      <c r="I41" s="450" t="str">
        <f>IF($E41="","",VLOOKUP($E41,'1MD ELO (4)'!$A$7:$O$80,4))</f>
        <v/>
      </c>
      <c r="J41" s="249"/>
      <c r="K41" s="173" t="str">
        <f>UPPER(IF(OR(J42="a",J42="as"),F41,IF(OR(J42="b",J42="bs"),F42,)))</f>
        <v/>
      </c>
      <c r="L41" s="252"/>
      <c r="M41" s="157"/>
      <c r="N41" s="184"/>
      <c r="O41" s="259"/>
      <c r="P41" s="259"/>
      <c r="Q41" s="780" t="str">
        <f>IF(Y3="","",CONCATENATE(AB1," pont"))</f>
        <v/>
      </c>
      <c r="R41" s="780"/>
      <c r="S41" s="165"/>
    </row>
    <row r="42" spans="1:19" s="38" customFormat="1" ht="9.6" customHeight="1" x14ac:dyDescent="0.25">
      <c r="A42" s="167" t="s">
        <v>42</v>
      </c>
      <c r="B42" s="384" t="str">
        <f>IF($E42="","",VLOOKUP($E42,'1MD ELO (4)'!$A$7:$O$80,14))</f>
        <v/>
      </c>
      <c r="C42" s="384" t="str">
        <f>IF($E42="","",VLOOKUP($E42,'1MD ELO (4)'!$A$7:$O$80,15))</f>
        <v/>
      </c>
      <c r="D42" s="414" t="str">
        <f>IF($E42="","",VLOOKUP($E42,'1MD ELO (4)'!$A$7:$O$80,5))</f>
        <v/>
      </c>
      <c r="E42" s="155"/>
      <c r="F42" s="450" t="str">
        <f>UPPER(IF($E42="","",VLOOKUP($E42,'1MD ELO (4)'!$A$7:$O$80,2)))</f>
        <v/>
      </c>
      <c r="G42" s="450" t="str">
        <f>IF($E42="","",VLOOKUP($E42,'1MD ELO (4)'!$A$7:$O$80,3))</f>
        <v/>
      </c>
      <c r="H42" s="450"/>
      <c r="I42" s="450" t="str">
        <f>IF($E42="","",VLOOKUP($E42,'1MD ELO (4)'!$A$7:$O$80,4))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 (4)'!$A$7:$O$80,14))</f>
        <v/>
      </c>
      <c r="C43" s="384" t="str">
        <f>IF($E43="","",VLOOKUP($E43,'1MD ELO (4)'!$A$7:$O$80,15))</f>
        <v/>
      </c>
      <c r="D43" s="414" t="str">
        <f>IF($E43="","",VLOOKUP($E43,'1MD ELO (4)'!$A$7:$O$80,5))</f>
        <v/>
      </c>
      <c r="E43" s="155"/>
      <c r="F43" s="450" t="str">
        <f>UPPER(IF($E43="","",VLOOKUP($E43,'1MD ELO (4)'!$A$7:$O$80,2)))</f>
        <v/>
      </c>
      <c r="G43" s="450" t="str">
        <f>IF($E43="","",VLOOKUP($E43,'1MD ELO (4)'!$A$7:$O$80,3))</f>
        <v/>
      </c>
      <c r="H43" s="450"/>
      <c r="I43" s="450" t="str">
        <f>IF($E43="","",VLOOKUP($E43,'1MD ELO (4)'!$A$7:$O$80,4))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 (4)'!$A$7:$O$80,14))</f>
        <v/>
      </c>
      <c r="C44" s="384" t="str">
        <f>IF($E44="","",VLOOKUP($E44,'1MD ELO (4)'!$A$7:$O$80,15))</f>
        <v/>
      </c>
      <c r="D44" s="414" t="str">
        <f>IF($E44="","",VLOOKUP($E44,'1MD ELO (4)'!$A$7:$O$80,5))</f>
        <v/>
      </c>
      <c r="E44" s="155"/>
      <c r="F44" s="450" t="str">
        <f>UPPER(IF($E44="","",VLOOKUP($E44,'1MD ELO (4)'!$A$7:$O$80,2)))</f>
        <v/>
      </c>
      <c r="G44" s="450" t="str">
        <f>IF($E44="","",VLOOKUP($E44,'1MD ELO (4)'!$A$7:$O$80,3))</f>
        <v/>
      </c>
      <c r="H44" s="450"/>
      <c r="I44" s="450" t="str">
        <f>IF($E44="","",VLOOKUP($E44,'1MD ELO (4)'!$A$7:$O$80,4))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 (4)'!$A$7:$O$80,14))</f>
        <v/>
      </c>
      <c r="C45" s="384" t="str">
        <f>IF($E45="","",VLOOKUP($E45,'1MD ELO (4)'!$A$7:$O$80,15))</f>
        <v/>
      </c>
      <c r="D45" s="414" t="str">
        <f>IF($E45="","",VLOOKUP($E45,'1MD ELO (4)'!$A$7:$O$80,5))</f>
        <v/>
      </c>
      <c r="E45" s="155"/>
      <c r="F45" s="450" t="str">
        <f>UPPER(IF($E45="","",VLOOKUP($E45,'1MD ELO (4)'!$A$7:$O$80,2)))</f>
        <v/>
      </c>
      <c r="G45" s="450" t="str">
        <f>IF($E45="","",VLOOKUP($E45,'1MD ELO (4)'!$A$7:$O$80,3))</f>
        <v/>
      </c>
      <c r="H45" s="450"/>
      <c r="I45" s="450" t="str">
        <f>IF($E45="","",VLOOKUP($E45,'1MD ELO (4)'!$A$7:$O$80,4))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 (4)'!$A$7:$O$80,14))</f>
        <v/>
      </c>
      <c r="C46" s="384" t="str">
        <f>IF($E46="","",VLOOKUP($E46,'1MD ELO (4)'!$A$7:$O$80,15))</f>
        <v/>
      </c>
      <c r="D46" s="414" t="str">
        <f>IF($E46="","",VLOOKUP($E46,'1MD ELO (4)'!$A$7:$O$80,5))</f>
        <v/>
      </c>
      <c r="E46" s="155"/>
      <c r="F46" s="156" t="str">
        <f>UPPER(IF($E46="","",VLOOKUP($E46,'1MD ELO (4)'!$A$7:$O$80,2)))</f>
        <v/>
      </c>
      <c r="G46" s="156" t="str">
        <f>IF($E46="","",VLOOKUP($E46,'1MD ELO (4)'!$A$7:$O$80,3))</f>
        <v/>
      </c>
      <c r="H46" s="156"/>
      <c r="I46" s="156" t="str">
        <f>IF($E46="","",VLOOKUP($E46,'1MD ELO (4)'!$A$7:$O$80,4))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 (4)'!$A$7:$O$80,14))</f>
        <v/>
      </c>
      <c r="C47" s="384" t="str">
        <f>IF($E47="","",VLOOKUP($E47,'1MD ELO (4)'!$A$7:$O$80,15))</f>
        <v/>
      </c>
      <c r="D47" s="414" t="str">
        <f>IF($E47="","",VLOOKUP($E47,'1MD ELO (4)'!$A$7:$O$80,5))</f>
        <v/>
      </c>
      <c r="E47" s="155"/>
      <c r="F47" s="156" t="str">
        <f>UPPER(IF($E47="","",VLOOKUP($E47,'1MD ELO (4)'!$A$7:$O$80,2)))</f>
        <v/>
      </c>
      <c r="G47" s="156" t="str">
        <f>IF($E47="","",VLOOKUP($E47,'1MD ELO (4)'!$A$7:$O$80,3))</f>
        <v/>
      </c>
      <c r="H47" s="156"/>
      <c r="I47" s="156" t="str">
        <f>IF($E47="","",VLOOKUP($E47,'1MD ELO (4)'!$A$7:$O$80,4))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 (4)'!$A$7:$O$80,14))</f>
        <v/>
      </c>
      <c r="C48" s="384" t="str">
        <f>IF($E48="","",VLOOKUP($E48,'1MD ELO (4)'!$A$7:$O$80,15))</f>
        <v/>
      </c>
      <c r="D48" s="414" t="str">
        <f>IF($E48="","",VLOOKUP($E48,'1MD ELO (4)'!$A$7:$O$80,5))</f>
        <v/>
      </c>
      <c r="E48" s="155"/>
      <c r="F48" s="450" t="str">
        <f>UPPER(IF($E48="","",VLOOKUP($E48,'1MD ELO (4)'!$A$7:$O$80,2)))</f>
        <v/>
      </c>
      <c r="G48" s="450" t="str">
        <f>IF($E48="","",VLOOKUP($E48,'1MD ELO (4)'!$A$7:$O$80,3))</f>
        <v/>
      </c>
      <c r="H48" s="450"/>
      <c r="I48" s="450" t="str">
        <f>IF($E48="","",VLOOKUP($E48,'1MD ELO (4)'!$A$7:$O$80,4))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 (4)'!$A$7:$O$80,14))</f>
        <v/>
      </c>
      <c r="C49" s="384" t="str">
        <f>IF($E49="","",VLOOKUP($E49,'1MD ELO (4)'!$A$7:$O$80,15))</f>
        <v/>
      </c>
      <c r="D49" s="414" t="str">
        <f>IF($E49="","",VLOOKUP($E49,'1MD ELO (4)'!$A$7:$O$80,5))</f>
        <v/>
      </c>
      <c r="E49" s="155"/>
      <c r="F49" s="450" t="str">
        <f>UPPER(IF($E49="","",VLOOKUP($E49,'1MD ELO (4)'!$A$7:$O$80,2)))</f>
        <v/>
      </c>
      <c r="G49" s="450" t="str">
        <f>IF($E49="","",VLOOKUP($E49,'1MD ELO (4)'!$A$7:$O$80,3))</f>
        <v/>
      </c>
      <c r="H49" s="450"/>
      <c r="I49" s="450" t="str">
        <f>IF($E49="","",VLOOKUP($E49,'1MD ELO (4)'!$A$7:$O$80,4))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 (4)'!$A$7:$O$80,14))</f>
        <v/>
      </c>
      <c r="C50" s="384" t="str">
        <f>IF($E50="","",VLOOKUP($E50,'1MD ELO (4)'!$A$7:$O$80,15))</f>
        <v/>
      </c>
      <c r="D50" s="414" t="str">
        <f>IF($E50="","",VLOOKUP($E50,'1MD ELO (4)'!$A$7:$O$80,5))</f>
        <v/>
      </c>
      <c r="E50" s="155"/>
      <c r="F50" s="450" t="str">
        <f>UPPER(IF($E50="","",VLOOKUP($E50,'1MD ELO (4)'!$A$7:$O$80,2)))</f>
        <v/>
      </c>
      <c r="G50" s="450" t="str">
        <f>IF($E50="","",VLOOKUP($E50,'1MD ELO (4)'!$A$7:$O$80,3))</f>
        <v/>
      </c>
      <c r="H50" s="450"/>
      <c r="I50" s="450" t="str">
        <f>IF($E50="","",VLOOKUP($E50,'1MD ELO (4)'!$A$7:$O$80,4))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 (4)'!$A$7:$O$80,14))</f>
        <v/>
      </c>
      <c r="C51" s="384" t="str">
        <f>IF($E51="","",VLOOKUP($E51,'1MD ELO (4)'!$A$7:$O$80,15))</f>
        <v/>
      </c>
      <c r="D51" s="414" t="str">
        <f>IF($E51="","",VLOOKUP($E51,'1MD ELO (4)'!$A$7:$O$80,5))</f>
        <v/>
      </c>
      <c r="E51" s="155"/>
      <c r="F51" s="450" t="str">
        <f>UPPER(IF($E51="","",VLOOKUP($E51,'1MD ELO (4)'!$A$7:$O$80,2)))</f>
        <v/>
      </c>
      <c r="G51" s="450" t="str">
        <f>IF($E51="","",VLOOKUP($E51,'1MD ELO (4)'!$A$7:$O$80,3))</f>
        <v/>
      </c>
      <c r="H51" s="450"/>
      <c r="I51" s="450" t="str">
        <f>IF($E51="","",VLOOKUP($E51,'1MD ELO (4)'!$A$7:$O$80,4))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 (4)'!$A$7:$O$80,14))</f>
        <v/>
      </c>
      <c r="C52" s="384" t="str">
        <f>IF($E52="","",VLOOKUP($E52,'1MD ELO (4)'!$A$7:$O$80,15))</f>
        <v/>
      </c>
      <c r="D52" s="414" t="str">
        <f>IF($E52="","",VLOOKUP($E52,'1MD ELO (4)'!$A$7:$O$80,5))</f>
        <v/>
      </c>
      <c r="E52" s="155"/>
      <c r="F52" s="450" t="str">
        <f>UPPER(IF($E52="","",VLOOKUP($E52,'1MD ELO (4)'!$A$7:$O$80,2)))</f>
        <v/>
      </c>
      <c r="G52" s="450" t="str">
        <f>IF($E52="","",VLOOKUP($E52,'1MD ELO (4)'!$A$7:$O$80,3))</f>
        <v/>
      </c>
      <c r="H52" s="450"/>
      <c r="I52" s="450" t="str">
        <f>IF($E52="","",VLOOKUP($E52,'1MD ELO (4)'!$A$7:$O$80,4))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 (4)'!$A$7:$O$80,14))</f>
        <v/>
      </c>
      <c r="C53" s="384" t="str">
        <f>IF($E53="","",VLOOKUP($E53,'1MD ELO (4)'!$A$7:$O$80,15))</f>
        <v/>
      </c>
      <c r="D53" s="414" t="str">
        <f>IF($E53="","",VLOOKUP($E53,'1MD ELO (4)'!$A$7:$O$80,5))</f>
        <v/>
      </c>
      <c r="E53" s="155"/>
      <c r="F53" s="450" t="str">
        <f>UPPER(IF($E53="","",VLOOKUP($E53,'1MD ELO (4)'!$A$7:$O$80,2)))</f>
        <v/>
      </c>
      <c r="G53" s="450" t="str">
        <f>IF($E53="","",VLOOKUP($E53,'1MD ELO (4)'!$A$7:$O$80,3))</f>
        <v/>
      </c>
      <c r="H53" s="450"/>
      <c r="I53" s="450" t="str">
        <f>IF($E53="","",VLOOKUP($E53,'1MD ELO (4)'!$A$7:$O$80,4))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 (4)'!$A$7:$O$80,14))</f>
        <v/>
      </c>
      <c r="C54" s="384" t="str">
        <f>IF($E54="","",VLOOKUP($E54,'1MD ELO (4)'!$A$7:$O$80,15))</f>
        <v/>
      </c>
      <c r="D54" s="414" t="str">
        <f>IF($E54="","",VLOOKUP($E54,'1MD ELO (4)'!$A$7:$O$80,5))</f>
        <v/>
      </c>
      <c r="E54" s="155"/>
      <c r="F54" s="156" t="str">
        <f>UPPER(IF($E54="","",VLOOKUP($E54,'1MD ELO (4)'!$A$7:$O$80,2)))</f>
        <v/>
      </c>
      <c r="G54" s="156" t="str">
        <f>IF($E54="","",VLOOKUP($E54,'1MD ELO (4)'!$A$7:$O$80,3))</f>
        <v/>
      </c>
      <c r="H54" s="156"/>
      <c r="I54" s="156" t="str">
        <f>IF($E54="","",VLOOKUP($E54,'1MD ELO (4)'!$A$7:$O$80,4))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 (4)'!$A$7:$O$80,14))</f>
        <v/>
      </c>
      <c r="C55" s="384" t="str">
        <f>IF($E55="","",VLOOKUP($E55,'1MD ELO (4)'!$A$7:$O$80,15))</f>
        <v/>
      </c>
      <c r="D55" s="414" t="str">
        <f>IF($E55="","",VLOOKUP($E55,'1MD ELO (4)'!$A$7:$O$80,5))</f>
        <v/>
      </c>
      <c r="E55" s="155"/>
      <c r="F55" s="156" t="str">
        <f>UPPER(IF($E55="","",VLOOKUP($E55,'1MD ELO (4)'!$A$7:$O$80,2)))</f>
        <v/>
      </c>
      <c r="G55" s="156" t="str">
        <f>IF($E55="","",VLOOKUP($E55,'1MD ELO (4)'!$A$7:$O$80,3))</f>
        <v/>
      </c>
      <c r="H55" s="156"/>
      <c r="I55" s="156" t="str">
        <f>IF($E55="","",VLOOKUP($E55,'1MD ELO (4)'!$A$7:$O$80,4))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 (4)'!$A$7:$O$80,14))</f>
        <v/>
      </c>
      <c r="C56" s="384" t="str">
        <f>IF($E56="","",VLOOKUP($E56,'1MD ELO (4)'!$A$7:$O$80,15))</f>
        <v/>
      </c>
      <c r="D56" s="414" t="str">
        <f>IF($E56="","",VLOOKUP($E56,'1MD ELO (4)'!$A$7:$O$80,5))</f>
        <v/>
      </c>
      <c r="E56" s="155"/>
      <c r="F56" s="450" t="str">
        <f>UPPER(IF($E56="","",VLOOKUP($E56,'1MD ELO (4)'!$A$7:$O$80,2)))</f>
        <v/>
      </c>
      <c r="G56" s="450" t="str">
        <f>IF($E56="","",VLOOKUP($E56,'1MD ELO (4)'!$A$7:$O$80,3))</f>
        <v/>
      </c>
      <c r="H56" s="450"/>
      <c r="I56" s="450" t="str">
        <f>IF($E56="","",VLOOKUP($E56,'1MD ELO (4)'!$A$7:$O$80,4))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 (4)'!$A$7:$O$80,14))</f>
        <v/>
      </c>
      <c r="C57" s="384" t="str">
        <f>IF($E57="","",VLOOKUP($E57,'1MD ELO (4)'!$A$7:$O$80,15))</f>
        <v/>
      </c>
      <c r="D57" s="414" t="str">
        <f>IF($E57="","",VLOOKUP($E57,'1MD ELO (4)'!$A$7:$O$80,5))</f>
        <v/>
      </c>
      <c r="E57" s="155"/>
      <c r="F57" s="450" t="str">
        <f>UPPER(IF($E57="","",VLOOKUP($E57,'1MD ELO (4)'!$A$7:$O$80,2)))</f>
        <v/>
      </c>
      <c r="G57" s="450" t="str">
        <f>IF($E57="","",VLOOKUP($E57,'1MD ELO (4)'!$A$7:$O$80,3))</f>
        <v/>
      </c>
      <c r="H57" s="450"/>
      <c r="I57" s="450" t="str">
        <f>IF($E57="","",VLOOKUP($E57,'1MD ELO (4)'!$A$7:$O$80,4))</f>
        <v/>
      </c>
      <c r="J57" s="249"/>
      <c r="K57" s="173" t="str">
        <f>UPPER(IF(OR(J58="a",J58="as"),F57,IF(OR(J58="b",J58="bs"),F58,)))</f>
        <v/>
      </c>
      <c r="L57" s="252"/>
      <c r="M57" s="157"/>
      <c r="N57" s="184"/>
      <c r="O57" s="182"/>
      <c r="P57" s="182"/>
      <c r="Q57" s="780" t="str">
        <f>IF(Y3="","",CONCATENATE(AC1," pont"))</f>
        <v/>
      </c>
      <c r="R57" s="781"/>
      <c r="S57" s="165"/>
    </row>
    <row r="58" spans="1:19" s="38" customFormat="1" ht="9.6" customHeight="1" x14ac:dyDescent="0.25">
      <c r="A58" s="167" t="s">
        <v>58</v>
      </c>
      <c r="B58" s="384" t="str">
        <f>IF($E58="","",VLOOKUP($E58,'1MD ELO (4)'!$A$7:$O$80,14))</f>
        <v/>
      </c>
      <c r="C58" s="384" t="str">
        <f>IF($E58="","",VLOOKUP($E58,'1MD ELO (4)'!$A$7:$O$80,15))</f>
        <v/>
      </c>
      <c r="D58" s="414" t="str">
        <f>IF($E58="","",VLOOKUP($E58,'1MD ELO (4)'!$A$7:$O$80,5))</f>
        <v/>
      </c>
      <c r="E58" s="155"/>
      <c r="F58" s="450" t="str">
        <f>UPPER(IF($E58="","",VLOOKUP($E58,'1MD ELO (4)'!$A$7:$O$80,2)))</f>
        <v/>
      </c>
      <c r="G58" s="450" t="str">
        <f>IF($E58="","",VLOOKUP($E58,'1MD ELO (4)'!$A$7:$O$80,3))</f>
        <v/>
      </c>
      <c r="H58" s="450"/>
      <c r="I58" s="450" t="str">
        <f>IF($E58="","",VLOOKUP($E58,'1MD ELO (4)'!$A$7:$O$80,4))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 (4)'!$A$7:$O$80,14))</f>
        <v/>
      </c>
      <c r="C59" s="384" t="str">
        <f>IF($E59="","",VLOOKUP($E59,'1MD ELO (4)'!$A$7:$O$80,15))</f>
        <v/>
      </c>
      <c r="D59" s="414" t="str">
        <f>IF($E59="","",VLOOKUP($E59,'1MD ELO (4)'!$A$7:$O$80,5))</f>
        <v/>
      </c>
      <c r="E59" s="155"/>
      <c r="F59" s="450" t="str">
        <f>UPPER(IF($E59="","",VLOOKUP($E59,'1MD ELO (4)'!$A$7:$O$80,2)))</f>
        <v/>
      </c>
      <c r="G59" s="450" t="str">
        <f>IF($E59="","",VLOOKUP($E59,'1MD ELO (4)'!$A$7:$O$80,3))</f>
        <v/>
      </c>
      <c r="H59" s="450"/>
      <c r="I59" s="450" t="str">
        <f>IF($E59="","",VLOOKUP($E59,'1MD ELO (4)'!$A$7:$O$80,4))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 (4)'!$A$7:$O$80,14))</f>
        <v/>
      </c>
      <c r="C60" s="384" t="str">
        <f>IF($E60="","",VLOOKUP($E60,'1MD ELO (4)'!$A$7:$O$80,15))</f>
        <v/>
      </c>
      <c r="D60" s="414" t="str">
        <f>IF($E60="","",VLOOKUP($E60,'1MD ELO (4)'!$A$7:$O$80,5))</f>
        <v/>
      </c>
      <c r="E60" s="155"/>
      <c r="F60" s="450" t="str">
        <f>UPPER(IF($E60="","",VLOOKUP($E60,'1MD ELO (4)'!$A$7:$O$80,2)))</f>
        <v/>
      </c>
      <c r="G60" s="450" t="str">
        <f>IF($E60="","",VLOOKUP($E60,'1MD ELO (4)'!$A$7:$O$80,3))</f>
        <v/>
      </c>
      <c r="H60" s="450"/>
      <c r="I60" s="450" t="str">
        <f>IF($E60="","",VLOOKUP($E60,'1MD ELO (4)'!$A$7:$O$80,4))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 (4)'!$A$7:$O$80,14))</f>
        <v/>
      </c>
      <c r="C61" s="384" t="str">
        <f>IF($E61="","",VLOOKUP($E61,'1MD ELO (4)'!$A$7:$O$80,15))</f>
        <v/>
      </c>
      <c r="D61" s="414" t="str">
        <f>IF($E61="","",VLOOKUP($E61,'1MD ELO (4)'!$A$7:$O$80,5))</f>
        <v/>
      </c>
      <c r="E61" s="155"/>
      <c r="F61" s="450" t="str">
        <f>UPPER(IF($E61="","",VLOOKUP($E61,'1MD ELO (4)'!$A$7:$O$80,2)))</f>
        <v/>
      </c>
      <c r="G61" s="450" t="str">
        <f>IF($E61="","",VLOOKUP($E61,'1MD ELO (4)'!$A$7:$O$80,3))</f>
        <v/>
      </c>
      <c r="H61" s="450"/>
      <c r="I61" s="450" t="str">
        <f>IF($E61="","",VLOOKUP($E61,'1MD ELO (4)'!$A$7:$O$80,4))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 (4)'!$A$7:$O$80,14))</f>
        <v/>
      </c>
      <c r="C62" s="384" t="str">
        <f>IF($E62="","",VLOOKUP($E62,'1MD ELO (4)'!$A$7:$O$80,15))</f>
        <v/>
      </c>
      <c r="D62" s="414" t="str">
        <f>IF($E62="","",VLOOKUP($E62,'1MD ELO (4)'!$A$7:$O$80,5))</f>
        <v/>
      </c>
      <c r="E62" s="155"/>
      <c r="F62" s="156" t="str">
        <f>UPPER(IF($E62="","",VLOOKUP($E62,'1MD ELO (4)'!$A$7:$O$80,2)))</f>
        <v/>
      </c>
      <c r="G62" s="156" t="str">
        <f>IF($E62="","",VLOOKUP($E62,'1MD ELO (4)'!$A$7:$O$80,3))</f>
        <v/>
      </c>
      <c r="H62" s="156"/>
      <c r="I62" s="156" t="str">
        <f>IF($E62="","",VLOOKUP($E62,'1MD ELO (4)'!$A$7:$O$80,4))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 (4)'!$A$7:$O$80,14))</f>
        <v/>
      </c>
      <c r="C63" s="384" t="str">
        <f>IF($E63="","",VLOOKUP($E63,'1MD ELO (4)'!$A$7:$O$80,15))</f>
        <v/>
      </c>
      <c r="D63" s="414" t="str">
        <f>IF($E63="","",VLOOKUP($E63,'1MD ELO (4)'!$A$7:$O$80,5))</f>
        <v/>
      </c>
      <c r="E63" s="155"/>
      <c r="F63" s="156" t="str">
        <f>UPPER(IF($E63="","",VLOOKUP($E63,'1MD ELO (4)'!$A$7:$O$80,2)))</f>
        <v/>
      </c>
      <c r="G63" s="156" t="str">
        <f>IF($E63="","",VLOOKUP($E63,'1MD ELO (4)'!$A$7:$O$80,3))</f>
        <v/>
      </c>
      <c r="H63" s="156"/>
      <c r="I63" s="156" t="str">
        <f>IF($E63="","",VLOOKUP($E63,'1MD ELO (4)'!$A$7:$O$80,4))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 (4)'!$A$7:$O$80,14))</f>
        <v/>
      </c>
      <c r="C64" s="384" t="str">
        <f>IF($E64="","",VLOOKUP($E64,'1MD ELO (4)'!$A$7:$O$80,15))</f>
        <v/>
      </c>
      <c r="D64" s="414" t="str">
        <f>IF($E64="","",VLOOKUP($E64,'1MD ELO (4)'!$A$7:$O$80,5))</f>
        <v/>
      </c>
      <c r="E64" s="155"/>
      <c r="F64" s="450" t="str">
        <f>UPPER(IF($E64="","",VLOOKUP($E64,'1MD ELO (4)'!$A$7:$O$80,2)))</f>
        <v/>
      </c>
      <c r="G64" s="450" t="str">
        <f>IF($E64="","",VLOOKUP($E64,'1MD ELO (4)'!$A$7:$O$80,3))</f>
        <v/>
      </c>
      <c r="H64" s="450"/>
      <c r="I64" s="450" t="str">
        <f>IF($E64="","",VLOOKUP($E64,'1MD ELO (4)'!$A$7:$O$80,4))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 (4)'!$A$7:$O$80,14))</f>
        <v/>
      </c>
      <c r="C65" s="384" t="str">
        <f>IF($E65="","",VLOOKUP($E65,'1MD ELO (4)'!$A$7:$O$80,15))</f>
        <v/>
      </c>
      <c r="D65" s="414" t="str">
        <f>IF($E65="","",VLOOKUP($E65,'1MD ELO (4)'!$A$7:$O$80,5))</f>
        <v/>
      </c>
      <c r="E65" s="155"/>
      <c r="F65" s="450" t="str">
        <f>UPPER(IF($E65="","",VLOOKUP($E65,'1MD ELO (4)'!$A$7:$O$80,2)))</f>
        <v/>
      </c>
      <c r="G65" s="450" t="str">
        <f>IF($E65="","",VLOOKUP($E65,'1MD ELO (4)'!$A$7:$O$80,3))</f>
        <v/>
      </c>
      <c r="H65" s="450"/>
      <c r="I65" s="450" t="str">
        <f>IF($E65="","",VLOOKUP($E65,'1MD ELO (4)'!$A$7:$O$80,4))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 (4)'!$A$7:$O$80,14))</f>
        <v/>
      </c>
      <c r="C66" s="384" t="str">
        <f>IF($E66="","",VLOOKUP($E66,'1MD ELO (4)'!$A$7:$O$80,15))</f>
        <v/>
      </c>
      <c r="D66" s="414" t="str">
        <f>IF($E66="","",VLOOKUP($E66,'1MD ELO (4)'!$A$7:$O$80,5))</f>
        <v/>
      </c>
      <c r="E66" s="155"/>
      <c r="F66" s="450" t="str">
        <f>UPPER(IF($E66="","",VLOOKUP($E66,'1MD ELO (4)'!$A$7:$O$80,2)))</f>
        <v/>
      </c>
      <c r="G66" s="450" t="str">
        <f>IF($E66="","",VLOOKUP($E66,'1MD ELO (4)'!$A$7:$O$80,3))</f>
        <v/>
      </c>
      <c r="H66" s="450"/>
      <c r="I66" s="450" t="str">
        <f>IF($E66="","",VLOOKUP($E66,'1MD ELO (4)'!$A$7:$O$80,4))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 (4)'!$A$7:$O$80,14))</f>
        <v/>
      </c>
      <c r="C67" s="384" t="str">
        <f>IF($E67="","",VLOOKUP($E67,'1MD ELO (4)'!$A$7:$O$80,15))</f>
        <v/>
      </c>
      <c r="D67" s="414" t="str">
        <f>IF($E67="","",VLOOKUP($E67,'1MD ELO (4)'!$A$7:$O$80,5))</f>
        <v/>
      </c>
      <c r="E67" s="155"/>
      <c r="F67" s="450" t="str">
        <f>UPPER(IF($E67="","",VLOOKUP($E67,'1MD ELO (4)'!$A$7:$O$80,2)))</f>
        <v/>
      </c>
      <c r="G67" s="450" t="str">
        <f>IF($E67="","",VLOOKUP($E67,'1MD ELO (4)'!$A$7:$O$80,3))</f>
        <v/>
      </c>
      <c r="H67" s="450"/>
      <c r="I67" s="450" t="str">
        <f>IF($E67="","",VLOOKUP($E67,'1MD ELO (4)'!$A$7:$O$80,4))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 (4)'!$A$7:$O$80,14))</f>
        <v/>
      </c>
      <c r="C68" s="384" t="str">
        <f>IF($E68="","",VLOOKUP($E68,'1MD ELO (4)'!$A$7:$O$80,15))</f>
        <v/>
      </c>
      <c r="D68" s="414" t="str">
        <f>IF($E68="","",VLOOKUP($E68,'1MD ELO (4)'!$A$7:$O$80,5))</f>
        <v/>
      </c>
      <c r="E68" s="155"/>
      <c r="F68" s="450" t="str">
        <f>UPPER(IF($E68="","",VLOOKUP($E68,'1MD ELO (4)'!$A$7:$O$80,2)))</f>
        <v/>
      </c>
      <c r="G68" s="450" t="str">
        <f>IF($E68="","",VLOOKUP($E68,'1MD ELO (4)'!$A$7:$O$80,3))</f>
        <v/>
      </c>
      <c r="H68" s="450"/>
      <c r="I68" s="450" t="str">
        <f>IF($E68="","",VLOOKUP($E68,'1MD ELO (4)'!$A$7:$O$80,4))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 (4)'!$A$7:$O$80,14))</f>
        <v/>
      </c>
      <c r="C69" s="384" t="str">
        <f>IF($E69="","",VLOOKUP($E69,'1MD ELO (4)'!$A$7:$O$80,15))</f>
        <v/>
      </c>
      <c r="D69" s="414" t="str">
        <f>IF($E69="","",VLOOKUP($E69,'1MD ELO (4)'!$A$7:$O$80,5))</f>
        <v/>
      </c>
      <c r="E69" s="155"/>
      <c r="F69" s="450" t="str">
        <f>UPPER(IF($E69="","",VLOOKUP($E69,'1MD ELO (4)'!$A$7:$O$80,2)))</f>
        <v/>
      </c>
      <c r="G69" s="450" t="str">
        <f>IF($E69="","",VLOOKUP($E69,'1MD ELO (4)'!$A$7:$O$80,3))</f>
        <v/>
      </c>
      <c r="H69" s="450"/>
      <c r="I69" s="450" t="str">
        <f>IF($E69="","",VLOOKUP($E69,'1MD ELO (4)'!$A$7:$O$80,4))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 (4)'!$A$7:$O$80,14))</f>
        <v/>
      </c>
      <c r="C70" s="384" t="str">
        <f>IF($E70="","",VLOOKUP($E70,'1MD ELO (4)'!$A$7:$O$80,15))</f>
        <v/>
      </c>
      <c r="D70" s="414" t="str">
        <f>IF($E70="","",VLOOKUP($E70,'1MD ELO (4)'!$A$7:$O$80,5))</f>
        <v/>
      </c>
      <c r="E70" s="155"/>
      <c r="F70" s="156" t="str">
        <f>UPPER(IF($E70="","",VLOOKUP($E70,'1MD ELO (4)'!$A$7:$O$80,2)))</f>
        <v/>
      </c>
      <c r="G70" s="156" t="str">
        <f>IF($E70="","",VLOOKUP($E70,'1MD ELO (4)'!$A$7:$O$80,3))</f>
        <v/>
      </c>
      <c r="H70" s="156"/>
      <c r="I70" s="156" t="str">
        <f>IF($E70="","",VLOOKUP($E70,'1MD ELO (4)'!$A$7:$O$80,4))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 (4)'!$A$7:$Q$134,2)))</f>
        <v/>
      </c>
      <c r="G73" s="220">
        <v>9</v>
      </c>
      <c r="H73" s="91" t="str">
        <f>IF(G73&gt;$R$80,,UPPER(VLOOKUP(G73,'1MD ELO (4)'!$A$7:$Q$134,2)))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 (4)'!$A$7:$Q$134,2)))</f>
        <v/>
      </c>
      <c r="G74" s="220">
        <v>10</v>
      </c>
      <c r="H74" s="91" t="str">
        <f>IF(G74&gt;$R$80,,UPPER(VLOOKUP(G74,'1MD ELO (4)'!$A$7:$Q$134,2)))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 (4)'!$A$7:$Q$134,2)))</f>
        <v/>
      </c>
      <c r="G75" s="220">
        <v>11</v>
      </c>
      <c r="H75" s="91" t="str">
        <f>IF(G75&gt;$R$80,,UPPER(VLOOKUP(G75,'1MD ELO (4)'!$A$7:$Q$134,2)))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 (4)'!$A$7:$Q$134,2)))</f>
        <v/>
      </c>
      <c r="G76" s="220">
        <v>12</v>
      </c>
      <c r="H76" s="91" t="str">
        <f>IF(G76&gt;$R$80,,UPPER(VLOOKUP(G76,'1MD ELO (4)'!$A$7:$Q$134,2)))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 (4)'!$A$7:$Q$134,2)))</f>
        <v/>
      </c>
      <c r="G77" s="220">
        <v>13</v>
      </c>
      <c r="H77" s="91" t="str">
        <f>IF(G77&gt;$R$80,,UPPER(VLOOKUP(G77,'1MD ELO (4)'!$A$7:$Q$134,2)))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 (4)'!$A$7:$Q$134,2)))</f>
        <v/>
      </c>
      <c r="G78" s="220">
        <v>14</v>
      </c>
      <c r="H78" s="91" t="str">
        <f>IF(G78&gt;$R$80,,UPPER(VLOOKUP(G78,'1MD ELO (4)'!$A$7:$Q$134,2)))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 (4)'!$A$7:$Q$134,2)))</f>
        <v/>
      </c>
      <c r="G79" s="220">
        <v>15</v>
      </c>
      <c r="H79" s="91" t="str">
        <f>IF(G79&gt;$R$80,,UPPER(VLOOKUP(G79,'1MD ELO (4)'!$A$7:$Q$134,2)))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 (4)'!$A$7:$Q$134,2)))</f>
        <v/>
      </c>
      <c r="G80" s="236">
        <v>16</v>
      </c>
      <c r="H80" s="237" t="str">
        <f>IF(G80&gt;$R$80,,UPPER(VLOOKUP(G80,'1MD ELO (4)'!$A$7:$Q$134,2)))</f>
        <v/>
      </c>
      <c r="I80" s="239"/>
      <c r="J80" s="240" t="s">
        <v>14</v>
      </c>
      <c r="K80" s="230"/>
      <c r="L80" s="229"/>
      <c r="M80" s="230"/>
      <c r="N80" s="231"/>
      <c r="O80" s="230" t="str">
        <f>R4</f>
        <v>Kovács Zoltán</v>
      </c>
      <c r="P80" s="229"/>
      <c r="Q80" s="230"/>
      <c r="R80" s="241">
        <f>MIN(16,'1MD ELO (4)'!Q5)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237" priority="5" stopIfTrue="1">
      <formula>$E7&lt;17</formula>
    </cfRule>
  </conditionalFormatting>
  <conditionalFormatting sqref="G7:G70 I7:I70">
    <cfRule type="expression" dxfId="236" priority="14" stopIfTrue="1">
      <formula>AND($E7&lt;17,$C7&gt;0)</formula>
    </cfRule>
  </conditionalFormatting>
  <conditionalFormatting sqref="H7:H70">
    <cfRule type="expression" dxfId="235"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234" priority="6" stopIfTrue="1">
      <formula>$O$1="CU"</formula>
    </cfRule>
  </conditionalFormatting>
  <conditionalFormatting sqref="K7 K9 K11 K13 K15 K17 K19 K21 Q22 K23 K25 K27 K29 K31 K33 K35 K37 K39 K41 K43 K45 K47 K49 K51 K53 Q54 K55 K57 K59 K61 K63 K65 K67 K69">
    <cfRule type="expression" dxfId="233" priority="7" stopIfTrue="1">
      <formula>J8="as"</formula>
    </cfRule>
    <cfRule type="expression" dxfId="232" priority="8" stopIfTrue="1">
      <formula>J8="bs"</formula>
    </cfRule>
  </conditionalFormatting>
  <conditionalFormatting sqref="M8 O10 M12 Q14 M16 O18 M20 M24 O26 M28 Q30 M32 O34 M36 Q38 M40 O42 M44 Q46 M48 O50 M52 M56 O58 M60 Q62 M64 O66 M68">
    <cfRule type="expression" dxfId="231" priority="9" stopIfTrue="1">
      <formula>L8="as"</formula>
    </cfRule>
    <cfRule type="expression" dxfId="230" priority="10" stopIfTrue="1">
      <formula>L8="bs"</formula>
    </cfRule>
  </conditionalFormatting>
  <conditionalFormatting sqref="M10 O14 M18 O23 M26 O30 M34 O38 M42 O46 M50 O55 M58 O62 M66">
    <cfRule type="expression" dxfId="229" priority="11" stopIfTrue="1">
      <formula>AND($O$1="CU",M10="Umpire")</formula>
    </cfRule>
    <cfRule type="expression" dxfId="228" priority="12" stopIfTrue="1">
      <formula>AND($O$1="CU",M10&lt;&gt;"Umpire",N10&lt;&gt;"")</formula>
    </cfRule>
    <cfRule type="expression" dxfId="227" priority="13" stopIfTrue="1">
      <formula>AND($O$1="CU",M10&lt;&gt;"Umpire")</formula>
    </cfRule>
  </conditionalFormatting>
  <conditionalFormatting sqref="O37">
    <cfRule type="expression" dxfId="226" priority="3" stopIfTrue="1">
      <formula>P23="as"</formula>
    </cfRule>
    <cfRule type="expression" dxfId="225" priority="4" stopIfTrue="1">
      <formula>P23="bs"</formula>
    </cfRule>
  </conditionalFormatting>
  <conditionalFormatting sqref="O39">
    <cfRule type="expression" dxfId="224" priority="1" stopIfTrue="1">
      <formula>P55="as"</formula>
    </cfRule>
    <cfRule type="expression" dxfId="223" priority="2" stopIfTrue="1">
      <formula>P55="bs"</formula>
    </cfRule>
  </conditionalFormatting>
  <dataValidations count="1">
    <dataValidation type="list" allowBlank="1" showInputMessage="1" sqref="M10 M18 M26 M34 M42 M50 M58 M66 O14 O30 O46 O62 O55 O23 O38" xr:uid="{979A4D68-5682-42AE-9187-A135CC7C3115}">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74420-7D14-4F73-9FBE-7E91FA6B92A3}">
  <sheetPr codeName="Sheet31">
    <tabColor indexed="42"/>
  </sheetPr>
  <dimension ref="A1:P87"/>
  <sheetViews>
    <sheetView showGridLines="0" showZeros="0" zoomScale="86" workbookViewId="0">
      <pane ySplit="7" topLeftCell="A8" activePane="bottomLeft" state="frozen"/>
      <selection activeCell="F2" sqref="F2"/>
      <selection pane="bottomLeft" activeCell="R12" sqref="R12"/>
    </sheetView>
  </sheetViews>
  <sheetFormatPr defaultRowHeight="13.2" x14ac:dyDescent="0.25"/>
  <cols>
    <col min="1" max="1" width="4.33203125" customWidth="1"/>
    <col min="2" max="2" width="12.6640625" customWidth="1"/>
    <col min="3" max="3" width="11.88671875" customWidth="1"/>
    <col min="4" max="4" width="12.33203125" style="44" customWidth="1"/>
    <col min="5" max="5" width="11" style="44" customWidth="1"/>
    <col min="6" max="6" width="5.88671875" style="44" customWidth="1"/>
    <col min="7" max="7" width="3.109375" style="44" customWidth="1"/>
    <col min="8" max="8" width="14.109375" style="100" customWidth="1"/>
    <col min="9" max="10" width="13.44140625" style="44" customWidth="1"/>
    <col min="11" max="11" width="11.5546875" style="44" customWidth="1"/>
    <col min="12" max="12" width="5.88671875" style="44" customWidth="1"/>
    <col min="13" max="13" width="11.33203125" style="44" customWidth="1"/>
    <col min="14" max="16" width="5.88671875" style="44" customWidth="1"/>
  </cols>
  <sheetData>
    <row r="1" spans="1:16" ht="24.6" x14ac:dyDescent="0.4">
      <c r="A1" s="92" t="str">
        <f>Altalanos!$A$6</f>
        <v>Diákolimpiai Döntő</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430">
        <f>Altalanos!$D$8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71" t="str">
        <f>Altalanos!$A$10</f>
        <v xml:space="preserve">2026. május 7. </v>
      </c>
      <c r="B5" s="771"/>
      <c r="C5" s="142" t="str">
        <f>Altalanos!$C$10</f>
        <v>Gyula</v>
      </c>
      <c r="D5" s="97"/>
      <c r="E5" s="97"/>
      <c r="F5" s="97"/>
      <c r="G5" s="97"/>
      <c r="H5" s="144"/>
      <c r="I5" s="102"/>
      <c r="J5" s="88"/>
      <c r="K5" s="88"/>
      <c r="L5" s="88" t="str">
        <f>Altalanos!$E$10</f>
        <v>Kovács Zoltán</v>
      </c>
      <c r="M5" s="126"/>
      <c r="N5" s="102"/>
      <c r="O5" s="102"/>
      <c r="P5" s="127">
        <f>COUNTA(P8:P87)</f>
        <v>0</v>
      </c>
    </row>
    <row r="6" spans="1:16" s="288" customFormat="1" ht="12" customHeight="1" x14ac:dyDescent="0.25">
      <c r="A6" s="289"/>
      <c r="B6" s="782" t="s">
        <v>139</v>
      </c>
      <c r="C6" s="783"/>
      <c r="D6" s="783"/>
      <c r="E6" s="783"/>
      <c r="F6" s="783"/>
      <c r="G6" s="622"/>
      <c r="H6" s="784" t="s">
        <v>140</v>
      </c>
      <c r="I6" s="783"/>
      <c r="J6" s="783"/>
      <c r="K6" s="783"/>
      <c r="L6" s="785"/>
      <c r="M6" s="784" t="s">
        <v>141</v>
      </c>
      <c r="N6" s="783"/>
      <c r="O6" s="783"/>
      <c r="P6" s="785"/>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26"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c r="P27" s="105"/>
    </row>
    <row r="28" spans="1:16" s="35" customFormat="1" ht="18.899999999999999" customHeight="1" thickBot="1" x14ac:dyDescent="0.25">
      <c r="A28" s="458">
        <v>21</v>
      </c>
      <c r="B28" s="459"/>
      <c r="C28" s="103"/>
      <c r="D28" s="104"/>
      <c r="E28" s="104"/>
      <c r="F28" s="117"/>
      <c r="G28" s="669"/>
      <c r="H28" s="456"/>
      <c r="I28" s="291"/>
      <c r="J28" s="104"/>
      <c r="K28" s="104"/>
      <c r="L28" s="117"/>
      <c r="M28" s="104"/>
      <c r="N28" s="105"/>
      <c r="O28" s="454"/>
      <c r="P28" s="105"/>
    </row>
    <row r="29" spans="1:16" s="35" customFormat="1" ht="18.899999999999999" customHeight="1" x14ac:dyDescent="0.2">
      <c r="A29" s="678">
        <v>22</v>
      </c>
      <c r="B29" s="459"/>
      <c r="C29" s="103"/>
      <c r="D29" s="104"/>
      <c r="E29" s="104"/>
      <c r="F29" s="117"/>
      <c r="G29" s="669"/>
      <c r="H29" s="456"/>
      <c r="I29" s="291"/>
      <c r="J29" s="104"/>
      <c r="K29" s="104"/>
      <c r="L29" s="117"/>
      <c r="M29" s="104"/>
      <c r="N29" s="105"/>
      <c r="O29" s="454"/>
      <c r="P29" s="105"/>
    </row>
    <row r="30" spans="1:16" s="35" customFormat="1" ht="18.899999999999999" customHeight="1" x14ac:dyDescent="0.2">
      <c r="A30" s="679">
        <v>23</v>
      </c>
      <c r="B30" s="459"/>
      <c r="C30" s="103"/>
      <c r="D30" s="104"/>
      <c r="E30" s="104"/>
      <c r="F30" s="117"/>
      <c r="G30" s="669"/>
      <c r="H30" s="456"/>
      <c r="I30" s="291"/>
      <c r="J30" s="104"/>
      <c r="K30" s="104"/>
      <c r="L30" s="117"/>
      <c r="M30" s="104"/>
      <c r="N30" s="105"/>
      <c r="O30" s="454"/>
      <c r="P30" s="105"/>
    </row>
    <row r="31" spans="1:16" s="35" customFormat="1" ht="18.899999999999999" customHeight="1" x14ac:dyDescent="0.2">
      <c r="A31" s="679">
        <v>24</v>
      </c>
      <c r="B31" s="459"/>
      <c r="C31" s="103"/>
      <c r="D31" s="104"/>
      <c r="E31" s="104"/>
      <c r="F31" s="117"/>
      <c r="G31" s="669"/>
      <c r="H31" s="456"/>
      <c r="I31" s="291"/>
      <c r="J31" s="104"/>
      <c r="K31" s="104"/>
      <c r="L31" s="117"/>
      <c r="M31" s="104"/>
      <c r="N31" s="105"/>
      <c r="O31" s="454"/>
      <c r="P31" s="105"/>
    </row>
    <row r="32" spans="1:16" ht="18.899999999999999" customHeight="1" thickBot="1" x14ac:dyDescent="0.3">
      <c r="A32" s="679">
        <v>25</v>
      </c>
      <c r="B32" s="459"/>
      <c r="C32" s="103"/>
      <c r="D32" s="104"/>
      <c r="E32" s="104"/>
      <c r="F32" s="117"/>
      <c r="G32" s="669"/>
      <c r="H32" s="456"/>
      <c r="I32" s="291"/>
      <c r="J32" s="104"/>
      <c r="K32" s="104"/>
      <c r="L32" s="117"/>
      <c r="M32" s="104"/>
      <c r="N32" s="105"/>
      <c r="O32" s="454"/>
      <c r="P32" s="105"/>
    </row>
    <row r="33" spans="1:16" ht="18.899999999999999" customHeight="1" x14ac:dyDescent="0.25">
      <c r="A33" s="678">
        <v>26</v>
      </c>
      <c r="B33" s="459"/>
      <c r="C33" s="103"/>
      <c r="D33" s="104"/>
      <c r="E33" s="104"/>
      <c r="F33" s="117"/>
      <c r="G33" s="669"/>
      <c r="H33" s="456"/>
      <c r="I33" s="291"/>
      <c r="J33" s="104"/>
      <c r="K33" s="104"/>
      <c r="L33" s="117"/>
      <c r="M33" s="104"/>
      <c r="N33" s="105"/>
      <c r="O33" s="454"/>
      <c r="P33" s="105"/>
    </row>
    <row r="34" spans="1:16" ht="18.899999999999999" customHeight="1" x14ac:dyDescent="0.25">
      <c r="A34" s="679">
        <v>27</v>
      </c>
      <c r="B34" s="459"/>
      <c r="C34" s="103"/>
      <c r="D34" s="104"/>
      <c r="E34" s="104"/>
      <c r="F34" s="117"/>
      <c r="G34" s="669"/>
      <c r="H34" s="456"/>
      <c r="I34" s="291"/>
      <c r="J34" s="104"/>
      <c r="K34" s="104"/>
      <c r="L34" s="117"/>
      <c r="M34" s="104"/>
      <c r="N34" s="105"/>
      <c r="O34" s="454"/>
      <c r="P34" s="105"/>
    </row>
    <row r="35" spans="1:16" ht="18.899999999999999" customHeight="1" x14ac:dyDescent="0.25">
      <c r="A35" s="679">
        <v>28</v>
      </c>
      <c r="B35" s="459"/>
      <c r="C35" s="103"/>
      <c r="D35" s="104"/>
      <c r="E35" s="104"/>
      <c r="F35" s="117"/>
      <c r="G35" s="669"/>
      <c r="H35" s="456"/>
      <c r="I35" s="291"/>
      <c r="J35" s="104"/>
      <c r="K35" s="104"/>
      <c r="L35" s="117"/>
      <c r="M35" s="104"/>
      <c r="N35" s="105"/>
      <c r="O35" s="454"/>
      <c r="P35" s="105"/>
    </row>
    <row r="36" spans="1:16" ht="18.899999999999999" customHeight="1" x14ac:dyDescent="0.25">
      <c r="A36" s="679">
        <v>29</v>
      </c>
      <c r="B36" s="459"/>
      <c r="C36" s="103"/>
      <c r="D36" s="104"/>
      <c r="E36" s="104"/>
      <c r="F36" s="117"/>
      <c r="G36" s="669"/>
      <c r="H36" s="456"/>
      <c r="I36" s="291"/>
      <c r="J36" s="104"/>
      <c r="K36" s="104"/>
      <c r="L36" s="117"/>
      <c r="M36" s="104"/>
      <c r="N36" s="105"/>
      <c r="O36" s="454"/>
      <c r="P36" s="105"/>
    </row>
    <row r="37" spans="1:16" ht="18.899999999999999" customHeight="1" x14ac:dyDescent="0.25">
      <c r="A37" s="679">
        <v>30</v>
      </c>
      <c r="B37" s="459"/>
      <c r="C37" s="103"/>
      <c r="D37" s="104"/>
      <c r="E37" s="104"/>
      <c r="F37" s="117"/>
      <c r="G37" s="669"/>
      <c r="H37" s="456"/>
      <c r="I37" s="291"/>
      <c r="J37" s="104"/>
      <c r="K37" s="104"/>
      <c r="L37" s="117"/>
      <c r="M37" s="104"/>
      <c r="N37" s="105"/>
      <c r="O37" s="454"/>
      <c r="P37" s="105"/>
    </row>
    <row r="38" spans="1:16" ht="18.899999999999999" customHeight="1" x14ac:dyDescent="0.25">
      <c r="A38" s="679">
        <v>31</v>
      </c>
      <c r="B38" s="459"/>
      <c r="C38" s="103"/>
      <c r="D38" s="104"/>
      <c r="E38" s="104"/>
      <c r="F38" s="117"/>
      <c r="G38" s="669"/>
      <c r="H38" s="456"/>
      <c r="I38" s="291"/>
      <c r="J38" s="104"/>
      <c r="K38" s="104"/>
      <c r="L38" s="117"/>
      <c r="M38" s="104"/>
      <c r="N38" s="105"/>
      <c r="O38" s="454"/>
      <c r="P38" s="105"/>
    </row>
    <row r="39" spans="1:16" ht="18.899999999999999" customHeight="1" x14ac:dyDescent="0.25">
      <c r="A39" s="679">
        <v>32</v>
      </c>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DD06-B54F-410B-8AAC-29119710DE78}">
  <sheetPr codeName="Sheet4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Diákolimpiai Döntő</v>
      </c>
      <c r="B1" s="134"/>
      <c r="I1" s="379"/>
      <c r="J1" s="133"/>
      <c r="K1" s="293" t="s">
        <v>145</v>
      </c>
      <c r="L1" s="293"/>
      <c r="M1" s="294"/>
      <c r="N1" s="133"/>
      <c r="O1" s="133"/>
      <c r="P1" s="133"/>
      <c r="R1" s="133"/>
    </row>
    <row r="2" spans="1:21" s="106" customFormat="1" x14ac:dyDescent="0.25">
      <c r="A2" s="436" t="s">
        <v>122</v>
      </c>
      <c r="B2" s="95"/>
      <c r="C2" s="95"/>
      <c r="D2" s="95"/>
      <c r="E2" s="95"/>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71" t="str">
        <f>Altalanos!$A$10</f>
        <v xml:space="preserve">2026. május 7. </v>
      </c>
      <c r="B4" s="771"/>
      <c r="C4" s="771"/>
      <c r="D4" s="141"/>
      <c r="E4" s="402"/>
      <c r="F4" s="141"/>
      <c r="G4" s="142" t="str">
        <f>Altalanos!$C$10</f>
        <v>Gyula</v>
      </c>
      <c r="H4" s="297"/>
      <c r="I4" s="141"/>
      <c r="J4" s="298"/>
      <c r="K4" s="144"/>
      <c r="L4" s="143"/>
      <c r="M4" s="102"/>
      <c r="N4" s="298"/>
      <c r="O4" s="141"/>
      <c r="P4" s="298"/>
      <c r="Q4" s="141"/>
      <c r="R4" s="88" t="str">
        <f>Altalanos!$E$10</f>
        <v>Kovács Zoltán</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2" customFormat="1" ht="11.25" customHeight="1" thickBot="1" x14ac:dyDescent="0.3">
      <c r="A6" s="713"/>
      <c r="B6" s="707"/>
      <c r="C6" s="707"/>
      <c r="D6" s="707"/>
      <c r="E6" s="707"/>
      <c r="F6" s="726"/>
      <c r="G6" s="726"/>
      <c r="I6" s="726"/>
      <c r="J6" s="727"/>
      <c r="K6" s="707"/>
      <c r="L6" s="727"/>
      <c r="M6" s="707"/>
      <c r="N6" s="727"/>
      <c r="O6" s="707"/>
      <c r="P6" s="727"/>
      <c r="Q6" s="707"/>
      <c r="R6" s="728"/>
    </row>
    <row r="7" spans="1:21" s="38" customFormat="1" ht="10.5" customHeight="1" x14ac:dyDescent="0.25">
      <c r="A7" s="303">
        <v>1</v>
      </c>
      <c r="B7" s="384" t="str">
        <f>IF($D7="","",VLOOKUP($D7,'1D ELO (4)'!$A$7:$P$23,14))</f>
        <v/>
      </c>
      <c r="C7" s="384" t="str">
        <f>IF($D7="","",VLOOKUP($D7,'1D ELO (4)'!$A$7:$P$23,15))</f>
        <v/>
      </c>
      <c r="D7" s="155"/>
      <c r="E7" s="617" t="str">
        <f>UPPER(IF($D7="","",VLOOKUP($D7,'1D ELO (4)'!$A$7:$P$23,5)))</f>
        <v/>
      </c>
      <c r="F7" s="618" t="str">
        <f>UPPER(IF($D7="","",VLOOKUP($D7,'1D ELO (4)'!$A$7:$P$23,2)))</f>
        <v/>
      </c>
      <c r="G7" s="618" t="str">
        <f>IF($D7="","",VLOOKUP($D7,'1D ELO (4)'!$A$7:$P$23,3))</f>
        <v/>
      </c>
      <c r="H7" s="619"/>
      <c r="I7" s="618" t="str">
        <f>IF($D7="","",VLOOKUP($D7,'1D ELO (4)'!$A$7:$P$23,4))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 (4)'!$A$7:$P$23,11)))</f>
        <v/>
      </c>
      <c r="F8" s="618" t="str">
        <f>UPPER(IF($D7="","",VLOOKUP($D7,'1D ELO (4)'!$A$7:$P$23,8)))</f>
        <v/>
      </c>
      <c r="G8" s="618" t="str">
        <f>IF($D7="","",VLOOKUP($D7,'1D ELO (4)'!$A$7:$P$23,9))</f>
        <v/>
      </c>
      <c r="H8" s="619"/>
      <c r="I8" s="618" t="str">
        <f>IF($D7="","",VLOOKUP($D7,'1D ELO (4)'!$A$7:$P$23,10))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(4)'!$A$7:$P$23,14))</f>
        <v/>
      </c>
      <c r="C11" s="384" t="str">
        <f>IF($D11="","",VLOOKUP($D11,'1D ELO (4)'!$A$7:$P$23,15))</f>
        <v/>
      </c>
      <c r="D11" s="155"/>
      <c r="E11" s="461" t="str">
        <f>UPPER(IF($D11="","",VLOOKUP($D11,'1D ELO (4)'!$A$7:$P$23,5)))</f>
        <v/>
      </c>
      <c r="F11" s="450" t="str">
        <f>UPPER(IF($D11="","",VLOOKUP($D11,'1D ELO (4)'!$A$7:$P$23,2)))</f>
        <v/>
      </c>
      <c r="G11" s="450" t="str">
        <f>IF($D11="","",VLOOKUP($D11,'1D ELO (4)'!$A$7:$P$23,3))</f>
        <v/>
      </c>
      <c r="H11" s="462"/>
      <c r="I11" s="450" t="str">
        <f>IF($D11="","",VLOOKUP($D11,'1D ELO (4)'!$A$7:$P$23,4))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(4)'!$A$7:$P$23,11)))</f>
        <v/>
      </c>
      <c r="F12" s="450" t="str">
        <f>UPPER(IF($D11="","",VLOOKUP($D11,'1D ELO (4)'!$A$7:$P$23,8)))</f>
        <v/>
      </c>
      <c r="G12" s="450" t="str">
        <f>IF($D11="","",VLOOKUP($D11,'1D ELO (4)'!$A$7:$P$23,9))</f>
        <v/>
      </c>
      <c r="H12" s="462"/>
      <c r="I12" s="450" t="str">
        <f>IF($D11="","",VLOOKUP($D11,'1D ELO (4)'!$A$7:$P$23,10))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(4)'!$A$7:$P$23,14))</f>
        <v/>
      </c>
      <c r="C15" s="384" t="str">
        <f>IF($D15="","",VLOOKUP($D15,'1D ELO (4)'!$A$7:$P$23,15))</f>
        <v/>
      </c>
      <c r="D15" s="155"/>
      <c r="E15" s="461" t="str">
        <f>UPPER(IF($D15="","",VLOOKUP($D15,'1D ELO (4)'!$A$7:$P$23,5)))</f>
        <v/>
      </c>
      <c r="F15" s="450" t="str">
        <f>UPPER(IF($D15="","",VLOOKUP($D15,'1D ELO (4)'!$A$7:$P$23,2)))</f>
        <v/>
      </c>
      <c r="G15" s="450" t="str">
        <f>IF($D15="","",VLOOKUP($D15,'1D ELO (4)'!$A$7:$P$23,3))</f>
        <v/>
      </c>
      <c r="H15" s="462"/>
      <c r="I15" s="450" t="str">
        <f>IF($D15="","",VLOOKUP($D15,'1D ELO (4)'!$A$7:$P$23,4))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(4)'!$A$7:$P$23,11)))</f>
        <v/>
      </c>
      <c r="F16" s="450" t="str">
        <f>UPPER(IF($D15="","",VLOOKUP($D15,'1D ELO (4)'!$A$7:$P$23,8)))</f>
        <v/>
      </c>
      <c r="G16" s="450" t="str">
        <f>IF($D15="","",VLOOKUP($D15,'1D ELO (4)'!$A$7:$P$23,9))</f>
        <v/>
      </c>
      <c r="H16" s="462"/>
      <c r="I16" s="450" t="str">
        <f>IF($D15="","",VLOOKUP($D15,'1D ELO (4)'!$A$7:$P$23,10))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(4)'!$A$7:$P$23,14))</f>
        <v/>
      </c>
      <c r="C19" s="384" t="str">
        <f>IF($D19="","",VLOOKUP($D19,'1D ELO (4)'!$A$7:$P$23,15))</f>
        <v/>
      </c>
      <c r="D19" s="155"/>
      <c r="E19" s="461" t="str">
        <f>UPPER(IF($D19="","",VLOOKUP($D19,'1D ELO (4)'!$A$7:$P$23,5)))</f>
        <v/>
      </c>
      <c r="F19" s="450" t="str">
        <f>UPPER(IF($D19="","",VLOOKUP($D19,'1D ELO (4)'!$A$7:$P$23,2)))</f>
        <v/>
      </c>
      <c r="G19" s="450" t="str">
        <f>IF($D19="","",VLOOKUP($D19,'1D ELO (4)'!$A$7:$P$23,3))</f>
        <v/>
      </c>
      <c r="H19" s="462"/>
      <c r="I19" s="450" t="str">
        <f>IF($D19="","",VLOOKUP($D19,'1D ELO (4)'!$A$7:$P$23,4))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(4)'!$A$7:$P$23,11)))</f>
        <v/>
      </c>
      <c r="F20" s="450" t="str">
        <f>UPPER(IF($D19="","",VLOOKUP($D19,'1D ELO (4)'!$A$7:$P$23,8)))</f>
        <v/>
      </c>
      <c r="G20" s="450" t="str">
        <f>IF($D19="","",VLOOKUP($D19,'1D ELO (4)'!$A$7:$P$23,9))</f>
        <v/>
      </c>
      <c r="H20" s="462"/>
      <c r="I20" s="450" t="str">
        <f>IF($D19="","",VLOOKUP($D19,'1D ELO (4)'!$A$7:$P$23,10))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(4)'!$A$7:$P$23,14))</f>
        <v/>
      </c>
      <c r="C23" s="384" t="str">
        <f>IF($D23="","",VLOOKUP($D23,'1D ELO (4)'!$A$7:$P$23,15))</f>
        <v/>
      </c>
      <c r="D23" s="155"/>
      <c r="E23" s="461" t="str">
        <f>UPPER(IF($D23="","",VLOOKUP($D23,'1D ELO (4)'!$A$7:$P$23,5)))</f>
        <v/>
      </c>
      <c r="F23" s="450" t="str">
        <f>UPPER(IF($D23="","",VLOOKUP($D23,'1D ELO (4)'!$A$7:$P$23,2)))</f>
        <v/>
      </c>
      <c r="G23" s="450" t="str">
        <f>IF($D23="","",VLOOKUP($D23,'1D ELO (4)'!$A$7:$P$23,3))</f>
        <v/>
      </c>
      <c r="H23" s="462"/>
      <c r="I23" s="450" t="str">
        <f>IF($D23="","",VLOOKUP($D23,'1D ELO (4)'!$A$7:$P$23,4))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 (4)'!$A$7:$P$23,11)))</f>
        <v/>
      </c>
      <c r="F24" s="450" t="str">
        <f>UPPER(IF($D23="","",VLOOKUP($D23,'1D ELO (4)'!$A$7:$P$23,8)))</f>
        <v/>
      </c>
      <c r="G24" s="450" t="str">
        <f>IF($D23="","",VLOOKUP($D23,'1D ELO (4)'!$A$7:$P$23,9))</f>
        <v/>
      </c>
      <c r="H24" s="462"/>
      <c r="I24" s="450" t="str">
        <f>IF($D23="","",VLOOKUP($D23,'1D ELO (4)'!$A$7:$P$23,10))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 (4)'!$A$7:$P$23,14))</f>
        <v/>
      </c>
      <c r="C27" s="384" t="str">
        <f>IF($D27="","",VLOOKUP($D27,'1D ELO (4)'!$A$7:$P$23,15))</f>
        <v/>
      </c>
      <c r="D27" s="155"/>
      <c r="E27" s="461" t="str">
        <f>UPPER(IF($D27="","",VLOOKUP($D27,'1D ELO (4)'!$A$7:$P$23,5)))</f>
        <v/>
      </c>
      <c r="F27" s="450" t="str">
        <f>UPPER(IF($D27="","",VLOOKUP($D27,'1D ELO (4)'!$A$7:$P$23,2)))</f>
        <v/>
      </c>
      <c r="G27" s="450" t="str">
        <f>IF($D27="","",VLOOKUP($D27,'1D ELO (4)'!$A$7:$P$23,3))</f>
        <v/>
      </c>
      <c r="H27" s="462"/>
      <c r="I27" s="450" t="str">
        <f>IF($D27="","",VLOOKUP($D27,'1D ELO (4)'!$A$7:$P$23,4))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 (4)'!$A$7:$P$23,11)))</f>
        <v/>
      </c>
      <c r="F28" s="450" t="str">
        <f>UPPER(IF($D27="","",VLOOKUP($D27,'1D ELO (4)'!$A$7:$P$23,8)))</f>
        <v/>
      </c>
      <c r="G28" s="450" t="str">
        <f>IF($D27="","",VLOOKUP($D27,'1D ELO (4)'!$A$7:$P$23,9))</f>
        <v/>
      </c>
      <c r="H28" s="462"/>
      <c r="I28" s="450" t="str">
        <f>IF($D27="","",VLOOKUP($D27,'1D ELO (4)'!$A$7:$P$23,10))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 (4)'!$A$7:$P$23,14))</f>
        <v/>
      </c>
      <c r="C31" s="384" t="str">
        <f>IF($D31="","",VLOOKUP($D31,'1D ELO (4)'!$A$7:$P$23,15))</f>
        <v/>
      </c>
      <c r="D31" s="155"/>
      <c r="E31" s="461" t="str">
        <f>UPPER(IF($D31="","",VLOOKUP($D31,'1D ELO (4)'!$A$7:$P$23,5)))</f>
        <v/>
      </c>
      <c r="F31" s="450" t="str">
        <f>UPPER(IF($D31="","",VLOOKUP($D31,'1D ELO (4)'!$A$7:$P$23,2)))</f>
        <v/>
      </c>
      <c r="G31" s="450" t="str">
        <f>IF($D31="","",VLOOKUP($D31,'1D ELO (4)'!$A$7:$P$23,3))</f>
        <v/>
      </c>
      <c r="H31" s="462"/>
      <c r="I31" s="450" t="str">
        <f>IF($D31="","",VLOOKUP($D31,'1D ELO (4)'!$A$7:$P$23,4))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 (4)'!$A$7:$P$23,11)))</f>
        <v/>
      </c>
      <c r="F32" s="450" t="str">
        <f>UPPER(IF($D31="","",VLOOKUP($D31,'1D ELO (4)'!$A$7:$P$23,8)))</f>
        <v/>
      </c>
      <c r="G32" s="450" t="str">
        <f>IF($D31="","",VLOOKUP($D31,'1D ELO (4)'!$A$7:$P$23,9))</f>
        <v/>
      </c>
      <c r="H32" s="462"/>
      <c r="I32" s="450" t="str">
        <f>IF($D31="","",VLOOKUP($D31,'1D ELO (4)'!$A$7:$P$23,10))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 (4)'!$A$7:$P$23,14))</f>
        <v/>
      </c>
      <c r="C35" s="384" t="str">
        <f>IF($D35="","",VLOOKUP($D35,'1D ELO (4)'!$A$7:$P$23,15))</f>
        <v/>
      </c>
      <c r="D35" s="155"/>
      <c r="E35" s="461" t="str">
        <f>UPPER(IF($D35="","",VLOOKUP($D35,'1D ELO (4)'!$A$7:$P$23,5)))</f>
        <v/>
      </c>
      <c r="F35" s="156" t="str">
        <f>UPPER(IF($D35="","",VLOOKUP($D35,'1D ELO (4)'!$A$7:$P$23,2)))</f>
        <v/>
      </c>
      <c r="G35" s="156" t="str">
        <f>IF($D35="","",VLOOKUP($D35,'1D ELO (4)'!$A$7:$P$23,3))</f>
        <v/>
      </c>
      <c r="H35" s="304"/>
      <c r="I35" s="156" t="str">
        <f>IF($D35="","",VLOOKUP($D35,'1D ELO (4)'!$A$7:$P$23,4))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 (4)'!$A$7:$P$23,11)))</f>
        <v/>
      </c>
      <c r="F36" s="618" t="str">
        <f>UPPER(IF($D35="","",VLOOKUP($D35,'1D ELO (4)'!$A$7:$P$23,8)))</f>
        <v/>
      </c>
      <c r="G36" s="618" t="str">
        <f>IF($D35="","",VLOOKUP($D35,'1D ELO (4)'!$A$7:$P$23,9))</f>
        <v/>
      </c>
      <c r="H36" s="619"/>
      <c r="I36" s="618" t="str">
        <f>IF($D35="","",VLOOKUP($D35,'1D ELO (4)'!$A$7:$P$23,10))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 (4)'!$A$7:$L$23,2)))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 (4)'!$A$7:$L$23,8)))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 (4)'!$A$7:$L$23,2)))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 (4)'!$A$7:$L$23,8)))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t="str">
        <f>R4</f>
        <v>Kovács Zoltán</v>
      </c>
      <c r="P79" s="229"/>
      <c r="Q79" s="230"/>
      <c r="R79" s="333">
        <f>MIN(4,'1D ELO (4)'!$P$5)</f>
        <v>0</v>
      </c>
    </row>
    <row r="80" spans="1:19" ht="15.75" customHeight="1" x14ac:dyDescent="0.25"/>
    <row r="81" ht="9" customHeight="1" x14ac:dyDescent="0.25"/>
  </sheetData>
  <mergeCells count="1">
    <mergeCell ref="A4:C4"/>
  </mergeCells>
  <conditionalFormatting sqref="D7 D11 D15 D19 D23 D27 D31 D35">
    <cfRule type="cellIs" dxfId="222" priority="1" stopIfTrue="1" operator="lessThan">
      <formula>3</formula>
    </cfRule>
  </conditionalFormatting>
  <conditionalFormatting sqref="E7:F7 E11:F11 E15:F15 E19:F19 E23:F23 E27:F27 E31:F31 E35:F35">
    <cfRule type="cellIs" dxfId="221" priority="2" stopIfTrue="1" operator="equal">
      <formula>"Bye"</formula>
    </cfRule>
  </conditionalFormatting>
  <conditionalFormatting sqref="I10 K14 I18 M22 I26 K30 I34 O38:O68">
    <cfRule type="expression" dxfId="220" priority="8" stopIfTrue="1">
      <formula>AND($O$1="CU",I10="Umpire")</formula>
    </cfRule>
    <cfRule type="expression" dxfId="219" priority="9" stopIfTrue="1">
      <formula>AND($O$1="CU",I10&lt;&gt;"Umpire",J10&lt;&gt;"")</formula>
    </cfRule>
    <cfRule type="expression" dxfId="218" priority="10" stopIfTrue="1">
      <formula>AND($O$1="CU",I10&lt;&gt;"Umpire")</formula>
    </cfRule>
  </conditionalFormatting>
  <conditionalFormatting sqref="J10 L14 J18 N22 J26 L30 J34">
    <cfRule type="expression" dxfId="217" priority="3" stopIfTrue="1">
      <formula>$O$1="CU"</formula>
    </cfRule>
  </conditionalFormatting>
  <conditionalFormatting sqref="K9 M13 K17 O21 K25 M29 K33 Q37">
    <cfRule type="expression" dxfId="216" priority="6" stopIfTrue="1">
      <formula>J10="as"</formula>
    </cfRule>
    <cfRule type="expression" dxfId="215" priority="7" stopIfTrue="1">
      <formula>J10="bs"</formula>
    </cfRule>
  </conditionalFormatting>
  <conditionalFormatting sqref="K10 M14 K18 O22 K26 M30 K34 Q38:Q68">
    <cfRule type="expression" dxfId="214" priority="4" stopIfTrue="1">
      <formula>J10="as"</formula>
    </cfRule>
    <cfRule type="expression" dxfId="213" priority="5" stopIfTrue="1">
      <formula>J10="bs"</formula>
    </cfRule>
  </conditionalFormatting>
  <dataValidations count="1">
    <dataValidation type="list" allowBlank="1" showInputMessage="1" sqref="I10 O38:O68 I34 K14 I26 M22 I18 K30" xr:uid="{B50E01B6-9F13-4C26-A435-3A2F0922033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7585"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75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71ED6-0950-4EF5-872C-210554C0A677}">
  <sheetPr codeName="Sheet39">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Diákolimpiai Döntő</v>
      </c>
      <c r="B1" s="134"/>
      <c r="I1" s="379"/>
      <c r="J1" s="133"/>
      <c r="K1" s="293" t="s">
        <v>145</v>
      </c>
      <c r="L1" s="293"/>
      <c r="M1" s="294"/>
      <c r="N1" s="133"/>
      <c r="O1" s="133"/>
      <c r="P1" s="133" t="s">
        <v>3</v>
      </c>
      <c r="R1" s="133"/>
    </row>
    <row r="2" spans="1:21" s="106" customFormat="1" x14ac:dyDescent="0.25">
      <c r="A2" s="449" t="s">
        <v>122</v>
      </c>
      <c r="B2" s="95"/>
      <c r="C2" s="95"/>
      <c r="D2" s="95"/>
      <c r="E2" s="95"/>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71" t="str">
        <f>Altalanos!$A$10</f>
        <v xml:space="preserve">2026. május 7. </v>
      </c>
      <c r="B4" s="771"/>
      <c r="C4" s="771"/>
      <c r="D4" s="141"/>
      <c r="E4" s="141"/>
      <c r="F4" s="141"/>
      <c r="G4" s="142" t="str">
        <f>Altalanos!$C$10</f>
        <v>Gyula</v>
      </c>
      <c r="H4" s="297"/>
      <c r="I4" s="141"/>
      <c r="J4" s="298"/>
      <c r="K4" s="144"/>
      <c r="L4" s="143"/>
      <c r="M4" s="102"/>
      <c r="N4" s="298"/>
      <c r="O4" s="141"/>
      <c r="P4" s="298"/>
      <c r="Q4" s="141"/>
      <c r="R4" s="88" t="str">
        <f>Altalanos!$E$10</f>
        <v>Kovács Zoltán</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04" customFormat="1" ht="11.25" customHeight="1" thickBot="1" x14ac:dyDescent="0.3">
      <c r="A6" s="729"/>
      <c r="B6" s="703"/>
      <c r="C6" s="703"/>
      <c r="D6" s="703"/>
      <c r="E6" s="703"/>
      <c r="F6" s="730"/>
      <c r="G6" s="730"/>
      <c r="I6" s="730"/>
      <c r="J6" s="731"/>
      <c r="K6" s="703"/>
      <c r="L6" s="731"/>
      <c r="M6" s="703"/>
      <c r="N6" s="731"/>
      <c r="O6" s="703"/>
      <c r="P6" s="731"/>
      <c r="Q6" s="703"/>
      <c r="R6" s="732"/>
    </row>
    <row r="7" spans="1:21" s="38" customFormat="1" ht="10.5" customHeight="1" x14ac:dyDescent="0.25">
      <c r="A7" s="303">
        <v>1</v>
      </c>
      <c r="B7" s="384" t="str">
        <f>IF($D7="","",VLOOKUP($D7,'1D ELO (4)'!$A$7:$P$23,14))</f>
        <v/>
      </c>
      <c r="C7" s="384" t="str">
        <f>IF($D7="","",VLOOKUP($D7,'1D ELO (4)'!$A$7:$P$33,15))</f>
        <v/>
      </c>
      <c r="D7" s="155"/>
      <c r="E7" s="466" t="str">
        <f>UPPER(IF($D7="","",VLOOKUP($D7,'1D ELO (4)'!$A$7:$P$33,5)))</f>
        <v/>
      </c>
      <c r="F7" s="156" t="str">
        <f>UPPER(IF($D7="","",VLOOKUP($D7,'1D ELO (4)'!$A$7:$P$33,2)))</f>
        <v/>
      </c>
      <c r="G7" s="156" t="str">
        <f>IF($D7="","",VLOOKUP($D7,'1D ELO (4)'!$A$7:$P$33,3))</f>
        <v/>
      </c>
      <c r="H7" s="304"/>
      <c r="I7" s="156" t="str">
        <f>IF($D7="","",VLOOKUP($D7,'1D ELO (4)'!$A$7:$P$33,4))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 (4)'!$A$7:$P$33,11)))</f>
        <v/>
      </c>
      <c r="F8" s="156" t="str">
        <f>UPPER(IF($D7="","",VLOOKUP($D7,'1D ELO (4)'!$A$7:$P$33,8)))</f>
        <v/>
      </c>
      <c r="G8" s="156" t="str">
        <f>IF($D7="","",VLOOKUP($D7,'1D ELO (4)'!$A$7:$P$33,9))</f>
        <v/>
      </c>
      <c r="H8" s="304"/>
      <c r="I8" s="156" t="str">
        <f>IF($D7="","",VLOOKUP($D7,'1D ELO (4)'!$A$7:$P$33,10))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(4)'!$A$7:$P$23,14))</f>
        <v/>
      </c>
      <c r="C11" s="384" t="str">
        <f>IF($D11="","",VLOOKUP($D11,'1D ELO (4)'!$A$7:$P$33,15))</f>
        <v/>
      </c>
      <c r="D11" s="155"/>
      <c r="E11" s="461" t="str">
        <f>UPPER(IF($D11="","",VLOOKUP($D11,'1D ELO (4)'!$A$7:$P$33,5)))</f>
        <v/>
      </c>
      <c r="F11" s="450" t="str">
        <f>UPPER(IF($D11="","",VLOOKUP($D11,'1D ELO (4)'!$A$7:$P$33,2)))</f>
        <v/>
      </c>
      <c r="G11" s="450" t="str">
        <f>IF($D11="","",VLOOKUP($D11,'1D ELO (4)'!$A$7:$P$33,3))</f>
        <v/>
      </c>
      <c r="H11" s="462"/>
      <c r="I11" s="450" t="str">
        <f>IF($D11="","",VLOOKUP($D11,'1D ELO (4)'!$A$7:$P$33,4))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(4)'!$A$7:$P$33,11)))</f>
        <v/>
      </c>
      <c r="F12" s="450" t="str">
        <f>UPPER(IF($D11="","",VLOOKUP($D11,'1D ELO (4)'!$A$7:$P$33,8)))</f>
        <v/>
      </c>
      <c r="G12" s="450" t="str">
        <f>IF($D11="","",VLOOKUP($D11,'1D ELO (4)'!$A$7:$P$33,9))</f>
        <v/>
      </c>
      <c r="H12" s="462"/>
      <c r="I12" s="450" t="str">
        <f>IF($D11="","",VLOOKUP($D11,'1D ELO (4)'!$A$7:$P$33,10))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(4)'!$A$7:$P$23,14))</f>
        <v/>
      </c>
      <c r="C15" s="384" t="str">
        <f>IF($D15="","",VLOOKUP($D15,'1D ELO (4)'!$A$7:$P$33,15))</f>
        <v/>
      </c>
      <c r="D15" s="155"/>
      <c r="E15" s="461" t="str">
        <f>UPPER(IF($D15="","",VLOOKUP($D15,'1D ELO (4)'!$A$7:$P$33,5)))</f>
        <v/>
      </c>
      <c r="F15" s="450" t="str">
        <f>UPPER(IF($D15="","",VLOOKUP($D15,'1D ELO (4)'!$A$7:$P$33,2)))</f>
        <v/>
      </c>
      <c r="G15" s="450" t="str">
        <f>IF($D15="","",VLOOKUP($D15,'1D ELO (4)'!$A$7:$P$33,3))</f>
        <v/>
      </c>
      <c r="H15" s="462"/>
      <c r="I15" s="450" t="str">
        <f>IF($D15="","",VLOOKUP($D15,'1D ELO (4)'!$A$7:$P$33,4))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(4)'!$A$7:$P$33,11)))</f>
        <v/>
      </c>
      <c r="F16" s="450" t="str">
        <f>UPPER(IF($D15="","",VLOOKUP($D15,'1D ELO (4)'!$A$7:$P$33,8)))</f>
        <v/>
      </c>
      <c r="G16" s="450" t="str">
        <f>IF($D15="","",VLOOKUP($D15,'1D ELO (4)'!$A$7:$P$33,9))</f>
        <v/>
      </c>
      <c r="H16" s="462"/>
      <c r="I16" s="450" t="str">
        <f>IF($D15="","",VLOOKUP($D15,'1D ELO (4)'!$A$7:$P$33,10))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(4)'!$A$7:$P$23,14))</f>
        <v/>
      </c>
      <c r="C19" s="384" t="str">
        <f>IF($D19="","",VLOOKUP($D19,'1D ELO (4)'!$A$7:$P$33,15))</f>
        <v/>
      </c>
      <c r="D19" s="155"/>
      <c r="E19" s="461" t="str">
        <f>UPPER(IF($D19="","",VLOOKUP($D19,'1D ELO (4)'!$A$7:$P$33,5)))</f>
        <v/>
      </c>
      <c r="F19" s="450" t="str">
        <f>UPPER(IF($D19="","",VLOOKUP($D19,'1D ELO (4)'!$A$7:$P$33,2)))</f>
        <v/>
      </c>
      <c r="G19" s="450" t="str">
        <f>IF($D19="","",VLOOKUP($D19,'1D ELO (4)'!$A$7:$P$33,3))</f>
        <v/>
      </c>
      <c r="H19" s="462"/>
      <c r="I19" s="450" t="str">
        <f>IF($D19="","",VLOOKUP($D19,'1D ELO (4)'!$A$7:$P$33,4))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(4)'!$A$7:$P$33,11)))</f>
        <v/>
      </c>
      <c r="F20" s="450" t="str">
        <f>UPPER(IF($D19="","",VLOOKUP($D19,'1D ELO (4)'!$A$7:$P$33,8)))</f>
        <v/>
      </c>
      <c r="G20" s="450" t="str">
        <f>IF($D19="","",VLOOKUP($D19,'1D ELO (4)'!$A$7:$P$33,9))</f>
        <v/>
      </c>
      <c r="H20" s="462"/>
      <c r="I20" s="450" t="str">
        <f>IF($D19="","",VLOOKUP($D19,'1D ELO (4)'!$A$7:$P$33,10))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 (4)'!$A$7:$P$23,14))</f>
        <v/>
      </c>
      <c r="C23" s="384" t="str">
        <f>IF($D23="","",VLOOKUP($D23,'1D ELO (4)'!$A$7:$P$33,15))</f>
        <v/>
      </c>
      <c r="D23" s="155"/>
      <c r="E23" s="466" t="str">
        <f>UPPER(IF($D23="","",VLOOKUP($D23,'1D ELO (4)'!$A$7:$P$33,5)))</f>
        <v/>
      </c>
      <c r="F23" s="156" t="str">
        <f>UPPER(IF($D23="","",VLOOKUP($D23,'1D ELO (4)'!$A$7:$P$33,2)))</f>
        <v/>
      </c>
      <c r="G23" s="156" t="str">
        <f>IF($D23="","",VLOOKUP($D23,'1D ELO (4)'!$A$7:$P$33,3))</f>
        <v/>
      </c>
      <c r="H23" s="304"/>
      <c r="I23" s="156" t="str">
        <f>IF($D23="","",VLOOKUP($D23,'1D ELO (4)'!$A$7:$P$33,4))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 (4)'!$A$7:$P$33,11)))</f>
        <v/>
      </c>
      <c r="F24" s="618" t="str">
        <f>UPPER(IF($D23="","",VLOOKUP($D23,'1D ELO (4)'!$A$7:$P$33,8)))</f>
        <v/>
      </c>
      <c r="G24" s="618" t="str">
        <f>IF($D23="","",VLOOKUP($D23,'1D ELO (4)'!$A$7:$P$33,9))</f>
        <v/>
      </c>
      <c r="H24" s="619"/>
      <c r="I24" s="618" t="str">
        <f>IF($D23="","",VLOOKUP($D23,'1D ELO (4)'!$A$7:$P$33,10))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(4)'!$A$7:$P$23,14))</f>
        <v/>
      </c>
      <c r="C27" s="384" t="str">
        <f>IF($D27="","",VLOOKUP($D27,'1D ELO (4)'!$A$7:$P$33,15))</f>
        <v/>
      </c>
      <c r="D27" s="155"/>
      <c r="E27" s="461" t="str">
        <f>UPPER(IF($D27="","",VLOOKUP($D27,'1D ELO (4)'!$A$7:$P$33,5)))</f>
        <v/>
      </c>
      <c r="F27" s="450" t="str">
        <f>UPPER(IF($D27="","",VLOOKUP($D27,'1D ELO (4)'!$A$7:$P$33,2)))</f>
        <v/>
      </c>
      <c r="G27" s="450" t="str">
        <f>IF($D27="","",VLOOKUP($D27,'1D ELO (4)'!$A$7:$P$33,3))</f>
        <v/>
      </c>
      <c r="H27" s="462"/>
      <c r="I27" s="450" t="str">
        <f>IF($D27="","",VLOOKUP($D27,'1D ELO (4)'!$A$7:$P$33,4))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(4)'!$A$7:$P$33,11)))</f>
        <v/>
      </c>
      <c r="F28" s="450" t="str">
        <f>UPPER(IF($D27="","",VLOOKUP($D27,'1D ELO (4)'!$A$7:$P$33,8)))</f>
        <v/>
      </c>
      <c r="G28" s="450" t="str">
        <f>IF($D27="","",VLOOKUP($D27,'1D ELO (4)'!$A$7:$P$33,9))</f>
        <v/>
      </c>
      <c r="H28" s="462"/>
      <c r="I28" s="450" t="str">
        <f>IF($D27="","",VLOOKUP($D27,'1D ELO (4)'!$A$7:$P$33,10))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(4)'!$A$7:$P$23,14))</f>
        <v/>
      </c>
      <c r="C31" s="384" t="str">
        <f>IF($D31="","",VLOOKUP($D31,'1D ELO (4)'!$A$7:$P$33,15))</f>
        <v/>
      </c>
      <c r="D31" s="155"/>
      <c r="E31" s="461" t="str">
        <f>UPPER(IF($D31="","",VLOOKUP($D31,'1D ELO (4)'!$A$7:$P$33,5)))</f>
        <v/>
      </c>
      <c r="F31" s="450" t="str">
        <f>UPPER(IF($D31="","",VLOOKUP($D31,'1D ELO (4)'!$A$7:$P$33,2)))</f>
        <v/>
      </c>
      <c r="G31" s="450" t="str">
        <f>IF($D31="","",VLOOKUP($D31,'1D ELO (4)'!$A$7:$P$33,3))</f>
        <v/>
      </c>
      <c r="H31" s="462"/>
      <c r="I31" s="450" t="str">
        <f>IF($D31="","",VLOOKUP($D31,'1D ELO (4)'!$A$7:$P$33,4))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(4)'!$A$7:$P$33,11)))</f>
        <v/>
      </c>
      <c r="F32" s="450" t="str">
        <f>UPPER(IF($D31="","",VLOOKUP($D31,'1D ELO (4)'!$A$7:$P$33,8)))</f>
        <v/>
      </c>
      <c r="G32" s="450" t="str">
        <f>IF($D31="","",VLOOKUP($D31,'1D ELO (4)'!$A$7:$P$33,9))</f>
        <v/>
      </c>
      <c r="H32" s="462"/>
      <c r="I32" s="450" t="str">
        <f>IF($D31="","",VLOOKUP($D31,'1D ELO (4)'!$A$7:$P$33,10))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 (4)'!$A$7:$P$23,14))</f>
        <v/>
      </c>
      <c r="C35" s="384" t="str">
        <f>IF($D35="","",VLOOKUP($D35,'1D ELO (4)'!$A$7:$P$33,15))</f>
        <v/>
      </c>
      <c r="D35" s="155"/>
      <c r="E35" s="461" t="str">
        <f>UPPER(IF($D35="","",VLOOKUP($D35,'1D ELO (4)'!$A$7:$P$33,5)))</f>
        <v/>
      </c>
      <c r="F35" s="450" t="str">
        <f>UPPER(IF($D35="","",VLOOKUP($D35,'1D ELO (4)'!$A$7:$P$33,2)))</f>
        <v/>
      </c>
      <c r="G35" s="450" t="str">
        <f>IF($D35="","",VLOOKUP($D35,'1D ELO (4)'!$A$7:$P$33,3))</f>
        <v/>
      </c>
      <c r="H35" s="462"/>
      <c r="I35" s="450" t="str">
        <f>IF($D35="","",VLOOKUP($D35,'1D ELO (4)'!$A$7:$P$33,4))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 (4)'!$A$7:$P$33,11)))</f>
        <v/>
      </c>
      <c r="F36" s="450" t="str">
        <f>UPPER(IF($D35="","",VLOOKUP($D35,'1D ELO (4)'!$A$7:$P$33,8)))</f>
        <v/>
      </c>
      <c r="G36" s="450" t="str">
        <f>IF($D35="","",VLOOKUP($D35,'1D ELO (4)'!$A$7:$P$33,9))</f>
        <v/>
      </c>
      <c r="H36" s="462"/>
      <c r="I36" s="450" t="str">
        <f>IF($D35="","",VLOOKUP($D35,'1D ELO (4)'!$A$7:$P$33,10))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 (4)'!$A$7:$P$23,14))</f>
        <v/>
      </c>
      <c r="C39" s="384" t="str">
        <f>IF($D39="","",VLOOKUP($D39,'1D ELO (4)'!$A$7:$P$33,15))</f>
        <v/>
      </c>
      <c r="D39" s="155"/>
      <c r="E39" s="461" t="str">
        <f>UPPER(IF($D39="","",VLOOKUP($D39,'1D ELO (4)'!$A$7:$P$33,5)))</f>
        <v/>
      </c>
      <c r="F39" s="450" t="str">
        <f>UPPER(IF($D39="","",VLOOKUP($D39,'1D ELO (4)'!$A$7:$P$33,2)))</f>
        <v/>
      </c>
      <c r="G39" s="450" t="str">
        <f>IF($D39="","",VLOOKUP($D39,'1D ELO (4)'!$A$7:$P$33,3))</f>
        <v/>
      </c>
      <c r="H39" s="462"/>
      <c r="I39" s="450" t="str">
        <f>IF($D39="","",VLOOKUP($D39,'1D ELO (4)'!$A$7:$P$33,4))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 (4)'!$A$7:$P$33,11)))</f>
        <v/>
      </c>
      <c r="F40" s="450" t="str">
        <f>UPPER(IF($D39="","",VLOOKUP($D39,'1D ELO (4)'!$A$7:$P$33,8)))</f>
        <v/>
      </c>
      <c r="G40" s="450" t="str">
        <f>IF($D39="","",VLOOKUP($D39,'1D ELO (4)'!$A$7:$P$33,9))</f>
        <v/>
      </c>
      <c r="H40" s="462"/>
      <c r="I40" s="450" t="str">
        <f>IF($D39="","",VLOOKUP($D39,'1D ELO (4)'!$A$7:$P$33,10))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(4)'!$A$7:$P$23,14))</f>
        <v/>
      </c>
      <c r="C43" s="384" t="str">
        <f>IF($D43="","",VLOOKUP($D43,'1D ELO (4)'!$A$7:$P$33,15))</f>
        <v/>
      </c>
      <c r="D43" s="155"/>
      <c r="E43" s="461" t="str">
        <f>UPPER(IF($D43="","",VLOOKUP($D43,'1D ELO (4)'!$A$7:$P$33,5)))</f>
        <v/>
      </c>
      <c r="F43" s="450" t="str">
        <f>UPPER(IF($D43="","",VLOOKUP($D43,'1D ELO (4)'!$A$7:$P$33,2)))</f>
        <v/>
      </c>
      <c r="G43" s="450" t="str">
        <f>IF($D43="","",VLOOKUP($D43,'1D ELO (4)'!$A$7:$P$33,3))</f>
        <v/>
      </c>
      <c r="H43" s="462"/>
      <c r="I43" s="450" t="str">
        <f>IF($D43="","",VLOOKUP($D43,'1D ELO (4)'!$A$7:$P$33,4))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(4)'!$A$7:$P$33,11)))</f>
        <v/>
      </c>
      <c r="F44" s="450" t="str">
        <f>UPPER(IF($D43="","",VLOOKUP($D43,'1D ELO (4)'!$A$7:$P$33,8)))</f>
        <v/>
      </c>
      <c r="G44" s="450" t="str">
        <f>IF($D43="","",VLOOKUP($D43,'1D ELO (4)'!$A$7:$P$33,9))</f>
        <v/>
      </c>
      <c r="H44" s="462"/>
      <c r="I44" s="450" t="str">
        <f>IF($D43="","",VLOOKUP($D43,'1D ELO (4)'!$A$7:$P$33,10))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(4)'!$A$7:$P$23,14))</f>
        <v/>
      </c>
      <c r="C47" s="384" t="str">
        <f>IF($D47="","",VLOOKUP($D47,'1D ELO (4)'!$A$7:$P$33,15))</f>
        <v/>
      </c>
      <c r="D47" s="155"/>
      <c r="E47" s="461" t="str">
        <f>UPPER(IF($D47="","",VLOOKUP($D47,'1D ELO (4)'!$A$7:$P$33,5)))</f>
        <v/>
      </c>
      <c r="F47" s="450" t="str">
        <f>UPPER(IF($D47="","",VLOOKUP($D47,'1D ELO (4)'!$A$7:$P$33,2)))</f>
        <v/>
      </c>
      <c r="G47" s="450" t="str">
        <f>IF($D47="","",VLOOKUP($D47,'1D ELO (4)'!$A$7:$P$33,3))</f>
        <v/>
      </c>
      <c r="H47" s="462"/>
      <c r="I47" s="450" t="str">
        <f>IF($D47="","",VLOOKUP($D47,'1D ELO (4)'!$A$7:$P$33,4))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(4)'!$A$7:$P$33,11)))</f>
        <v/>
      </c>
      <c r="F48" s="450" t="str">
        <f>UPPER(IF($D47="","",VLOOKUP($D47,'1D ELO (4)'!$A$7:$P$33,8)))</f>
        <v/>
      </c>
      <c r="G48" s="450" t="str">
        <f>IF($D47="","",VLOOKUP($D47,'1D ELO (4)'!$A$7:$P$33,9))</f>
        <v/>
      </c>
      <c r="H48" s="462"/>
      <c r="I48" s="450" t="str">
        <f>IF($D47="","",VLOOKUP($D47,'1D ELO (4)'!$A$7:$P$33,10))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 (4)'!$A$7:$P$23,14))</f>
        <v/>
      </c>
      <c r="C51" s="384" t="str">
        <f>IF($D51="","",VLOOKUP($D51,'1D ELO (4)'!$A$7:$P$33,15))</f>
        <v/>
      </c>
      <c r="D51" s="155"/>
      <c r="E51" s="466" t="str">
        <f>UPPER(IF($D51="","",VLOOKUP($D51,'1D ELO (4)'!$A$7:$P$33,5)))</f>
        <v/>
      </c>
      <c r="F51" s="156" t="str">
        <f>UPPER(IF($D51="","",VLOOKUP($D51,'1D ELO (4)'!$A$7:$P$33,2)))</f>
        <v/>
      </c>
      <c r="G51" s="156" t="str">
        <f>IF($D51="","",VLOOKUP($D51,'1D ELO (4)'!$A$7:$P$33,3))</f>
        <v/>
      </c>
      <c r="H51" s="304"/>
      <c r="I51" s="156" t="str">
        <f>IF($D51="","",VLOOKUP($D51,'1D ELO (4)'!$A$7:$P$33,4))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 (4)'!$A$7:$P$33,11)))</f>
        <v/>
      </c>
      <c r="F52" s="618" t="str">
        <f>UPPER(IF($D51="","",VLOOKUP($D51,'1D ELO (4)'!$A$7:$P$33,8)))</f>
        <v/>
      </c>
      <c r="G52" s="618" t="str">
        <f>IF($D51="","",VLOOKUP($D51,'1D ELO (4)'!$A$7:$P$33,9))</f>
        <v/>
      </c>
      <c r="H52" s="619"/>
      <c r="I52" s="618" t="str">
        <f>IF($D51="","",VLOOKUP($D51,'1D ELO (4)'!$A$7:$P$33,10))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(4)'!$A$7:$P$23,14))</f>
        <v/>
      </c>
      <c r="C55" s="384" t="str">
        <f>IF($D55="","",VLOOKUP($D55,'1D ELO (4)'!$A$7:$P$33,15))</f>
        <v/>
      </c>
      <c r="D55" s="155"/>
      <c r="E55" s="461" t="str">
        <f>UPPER(IF($D55="","",VLOOKUP($D55,'1D ELO (4)'!$A$7:$P$33,5)))</f>
        <v/>
      </c>
      <c r="F55" s="450" t="str">
        <f>UPPER(IF($D55="","",VLOOKUP($D55,'1D ELO (4)'!$A$7:$P$33,2)))</f>
        <v/>
      </c>
      <c r="G55" s="450" t="str">
        <f>IF($D55="","",VLOOKUP($D55,'1D ELO (4)'!$A$7:$P$33,3))</f>
        <v/>
      </c>
      <c r="H55" s="462"/>
      <c r="I55" s="450" t="str">
        <f>IF($D55="","",VLOOKUP($D55,'1D ELO (4)'!$A$7:$P$33,4))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(4)'!$A$7:$P$33,11)))</f>
        <v/>
      </c>
      <c r="F56" s="450" t="str">
        <f>UPPER(IF($D55="","",VLOOKUP($D55,'1D ELO (4)'!$A$7:$P$33,8)))</f>
        <v/>
      </c>
      <c r="G56" s="450" t="str">
        <f>IF($D55="","",VLOOKUP($D55,'1D ELO (4)'!$A$7:$P$33,9))</f>
        <v/>
      </c>
      <c r="H56" s="462"/>
      <c r="I56" s="450" t="str">
        <f>IF($D55="","",VLOOKUP($D55,'1D ELO (4)'!$A$7:$P$33,10))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(4)'!$A$7:$P$23,14))</f>
        <v/>
      </c>
      <c r="C59" s="384" t="str">
        <f>IF($D59="","",VLOOKUP($D59,'1D ELO (4)'!$A$7:$P$33,15))</f>
        <v/>
      </c>
      <c r="D59" s="155"/>
      <c r="E59" s="461" t="str">
        <f>UPPER(IF($D59="","",VLOOKUP($D59,'1D ELO (4)'!$A$7:$P$33,5)))</f>
        <v/>
      </c>
      <c r="F59" s="450" t="str">
        <f>UPPER(IF($D59="","",VLOOKUP($D59,'1D ELO (4)'!$A$7:$P$33,2)))</f>
        <v/>
      </c>
      <c r="G59" s="450" t="str">
        <f>IF($D59="","",VLOOKUP($D59,'1D ELO (4)'!$A$7:$P$33,3))</f>
        <v/>
      </c>
      <c r="H59" s="462"/>
      <c r="I59" s="450" t="str">
        <f>IF($D59="","",VLOOKUP($D59,'1D ELO (4)'!$A$7:$P$33,4))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(4)'!$A$7:$P$33,11)))</f>
        <v/>
      </c>
      <c r="F60" s="450" t="str">
        <f>UPPER(IF($D59="","",VLOOKUP($D59,'1D ELO (4)'!$A$7:$P$33,8)))</f>
        <v/>
      </c>
      <c r="G60" s="450" t="str">
        <f>IF($D59="","",VLOOKUP($D59,'1D ELO (4)'!$A$7:$P$33,9))</f>
        <v/>
      </c>
      <c r="H60" s="462"/>
      <c r="I60" s="450" t="str">
        <f>IF($D59="","",VLOOKUP($D59,'1D ELO (4)'!$A$7:$P$33,10))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(4)'!$A$7:$P$23,14))</f>
        <v/>
      </c>
      <c r="C63" s="384" t="str">
        <f>IF($D63="","",VLOOKUP($D63,'1D ELO (4)'!$A$7:$P$33,15))</f>
        <v/>
      </c>
      <c r="D63" s="155"/>
      <c r="E63" s="461" t="str">
        <f>UPPER(IF($D63="","",VLOOKUP($D63,'1D ELO (4)'!$A$7:$P$33,5)))</f>
        <v/>
      </c>
      <c r="F63" s="450" t="str">
        <f>UPPER(IF($D63="","",VLOOKUP($D63,'1D ELO (4)'!$A$7:$P$33,2)))</f>
        <v/>
      </c>
      <c r="G63" s="450" t="str">
        <f>IF($D63="","",VLOOKUP($D63,'1D ELO (4)'!$A$7:$P$33,3))</f>
        <v/>
      </c>
      <c r="H63" s="462"/>
      <c r="I63" s="450" t="str">
        <f>IF($D63="","",VLOOKUP($D63,'1D ELO (4)'!$A$7:$P$33,4))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 (4)'!$A$7:$P$33,11)))</f>
        <v/>
      </c>
      <c r="F64" s="450" t="str">
        <f>UPPER(IF($D63="","",VLOOKUP($D63,'1D ELO (4)'!$A$7:$P$33,8)))</f>
        <v/>
      </c>
      <c r="G64" s="450" t="str">
        <f>IF($D63="","",VLOOKUP($D63,'1D ELO (4)'!$A$7:$P$33,9))</f>
        <v/>
      </c>
      <c r="H64" s="462"/>
      <c r="I64" s="450" t="str">
        <f>IF($D63="","",VLOOKUP($D63,'1D ELO (4)'!$A$7:$P$33,10))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 (4)'!$A$7:$P$23,14))</f>
        <v/>
      </c>
      <c r="C67" s="384" t="str">
        <f>IF($D67="","",VLOOKUP($D67,'1D ELO (4)'!$A$7:$P$33,15))</f>
        <v/>
      </c>
      <c r="D67" s="155"/>
      <c r="E67" s="466" t="str">
        <f>UPPER(IF($D67="","",VLOOKUP($D67,'1D ELO (4)'!$A$7:$P$33,5)))</f>
        <v/>
      </c>
      <c r="F67" s="156" t="str">
        <f>UPPER(IF($D67="","",VLOOKUP($D67,'1D ELO (4)'!$A$7:$P$33,2)))</f>
        <v/>
      </c>
      <c r="G67" s="156" t="str">
        <f>IF($D67="","",VLOOKUP($D67,'1D ELO (4)'!$A$7:$P$33,3))</f>
        <v/>
      </c>
      <c r="H67" s="304"/>
      <c r="I67" s="156" t="str">
        <f>IF($D67="","",VLOOKUP($D67,'1D ELO (4)'!$A$7:$P$33,4))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 (4)'!$A$7:$P$33,11)))</f>
        <v/>
      </c>
      <c r="F68" s="618" t="str">
        <f>UPPER(IF($D67="","",VLOOKUP($D67,'1D ELO (4)'!$A$7:$P$33,8)))</f>
        <v/>
      </c>
      <c r="G68" s="618" t="str">
        <f>IF($D67="","",VLOOKUP($D67,'1D ELO (4)'!$A$7:$P$33,9))</f>
        <v/>
      </c>
      <c r="H68" s="619"/>
      <c r="I68" s="618" t="str">
        <f>IF($D67="","",VLOOKUP($D67,'1D ELO (4)'!$A$7:$P$33,10))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 (4)'!$A$7:$L$23,2)))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 (4)'!$A$7:$L$23,8)))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 (4)'!$A$7:$L$23,2)))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(4)'!$A$7:$L$23,8)))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(4)'!$A$7:$L$23,2)))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(4)'!$A$7:$L$23,8)))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(4)'!$A$7:$L$23,2)))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(4)'!$A$7:$L$23,8)))</f>
        <v>0</v>
      </c>
      <c r="G79" s="330"/>
      <c r="H79" s="330"/>
      <c r="I79" s="331"/>
      <c r="J79" s="332"/>
      <c r="K79" s="230"/>
      <c r="L79" s="229"/>
      <c r="M79" s="230"/>
      <c r="N79" s="231"/>
      <c r="O79" s="230" t="str">
        <f>R4</f>
        <v>Kovács Zoltán</v>
      </c>
      <c r="P79" s="229"/>
      <c r="Q79" s="230"/>
      <c r="R79" s="333">
        <f>MIN(4,'1D ELO (4)'!$P$5)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212" priority="1" stopIfTrue="1" operator="lessThan">
      <formula>5</formula>
    </cfRule>
  </conditionalFormatting>
  <conditionalFormatting sqref="E7:F7 E11:F11 E15:F15 E19:F19 E23:F23 E27:F27 E31:F31 E35:F35 E39:F39 E43:F43 E47:F47 E51:F51 E55:F55 E59:F59 E63:F63 E67:F67">
    <cfRule type="cellIs" dxfId="211" priority="2" stopIfTrue="1" operator="equal">
      <formula>"Bye"</formula>
    </cfRule>
  </conditionalFormatting>
  <conditionalFormatting sqref="I10 K14 I18 M22 I26 K30 I34 O38 I42 K46 I50 M54 I58 K62 I66">
    <cfRule type="expression" dxfId="210" priority="8" stopIfTrue="1">
      <formula>AND($O$1="CU",I10="Umpire")</formula>
    </cfRule>
    <cfRule type="expression" dxfId="209" priority="9" stopIfTrue="1">
      <formula>AND($O$1="CU",I10&lt;&gt;"Umpire",J10&lt;&gt;"")</formula>
    </cfRule>
    <cfRule type="expression" dxfId="208" priority="10" stopIfTrue="1">
      <formula>AND($O$1="CU",I10&lt;&gt;"Umpire")</formula>
    </cfRule>
  </conditionalFormatting>
  <conditionalFormatting sqref="J10 L14 J18 N22 J26 L30 J34 P38 J42 L46 J50 N54 J58 L62 J66">
    <cfRule type="expression" dxfId="207" priority="3" stopIfTrue="1">
      <formula>$O$1="CU"</formula>
    </cfRule>
  </conditionalFormatting>
  <conditionalFormatting sqref="K9 M13 K17 O21 K25 M29 K33 Q37 K41 M45 K49 O53 K57 M61 K65">
    <cfRule type="expression" dxfId="206" priority="6" stopIfTrue="1">
      <formula>J10="as"</formula>
    </cfRule>
    <cfRule type="expression" dxfId="205" priority="7" stopIfTrue="1">
      <formula>J10="bs"</formula>
    </cfRule>
  </conditionalFormatting>
  <conditionalFormatting sqref="K10 M14 K18 O22 K26 M30 K34 Q38 K42 M46 K50 O54 K58 M62 K66">
    <cfRule type="expression" dxfId="204" priority="4" stopIfTrue="1">
      <formula>J10="as"</formula>
    </cfRule>
    <cfRule type="expression" dxfId="203" priority="5" stopIfTrue="1">
      <formula>J10="bs"</formula>
    </cfRule>
  </conditionalFormatting>
  <dataValidations count="1">
    <dataValidation type="list" allowBlank="1" showInputMessage="1" sqref="I10 K14 M22 K30 O38 M54 K46 K62 I66 I34 I50 I26 I58 I18 I42" xr:uid="{84023DBE-2B29-446D-979E-5CD7A78AF0F1}">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8609"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86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4E769-5832-404B-AE85-9C755C973E7F}">
  <sheetPr codeName="Sheet40">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33203125"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Diákolimpiai Döntő</v>
      </c>
      <c r="B1" s="134"/>
      <c r="E1" s="6"/>
      <c r="I1" s="379"/>
      <c r="J1" s="133"/>
      <c r="K1" s="293" t="s">
        <v>145</v>
      </c>
      <c r="L1" s="293"/>
      <c r="M1" s="294"/>
      <c r="N1" s="133"/>
      <c r="O1" s="133"/>
      <c r="P1" s="133"/>
      <c r="R1" s="133"/>
    </row>
    <row r="2" spans="1:21" s="106" customFormat="1" x14ac:dyDescent="0.25">
      <c r="A2" s="449" t="s">
        <v>122</v>
      </c>
      <c r="B2" s="95"/>
      <c r="C2" s="95"/>
      <c r="D2" s="95"/>
      <c r="E2" s="86"/>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71" t="str">
        <f>Altalanos!$A$10</f>
        <v xml:space="preserve">2026. május 7. </v>
      </c>
      <c r="B4" s="771"/>
      <c r="C4" s="771"/>
      <c r="D4" s="141"/>
      <c r="E4" s="141"/>
      <c r="F4" s="141"/>
      <c r="G4" s="142" t="str">
        <f>Altalanos!$C$10</f>
        <v>Gyula</v>
      </c>
      <c r="H4" s="297"/>
      <c r="I4" s="141"/>
      <c r="J4" s="298"/>
      <c r="K4" s="144"/>
      <c r="L4" s="143"/>
      <c r="M4" s="102"/>
      <c r="N4" s="298"/>
      <c r="O4" s="141"/>
      <c r="P4" s="298"/>
      <c r="Q4" s="141"/>
      <c r="R4" s="88" t="str">
        <f>Altalanos!$E$10</f>
        <v>Kovács Zoltán</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2" customFormat="1" ht="11.25" customHeight="1" thickBot="1" x14ac:dyDescent="0.3">
      <c r="A6" s="713"/>
      <c r="B6" s="707"/>
      <c r="C6" s="707"/>
      <c r="D6" s="707"/>
      <c r="E6" s="707"/>
      <c r="F6" s="726"/>
      <c r="G6" s="726"/>
      <c r="I6" s="726"/>
      <c r="J6" s="727"/>
      <c r="K6" s="707"/>
      <c r="L6" s="727"/>
      <c r="M6" s="707"/>
      <c r="N6" s="727"/>
      <c r="O6" s="707"/>
      <c r="P6" s="727"/>
      <c r="Q6" s="707"/>
      <c r="R6" s="728"/>
    </row>
    <row r="7" spans="1:21" s="38" customFormat="1" ht="10.5" customHeight="1" x14ac:dyDescent="0.25">
      <c r="A7" s="303">
        <v>1</v>
      </c>
      <c r="B7" s="384" t="str">
        <f>IF($D7="","",VLOOKUP($D7,'1D ELO (4)'!$A$7:$P$39,14))</f>
        <v/>
      </c>
      <c r="C7" s="384" t="str">
        <f>IF($D7="","",VLOOKUP($D7,'1D ELO (4)'!$A$7:$P$39,15))</f>
        <v/>
      </c>
      <c r="D7" s="155"/>
      <c r="E7" s="466" t="str">
        <f>UPPER(IF($D7="","",VLOOKUP($D7,'1D ELO (4)'!$A$7:$P$33,5)))</f>
        <v/>
      </c>
      <c r="F7" s="156" t="str">
        <f>UPPER(IF($D7="","",VLOOKUP($D7,'1D ELO (4)'!$A$7:$P$33,2)))</f>
        <v/>
      </c>
      <c r="G7" s="156" t="str">
        <f>IF($D7="","",VLOOKUP($D7,'1D ELO (4)'!$A$7:$P$33,3))</f>
        <v/>
      </c>
      <c r="H7" s="304"/>
      <c r="I7" s="156" t="str">
        <f>IF($D7="","",VLOOKUP($D7,'1D ELO (4)'!$A$7:$P$33,4))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 (4)'!$A$7:$P$33,11)))</f>
        <v/>
      </c>
      <c r="F8" s="156" t="str">
        <f>UPPER(IF($D7="","",VLOOKUP($D7,'1D ELO (4)'!$A$7:$P$33,8)))</f>
        <v/>
      </c>
      <c r="G8" s="156" t="str">
        <f>IF($D7="","",VLOOKUP($D7,'1D ELO (4)'!$A$7:$P$33,9))</f>
        <v/>
      </c>
      <c r="H8" s="304"/>
      <c r="I8" s="156" t="str">
        <f>IF($D7="","",VLOOKUP($D7,'1D ELO (4)'!$A$7:$P$33,10))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(4)'!$A$7:$P$39,14))</f>
        <v/>
      </c>
      <c r="C11" s="384" t="str">
        <f>IF($D11="","",VLOOKUP($D11,'1D ELO (4)'!$A$7:$P$39,15))</f>
        <v/>
      </c>
      <c r="D11" s="155"/>
      <c r="E11" s="461" t="str">
        <f>UPPER(IF($D11="","",VLOOKUP($D11,'1D ELO (4)'!$A$7:$P$39,5)))</f>
        <v/>
      </c>
      <c r="F11" s="450" t="str">
        <f>UPPER(IF($D11="","",VLOOKUP($D11,'1D ELO (4)'!$A$7:$P$39,2)))</f>
        <v/>
      </c>
      <c r="G11" s="450" t="str">
        <f>IF($D11="","",VLOOKUP($D11,'1D ELO (4)'!$A$7:$P$39,3))</f>
        <v/>
      </c>
      <c r="H11" s="462"/>
      <c r="I11" s="450" t="str">
        <f>IF($D11="","",VLOOKUP($D11,'1D ELO (4)'!$A$7:$P$39,4))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(4)'!$A$7:$P$33,11)))</f>
        <v/>
      </c>
      <c r="F12" s="450" t="str">
        <f>UPPER(IF($D11="","",VLOOKUP($D11,'1D ELO (4)'!$A$7:$P$33,8)))</f>
        <v/>
      </c>
      <c r="G12" s="450" t="str">
        <f>IF($D11="","",VLOOKUP($D11,'1D ELO (4)'!$A$7:$P$33,9))</f>
        <v/>
      </c>
      <c r="H12" s="462"/>
      <c r="I12" s="450" t="str">
        <f>IF($D11="","",VLOOKUP($D11,'1D ELO (4)'!$A$7:$P$33,10))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(4)'!$A$7:$P$39,14))</f>
        <v/>
      </c>
      <c r="C15" s="384" t="str">
        <f>IF($D15="","",VLOOKUP($D15,'1D ELO (4)'!$A$7:$P$39,15))</f>
        <v/>
      </c>
      <c r="D15" s="155"/>
      <c r="E15" s="461" t="str">
        <f>UPPER(IF($D15="","",VLOOKUP($D15,'1D ELO (4)'!$A$7:$P$39,5)))</f>
        <v/>
      </c>
      <c r="F15" s="450" t="str">
        <f>UPPER(IF($D15="","",VLOOKUP($D15,'1D ELO (4)'!$A$7:$P$39,2)))</f>
        <v/>
      </c>
      <c r="G15" s="450" t="str">
        <f>IF($D15="","",VLOOKUP($D15,'1D ELO (4)'!$A$7:$P$39,3))</f>
        <v/>
      </c>
      <c r="H15" s="462"/>
      <c r="I15" s="450" t="str">
        <f>IF($D15="","",VLOOKUP($D15,'1D ELO (4)'!$A$7:$P$39,4))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(4)'!$A$7:$P$33,11)))</f>
        <v/>
      </c>
      <c r="F16" s="450" t="str">
        <f>UPPER(IF($D15="","",VLOOKUP($D15,'1D ELO (4)'!$A$7:$P$33,8)))</f>
        <v/>
      </c>
      <c r="G16" s="450" t="str">
        <f>IF($D15="","",VLOOKUP($D15,'1D ELO (4)'!$A$7:$P$33,9))</f>
        <v/>
      </c>
      <c r="H16" s="462"/>
      <c r="I16" s="450" t="str">
        <f>IF($D15="","",VLOOKUP($D15,'1D ELO (4)'!$A$7:$P$33,10))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(4)'!$A$7:$P$39,14))</f>
        <v/>
      </c>
      <c r="C19" s="384" t="str">
        <f>IF($D19="","",VLOOKUP($D19,'1D ELO (4)'!$A$7:$P$39,15))</f>
        <v/>
      </c>
      <c r="D19" s="155"/>
      <c r="E19" s="461" t="str">
        <f>UPPER(IF($D19="","",VLOOKUP($D19,'1D ELO (4)'!$A$7:$P$39,5)))</f>
        <v/>
      </c>
      <c r="F19" s="450" t="str">
        <f>UPPER(IF($D19="","",VLOOKUP($D19,'1D ELO (4)'!$A$7:$P$39,2)))</f>
        <v/>
      </c>
      <c r="G19" s="450" t="str">
        <f>IF($D19="","",VLOOKUP($D19,'1D ELO (4)'!$A$7:$P$39,3))</f>
        <v/>
      </c>
      <c r="H19" s="462"/>
      <c r="I19" s="450" t="str">
        <f>IF($D19="","",VLOOKUP($D19,'1D ELO (4)'!$A$7:$P$39,4))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(4)'!$A$7:$P$33,11)))</f>
        <v/>
      </c>
      <c r="F20" s="450" t="str">
        <f>UPPER(IF($D19="","",VLOOKUP($D19,'1D ELO (4)'!$A$7:$P$33,8)))</f>
        <v/>
      </c>
      <c r="G20" s="450" t="str">
        <f>IF($D19="","",VLOOKUP($D19,'1D ELO (4)'!$A$7:$P$33,9))</f>
        <v/>
      </c>
      <c r="H20" s="462"/>
      <c r="I20" s="450" t="str">
        <f>IF($D19="","",VLOOKUP($D19,'1D ELO (4)'!$A$7:$P$33,10))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(4)'!$A$7:$P$39,14))</f>
        <v/>
      </c>
      <c r="C23" s="384" t="str">
        <f>IF($D23="","",VLOOKUP($D23,'1D ELO (4)'!$A$7:$P$39,15))</f>
        <v/>
      </c>
      <c r="D23" s="155"/>
      <c r="E23" s="461" t="str">
        <f>UPPER(IF($D23="","",VLOOKUP($D23,'1D ELO (4)'!$A$7:$P$39,5)))</f>
        <v/>
      </c>
      <c r="F23" s="450" t="str">
        <f>UPPER(IF($D23="","",VLOOKUP($D23,'1D ELO (4)'!$A$7:$P$39,2)))</f>
        <v/>
      </c>
      <c r="G23" s="450" t="str">
        <f>IF($D23="","",VLOOKUP($D23,'1D ELO (4)'!$A$7:$P$39,3))</f>
        <v/>
      </c>
      <c r="H23" s="462"/>
      <c r="I23" s="450" t="str">
        <f>IF($D23="","",VLOOKUP($D23,'1D ELO (4)'!$A$7:$P$39,4))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 (4)'!$A$7:$P$33,11)))</f>
        <v/>
      </c>
      <c r="F24" s="450" t="str">
        <f>UPPER(IF($D23="","",VLOOKUP($D23,'1D ELO (4)'!$A$7:$P$33,8)))</f>
        <v/>
      </c>
      <c r="G24" s="450" t="str">
        <f>IF($D23="","",VLOOKUP($D23,'1D ELO (4)'!$A$7:$P$33,9))</f>
        <v/>
      </c>
      <c r="H24" s="462"/>
      <c r="I24" s="450" t="str">
        <f>IF($D23="","",VLOOKUP($D23,'1D ELO (4)'!$A$7:$P$33,10))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(4)'!$A$7:$P$39,14))</f>
        <v/>
      </c>
      <c r="C27" s="384" t="str">
        <f>IF($D27="","",VLOOKUP($D27,'1D ELO (4)'!$A$7:$P$39,15))</f>
        <v/>
      </c>
      <c r="D27" s="155"/>
      <c r="E27" s="461" t="str">
        <f>UPPER(IF($D27="","",VLOOKUP($D27,'1D ELO (4)'!$A$7:$P$39,5)))</f>
        <v/>
      </c>
      <c r="F27" s="450" t="str">
        <f>UPPER(IF($D27="","",VLOOKUP($D27,'1D ELO (4)'!$A$7:$P$39,2)))</f>
        <v/>
      </c>
      <c r="G27" s="450" t="str">
        <f>IF($D27="","",VLOOKUP($D27,'1D ELO (4)'!$A$7:$P$39,3))</f>
        <v/>
      </c>
      <c r="H27" s="462"/>
      <c r="I27" s="450" t="str">
        <f>IF($D27="","",VLOOKUP($D27,'1D ELO (4)'!$A$7:$P$39,4))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(4)'!$A$7:$P$33,11)))</f>
        <v/>
      </c>
      <c r="F28" s="450" t="str">
        <f>UPPER(IF($D27="","",VLOOKUP($D27,'1D ELO (4)'!$A$7:$P$33,8)))</f>
        <v/>
      </c>
      <c r="G28" s="450" t="str">
        <f>IF($D27="","",VLOOKUP($D27,'1D ELO (4)'!$A$7:$P$33,9))</f>
        <v/>
      </c>
      <c r="H28" s="462"/>
      <c r="I28" s="450" t="str">
        <f>IF($D27="","",VLOOKUP($D27,'1D ELO (4)'!$A$7:$P$33,10))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(4)'!$A$7:$P$39,14))</f>
        <v/>
      </c>
      <c r="C31" s="384" t="str">
        <f>IF($D31="","",VLOOKUP($D31,'1D ELO (4)'!$A$7:$P$39,15))</f>
        <v/>
      </c>
      <c r="D31" s="155"/>
      <c r="E31" s="461" t="str">
        <f>UPPER(IF($D31="","",VLOOKUP($D31,'1D ELO (4)'!$A$7:$P$39,5)))</f>
        <v/>
      </c>
      <c r="F31" s="450" t="str">
        <f>UPPER(IF($D31="","",VLOOKUP($D31,'1D ELO (4)'!$A$7:$P$39,2)))</f>
        <v/>
      </c>
      <c r="G31" s="450" t="str">
        <f>IF($D31="","",VLOOKUP($D31,'1D ELO (4)'!$A$7:$P$39,3))</f>
        <v/>
      </c>
      <c r="H31" s="462"/>
      <c r="I31" s="450" t="str">
        <f>IF($D31="","",VLOOKUP($D31,'1D ELO (4)'!$A$7:$P$39,4))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(4)'!$A$7:$P$33,11)))</f>
        <v/>
      </c>
      <c r="F32" s="450" t="str">
        <f>UPPER(IF($D31="","",VLOOKUP($D31,'1D ELO (4)'!$A$7:$P$33,8)))</f>
        <v/>
      </c>
      <c r="G32" s="450" t="str">
        <f>IF($D31="","",VLOOKUP($D31,'1D ELO (4)'!$A$7:$P$33,9))</f>
        <v/>
      </c>
      <c r="H32" s="462"/>
      <c r="I32" s="450" t="str">
        <f>IF($D31="","",VLOOKUP($D31,'1D ELO (4)'!$A$7:$P$33,10))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 (4)'!$A$7:$P$39,14))</f>
        <v/>
      </c>
      <c r="C35" s="384" t="str">
        <f>IF($D35="","",VLOOKUP($D35,'1D ELO (4)'!$A$7:$P$39,15))</f>
        <v/>
      </c>
      <c r="D35" s="155"/>
      <c r="E35" s="617" t="str">
        <f>UPPER(IF($D35="","",VLOOKUP($D35,'1D ELO (4)'!$A$7:$P$39,5)))</f>
        <v/>
      </c>
      <c r="F35" s="618" t="str">
        <f>UPPER(IF($D35="","",VLOOKUP($D35,'1D ELO (4)'!$A$7:$P$39,2)))</f>
        <v/>
      </c>
      <c r="G35" s="618" t="str">
        <f>IF($D35="","",VLOOKUP($D35,'1D ELO (4)'!$A$7:$P$39,3))</f>
        <v/>
      </c>
      <c r="H35" s="619"/>
      <c r="I35" s="618" t="str">
        <f>IF($D35="","",VLOOKUP($D35,'1D ELO (4)'!$A$7:$P$39,4))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 (4)'!$A$7:$P$33,11)))</f>
        <v/>
      </c>
      <c r="F36" s="618" t="str">
        <f>UPPER(IF($D35="","",VLOOKUP($D35,'1D ELO (4)'!$A$7:$P$33,8)))</f>
        <v/>
      </c>
      <c r="G36" s="618" t="str">
        <f>IF($D35="","",VLOOKUP($D35,'1D ELO (4)'!$A$7:$P$33,9))</f>
        <v/>
      </c>
      <c r="H36" s="619"/>
      <c r="I36" s="618" t="str">
        <f>IF($D35="","",VLOOKUP($D35,'1D ELO (4)'!$A$7:$P$33,10))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 (4)'!$A$7:$P$39,14))</f>
        <v/>
      </c>
      <c r="C39" s="384" t="str">
        <f>IF($D39="","",VLOOKUP($D39,'1D ELO (4)'!$A$7:$P$39,15))</f>
        <v/>
      </c>
      <c r="D39" s="155"/>
      <c r="E39" s="466" t="str">
        <f>UPPER(IF($D39="","",VLOOKUP($D39,'1D ELO (4)'!$A$7:$P$39,5)))</f>
        <v/>
      </c>
      <c r="F39" s="618" t="str">
        <f>UPPER(IF($D39="","",VLOOKUP($D39,'1D ELO (4)'!$A$7:$P$39,2)))</f>
        <v/>
      </c>
      <c r="G39" s="618" t="str">
        <f>IF($D39="","",VLOOKUP($D39,'1D ELO (4)'!$A$7:$P$39,3))</f>
        <v/>
      </c>
      <c r="H39" s="619"/>
      <c r="I39" s="618" t="str">
        <f>IF($D39="","",VLOOKUP($D39,'1D ELO (4)'!$A$7:$P$39,4))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 (4)'!$A$7:$P$33,11)))</f>
        <v/>
      </c>
      <c r="F40" s="156" t="str">
        <f>UPPER(IF($D39="","",VLOOKUP($D39,'1D ELO (4)'!$A$7:$P$33,8)))</f>
        <v/>
      </c>
      <c r="G40" s="156" t="str">
        <f>IF($D39="","",VLOOKUP($D39,'1D ELO (4)'!$A$7:$P$33,9))</f>
        <v/>
      </c>
      <c r="H40" s="304"/>
      <c r="I40" s="156" t="str">
        <f>IF($D39="","",VLOOKUP($D39,'1D ELO (4)'!$A$7:$P$33,10))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(4)'!$A$7:$P$39,13))</f>
        <v/>
      </c>
      <c r="C43" s="384" t="str">
        <f>IF($D43="","",VLOOKUP($D43,'1D ELO (4)'!$A$7:$P$39,15))</f>
        <v/>
      </c>
      <c r="D43" s="155"/>
      <c r="E43" s="461" t="str">
        <f>UPPER(IF($D43="","",VLOOKUP($D43,'1D ELO (4)'!$A$7:$P$39,5)))</f>
        <v/>
      </c>
      <c r="F43" s="450" t="str">
        <f>UPPER(IF($D43="","",VLOOKUP($D43,'1D ELO (4)'!$A$7:$P$39,2)))</f>
        <v/>
      </c>
      <c r="G43" s="450" t="str">
        <f>IF($D43="","",VLOOKUP($D43,'1D ELO (4)'!$A$7:$P$39,3))</f>
        <v/>
      </c>
      <c r="H43" s="462"/>
      <c r="I43" s="450" t="str">
        <f>IF($D43="","",VLOOKUP($D43,'1D ELO (4)'!$A$7:$P$39,4))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(4)'!$A$7:$P$33,11)))</f>
        <v/>
      </c>
      <c r="F44" s="450" t="str">
        <f>UPPER(IF($D43="","",VLOOKUP($D43,'1D ELO (4)'!$A$7:$P$33,8)))</f>
        <v/>
      </c>
      <c r="G44" s="450" t="str">
        <f>IF($D43="","",VLOOKUP($D43,'1D ELO (4)'!$A$7:$P$33,9))</f>
        <v/>
      </c>
      <c r="H44" s="462"/>
      <c r="I44" s="450" t="str">
        <f>IF($D43="","",VLOOKUP($D43,'1D ELO (4)'!$A$7:$P$33,10))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(4)'!$A$7:$P$39,14))</f>
        <v/>
      </c>
      <c r="C47" s="384" t="str">
        <f>IF($D47="","",VLOOKUP($D47,'1D ELO (4)'!$A$7:$P$39,15))</f>
        <v/>
      </c>
      <c r="D47" s="155"/>
      <c r="E47" s="461" t="str">
        <f>UPPER(IF($D47="","",VLOOKUP($D47,'1D ELO (4)'!$A$7:$P$39,5)))</f>
        <v/>
      </c>
      <c r="F47" s="450" t="str">
        <f>UPPER(IF($D47="","",VLOOKUP($D47,'1D ELO (4)'!$A$7:$P$39,2)))</f>
        <v/>
      </c>
      <c r="G47" s="450" t="str">
        <f>IF($D47="","",VLOOKUP($D47,'1D ELO (4)'!$A$7:$P$39,3))</f>
        <v/>
      </c>
      <c r="H47" s="462"/>
      <c r="I47" s="450" t="str">
        <f>IF($D47="","",VLOOKUP($D47,'1D ELO (4)'!$A$7:$P$39,4))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(4)'!$A$7:$P$33,11)))</f>
        <v/>
      </c>
      <c r="F48" s="450" t="str">
        <f>UPPER(IF($D47="","",VLOOKUP($D47,'1D ELO (4)'!$A$7:$P$33,8)))</f>
        <v/>
      </c>
      <c r="G48" s="450" t="str">
        <f>IF($D47="","",VLOOKUP($D47,'1D ELO (4)'!$A$7:$P$33,9))</f>
        <v/>
      </c>
      <c r="H48" s="462"/>
      <c r="I48" s="450" t="str">
        <f>IF($D47="","",VLOOKUP($D47,'1D ELO (4)'!$A$7:$P$33,10))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 (4)'!$A$7:$P$39,14))</f>
        <v/>
      </c>
      <c r="C51" s="384" t="str">
        <f>IF($D51="","",VLOOKUP($D51,'1D ELO (4)'!$A$7:$P$39,15))</f>
        <v/>
      </c>
      <c r="D51" s="155"/>
      <c r="E51" s="461" t="str">
        <f>UPPER(IF($D51="","",VLOOKUP($D51,'1D ELO (4)'!$A$7:$P$39,5)))</f>
        <v/>
      </c>
      <c r="F51" s="450" t="str">
        <f>UPPER(IF($D51="","",VLOOKUP($D51,'1D ELO (4)'!$A$7:$P$39,2)))</f>
        <v/>
      </c>
      <c r="G51" s="450" t="str">
        <f>IF($D51="","",VLOOKUP($D51,'1D ELO (4)'!$A$7:$P$39,3))</f>
        <v/>
      </c>
      <c r="H51" s="462"/>
      <c r="I51" s="450" t="str">
        <f>IF($D51="","",VLOOKUP($D51,'1D ELO (4)'!$A$7:$P$39,4))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 (4)'!$A$7:$P$33,11)))</f>
        <v/>
      </c>
      <c r="F52" s="450" t="str">
        <f>UPPER(IF($D51="","",VLOOKUP($D51,'1D ELO (4)'!$A$7:$P$33,8)))</f>
        <v/>
      </c>
      <c r="G52" s="450" t="str">
        <f>IF($D51="","",VLOOKUP($D51,'1D ELO (4)'!$A$7:$P$33,9))</f>
        <v/>
      </c>
      <c r="H52" s="462"/>
      <c r="I52" s="450" t="str">
        <f>IF($D51="","",VLOOKUP($D51,'1D ELO (4)'!$A$7:$P$33,10))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(4)'!$A$7:$P$39,14))</f>
        <v/>
      </c>
      <c r="C55" s="384" t="str">
        <f>IF($D55="","",VLOOKUP($D55,'1D ELO (4)'!$A$7:$P$39,15))</f>
        <v/>
      </c>
      <c r="D55" s="155"/>
      <c r="E55" s="461" t="str">
        <f>UPPER(IF($D55="","",VLOOKUP($D55,'1D ELO (4)'!$A$7:$P$39,5)))</f>
        <v/>
      </c>
      <c r="F55" s="450" t="str">
        <f>UPPER(IF($D55="","",VLOOKUP($D55,'1D ELO (4)'!$A$7:$P$39,2)))</f>
        <v/>
      </c>
      <c r="G55" s="450" t="str">
        <f>IF($D55="","",VLOOKUP($D55,'1D ELO (4)'!$A$7:$P$39,3))</f>
        <v/>
      </c>
      <c r="H55" s="462"/>
      <c r="I55" s="450" t="str">
        <f>IF($D55="","",VLOOKUP($D55,'1D ELO (4)'!$A$7:$P$39,4))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(4)'!$A$7:$P$33,11)))</f>
        <v/>
      </c>
      <c r="F56" s="450" t="str">
        <f>UPPER(IF($D55="","",VLOOKUP($D55,'1D ELO (4)'!$A$7:$P$33,8)))</f>
        <v/>
      </c>
      <c r="G56" s="450" t="str">
        <f>IF($D55="","",VLOOKUP($D55,'1D ELO (4)'!$A$7:$P$33,9))</f>
        <v/>
      </c>
      <c r="H56" s="462"/>
      <c r="I56" s="450" t="str">
        <f>IF($D55="","",VLOOKUP($D55,'1D ELO (4)'!$A$7:$P$33,10))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(4)'!$A$7:$P$39,14))</f>
        <v/>
      </c>
      <c r="C59" s="384" t="str">
        <f>IF($D59="","",VLOOKUP($D59,'1D ELO (4)'!$A$7:$P$39,15))</f>
        <v/>
      </c>
      <c r="D59" s="155"/>
      <c r="E59" s="461" t="str">
        <f>UPPER(IF($D59="","",VLOOKUP($D59,'1D ELO (4)'!$A$7:$P$39,5)))</f>
        <v/>
      </c>
      <c r="F59" s="450" t="str">
        <f>UPPER(IF($D59="","",VLOOKUP($D59,'1D ELO (4)'!$A$7:$P$39,2)))</f>
        <v/>
      </c>
      <c r="G59" s="450" t="str">
        <f>IF($D59="","",VLOOKUP($D59,'1D ELO (4)'!$A$7:$P$39,3))</f>
        <v/>
      </c>
      <c r="H59" s="462"/>
      <c r="I59" s="450" t="str">
        <f>IF($D59="","",VLOOKUP($D59,'1D ELO (4)'!$A$7:$P$39,4))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(4)'!$A$7:$P$33,11)))</f>
        <v/>
      </c>
      <c r="F60" s="450" t="str">
        <f>UPPER(IF($D59="","",VLOOKUP($D59,'1D ELO (4)'!$A$7:$P$33,8)))</f>
        <v/>
      </c>
      <c r="G60" s="450" t="str">
        <f>IF($D59="","",VLOOKUP($D59,'1D ELO (4)'!$A$7:$P$33,9))</f>
        <v/>
      </c>
      <c r="H60" s="462"/>
      <c r="I60" s="450" t="str">
        <f>IF($D59="","",VLOOKUP($D59,'1D ELO (4)'!$A$7:$P$33,10))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(4)'!$A$7:$P$39,14))</f>
        <v/>
      </c>
      <c r="C63" s="384" t="str">
        <f>IF($D63="","",VLOOKUP($D63,'1D ELO (4)'!$A$7:$P$39,15))</f>
        <v/>
      </c>
      <c r="D63" s="155"/>
      <c r="E63" s="461" t="str">
        <f>UPPER(IF($D63="","",VLOOKUP($D63,'1D ELO (4)'!$A$7:$P$39,5)))</f>
        <v/>
      </c>
      <c r="F63" s="450" t="str">
        <f>UPPER(IF($D63="","",VLOOKUP($D63,'1D ELO (4)'!$A$7:$P$39,2)))</f>
        <v/>
      </c>
      <c r="G63" s="450" t="str">
        <f>IF($D63="","",VLOOKUP($D63,'1D ELO (4)'!$A$7:$P$39,3))</f>
        <v/>
      </c>
      <c r="H63" s="462"/>
      <c r="I63" s="450" t="str">
        <f>IF($D63="","",VLOOKUP($D63,'1D ELO (4)'!$A$7:$P$39,4))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 (4)'!$A$7:$P$33,11)))</f>
        <v/>
      </c>
      <c r="F64" s="450" t="str">
        <f>UPPER(IF($D63="","",VLOOKUP($D63,'1D ELO (4)'!$A$7:$P$33,8)))</f>
        <v/>
      </c>
      <c r="G64" s="450" t="str">
        <f>IF($D63="","",VLOOKUP($D63,'1D ELO (4)'!$A$7:$P$33,9))</f>
        <v/>
      </c>
      <c r="H64" s="462"/>
      <c r="I64" s="450" t="str">
        <f>IF($D63="","",VLOOKUP($D63,'1D ELO (4)'!$A$7:$P$33,10))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 (4)'!$A$7:$P$39,14))</f>
        <v/>
      </c>
      <c r="C67" s="384" t="str">
        <f>IF($D67="","",VLOOKUP($D67,'1D ELO (4)'!$A$7:$P$39,15))</f>
        <v/>
      </c>
      <c r="D67" s="155"/>
      <c r="E67" s="466" t="str">
        <f>UPPER(IF($D67="","",VLOOKUP($D67,'1D ELO (4)'!$A$7:$P$39,5)))</f>
        <v/>
      </c>
      <c r="F67" s="618" t="str">
        <f>UPPER(IF($D67="","",VLOOKUP($D67,'1D ELO (4)'!$A$7:$P$39,2)))</f>
        <v/>
      </c>
      <c r="G67" s="618" t="str">
        <f>IF($D67="","",VLOOKUP($D67,'1D ELO (4)'!$A$7:$P$39,3))</f>
        <v/>
      </c>
      <c r="H67" s="619"/>
      <c r="I67" s="618" t="str">
        <f>IF($D67="","",VLOOKUP($D67,'1D ELO (4)'!$A$7:$P$39,4))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 (4)'!$A$7:$P$33,11)))</f>
        <v/>
      </c>
      <c r="F68" s="156" t="str">
        <f>UPPER(IF($D67="","",VLOOKUP($D67,'1D ELO (4)'!$A$7:$P$33,8)))</f>
        <v/>
      </c>
      <c r="G68" s="156" t="str">
        <f>IF($D67="","",VLOOKUP($D67,'1D ELO (4)'!$A$7:$P$33,9))</f>
        <v/>
      </c>
      <c r="H68" s="304"/>
      <c r="I68" s="156" t="str">
        <f>IF($D67="","",VLOOKUP($D67,'1D ELO (4)'!$A$7:$P$33,10))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 (4)'!$A$7:$L$23,2)))</f>
        <v>0</v>
      </c>
      <c r="G72" s="350">
        <v>5</v>
      </c>
      <c r="H72" s="91">
        <f>IF(G72&gt;$R$79,,UPPER(VLOOKUP(G72,'1D ELO (4)'!$A$7:$L$23,2)))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 (4)'!$A$7:$L$23,8)))</f>
        <v>0</v>
      </c>
      <c r="G73" s="350"/>
      <c r="H73" s="91">
        <f>IF(G72&gt;$R$79,,UPPER(VLOOKUP(G72,'1D ELO (4)'!$A$7:$L$23,8)))</f>
        <v>0</v>
      </c>
      <c r="I73" s="328"/>
      <c r="J73" s="329"/>
      <c r="K73" s="91">
        <f>IF(J72&gt;$R$79,,UPPER(VLOOKUP(J72,'1D ELO (4)'!$A$7:$L$23,8)))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 (4)'!$A$7:$L$23,2)))</f>
        <v>0</v>
      </c>
      <c r="G74" s="350">
        <v>6</v>
      </c>
      <c r="H74" s="91">
        <f>IF(G74&gt;$R$79,,UPPER(VLOOKUP(G74,'1D ELO (4)'!$A$7:$L$23,2)))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(4)'!$A$7:$L$23,8)))</f>
        <v>0</v>
      </c>
      <c r="G75" s="350"/>
      <c r="H75" s="91">
        <f>IF(G74&gt;$R$79,,UPPER(VLOOKUP(G74,'1D ELO (4)'!$A$7:$L$23,8)))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(4)'!$A$7:$L$23,2)))</f>
        <v>0</v>
      </c>
      <c r="G76" s="350">
        <v>7</v>
      </c>
      <c r="H76" s="91">
        <f>IF(G76&gt;$R$79,,UPPER(VLOOKUP(G76,'1D ELO (4)'!$A$7:$L$23,2)))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(4)'!$A$7:$L$23,8)))</f>
        <v>0</v>
      </c>
      <c r="G77" s="350"/>
      <c r="H77" s="91">
        <f>IF(G76&gt;$R$79,,UPPER(VLOOKUP(G76,'1D ELO (4)'!$A$7:$L$23,8)))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(4)'!$A$7:$L$23,2)))</f>
        <v>0</v>
      </c>
      <c r="G78" s="350">
        <v>8</v>
      </c>
      <c r="H78" s="91">
        <f>IF(G78&gt;$R$79,,UPPER(VLOOKUP(G78,'1D ELO (4)'!$A$7:$L$23,2)))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(4)'!$A$7:$L$23,8)))</f>
        <v>0</v>
      </c>
      <c r="G79" s="351"/>
      <c r="H79" s="237">
        <f>IF(G78&gt;$R$79,,UPPER(VLOOKUP(G78,'1D ELO (4)'!$A$7:$L$23,8)))</f>
        <v>0</v>
      </c>
      <c r="I79" s="331"/>
      <c r="J79" s="332"/>
      <c r="K79" s="230"/>
      <c r="L79" s="229"/>
      <c r="M79" s="230"/>
      <c r="N79" s="231"/>
      <c r="O79" s="230" t="str">
        <f>R4</f>
        <v>Kovács Zoltán</v>
      </c>
      <c r="P79" s="229"/>
      <c r="Q79" s="230"/>
      <c r="R79" s="352">
        <f>'1D ELO (4)'!$P$5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 (4)'!$A$7:$P$39,14))</f>
        <v/>
      </c>
      <c r="C82" s="384" t="str">
        <f>IF($D82="","",VLOOKUP($D82,'1D ELO (4)'!$A$7:$P$39,15))</f>
        <v/>
      </c>
      <c r="D82" s="155"/>
      <c r="E82" s="617" t="str">
        <f>UPPER(IF($D82="","",VLOOKUP($D82,'1D ELO (4)'!$A$7:$P$39,5)))</f>
        <v/>
      </c>
      <c r="F82" s="618" t="str">
        <f>UPPER(IF($D82="","",VLOOKUP($D82,'1D ELO (4)'!$A$7:$P$39,2)))</f>
        <v/>
      </c>
      <c r="G82" s="618" t="str">
        <f>IF($D82="","",VLOOKUP($D82,'1D ELO (4)'!$A$7:$P$39,3))</f>
        <v/>
      </c>
      <c r="H82" s="619"/>
      <c r="I82" s="618" t="str">
        <f>IF($D82="","",VLOOKUP($D82,'1D ELO (4)'!$A$7:$P$39,4))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 (4)'!$A$7:$P$33,11)))</f>
        <v/>
      </c>
      <c r="F83" s="618" t="str">
        <f>UPPER(IF($D82="","",VLOOKUP($D82,'1D ELO (4)'!$A$7:$P$33,8)))</f>
        <v/>
      </c>
      <c r="G83" s="618" t="str">
        <f>IF($D82="","",VLOOKUP($D82,'1D ELO (4)'!$A$7:$P$33,9))</f>
        <v/>
      </c>
      <c r="H83" s="619"/>
      <c r="I83" s="618" t="str">
        <f>IF($D82="","",VLOOKUP($D82,'1D ELO (4)'!$A$7:$P$33,10))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 (4)'!$A$7:$P$39,14))</f>
        <v/>
      </c>
      <c r="C86" s="384" t="str">
        <f>IF($D86="","",VLOOKUP($D86,'1D ELO (4)'!$A$7:$P$39,15))</f>
        <v/>
      </c>
      <c r="D86" s="155"/>
      <c r="E86" s="461" t="str">
        <f>UPPER(IF($D86="","",VLOOKUP($D86,'1D ELO (4)'!$A$7:$P$39,5)))</f>
        <v/>
      </c>
      <c r="F86" s="450" t="str">
        <f>UPPER(IF($D86="","",VLOOKUP($D86,'1D ELO (4)'!$A$7:$P$39,2)))</f>
        <v/>
      </c>
      <c r="G86" s="450" t="str">
        <f>IF($D86="","",VLOOKUP($D86,'1D ELO (4)'!$A$7:$P$39,3))</f>
        <v/>
      </c>
      <c r="H86" s="462"/>
      <c r="I86" s="450" t="str">
        <f>IF($D86="","",VLOOKUP($D86,'1D ELO (4)'!$A$7:$P$39,4))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 (4)'!$A$7:$P$33,11)))</f>
        <v/>
      </c>
      <c r="F87" s="450" t="str">
        <f>UPPER(IF($D86="","",VLOOKUP($D86,'1D ELO (4)'!$A$7:$P$33,8)))</f>
        <v/>
      </c>
      <c r="G87" s="450" t="str">
        <f>IF($D86="","",VLOOKUP($D86,'1D ELO (4)'!$A$7:$P$33,9))</f>
        <v/>
      </c>
      <c r="H87" s="462"/>
      <c r="I87" s="450" t="str">
        <f>IF($D86="","",VLOOKUP($D86,'1D ELO (4)'!$A$7:$P$33,10))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 (4)'!$A$7:$P$39,14))</f>
        <v/>
      </c>
      <c r="C90" s="384" t="str">
        <f>IF($D90="","",VLOOKUP($D90,'1D ELO (4)'!$A$7:$P$39,15))</f>
        <v/>
      </c>
      <c r="D90" s="155"/>
      <c r="E90" s="461" t="str">
        <f>UPPER(IF($D90="","",VLOOKUP($D90,'1D ELO (4)'!$A$7:$P$39,5)))</f>
        <v/>
      </c>
      <c r="F90" s="450" t="str">
        <f>UPPER(IF($D90="","",VLOOKUP($D90,'1D ELO (4)'!$A$7:$P$39,2)))</f>
        <v/>
      </c>
      <c r="G90" s="450" t="str">
        <f>IF($D90="","",VLOOKUP($D90,'1D ELO (4)'!$A$7:$P$39,3))</f>
        <v/>
      </c>
      <c r="H90" s="462"/>
      <c r="I90" s="450" t="str">
        <f>IF($D90="","",VLOOKUP($D90,'1D ELO (4)'!$A$7:$P$39,4))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 (4)'!$A$7:$P$33,11)))</f>
        <v/>
      </c>
      <c r="F91" s="450" t="str">
        <f>UPPER(IF($D90="","",VLOOKUP($D90,'1D ELO (4)'!$A$7:$P$33,8)))</f>
        <v/>
      </c>
      <c r="G91" s="450" t="str">
        <f>IF($D90="","",VLOOKUP($D90,'1D ELO (4)'!$A$7:$P$33,9))</f>
        <v/>
      </c>
      <c r="H91" s="462"/>
      <c r="I91" s="450" t="str">
        <f>IF($D90="","",VLOOKUP($D90,'1D ELO (4)'!$A$7:$P$33,10))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 (4)'!$A$7:$P$39,14))</f>
        <v/>
      </c>
      <c r="C94" s="384" t="str">
        <f>IF($D94="","",VLOOKUP($D94,'1D ELO (4)'!$A$7:$P$39,15))</f>
        <v/>
      </c>
      <c r="D94" s="155"/>
      <c r="E94" s="461" t="str">
        <f>UPPER(IF($D94="","",VLOOKUP($D94,'1D ELO (4)'!$A$7:$P$39,5)))</f>
        <v/>
      </c>
      <c r="F94" s="450" t="str">
        <f>UPPER(IF($D94="","",VLOOKUP($D94,'1D ELO (4)'!$A$7:$P$39,2)))</f>
        <v/>
      </c>
      <c r="G94" s="450" t="str">
        <f>IF($D94="","",VLOOKUP($D94,'1D ELO (4)'!$A$7:$P$39,3))</f>
        <v/>
      </c>
      <c r="H94" s="462"/>
      <c r="I94" s="450" t="str">
        <f>IF($D94="","",VLOOKUP($D94,'1D ELO (4)'!$A$7:$P$39,4))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 (4)'!$A$7:$P$33,11)))</f>
        <v/>
      </c>
      <c r="F95" s="450" t="str">
        <f>UPPER(IF($D94="","",VLOOKUP($D94,'1D ELO (4)'!$A$7:$P$33,8)))</f>
        <v/>
      </c>
      <c r="G95" s="450" t="str">
        <f>IF($D94="","",VLOOKUP($D94,'1D ELO (4)'!$A$7:$P$33,9))</f>
        <v/>
      </c>
      <c r="H95" s="462"/>
      <c r="I95" s="450" t="str">
        <f>IF($D94="","",VLOOKUP($D94,'1D ELO (4)'!$A$7:$P$33,10))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 (4)'!$A$7:$P$39,14))</f>
        <v/>
      </c>
      <c r="C98" s="384" t="str">
        <f>IF($D98="","",VLOOKUP($D98,'1D ELO (4)'!$A$7:$P$39,15))</f>
        <v/>
      </c>
      <c r="D98" s="155"/>
      <c r="E98" s="461" t="str">
        <f>UPPER(IF($D98="","",VLOOKUP($D98,'1D ELO (4)'!$A$7:$P$39,5)))</f>
        <v/>
      </c>
      <c r="F98" s="450" t="str">
        <f>UPPER(IF($D98="","",VLOOKUP($D98,'1D ELO (4)'!$A$7:$P$39,2)))</f>
        <v/>
      </c>
      <c r="G98" s="450" t="str">
        <f>IF($D98="","",VLOOKUP($D98,'1D ELO (4)'!$A$7:$P$39,3))</f>
        <v/>
      </c>
      <c r="H98" s="462"/>
      <c r="I98" s="450" t="str">
        <f>IF($D98="","",VLOOKUP($D98,'1D ELO (4)'!$A$7:$P$39,4))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 (4)'!$A$7:$P$33,11)))</f>
        <v/>
      </c>
      <c r="F99" s="450" t="str">
        <f>UPPER(IF($D98="","",VLOOKUP($D98,'1D ELO (4)'!$A$7:$P$33,8)))</f>
        <v/>
      </c>
      <c r="G99" s="450" t="str">
        <f>IF($D98="","",VLOOKUP($D98,'1D ELO (4)'!$A$7:$P$33,9))</f>
        <v/>
      </c>
      <c r="H99" s="462"/>
      <c r="I99" s="450" t="str">
        <f>IF($D98="","",VLOOKUP($D98,'1D ELO (4)'!$A$7:$P$33,10))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 (4)'!$A$7:$P$39,14))</f>
        <v/>
      </c>
      <c r="C102" s="384" t="str">
        <f>IF($D102="","",VLOOKUP($D102,'1D ELO (4)'!$A$7:$P$39,15))</f>
        <v/>
      </c>
      <c r="D102" s="155"/>
      <c r="E102" s="461" t="str">
        <f>UPPER(IF($D102="","",VLOOKUP($D102,'1D ELO (4)'!$A$7:$P$39,5)))</f>
        <v/>
      </c>
      <c r="F102" s="450" t="str">
        <f>UPPER(IF($D102="","",VLOOKUP($D102,'1D ELO (4)'!$A$7:$P$39,2)))</f>
        <v/>
      </c>
      <c r="G102" s="450" t="str">
        <f>IF($D102="","",VLOOKUP($D102,'1D ELO (4)'!$A$7:$P$39,3))</f>
        <v/>
      </c>
      <c r="H102" s="462"/>
      <c r="I102" s="450" t="str">
        <f>IF($D102="","",VLOOKUP($D102,'1D ELO (4)'!$A$7:$P$39,4))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 (4)'!$A$7:$P$33,11)))</f>
        <v/>
      </c>
      <c r="F103" s="450" t="str">
        <f>UPPER(IF($D102="","",VLOOKUP($D102,'1D ELO (4)'!$A$7:$P$33,8)))</f>
        <v/>
      </c>
      <c r="G103" s="450" t="str">
        <f>IF($D102="","",VLOOKUP($D102,'1D ELO (4)'!$A$7:$P$33,9))</f>
        <v/>
      </c>
      <c r="H103" s="462"/>
      <c r="I103" s="450" t="str">
        <f>IF($D102="","",VLOOKUP($D102,'1D ELO (4)'!$A$7:$P$33,10))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 (4)'!$A$7:$P$39,14))</f>
        <v/>
      </c>
      <c r="C106" s="384" t="str">
        <f>IF($D106="","",VLOOKUP($D106,'1D ELO (4)'!$A$7:$P$39,15))</f>
        <v/>
      </c>
      <c r="D106" s="155"/>
      <c r="E106" s="461" t="str">
        <f>UPPER(IF($D106="","",VLOOKUP($D106,'1D ELO (4)'!$A$7:$P$39,5)))</f>
        <v/>
      </c>
      <c r="F106" s="450" t="str">
        <f>UPPER(IF($D106="","",VLOOKUP($D106,'1D ELO (4)'!$A$7:$P$39,2)))</f>
        <v/>
      </c>
      <c r="G106" s="450" t="str">
        <f>IF($D106="","",VLOOKUP($D106,'1D ELO (4)'!$A$7:$P$39,3))</f>
        <v/>
      </c>
      <c r="H106" s="462"/>
      <c r="I106" s="450" t="str">
        <f>IF($D106="","",VLOOKUP($D106,'1D ELO (4)'!$A$7:$P$39,4))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 (4)'!$A$7:$P$33,11)))</f>
        <v/>
      </c>
      <c r="F107" s="450" t="str">
        <f>UPPER(IF($D106="","",VLOOKUP($D106,'1D ELO (4)'!$A$7:$P$33,8)))</f>
        <v/>
      </c>
      <c r="G107" s="450" t="str">
        <f>IF($D106="","",VLOOKUP($D106,'1D ELO (4)'!$A$7:$P$33,9))</f>
        <v/>
      </c>
      <c r="H107" s="462"/>
      <c r="I107" s="450" t="str">
        <f>IF($D106="","",VLOOKUP($D106,'1D ELO (4)'!$A$7:$P$33,10))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 (4)'!$A$7:$P$39,14))</f>
        <v/>
      </c>
      <c r="C110" s="384" t="str">
        <f>IF($D110="","",VLOOKUP($D110,'1D ELO (4)'!$A$7:$P$39,15))</f>
        <v/>
      </c>
      <c r="D110" s="155"/>
      <c r="E110" s="617" t="str">
        <f>UPPER(IF($D110="","",VLOOKUP($D110,'1D ELO (4)'!$A$7:$P$39,5)))</f>
        <v/>
      </c>
      <c r="F110" s="618" t="str">
        <f>UPPER(IF($D110="","",VLOOKUP($D110,'1D ELO (4)'!$A$7:$P$39,2)))</f>
        <v/>
      </c>
      <c r="G110" s="618" t="str">
        <f>IF($D110="","",VLOOKUP($D110,'1D ELO (4)'!$A$7:$P$39,3))</f>
        <v/>
      </c>
      <c r="H110" s="619"/>
      <c r="I110" s="618" t="str">
        <f>IF($D110="","",VLOOKUP($D110,'1D ELO (4)'!$A$7:$P$39,4))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 (4)'!$A$7:$P$33,11)))</f>
        <v/>
      </c>
      <c r="F111" s="618" t="str">
        <f>UPPER(IF($D110="","",VLOOKUP($D110,'1D ELO (4)'!$A$7:$P$33,8)))</f>
        <v/>
      </c>
      <c r="G111" s="618" t="str">
        <f>IF($D110="","",VLOOKUP($D110,'1D ELO (4)'!$A$7:$P$33,9))</f>
        <v/>
      </c>
      <c r="H111" s="619"/>
      <c r="I111" s="618" t="str">
        <f>IF($D110="","",VLOOKUP($D110,'1D ELO (4)'!$A$7:$P$33,10))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 (4)'!$A$7:$P$39,14))</f>
        <v/>
      </c>
      <c r="C114" s="384" t="str">
        <f>IF($D114="","",VLOOKUP($D114,'1D ELO (4)'!$A$7:$P$39,15))</f>
        <v/>
      </c>
      <c r="D114" s="155"/>
      <c r="E114" s="617" t="str">
        <f>UPPER(IF($D114="","",VLOOKUP($D114,'1D ELO (4)'!$A$7:$P$39,5)))</f>
        <v/>
      </c>
      <c r="F114" s="618" t="str">
        <f>UPPER(IF($D114="","",VLOOKUP($D114,'1D ELO (4)'!$A$7:$P$39,2)))</f>
        <v/>
      </c>
      <c r="G114" s="618" t="str">
        <f>IF($D114="","",VLOOKUP($D114,'1D ELO (4)'!$A$7:$P$39,3))</f>
        <v/>
      </c>
      <c r="H114" s="619"/>
      <c r="I114" s="618" t="str">
        <f>IF($D114="","",VLOOKUP($D114,'1D ELO (4)'!$A$7:$P$39,4))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 (4)'!$A$7:$P$33,11)))</f>
        <v/>
      </c>
      <c r="F115" s="618" t="str">
        <f>UPPER(IF($D114="","",VLOOKUP($D114,'1D ELO (4)'!$A$7:$P$33,8)))</f>
        <v/>
      </c>
      <c r="G115" s="618" t="str">
        <f>IF($D114="","",VLOOKUP($D114,'1D ELO (4)'!$A$7:$P$33,9))</f>
        <v/>
      </c>
      <c r="H115" s="619"/>
      <c r="I115" s="618" t="str">
        <f>IF($D114="","",VLOOKUP($D114,'1D ELO (4)'!$A$7:$P$33,10))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 (4)'!$A$7:$P$39,14))</f>
        <v/>
      </c>
      <c r="C118" s="384" t="str">
        <f>IF($D118="","",VLOOKUP($D118,'1D ELO (4)'!$A$7:$P$39,15))</f>
        <v/>
      </c>
      <c r="D118" s="155"/>
      <c r="E118" s="461" t="str">
        <f>UPPER(IF($D118="","",VLOOKUP($D118,'1D ELO (4)'!$A$7:$P$39,5)))</f>
        <v/>
      </c>
      <c r="F118" s="450" t="str">
        <f>UPPER(IF($D118="","",VLOOKUP($D118,'1D ELO (4)'!$A$7:$P$39,2)))</f>
        <v/>
      </c>
      <c r="G118" s="450" t="str">
        <f>IF($D118="","",VLOOKUP($D118,'1D ELO (4)'!$A$7:$P$39,3))</f>
        <v/>
      </c>
      <c r="H118" s="462"/>
      <c r="I118" s="450" t="str">
        <f>IF($D118="","",VLOOKUP($D118,'1D ELO (4)'!$A$7:$P$39,4))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 (4)'!$A$7:$P$33,11)))</f>
        <v/>
      </c>
      <c r="F119" s="450" t="str">
        <f>UPPER(IF($D118="","",VLOOKUP($D118,'1D ELO (4)'!$A$7:$P$33,8)))</f>
        <v/>
      </c>
      <c r="G119" s="450" t="str">
        <f>IF($D118="","",VLOOKUP($D118,'1D ELO (4)'!$A$7:$P$33,9))</f>
        <v/>
      </c>
      <c r="H119" s="462"/>
      <c r="I119" s="450" t="str">
        <f>IF($D118="","",VLOOKUP($D118,'1D ELO (4)'!$A$7:$P$33,10))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 (4)'!$A$7:$P$39,14))</f>
        <v/>
      </c>
      <c r="C122" s="384" t="str">
        <f>IF($D122="","",VLOOKUP($D122,'1D ELO (4)'!$A$7:$P$39,15))</f>
        <v/>
      </c>
      <c r="D122" s="155"/>
      <c r="E122" s="461" t="str">
        <f>UPPER(IF($D122="","",VLOOKUP($D122,'1D ELO (4)'!$A$7:$P$39,5)))</f>
        <v/>
      </c>
      <c r="F122" s="450" t="str">
        <f>UPPER(IF($D122="","",VLOOKUP($D122,'1D ELO (4)'!$A$7:$P$39,2)))</f>
        <v/>
      </c>
      <c r="G122" s="450" t="str">
        <f>IF($D122="","",VLOOKUP($D122,'1D ELO (4)'!$A$7:$P$39,3))</f>
        <v/>
      </c>
      <c r="H122" s="462"/>
      <c r="I122" s="450" t="str">
        <f>IF($D122="","",VLOOKUP($D122,'1D ELO (4)'!$A$7:$P$39,4))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 (4)'!$A$7:$P$33,11)))</f>
        <v/>
      </c>
      <c r="F123" s="450" t="str">
        <f>UPPER(IF($D122="","",VLOOKUP($D122,'1D ELO (4)'!$A$7:$P$33,8)))</f>
        <v/>
      </c>
      <c r="G123" s="450" t="str">
        <f>IF($D122="","",VLOOKUP($D122,'1D ELO (4)'!$A$7:$P$33,9))</f>
        <v/>
      </c>
      <c r="H123" s="462"/>
      <c r="I123" s="450" t="str">
        <f>IF($D122="","",VLOOKUP($D122,'1D ELO (4)'!$A$7:$P$33,10))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 (4)'!$A$7:$P$39,14))</f>
        <v/>
      </c>
      <c r="C126" s="384" t="str">
        <f>IF($D126="","",VLOOKUP($D126,'1D ELO (4)'!$A$7:$P$39,15))</f>
        <v/>
      </c>
      <c r="D126" s="155"/>
      <c r="E126" s="461" t="str">
        <f>UPPER(IF($D126="","",VLOOKUP($D126,'1D ELO (4)'!$A$7:$P$39,5)))</f>
        <v/>
      </c>
      <c r="F126" s="450" t="str">
        <f>UPPER(IF($D126="","",VLOOKUP($D126,'1D ELO (4)'!$A$7:$P$39,2)))</f>
        <v/>
      </c>
      <c r="G126" s="450" t="str">
        <f>IF($D126="","",VLOOKUP($D126,'1D ELO (4)'!$A$7:$P$39,3))</f>
        <v/>
      </c>
      <c r="H126" s="462"/>
      <c r="I126" s="450" t="str">
        <f>IF($D126="","",VLOOKUP($D126,'1D ELO (4)'!$A$7:$P$39,4))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 (4)'!$A$7:$P$33,11)))</f>
        <v/>
      </c>
      <c r="F127" s="450" t="str">
        <f>UPPER(IF($D126="","",VLOOKUP($D126,'1D ELO (4)'!$A$7:$P$33,8)))</f>
        <v/>
      </c>
      <c r="G127" s="450" t="str">
        <f>IF($D126="","",VLOOKUP($D126,'1D ELO (4)'!$A$7:$P$33,9))</f>
        <v/>
      </c>
      <c r="H127" s="462"/>
      <c r="I127" s="450" t="str">
        <f>IF($D126="","",VLOOKUP($D126,'1D ELO (4)'!$A$7:$P$33,10))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 (4)'!$A$7:$P$39,14))</f>
        <v/>
      </c>
      <c r="C130" s="384" t="str">
        <f>IF($D130="","",VLOOKUP($D130,'1D ELO (4)'!$A$7:$P$39,15))</f>
        <v/>
      </c>
      <c r="D130" s="155"/>
      <c r="E130" s="461" t="str">
        <f>UPPER(IF($D130="","",VLOOKUP($D130,'1D ELO (4)'!$A$7:$P$39,5)))</f>
        <v/>
      </c>
      <c r="F130" s="450" t="str">
        <f>UPPER(IF($D130="","",VLOOKUP($D130,'1D ELO (4)'!$A$7:$P$39,2)))</f>
        <v/>
      </c>
      <c r="G130" s="450" t="str">
        <f>IF($D130="","",VLOOKUP($D130,'1D ELO (4)'!$A$7:$P$39,3))</f>
        <v/>
      </c>
      <c r="H130" s="462"/>
      <c r="I130" s="450" t="str">
        <f>IF($D130="","",VLOOKUP($D130,'1D ELO (4)'!$A$7:$P$39,4))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 (4)'!$A$7:$P$33,11)))</f>
        <v/>
      </c>
      <c r="F131" s="450" t="str">
        <f>UPPER(IF($D130="","",VLOOKUP($D130,'1D ELO (4)'!$A$7:$P$33,8)))</f>
        <v/>
      </c>
      <c r="G131" s="450" t="str">
        <f>IF($D130="","",VLOOKUP($D130,'1D ELO (4)'!$A$7:$P$33,9))</f>
        <v/>
      </c>
      <c r="H131" s="462"/>
      <c r="I131" s="450" t="str">
        <f>IF($D130="","",VLOOKUP($D130,'1D ELO (4)'!$A$7:$P$33,10))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 (4)'!$A$7:$P$39,14))</f>
        <v/>
      </c>
      <c r="C134" s="384" t="str">
        <f>IF($D134="","",VLOOKUP($D134,'1D ELO (4)'!$A$7:$P$39,15))</f>
        <v/>
      </c>
      <c r="D134" s="155"/>
      <c r="E134" s="461" t="str">
        <f>UPPER(IF($D134="","",VLOOKUP($D134,'1D ELO (4)'!$A$7:$P$39,5)))</f>
        <v/>
      </c>
      <c r="F134" s="450" t="str">
        <f>UPPER(IF($D134="","",VLOOKUP($D134,'1D ELO (4)'!$A$7:$P$39,2)))</f>
        <v/>
      </c>
      <c r="G134" s="450" t="str">
        <f>IF($D134="","",VLOOKUP($D134,'1D ELO (4)'!$A$7:$P$39,3))</f>
        <v/>
      </c>
      <c r="H134" s="462"/>
      <c r="I134" s="450" t="str">
        <f>IF($D134="","",VLOOKUP($D134,'1D ELO (4)'!$A$7:$P$39,4))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 (4)'!$A$7:$P$33,11)))</f>
        <v/>
      </c>
      <c r="F135" s="450" t="str">
        <f>UPPER(IF($D134="","",VLOOKUP($D134,'1D ELO (4)'!$A$7:$P$33,8)))</f>
        <v/>
      </c>
      <c r="G135" s="450" t="str">
        <f>IF($D134="","",VLOOKUP($D134,'1D ELO (4)'!$A$7:$P$33,9))</f>
        <v/>
      </c>
      <c r="H135" s="462"/>
      <c r="I135" s="450" t="str">
        <f>IF($D134="","",VLOOKUP($D134,'1D ELO (4)'!$A$7:$P$33,10))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 (4)'!$A$7:$P$39,14))</f>
        <v/>
      </c>
      <c r="C138" s="384" t="str">
        <f>IF($D138="","",VLOOKUP($D138,'1D ELO (4)'!$A$7:$P$39,15))</f>
        <v/>
      </c>
      <c r="D138" s="155"/>
      <c r="E138" s="461" t="str">
        <f>UPPER(IF($D138="","",VLOOKUP($D138,'1D ELO (4)'!$A$7:$P$39,5)))</f>
        <v/>
      </c>
      <c r="F138" s="450" t="str">
        <f>UPPER(IF($D138="","",VLOOKUP($D138,'1D ELO (4)'!$A$7:$P$39,2)))</f>
        <v/>
      </c>
      <c r="G138" s="450" t="str">
        <f>IF($D138="","",VLOOKUP($D138,'1D ELO (4)'!$A$7:$P$39,3))</f>
        <v/>
      </c>
      <c r="H138" s="462"/>
      <c r="I138" s="450" t="str">
        <f>IF($D138="","",VLOOKUP($D138,'1D ELO (4)'!$A$7:$P$39,4))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 (4)'!$A$7:$P$33,11)))</f>
        <v/>
      </c>
      <c r="F139" s="450" t="str">
        <f>UPPER(IF($D138="","",VLOOKUP($D138,'1D ELO (4)'!$A$7:$P$33,8)))</f>
        <v/>
      </c>
      <c r="G139" s="450" t="str">
        <f>IF($D138="","",VLOOKUP($D138,'1D ELO (4)'!$A$7:$P$33,9))</f>
        <v/>
      </c>
      <c r="H139" s="462"/>
      <c r="I139" s="450" t="str">
        <f>IF($D138="","",VLOOKUP($D138,'1D ELO (4)'!$A$7:$P$33,10))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 (4)'!$A$7:$P$39,14))</f>
        <v/>
      </c>
      <c r="C142" s="384" t="str">
        <f>IF($D142="","",VLOOKUP($D142,'1D ELO (4)'!$A$7:$P$39,15))</f>
        <v/>
      </c>
      <c r="D142" s="155"/>
      <c r="E142" s="617" t="str">
        <f>UPPER(IF($D142="","",VLOOKUP($D142,'1D ELO (4)'!$A$7:$P$39,5)))</f>
        <v/>
      </c>
      <c r="F142" s="618" t="str">
        <f>UPPER(IF($D142="","",VLOOKUP($D142,'1D ELO (4)'!$A$7:$P$39,2)))</f>
        <v/>
      </c>
      <c r="G142" s="618" t="str">
        <f>IF($D142="","",VLOOKUP($D142,'1D ELO (4)'!$A$7:$P$39,3))</f>
        <v/>
      </c>
      <c r="H142" s="619"/>
      <c r="I142" s="618" t="str">
        <f>IF($D142="","",VLOOKUP($D142,'1D ELO (4)'!$A$7:$P$39,4))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 (4)'!$A$7:$P$33,11)))</f>
        <v/>
      </c>
      <c r="F143" s="618" t="str">
        <f>UPPER(IF($D142="","",VLOOKUP($D142,'1D ELO (4)'!$A$7:$P$33,8)))</f>
        <v/>
      </c>
      <c r="G143" s="618" t="str">
        <f>IF($D142="","",VLOOKUP($D142,'1D ELO (4)'!$A$7:$P$33,9))</f>
        <v/>
      </c>
      <c r="H143" s="619"/>
      <c r="I143" s="618" t="str">
        <f>IF($D142="","",VLOOKUP($D142,'1D ELO (4)'!$A$7:$P$33,10))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t="str">
        <f>O79</f>
        <v>Kovács Zoltán</v>
      </c>
      <c r="P154" s="229"/>
      <c r="Q154" s="230"/>
      <c r="R154" s="231"/>
    </row>
  </sheetData>
  <mergeCells count="1">
    <mergeCell ref="A4:C4"/>
  </mergeCells>
  <conditionalFormatting sqref="D7 D11 D15 D19 D23 D27 D31 D35 D39 D43 D47 D51 D55 D59 D63 D67 D82 D86 D90 D94 D98 D102 D106 D110 D114 D118 D122 D126 D130 D134 D138 D142">
    <cfRule type="cellIs" dxfId="202"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201" priority="22" stopIfTrue="1" operator="equal">
      <formula>"Bye"</formula>
    </cfRule>
  </conditionalFormatting>
  <conditionalFormatting sqref="I10 K14 I18 M22 I26 K30 I34 O38 I42 K46 I50 M54 I58 K62 I66 O67 I85 K89 I93 M97 I101 K105 I109 O113 I117 K121 I125 M129 I133 K137 I141">
    <cfRule type="expression" dxfId="200" priority="28" stopIfTrue="1">
      <formula>AND($O$1="CU",I10="Umpire")</formula>
    </cfRule>
    <cfRule type="expression" dxfId="199" priority="29" stopIfTrue="1">
      <formula>AND($O$1="CU",I10&lt;&gt;"Umpire",J10&lt;&gt;"")</formula>
    </cfRule>
    <cfRule type="expression" dxfId="198" priority="30" stopIfTrue="1">
      <formula>AND($O$1="CU",I10&lt;&gt;"Umpire")</formula>
    </cfRule>
  </conditionalFormatting>
  <conditionalFormatting sqref="J10 L14 J18 N22 J26 L30 J34 P38 J42 L46 J50 N54 J58 L62 J66 P67 J85 L89 J93 N97 J101 L105 J109 P113 J117 L121 J125 N129 J133 L137 J141">
    <cfRule type="expression" dxfId="197" priority="23" stopIfTrue="1">
      <formula>$O$1="CU"</formula>
    </cfRule>
  </conditionalFormatting>
  <conditionalFormatting sqref="K9 M13 K17 O21 K25 M29 K33 Q37 K41 M45 K49 O53 K57 M61 K65 Q66 K84 M88 K92 O96 K100 M104 K108 Q112 K116 M120 K124 O128 K132 M136 K140">
    <cfRule type="expression" dxfId="196" priority="26" stopIfTrue="1">
      <formula>J10="as"</formula>
    </cfRule>
    <cfRule type="expression" dxfId="195" priority="27" stopIfTrue="1">
      <formula>J10="bs"</formula>
    </cfRule>
  </conditionalFormatting>
  <conditionalFormatting sqref="K10 M14 K18 O22 K26 M30 K34 Q38 K42 M46 K50 O54 K58 M62 K66 Q67 K85 M89 K93 O97 K101 M105 K109 Q113 K117 M121 K125 O129 K133 M137 K141">
    <cfRule type="expression" dxfId="194" priority="24" stopIfTrue="1">
      <formula>J10="as"</formula>
    </cfRule>
    <cfRule type="expression" dxfId="193" priority="25" stopIfTrue="1">
      <formula>J10="bs"</formula>
    </cfRule>
  </conditionalFormatting>
  <conditionalFormatting sqref="O64">
    <cfRule type="expression" dxfId="192" priority="15" stopIfTrue="1">
      <formula>P38="as"</formula>
    </cfRule>
    <cfRule type="expression" dxfId="191" priority="16" stopIfTrue="1">
      <formula>P38="bs"</formula>
    </cfRule>
  </conditionalFormatting>
  <conditionalFormatting sqref="O65">
    <cfRule type="expression" dxfId="190" priority="19" stopIfTrue="1">
      <formula>P38="as"</formula>
    </cfRule>
    <cfRule type="expression" dxfId="189" priority="20" stopIfTrue="1">
      <formula>P38="bs"</formula>
    </cfRule>
  </conditionalFormatting>
  <conditionalFormatting sqref="O68">
    <cfRule type="expression" dxfId="188" priority="13" stopIfTrue="1">
      <formula>P113="as"</formula>
    </cfRule>
    <cfRule type="expression" dxfId="187" priority="14" stopIfTrue="1">
      <formula>P113="bs"</formula>
    </cfRule>
  </conditionalFormatting>
  <conditionalFormatting sqref="O69">
    <cfRule type="expression" dxfId="186" priority="17" stopIfTrue="1">
      <formula>P113="as"</formula>
    </cfRule>
    <cfRule type="expression" dxfId="185" priority="18" stopIfTrue="1">
      <formula>P113="bs"</formula>
    </cfRule>
  </conditionalFormatting>
  <conditionalFormatting sqref="O139">
    <cfRule type="expression" dxfId="184" priority="5" stopIfTrue="1">
      <formula>P38="as"</formula>
    </cfRule>
    <cfRule type="expression" dxfId="183" priority="6" stopIfTrue="1">
      <formula>P38="bs"</formula>
    </cfRule>
  </conditionalFormatting>
  <conditionalFormatting sqref="O140">
    <cfRule type="expression" dxfId="182" priority="9" stopIfTrue="1">
      <formula>P38="as"</formula>
    </cfRule>
    <cfRule type="expression" dxfId="181" priority="10" stopIfTrue="1">
      <formula>P38="bs"</formula>
    </cfRule>
  </conditionalFormatting>
  <conditionalFormatting sqref="O143">
    <cfRule type="expression" dxfId="180" priority="3" stopIfTrue="1">
      <formula>P113="as"</formula>
    </cfRule>
    <cfRule type="expression" dxfId="179" priority="4" stopIfTrue="1">
      <formula>P113="bs"</formula>
    </cfRule>
  </conditionalFormatting>
  <conditionalFormatting sqref="O144">
    <cfRule type="expression" dxfId="178" priority="7" stopIfTrue="1">
      <formula>P113="as"</formula>
    </cfRule>
    <cfRule type="expression" dxfId="177" priority="8" stopIfTrue="1">
      <formula>P113="bs"</formula>
    </cfRule>
  </conditionalFormatting>
  <conditionalFormatting sqref="Q141">
    <cfRule type="expression" dxfId="176" priority="1" stopIfTrue="1">
      <formula>P67="as"</formula>
    </cfRule>
    <cfRule type="expression" dxfId="175" priority="2" stopIfTrue="1">
      <formula>P67="bs"</formula>
    </cfRule>
  </conditionalFormatting>
  <conditionalFormatting sqref="Q142">
    <cfRule type="expression" dxfId="174" priority="11" stopIfTrue="1">
      <formula>P67="as"</formula>
    </cfRule>
    <cfRule type="expression" dxfId="173"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BD105D1C-AA48-42E4-A9BD-5BB76A385C5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9633"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96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EE68C-2F4F-4A23-94C5-CEF7F25E02E9}">
  <sheetPr codeName="Sheet45">
    <tabColor indexed="42"/>
  </sheetPr>
  <dimension ref="A1:O134"/>
  <sheetViews>
    <sheetView showGridLines="0" showZeros="0" workbookViewId="0">
      <pane ySplit="6" topLeftCell="A7" activePane="bottomLeft" state="frozen"/>
      <selection activeCell="F2" sqref="F2"/>
      <selection pane="bottomLeft" activeCell="Q11" sqref="Q11"/>
    </sheetView>
  </sheetViews>
  <sheetFormatPr defaultRowHeight="13.2" x14ac:dyDescent="0.25"/>
  <cols>
    <col min="1" max="1" width="6.33203125" customWidth="1"/>
    <col min="2" max="2" width="14.5546875" customWidth="1"/>
    <col min="3" max="3" width="13.6640625" customWidth="1"/>
    <col min="4" max="4" width="11.5546875" style="44" customWidth="1"/>
    <col min="5" max="5" width="10.5546875" style="656" customWidth="1"/>
    <col min="6" max="6" width="29.8867187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Diákolimpiai Döntő</v>
      </c>
      <c r="B1" s="92"/>
      <c r="C1" s="92"/>
      <c r="D1" s="379"/>
      <c r="E1" s="408" t="s">
        <v>93</v>
      </c>
      <c r="F1" s="118"/>
      <c r="G1" s="657"/>
      <c r="H1" s="400"/>
      <c r="I1" s="400"/>
      <c r="J1" s="400"/>
      <c r="K1" s="400"/>
      <c r="L1" s="400"/>
      <c r="M1" s="400"/>
      <c r="N1" s="400"/>
      <c r="O1" s="401"/>
    </row>
    <row r="2" spans="1:15" ht="13.8" thickBot="1" x14ac:dyDescent="0.3">
      <c r="B2" s="95" t="s">
        <v>122</v>
      </c>
      <c r="C2" s="431">
        <f>Altalanos!$E$8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t="str">
        <f>Altalanos!$A$10</f>
        <v xml:space="preserve">2026. május 7. </v>
      </c>
      <c r="B5" s="402"/>
      <c r="C5" s="96" t="str">
        <f>Altalanos!$C$10</f>
        <v>Gyula</v>
      </c>
      <c r="D5" s="97" t="str">
        <f>Altalanos!$D$10</f>
        <v xml:space="preserve">  </v>
      </c>
      <c r="E5" s="88"/>
      <c r="F5" s="97"/>
      <c r="G5" s="661" t="str">
        <f>Altalanos!$E$10</f>
        <v>Kovács Zoltán</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c r="C7" s="103"/>
      <c r="D7" s="104"/>
      <c r="E7" s="411"/>
      <c r="F7" s="677"/>
      <c r="G7" s="692"/>
      <c r="H7" s="395"/>
      <c r="I7" s="393"/>
      <c r="J7" s="397"/>
      <c r="K7" s="393"/>
      <c r="L7" s="382"/>
      <c r="M7" s="104"/>
      <c r="N7" s="129"/>
      <c r="O7" s="677"/>
    </row>
    <row r="8" spans="1:15" s="11" customFormat="1" ht="18.899999999999999" customHeight="1" x14ac:dyDescent="0.25">
      <c r="A8" s="398">
        <v>2</v>
      </c>
      <c r="B8" s="103"/>
      <c r="C8" s="103"/>
      <c r="D8" s="104"/>
      <c r="E8" s="411"/>
      <c r="F8" s="426"/>
      <c r="G8" s="104"/>
      <c r="H8" s="395"/>
      <c r="I8" s="393"/>
      <c r="J8" s="397"/>
      <c r="K8" s="393"/>
      <c r="L8" s="382"/>
      <c r="M8" s="104"/>
      <c r="N8" s="129"/>
      <c r="O8" s="636"/>
    </row>
    <row r="9" spans="1:15" s="11" customFormat="1" ht="18.899999999999999" customHeight="1" x14ac:dyDescent="0.25">
      <c r="A9" s="398">
        <v>3</v>
      </c>
      <c r="B9" s="103"/>
      <c r="C9" s="103"/>
      <c r="D9" s="104"/>
      <c r="E9" s="411"/>
      <c r="F9" s="426"/>
      <c r="G9" s="104"/>
      <c r="H9" s="395"/>
      <c r="I9" s="393"/>
      <c r="J9" s="397"/>
      <c r="K9" s="393"/>
      <c r="L9" s="382"/>
      <c r="M9" s="104"/>
      <c r="N9" s="643"/>
      <c r="O9" s="426"/>
    </row>
    <row r="10" spans="1:15" s="11" customFormat="1" ht="18.899999999999999" customHeight="1" x14ac:dyDescent="0.25">
      <c r="A10" s="398">
        <v>4</v>
      </c>
      <c r="B10" s="103"/>
      <c r="C10" s="103"/>
      <c r="D10" s="104"/>
      <c r="E10" s="411"/>
      <c r="F10" s="426"/>
      <c r="G10" s="104"/>
      <c r="H10" s="395"/>
      <c r="I10" s="393"/>
      <c r="J10" s="397"/>
      <c r="K10" s="393"/>
      <c r="L10" s="382"/>
      <c r="M10" s="104"/>
      <c r="N10" s="642"/>
      <c r="O10" s="636"/>
    </row>
    <row r="11" spans="1:15" s="11" customFormat="1" ht="18.899999999999999" customHeight="1" x14ac:dyDescent="0.25">
      <c r="A11" s="398">
        <v>5</v>
      </c>
      <c r="B11" s="103"/>
      <c r="C11" s="103"/>
      <c r="D11" s="104"/>
      <c r="E11" s="411"/>
      <c r="F11" s="426"/>
      <c r="G11" s="692"/>
      <c r="H11" s="395"/>
      <c r="I11" s="393"/>
      <c r="J11" s="397"/>
      <c r="K11" s="393"/>
      <c r="L11" s="382"/>
      <c r="M11" s="104"/>
      <c r="N11" s="643"/>
      <c r="O11" s="636"/>
    </row>
    <row r="12" spans="1:15" s="11" customFormat="1" ht="18.899999999999999" customHeight="1" x14ac:dyDescent="0.25">
      <c r="A12" s="398">
        <v>6</v>
      </c>
      <c r="B12" s="103"/>
      <c r="C12" s="103"/>
      <c r="D12" s="104"/>
      <c r="E12" s="411"/>
      <c r="F12" s="426"/>
      <c r="G12" s="104"/>
      <c r="H12" s="395"/>
      <c r="I12" s="393"/>
      <c r="J12" s="397"/>
      <c r="K12" s="393"/>
      <c r="L12" s="382"/>
      <c r="M12" s="104"/>
      <c r="N12" s="643"/>
      <c r="O12" s="636"/>
    </row>
    <row r="13" spans="1:15" s="11" customFormat="1" ht="18.899999999999999" customHeight="1" x14ac:dyDescent="0.25">
      <c r="A13" s="398">
        <v>7</v>
      </c>
      <c r="B13" s="103"/>
      <c r="C13" s="103"/>
      <c r="D13" s="104"/>
      <c r="E13" s="411"/>
      <c r="F13" s="426"/>
      <c r="G13" s="104"/>
      <c r="H13" s="395"/>
      <c r="I13" s="393"/>
      <c r="J13" s="397"/>
      <c r="K13" s="393"/>
      <c r="L13" s="382"/>
      <c r="M13" s="104"/>
      <c r="N13" s="643"/>
      <c r="O13" s="636"/>
    </row>
    <row r="14" spans="1:15" s="11" customFormat="1" ht="18.899999999999999" customHeight="1" x14ac:dyDescent="0.25">
      <c r="A14" s="398">
        <v>8</v>
      </c>
      <c r="B14" s="103"/>
      <c r="C14" s="103"/>
      <c r="D14" s="104"/>
      <c r="E14" s="411"/>
      <c r="F14" s="426"/>
      <c r="G14" s="104"/>
      <c r="H14" s="395"/>
      <c r="I14" s="393"/>
      <c r="J14" s="397"/>
      <c r="K14" s="393"/>
      <c r="L14" s="382"/>
      <c r="M14" s="104"/>
      <c r="N14" s="643"/>
      <c r="O14" s="636"/>
    </row>
    <row r="15" spans="1:15" s="11" customFormat="1" ht="18.899999999999999" customHeight="1" x14ac:dyDescent="0.25">
      <c r="A15" s="398">
        <v>9</v>
      </c>
      <c r="B15" s="103"/>
      <c r="C15" s="103"/>
      <c r="D15" s="104"/>
      <c r="E15" s="411"/>
      <c r="F15" s="426"/>
      <c r="G15" s="104"/>
      <c r="H15" s="395"/>
      <c r="I15" s="393"/>
      <c r="J15" s="397"/>
      <c r="K15" s="393"/>
      <c r="L15" s="382"/>
      <c r="M15" s="104"/>
      <c r="N15" s="644"/>
      <c r="O15" s="636"/>
    </row>
    <row r="16" spans="1:15" s="11" customFormat="1" ht="18.899999999999999" customHeight="1" x14ac:dyDescent="0.25">
      <c r="A16" s="398">
        <v>10</v>
      </c>
      <c r="B16" s="103"/>
      <c r="C16" s="103"/>
      <c r="D16" s="104"/>
      <c r="E16" s="411"/>
      <c r="F16" s="426"/>
      <c r="G16" s="104"/>
      <c r="H16" s="395"/>
      <c r="I16" s="393"/>
      <c r="J16" s="397"/>
      <c r="K16" s="393"/>
      <c r="L16" s="382"/>
      <c r="M16" s="104"/>
      <c r="N16" s="129"/>
      <c r="O16" s="636"/>
    </row>
    <row r="17" spans="1:15" s="11" customFormat="1" ht="18.899999999999999" customHeight="1" x14ac:dyDescent="0.25">
      <c r="A17" s="398">
        <v>11</v>
      </c>
      <c r="B17" s="103"/>
      <c r="C17" s="103"/>
      <c r="D17" s="104"/>
      <c r="E17" s="411"/>
      <c r="F17" s="426"/>
      <c r="G17" s="104"/>
      <c r="H17" s="395"/>
      <c r="I17" s="393"/>
      <c r="J17" s="397"/>
      <c r="K17" s="393"/>
      <c r="L17" s="382"/>
      <c r="M17" s="104"/>
      <c r="N17" s="129"/>
      <c r="O17" s="636"/>
    </row>
    <row r="18" spans="1:15" s="11" customFormat="1" ht="18.899999999999999" customHeight="1" x14ac:dyDescent="0.25">
      <c r="A18" s="398">
        <v>12</v>
      </c>
      <c r="B18" s="103"/>
      <c r="C18" s="103"/>
      <c r="D18" s="104"/>
      <c r="E18" s="411"/>
      <c r="F18" s="426"/>
      <c r="G18" s="104"/>
      <c r="H18" s="395"/>
      <c r="I18" s="393"/>
      <c r="J18" s="397"/>
      <c r="K18" s="393"/>
      <c r="L18" s="382"/>
      <c r="M18" s="104"/>
      <c r="N18" s="129"/>
      <c r="O18" s="636"/>
    </row>
    <row r="19" spans="1:15" s="11" customFormat="1" ht="18.899999999999999" customHeight="1" x14ac:dyDescent="0.25">
      <c r="A19" s="398">
        <v>13</v>
      </c>
      <c r="B19" s="103"/>
      <c r="C19" s="103"/>
      <c r="D19" s="104"/>
      <c r="E19" s="411"/>
      <c r="F19" s="426"/>
      <c r="G19" s="104"/>
      <c r="H19" s="395"/>
      <c r="I19" s="393"/>
      <c r="J19" s="397"/>
      <c r="K19" s="393"/>
      <c r="L19" s="382"/>
      <c r="M19" s="104"/>
      <c r="N19" s="105"/>
      <c r="O19" s="636"/>
    </row>
    <row r="20" spans="1:15" s="11" customFormat="1" ht="18.899999999999999" customHeight="1" x14ac:dyDescent="0.25">
      <c r="A20" s="398">
        <v>14</v>
      </c>
      <c r="B20" s="103"/>
      <c r="C20" s="103"/>
      <c r="D20" s="104"/>
      <c r="E20" s="411"/>
      <c r="F20" s="426"/>
      <c r="G20" s="104"/>
      <c r="H20" s="395"/>
      <c r="I20" s="393"/>
      <c r="J20" s="397"/>
      <c r="K20" s="393"/>
      <c r="L20" s="382"/>
      <c r="M20" s="104"/>
      <c r="N20" s="105"/>
      <c r="O20" s="636"/>
    </row>
    <row r="21" spans="1:15" s="11" customFormat="1" ht="18.899999999999999" customHeight="1" x14ac:dyDescent="0.25">
      <c r="A21" s="398">
        <v>15</v>
      </c>
      <c r="B21" s="103"/>
      <c r="C21" s="103"/>
      <c r="D21" s="104"/>
      <c r="E21" s="411"/>
      <c r="F21" s="426"/>
      <c r="G21" s="104"/>
      <c r="H21" s="395"/>
      <c r="I21" s="393"/>
      <c r="J21" s="397"/>
      <c r="K21" s="393"/>
      <c r="L21" s="382"/>
      <c r="M21" s="104"/>
      <c r="N21" s="129"/>
      <c r="O21" s="636"/>
    </row>
    <row r="22" spans="1:15" s="11" customFormat="1" ht="18.899999999999999" customHeight="1" x14ac:dyDescent="0.25">
      <c r="A22" s="398">
        <v>16</v>
      </c>
      <c r="B22" s="103"/>
      <c r="C22" s="103"/>
      <c r="D22" s="104"/>
      <c r="E22" s="411"/>
      <c r="F22" s="426"/>
      <c r="G22" s="104"/>
      <c r="H22" s="395"/>
      <c r="I22" s="393"/>
      <c r="J22" s="397"/>
      <c r="K22" s="393"/>
      <c r="L22" s="382"/>
      <c r="M22" s="104"/>
      <c r="N22" s="129"/>
      <c r="O22" s="636"/>
    </row>
    <row r="23" spans="1:15" s="11" customFormat="1" ht="18.899999999999999" customHeight="1" x14ac:dyDescent="0.25">
      <c r="A23" s="398">
        <v>17</v>
      </c>
      <c r="B23" s="103"/>
      <c r="C23" s="103"/>
      <c r="D23" s="104"/>
      <c r="E23" s="411"/>
      <c r="F23" s="426"/>
      <c r="G23" s="104"/>
      <c r="H23" s="395"/>
      <c r="I23" s="393"/>
      <c r="J23" s="397"/>
      <c r="K23" s="393"/>
      <c r="L23" s="382"/>
      <c r="M23" s="104"/>
      <c r="N23" s="129"/>
      <c r="O23" s="636"/>
    </row>
    <row r="24" spans="1:15" s="11" customFormat="1" ht="18.899999999999999" customHeight="1" x14ac:dyDescent="0.25">
      <c r="A24" s="398">
        <v>18</v>
      </c>
      <c r="B24" s="103"/>
      <c r="C24" s="103"/>
      <c r="D24" s="104"/>
      <c r="E24" s="411"/>
      <c r="F24" s="426"/>
      <c r="G24" s="104"/>
      <c r="H24" s="395"/>
      <c r="I24" s="393"/>
      <c r="J24" s="397"/>
      <c r="K24" s="393"/>
      <c r="L24" s="382"/>
      <c r="M24" s="104"/>
      <c r="N24" s="129"/>
      <c r="O24" s="636"/>
    </row>
    <row r="25" spans="1:15" s="11" customFormat="1" ht="18.899999999999999" customHeight="1" x14ac:dyDescent="0.25">
      <c r="A25" s="398">
        <v>19</v>
      </c>
      <c r="B25" s="103"/>
      <c r="C25" s="103"/>
      <c r="D25" s="104"/>
      <c r="E25" s="411"/>
      <c r="F25" s="426"/>
      <c r="G25" s="104"/>
      <c r="H25" s="395"/>
      <c r="I25" s="393"/>
      <c r="J25" s="397"/>
      <c r="K25" s="393"/>
      <c r="L25" s="382"/>
      <c r="M25" s="104"/>
      <c r="N25" s="129"/>
      <c r="O25" s="636"/>
    </row>
    <row r="26" spans="1:15" s="11" customFormat="1" ht="18.899999999999999" customHeight="1" x14ac:dyDescent="0.25">
      <c r="A26" s="398">
        <v>20</v>
      </c>
      <c r="B26" s="103"/>
      <c r="C26" s="103"/>
      <c r="D26" s="104"/>
      <c r="E26" s="411"/>
      <c r="F26" s="426"/>
      <c r="G26" s="104"/>
      <c r="H26" s="395"/>
      <c r="I26" s="393"/>
      <c r="J26" s="397"/>
      <c r="K26" s="393"/>
      <c r="L26" s="382"/>
      <c r="M26" s="104"/>
      <c r="N26" s="129"/>
      <c r="O26" s="636"/>
    </row>
    <row r="27" spans="1:15" s="11" customFormat="1" ht="18.899999999999999" customHeight="1" x14ac:dyDescent="0.25">
      <c r="A27" s="398">
        <v>21</v>
      </c>
      <c r="B27" s="103"/>
      <c r="C27" s="103"/>
      <c r="D27" s="104"/>
      <c r="E27" s="411"/>
      <c r="F27" s="426"/>
      <c r="G27" s="104"/>
      <c r="H27" s="395"/>
      <c r="I27" s="393"/>
      <c r="J27" s="397"/>
      <c r="K27" s="393"/>
      <c r="L27" s="382"/>
      <c r="M27" s="104"/>
      <c r="N27" s="105"/>
      <c r="O27" s="426"/>
    </row>
    <row r="28" spans="1:15" s="11" customFormat="1" ht="18.899999999999999" customHeight="1" x14ac:dyDescent="0.25">
      <c r="A28" s="398">
        <v>22</v>
      </c>
      <c r="B28" s="103"/>
      <c r="C28" s="103"/>
      <c r="D28" s="104"/>
      <c r="E28" s="411"/>
      <c r="F28" s="625"/>
      <c r="G28" s="625"/>
      <c r="H28" s="395"/>
      <c r="I28" s="393"/>
      <c r="J28" s="397"/>
      <c r="K28" s="393"/>
      <c r="L28" s="382"/>
      <c r="M28" s="105"/>
      <c r="N28" s="105"/>
      <c r="O28" s="105"/>
    </row>
    <row r="29" spans="1:15" s="11" customFormat="1" ht="18.899999999999999" customHeight="1" x14ac:dyDescent="0.25">
      <c r="A29" s="398">
        <v>23</v>
      </c>
      <c r="B29" s="103"/>
      <c r="C29" s="103"/>
      <c r="D29" s="104"/>
      <c r="E29" s="411"/>
      <c r="F29" s="625"/>
      <c r="G29" s="625"/>
      <c r="H29" s="395"/>
      <c r="I29" s="393"/>
      <c r="J29" s="397"/>
      <c r="K29" s="393"/>
      <c r="L29" s="382"/>
      <c r="M29" s="105"/>
      <c r="N29" s="129"/>
      <c r="O29" s="105"/>
    </row>
    <row r="30" spans="1:15" s="11" customFormat="1" ht="18.899999999999999" customHeight="1" x14ac:dyDescent="0.25">
      <c r="A30" s="398">
        <v>24</v>
      </c>
      <c r="B30" s="103"/>
      <c r="C30" s="103"/>
      <c r="D30" s="104"/>
      <c r="E30" s="411"/>
      <c r="F30" s="625"/>
      <c r="G30" s="663"/>
      <c r="H30" s="395"/>
      <c r="I30" s="393"/>
      <c r="J30" s="397"/>
      <c r="K30" s="393"/>
      <c r="L30" s="382"/>
      <c r="M30" s="105"/>
      <c r="N30" s="129">
        <f t="shared" ref="N30:N93" si="0">IF(L30="DA",1,IF(L30="WC",2,IF(L30="SE",3,IF(L30="Q",4,IF(L30="LL",5,999)))))</f>
        <v>999</v>
      </c>
      <c r="O30" s="105"/>
    </row>
    <row r="31" spans="1:15" s="11" customFormat="1" ht="18.899999999999999" customHeight="1" x14ac:dyDescent="0.25">
      <c r="A31" s="398">
        <v>25</v>
      </c>
      <c r="B31" s="103"/>
      <c r="C31" s="103"/>
      <c r="D31" s="104"/>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104"/>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104"/>
      <c r="E33" s="411"/>
      <c r="F33" s="625"/>
      <c r="G33" s="663"/>
      <c r="H33" s="395" t="e">
        <f>IF(AND(O33="",#REF!&gt;0,#REF!&lt;5),I33,)</f>
        <v>#REF!</v>
      </c>
      <c r="I33" s="393" t="str">
        <f>IF(D33="","ZZZ9",IF(AND(#REF!&gt;0,#REF!&lt;5),D33&amp;#REF!,D33&amp;"9"))</f>
        <v>ZZZ9</v>
      </c>
      <c r="J33" s="397">
        <f t="shared" ref="J33:J96" si="1">IF(O33="",999,O33)</f>
        <v>999</v>
      </c>
      <c r="K33" s="393">
        <f t="shared" ref="K33:K96" si="2">IF(N33=999,999,1)</f>
        <v>999</v>
      </c>
      <c r="L33" s="382"/>
      <c r="M33" s="105"/>
      <c r="N33" s="129">
        <f t="shared" si="0"/>
        <v>999</v>
      </c>
      <c r="O33" s="105"/>
    </row>
    <row r="34" spans="1:15" s="11" customFormat="1" ht="18.899999999999999" customHeight="1" x14ac:dyDescent="0.25">
      <c r="A34" s="398">
        <v>28</v>
      </c>
      <c r="B34" s="103"/>
      <c r="C34" s="103"/>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si="0"/>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0"/>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0"/>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0"/>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si="1"/>
        <v>999</v>
      </c>
      <c r="K65" s="393">
        <f t="shared" si="2"/>
        <v>999</v>
      </c>
      <c r="L65" s="382"/>
      <c r="M65" s="105"/>
      <c r="N65" s="129">
        <f t="shared" si="0"/>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1"/>
        <v>999</v>
      </c>
      <c r="K66" s="393">
        <f t="shared" si="2"/>
        <v>999</v>
      </c>
      <c r="L66" s="382"/>
      <c r="M66" s="105"/>
      <c r="N66" s="129">
        <f t="shared" si="0"/>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1"/>
        <v>999</v>
      </c>
      <c r="K67" s="393">
        <f t="shared" si="2"/>
        <v>999</v>
      </c>
      <c r="L67" s="382"/>
      <c r="M67" s="105"/>
      <c r="N67" s="129">
        <f t="shared" si="0"/>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1"/>
        <v>999</v>
      </c>
      <c r="K68" s="393">
        <f t="shared" si="2"/>
        <v>999</v>
      </c>
      <c r="L68" s="382"/>
      <c r="M68" s="105"/>
      <c r="N68" s="129">
        <f t="shared" si="0"/>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1"/>
        <v>999</v>
      </c>
      <c r="K69" s="393">
        <f t="shared" si="2"/>
        <v>999</v>
      </c>
      <c r="L69" s="382"/>
      <c r="M69" s="105"/>
      <c r="N69" s="129">
        <f t="shared" si="0"/>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1"/>
        <v>999</v>
      </c>
      <c r="K70" s="393">
        <f t="shared" si="2"/>
        <v>999</v>
      </c>
      <c r="L70" s="382"/>
      <c r="M70" s="105"/>
      <c r="N70" s="129">
        <f t="shared" si="0"/>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1"/>
        <v>999</v>
      </c>
      <c r="K71" s="393">
        <f t="shared" si="2"/>
        <v>999</v>
      </c>
      <c r="L71" s="382"/>
      <c r="M71" s="105"/>
      <c r="N71" s="129">
        <f t="shared" si="0"/>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1"/>
        <v>999</v>
      </c>
      <c r="K72" s="393">
        <f t="shared" si="2"/>
        <v>999</v>
      </c>
      <c r="L72" s="382"/>
      <c r="M72" s="105"/>
      <c r="N72" s="129">
        <f t="shared" si="0"/>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1"/>
        <v>999</v>
      </c>
      <c r="K73" s="393">
        <f t="shared" si="2"/>
        <v>999</v>
      </c>
      <c r="L73" s="382"/>
      <c r="M73" s="105"/>
      <c r="N73" s="129">
        <f t="shared" si="0"/>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1"/>
        <v>999</v>
      </c>
      <c r="K74" s="393">
        <f t="shared" si="2"/>
        <v>999</v>
      </c>
      <c r="L74" s="382"/>
      <c r="M74" s="105"/>
      <c r="N74" s="129">
        <f t="shared" si="0"/>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1"/>
        <v>999</v>
      </c>
      <c r="K75" s="393">
        <f t="shared" si="2"/>
        <v>999</v>
      </c>
      <c r="L75" s="382"/>
      <c r="M75" s="105"/>
      <c r="N75" s="129">
        <f t="shared" si="0"/>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1"/>
        <v>999</v>
      </c>
      <c r="K76" s="393">
        <f t="shared" si="2"/>
        <v>999</v>
      </c>
      <c r="L76" s="382"/>
      <c r="M76" s="105"/>
      <c r="N76" s="129">
        <f t="shared" si="0"/>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1"/>
        <v>999</v>
      </c>
      <c r="K77" s="393">
        <f t="shared" si="2"/>
        <v>999</v>
      </c>
      <c r="L77" s="382"/>
      <c r="M77" s="105"/>
      <c r="N77" s="129">
        <f t="shared" si="0"/>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1"/>
        <v>999</v>
      </c>
      <c r="K78" s="393">
        <f t="shared" si="2"/>
        <v>999</v>
      </c>
      <c r="L78" s="382"/>
      <c r="M78" s="105"/>
      <c r="N78" s="129">
        <f t="shared" si="0"/>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1"/>
        <v>999</v>
      </c>
      <c r="K79" s="393">
        <f t="shared" si="2"/>
        <v>999</v>
      </c>
      <c r="L79" s="382"/>
      <c r="M79" s="105"/>
      <c r="N79" s="129">
        <f t="shared" si="0"/>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1"/>
        <v>999</v>
      </c>
      <c r="K80" s="393">
        <f t="shared" si="2"/>
        <v>999</v>
      </c>
      <c r="L80" s="382"/>
      <c r="M80" s="105"/>
      <c r="N80" s="129">
        <f t="shared" si="0"/>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1"/>
        <v>999</v>
      </c>
      <c r="K81" s="393">
        <f t="shared" si="2"/>
        <v>999</v>
      </c>
      <c r="L81" s="382"/>
      <c r="M81" s="105"/>
      <c r="N81" s="129">
        <f t="shared" si="0"/>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1"/>
        <v>999</v>
      </c>
      <c r="K82" s="393">
        <f t="shared" si="2"/>
        <v>999</v>
      </c>
      <c r="L82" s="382"/>
      <c r="M82" s="105"/>
      <c r="N82" s="129">
        <f t="shared" si="0"/>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1"/>
        <v>999</v>
      </c>
      <c r="K83" s="393">
        <f t="shared" si="2"/>
        <v>999</v>
      </c>
      <c r="L83" s="382"/>
      <c r="M83" s="105"/>
      <c r="N83" s="129">
        <f t="shared" si="0"/>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1"/>
        <v>999</v>
      </c>
      <c r="K84" s="393">
        <f t="shared" si="2"/>
        <v>999</v>
      </c>
      <c r="L84" s="382"/>
      <c r="M84" s="105"/>
      <c r="N84" s="129">
        <f t="shared" si="0"/>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1"/>
        <v>999</v>
      </c>
      <c r="K85" s="393">
        <f t="shared" si="2"/>
        <v>999</v>
      </c>
      <c r="L85" s="382"/>
      <c r="M85" s="105"/>
      <c r="N85" s="129">
        <f t="shared" si="0"/>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1"/>
        <v>999</v>
      </c>
      <c r="K86" s="393">
        <f t="shared" si="2"/>
        <v>999</v>
      </c>
      <c r="L86" s="382"/>
      <c r="M86" s="105"/>
      <c r="N86" s="129">
        <f t="shared" si="0"/>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1"/>
        <v>999</v>
      </c>
      <c r="K87" s="393">
        <f t="shared" si="2"/>
        <v>999</v>
      </c>
      <c r="L87" s="382"/>
      <c r="M87" s="105"/>
      <c r="N87" s="129">
        <f t="shared" si="0"/>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1"/>
        <v>999</v>
      </c>
      <c r="K88" s="393">
        <f t="shared" si="2"/>
        <v>999</v>
      </c>
      <c r="L88" s="382"/>
      <c r="M88" s="105"/>
      <c r="N88" s="129">
        <f t="shared" si="0"/>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1"/>
        <v>999</v>
      </c>
      <c r="K89" s="393">
        <f t="shared" si="2"/>
        <v>999</v>
      </c>
      <c r="L89" s="382"/>
      <c r="M89" s="105"/>
      <c r="N89" s="129">
        <f t="shared" si="0"/>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1"/>
        <v>999</v>
      </c>
      <c r="K90" s="393">
        <f t="shared" si="2"/>
        <v>999</v>
      </c>
      <c r="L90" s="382"/>
      <c r="M90" s="105"/>
      <c r="N90" s="129">
        <f t="shared" si="0"/>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1"/>
        <v>999</v>
      </c>
      <c r="K91" s="393">
        <f t="shared" si="2"/>
        <v>999</v>
      </c>
      <c r="L91" s="382"/>
      <c r="M91" s="105"/>
      <c r="N91" s="129">
        <f t="shared" si="0"/>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1"/>
        <v>999</v>
      </c>
      <c r="K92" s="393">
        <f t="shared" si="2"/>
        <v>999</v>
      </c>
      <c r="L92" s="382"/>
      <c r="M92" s="105"/>
      <c r="N92" s="129">
        <f t="shared" si="0"/>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1"/>
        <v>999</v>
      </c>
      <c r="K93" s="393">
        <f t="shared" si="2"/>
        <v>999</v>
      </c>
      <c r="L93" s="382"/>
      <c r="M93" s="105"/>
      <c r="N93" s="129">
        <f t="shared" si="0"/>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1"/>
        <v>999</v>
      </c>
      <c r="K94" s="393">
        <f t="shared" si="2"/>
        <v>999</v>
      </c>
      <c r="L94" s="382"/>
      <c r="M94" s="105"/>
      <c r="N94" s="129">
        <f t="shared" ref="N94:N122" si="3">IF(L94="DA",1,IF(L94="WC",2,IF(L94="SE",3,IF(L94="Q",4,IF(L94="LL",5,999)))))</f>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1"/>
        <v>999</v>
      </c>
      <c r="K95" s="393">
        <f t="shared" si="2"/>
        <v>999</v>
      </c>
      <c r="L95" s="382"/>
      <c r="M95" s="105"/>
      <c r="N95" s="129">
        <f t="shared" si="3"/>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1"/>
        <v>999</v>
      </c>
      <c r="K96" s="393">
        <f t="shared" si="2"/>
        <v>999</v>
      </c>
      <c r="L96" s="382"/>
      <c r="M96" s="105"/>
      <c r="N96" s="129">
        <f t="shared" si="3"/>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ref="J97:J122" si="4">IF(O97="",999,O97)</f>
        <v>999</v>
      </c>
      <c r="K97" s="393">
        <f t="shared" ref="K97:K122" si="5">IF(N97=999,999,1)</f>
        <v>999</v>
      </c>
      <c r="L97" s="382"/>
      <c r="M97" s="105"/>
      <c r="N97" s="129">
        <f t="shared" si="3"/>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3"/>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3"/>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3"/>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si="4"/>
        <v>999</v>
      </c>
      <c r="K101" s="393">
        <f t="shared" si="5"/>
        <v>999</v>
      </c>
      <c r="L101" s="382"/>
      <c r="M101" s="105"/>
      <c r="N101" s="129">
        <f t="shared" si="3"/>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4"/>
        <v>999</v>
      </c>
      <c r="K102" s="393">
        <f t="shared" si="5"/>
        <v>999</v>
      </c>
      <c r="L102" s="382"/>
      <c r="M102" s="105"/>
      <c r="N102" s="129">
        <f t="shared" si="3"/>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4"/>
        <v>999</v>
      </c>
      <c r="K103" s="393">
        <f t="shared" si="5"/>
        <v>999</v>
      </c>
      <c r="L103" s="382"/>
      <c r="M103" s="105"/>
      <c r="N103" s="129">
        <f t="shared" si="3"/>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4"/>
        <v>999</v>
      </c>
      <c r="K104" s="393">
        <f t="shared" si="5"/>
        <v>999</v>
      </c>
      <c r="L104" s="382"/>
      <c r="M104" s="105"/>
      <c r="N104" s="129">
        <f t="shared" si="3"/>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4"/>
        <v>999</v>
      </c>
      <c r="K105" s="393">
        <f t="shared" si="5"/>
        <v>999</v>
      </c>
      <c r="L105" s="382"/>
      <c r="M105" s="105"/>
      <c r="N105" s="129">
        <f t="shared" si="3"/>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4"/>
        <v>999</v>
      </c>
      <c r="K106" s="393">
        <f t="shared" si="5"/>
        <v>999</v>
      </c>
      <c r="L106" s="382"/>
      <c r="M106" s="105"/>
      <c r="N106" s="129">
        <f t="shared" si="3"/>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4"/>
        <v>999</v>
      </c>
      <c r="K107" s="393">
        <f t="shared" si="5"/>
        <v>999</v>
      </c>
      <c r="L107" s="382"/>
      <c r="M107" s="105"/>
      <c r="N107" s="129">
        <f t="shared" si="3"/>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4"/>
        <v>999</v>
      </c>
      <c r="K108" s="393">
        <f t="shared" si="5"/>
        <v>999</v>
      </c>
      <c r="L108" s="382"/>
      <c r="M108" s="105"/>
      <c r="N108" s="129">
        <f t="shared" si="3"/>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4"/>
        <v>999</v>
      </c>
      <c r="K109" s="393">
        <f t="shared" si="5"/>
        <v>999</v>
      </c>
      <c r="L109" s="382"/>
      <c r="M109" s="105"/>
      <c r="N109" s="129">
        <f t="shared" si="3"/>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4"/>
        <v>999</v>
      </c>
      <c r="K110" s="393">
        <f t="shared" si="5"/>
        <v>999</v>
      </c>
      <c r="L110" s="382"/>
      <c r="M110" s="105"/>
      <c r="N110" s="129">
        <f t="shared" si="3"/>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4"/>
        <v>999</v>
      </c>
      <c r="K111" s="393">
        <f t="shared" si="5"/>
        <v>999</v>
      </c>
      <c r="L111" s="382"/>
      <c r="M111" s="105"/>
      <c r="N111" s="129">
        <f t="shared" si="3"/>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4"/>
        <v>999</v>
      </c>
      <c r="K112" s="393">
        <f t="shared" si="5"/>
        <v>999</v>
      </c>
      <c r="L112" s="382"/>
      <c r="M112" s="105"/>
      <c r="N112" s="129">
        <f t="shared" si="3"/>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4"/>
        <v>999</v>
      </c>
      <c r="K113" s="393">
        <f t="shared" si="5"/>
        <v>999</v>
      </c>
      <c r="L113" s="382"/>
      <c r="M113" s="105"/>
      <c r="N113" s="129">
        <f t="shared" si="3"/>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4"/>
        <v>999</v>
      </c>
      <c r="K114" s="393">
        <f t="shared" si="5"/>
        <v>999</v>
      </c>
      <c r="L114" s="382"/>
      <c r="M114" s="105"/>
      <c r="N114" s="129">
        <f t="shared" si="3"/>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4"/>
        <v>999</v>
      </c>
      <c r="K115" s="393">
        <f t="shared" si="5"/>
        <v>999</v>
      </c>
      <c r="L115" s="382"/>
      <c r="M115" s="105"/>
      <c r="N115" s="129">
        <f t="shared" si="3"/>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4"/>
        <v>999</v>
      </c>
      <c r="K116" s="393">
        <f t="shared" si="5"/>
        <v>999</v>
      </c>
      <c r="L116" s="382"/>
      <c r="M116" s="105"/>
      <c r="N116" s="129">
        <f t="shared" si="3"/>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4"/>
        <v>999</v>
      </c>
      <c r="K117" s="393">
        <f t="shared" si="5"/>
        <v>999</v>
      </c>
      <c r="L117" s="382"/>
      <c r="M117" s="105"/>
      <c r="N117" s="129">
        <f t="shared" si="3"/>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4"/>
        <v>999</v>
      </c>
      <c r="K118" s="393">
        <f t="shared" si="5"/>
        <v>999</v>
      </c>
      <c r="L118" s="382"/>
      <c r="M118" s="105"/>
      <c r="N118" s="129">
        <f t="shared" si="3"/>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4"/>
        <v>999</v>
      </c>
      <c r="K119" s="393">
        <f t="shared" si="5"/>
        <v>999</v>
      </c>
      <c r="L119" s="382"/>
      <c r="M119" s="105"/>
      <c r="N119" s="129">
        <f t="shared" si="3"/>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4"/>
        <v>999</v>
      </c>
      <c r="K120" s="393">
        <f t="shared" si="5"/>
        <v>999</v>
      </c>
      <c r="L120" s="382"/>
      <c r="M120" s="105"/>
      <c r="N120" s="129">
        <f t="shared" si="3"/>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4"/>
        <v>999</v>
      </c>
      <c r="K121" s="393">
        <f t="shared" si="5"/>
        <v>999</v>
      </c>
      <c r="L121" s="382"/>
      <c r="M121" s="105"/>
      <c r="N121" s="129">
        <f t="shared" si="3"/>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4"/>
        <v>999</v>
      </c>
      <c r="K122" s="393">
        <f t="shared" si="5"/>
        <v>999</v>
      </c>
      <c r="L122" s="382"/>
      <c r="M122" s="105"/>
      <c r="N122" s="129">
        <f t="shared" si="3"/>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conditionalFormatting sqref="A7:D134">
    <cfRule type="expression" dxfId="172" priority="9" stopIfTrue="1">
      <formula>$O7&gt;=1</formula>
    </cfRule>
  </conditionalFormatting>
  <conditionalFormatting sqref="B7:D14">
    <cfRule type="expression" dxfId="171" priority="8" stopIfTrue="1">
      <formula>$O7&gt;=1</formula>
    </cfRule>
  </conditionalFormatting>
  <conditionalFormatting sqref="B7:D27">
    <cfRule type="expression" dxfId="170" priority="1" stopIfTrue="1">
      <formula>$Q7&gt;=1</formula>
    </cfRule>
  </conditionalFormatting>
  <conditionalFormatting sqref="E7:E27">
    <cfRule type="expression" dxfId="169" priority="2" stopIfTrue="1">
      <formula>AND(ROUNDDOWN(($A$4-E7)/365.25,0)&lt;=13,G7&lt;&gt;"OK")</formula>
    </cfRule>
    <cfRule type="expression" dxfId="168" priority="3" stopIfTrue="1">
      <formula>AND(ROUNDDOWN(($A$4-E7)/365.25,0)&lt;=14,G7&lt;&gt;"OK")</formula>
    </cfRule>
    <cfRule type="expression" dxfId="167" priority="4" stopIfTrue="1">
      <formula>AND(ROUNDDOWN(($A$4-E7)/365.25,0)&lt;=17,G7&lt;&gt;"OK")</formula>
    </cfRule>
  </conditionalFormatting>
  <conditionalFormatting sqref="E7:E134">
    <cfRule type="expression" dxfId="166" priority="5" stopIfTrue="1">
      <formula>AND(ROUNDDOWN(($A$4-E7)/365.25,0)&lt;=13,#REF!&lt;&gt;"OK")</formula>
    </cfRule>
    <cfRule type="expression" dxfId="165" priority="6" stopIfTrue="1">
      <formula>AND(ROUNDDOWN(($A$4-E7)/365.25,0)&lt;=14,#REF!&lt;&gt;"OK")</formula>
    </cfRule>
    <cfRule type="expression" dxfId="164" priority="7" stopIfTrue="1">
      <formula>AND(ROUNDDOWN(($A$4-E7)/365.25,0)&lt;=17,#REF!&lt;&gt;"OK")</formula>
    </cfRule>
  </conditionalFormatting>
  <conditionalFormatting sqref="H7:H134">
    <cfRule type="cellIs" dxfId="163"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96F7-E830-464A-99FC-731A2FC2C3F5}">
  <sheetPr codeName="Sheet15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Diákolimpiai Döntő</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1">
        <f>Altalanos!$E$8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71" t="str">
        <f>Altalanos!$A$10</f>
        <v xml:space="preserve">2026. május 7. </v>
      </c>
      <c r="B4" s="771"/>
      <c r="C4" s="771"/>
      <c r="D4" s="402"/>
      <c r="E4" s="142"/>
      <c r="F4" s="142"/>
      <c r="G4" s="142" t="str">
        <f>Altalanos!$C$10</f>
        <v>Gyula</v>
      </c>
      <c r="H4" s="99"/>
      <c r="I4" s="142"/>
      <c r="J4" s="143"/>
      <c r="K4" s="144" t="str">
        <f>Altalanos!$D$10</f>
        <v xml:space="preserve">  </v>
      </c>
      <c r="L4" s="143"/>
      <c r="M4" s="102"/>
      <c r="N4" s="143"/>
      <c r="O4" s="142"/>
      <c r="P4" s="143"/>
      <c r="Q4" s="142"/>
      <c r="R4" s="88" t="str">
        <f>Altalanos!$E$10</f>
        <v>Kovács Zoltán</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2" customFormat="1" ht="14.25" customHeight="1" thickBot="1" x14ac:dyDescent="0.3">
      <c r="A6" s="705"/>
      <c r="B6" s="706"/>
      <c r="C6" s="707"/>
      <c r="D6" s="707"/>
      <c r="E6" s="706"/>
      <c r="F6" s="708"/>
      <c r="G6" s="708"/>
      <c r="H6" s="709"/>
      <c r="I6" s="708"/>
      <c r="J6" s="710"/>
      <c r="K6" s="706"/>
      <c r="L6" s="710"/>
      <c r="M6" s="706"/>
      <c r="N6" s="710"/>
      <c r="O6" s="706"/>
      <c r="P6" s="710"/>
      <c r="Q6" s="706"/>
      <c r="R6" s="711"/>
    </row>
    <row r="7" spans="1:21" s="38" customFormat="1" ht="10.5" customHeight="1" x14ac:dyDescent="0.25">
      <c r="A7" s="153">
        <v>1</v>
      </c>
      <c r="B7" s="384" t="str">
        <f>IF($E7="","",VLOOKUP($E7,'1Q ELO (5)'!$A$7:$M$30,12))</f>
        <v/>
      </c>
      <c r="C7" s="384" t="str">
        <f>IF($E7="","",VLOOKUP($E7,'1Q ELO (5)'!$A$7:$M$30,13))</f>
        <v/>
      </c>
      <c r="D7" s="414" t="str">
        <f>IF($E7="","",VLOOKUP($E7,'1Q ELO (5)'!$A$7:$M$30,5))</f>
        <v/>
      </c>
      <c r="E7" s="155"/>
      <c r="F7" s="156" t="str">
        <f>UPPER(IF($E7="","",VLOOKUP($E7,'1Q ELO (5)'!$A$7:$M$30,2)))</f>
        <v/>
      </c>
      <c r="G7" s="156" t="str">
        <f>IF($E7="","",VLOOKUP($E7,'1Q ELO (5)'!$A$7:$M$30,3))</f>
        <v/>
      </c>
      <c r="H7" s="156"/>
      <c r="I7" s="156" t="str">
        <f>IF($E7="","",VLOOKUP($E7,'1Q ELO (5)'!$A$7:$M$30,4))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(5)'!$A$7:$M$30,12))</f>
        <v/>
      </c>
      <c r="C9" s="384" t="str">
        <f>IF($E9="","",VLOOKUP($E9,'1Q ELO (5)'!$A$7:$M$30,13))</f>
        <v/>
      </c>
      <c r="D9" s="414" t="str">
        <f>IF($E9="","",VLOOKUP($E9,'1Q ELO (5)'!$A$7:$M$30,5))</f>
        <v/>
      </c>
      <c r="E9" s="155"/>
      <c r="F9" s="450" t="str">
        <f>UPPER(IF($E9="","",VLOOKUP($E9,'1Q ELO (5)'!$A$7:$M$30,2)))</f>
        <v/>
      </c>
      <c r="G9" s="175" t="str">
        <f>IF($E9="","",VLOOKUP($E9,'1Q ELO (5)'!$A$7:$M$30,3))</f>
        <v/>
      </c>
      <c r="H9" s="175"/>
      <c r="I9" s="175" t="str">
        <f>IF($E9="","",VLOOKUP($E9,'1Q ELO (5)'!$A$7:$M$30,4))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(5)'!$A$7:$M$30,12))</f>
        <v/>
      </c>
      <c r="C11" s="384" t="str">
        <f>IF($E11="","",VLOOKUP($E11,'1Q ELO (5)'!$A$7:$M$30,13))</f>
        <v/>
      </c>
      <c r="D11" s="414" t="str">
        <f>IF($E11="","",VLOOKUP($E11,'1Q ELO (5)'!$A$7:$M$30,5))</f>
        <v/>
      </c>
      <c r="E11" s="155"/>
      <c r="F11" s="175" t="str">
        <f>UPPER(IF($E11="","",VLOOKUP($E11,'1Q ELO (5)'!$A$7:$M$30,2)))</f>
        <v/>
      </c>
      <c r="G11" s="175" t="str">
        <f>IF($E11="","",VLOOKUP($E11,'1Q ELO (5)'!$A$7:$M$30,3))</f>
        <v/>
      </c>
      <c r="H11" s="175"/>
      <c r="I11" s="175" t="str">
        <f>IF($E11="","",VLOOKUP($E11,'1Q ELO (5)'!$A$7:$M$30,4))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 (5)'!$A$7:$M$30,12))</f>
        <v/>
      </c>
      <c r="C13" s="384" t="str">
        <f>IF($E13="","",VLOOKUP($E13,'1Q ELO (5)'!$A$7:$M$30,13))</f>
        <v/>
      </c>
      <c r="D13" s="414" t="str">
        <f>IF($E13="","",VLOOKUP($E13,'1Q ELO (5)'!$A$7:$M$30,5))</f>
        <v/>
      </c>
      <c r="E13" s="155"/>
      <c r="F13" s="175" t="str">
        <f>UPPER(IF($E13="","",VLOOKUP($E13,'1Q ELO (5)'!$A$7:$M$30,2)))</f>
        <v/>
      </c>
      <c r="G13" s="175" t="str">
        <f>IF($E13="","",VLOOKUP($E13,'1Q ELO (5)'!$A$7:$M$30,3))</f>
        <v/>
      </c>
      <c r="H13" s="175"/>
      <c r="I13" s="175" t="str">
        <f>IF($E13="","",VLOOKUP($E13,'1Q ELO (5)'!$A$7:$M$30,4))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 (5)'!$A$7:$M$30,12))</f>
        <v/>
      </c>
      <c r="C15" s="384" t="str">
        <f>IF($E15="","",VLOOKUP($E15,'1Q ELO (5)'!$A$7:$M$30,13))</f>
        <v/>
      </c>
      <c r="D15" s="414" t="str">
        <f>IF($E15="","",VLOOKUP($E15,'1Q ELO (5)'!$A$7:$M$30,5))</f>
        <v/>
      </c>
      <c r="E15" s="155"/>
      <c r="F15" s="618" t="str">
        <f>UPPER(IF($E15="","",VLOOKUP($E15,'1Q ELO (5)'!$A$7:$M$30,2)))</f>
        <v/>
      </c>
      <c r="G15" s="618" t="str">
        <f>IF($E15="","",VLOOKUP($E15,'1Q ELO (5)'!$A$7:$M$30,3))</f>
        <v/>
      </c>
      <c r="H15" s="618"/>
      <c r="I15" s="618" t="str">
        <f>IF($E15="","",VLOOKUP($E15,'1Q ELO (5)'!$A$7:$M$30,4))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 (5)'!$A$7:$M$30,12))</f>
        <v/>
      </c>
      <c r="C17" s="384" t="str">
        <f>IF($E17="","",VLOOKUP($E17,'1Q ELO (5)'!$A$7:$M$30,13))</f>
        <v/>
      </c>
      <c r="D17" s="414" t="str">
        <f>IF($E17="","",VLOOKUP($E17,'1Q ELO (5)'!$A$7:$M$30,5))</f>
        <v/>
      </c>
      <c r="E17" s="155"/>
      <c r="F17" s="175" t="str">
        <f>UPPER(IF($E17="","",VLOOKUP($E17,'1Q ELO (5)'!$A$7:$M$30,2)))</f>
        <v/>
      </c>
      <c r="G17" s="175" t="str">
        <f>IF($E17="","",VLOOKUP($E17,'1Q ELO (5)'!$A$7:$M$30,3))</f>
        <v/>
      </c>
      <c r="H17" s="175"/>
      <c r="I17" s="175" t="str">
        <f>IF($E17="","",VLOOKUP($E17,'1Q ELO (5)'!$A$7:$M$30,4))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(5)'!$A$7:$M$30,12))</f>
        <v/>
      </c>
      <c r="C19" s="384" t="str">
        <f>IF($E19="","",VLOOKUP($E19,'1Q ELO (5)'!$A$7:$M$30,13))</f>
        <v/>
      </c>
      <c r="D19" s="414" t="str">
        <f>IF($E19="","",VLOOKUP($E19,'1Q ELO (5)'!$A$7:$M$30,5))</f>
        <v/>
      </c>
      <c r="E19" s="155"/>
      <c r="F19" s="175" t="str">
        <f>UPPER(IF($E19="","",VLOOKUP($E19,'1Q ELO (5)'!$A$7:$M$30,2)))</f>
        <v/>
      </c>
      <c r="G19" s="175" t="str">
        <f>IF($E19="","",VLOOKUP($E19,'1Q ELO (5)'!$A$7:$M$30,3))</f>
        <v/>
      </c>
      <c r="H19" s="175"/>
      <c r="I19" s="175" t="str">
        <f>IF($E19="","",VLOOKUP($E19,'1Q ELO (5)'!$A$7:$M$30,4))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 (5)'!$A$7:$M$30,12))</f>
        <v/>
      </c>
      <c r="C21" s="384" t="str">
        <f>IF($E21="","",VLOOKUP($E21,'1Q ELO (5)'!$A$7:$M$30,13))</f>
        <v/>
      </c>
      <c r="D21" s="414" t="str">
        <f>IF($E21="","",VLOOKUP($E21,'1Q ELO (5)'!$A$7:$M$30,5))</f>
        <v/>
      </c>
      <c r="E21" s="155"/>
      <c r="F21" s="175" t="str">
        <f>UPPER(IF($E21="","",VLOOKUP($E21,'1Q ELO (5)'!$A$7:$M$30,2)))</f>
        <v/>
      </c>
      <c r="G21" s="175" t="str">
        <f>IF($E21="","",VLOOKUP($E21,'1Q ELO (5)'!$A$7:$M$30,3))</f>
        <v/>
      </c>
      <c r="H21" s="175"/>
      <c r="I21" s="175" t="str">
        <f>IF($E21="","",VLOOKUP($E21,'1Q ELO (5)'!$A$7:$M$30,4))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 (5)'!$A$7:$O$134,2)))</f>
        <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 (5)'!$A$7:$O$134,2)))</f>
        <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t="str">
        <f>R4</f>
        <v>Kovács Zoltán</v>
      </c>
      <c r="P31" s="229"/>
      <c r="Q31" s="230"/>
      <c r="R31" s="241">
        <f>MIN(6,'1Q ELO (5)'!O5)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conditionalFormatting sqref="B22">
    <cfRule type="cellIs" dxfId="162" priority="3" stopIfTrue="1" operator="equal">
      <formula>"QA"</formula>
    </cfRule>
    <cfRule type="cellIs" dxfId="161" priority="4" stopIfTrue="1" operator="equal">
      <formula>"DA"</formula>
    </cfRule>
  </conditionalFormatting>
  <conditionalFormatting sqref="E7 E13 E15 E17 E19">
    <cfRule type="expression" dxfId="160" priority="1" stopIfTrue="1">
      <formula>$E7&lt;5</formula>
    </cfRule>
  </conditionalFormatting>
  <conditionalFormatting sqref="H7 H9 H11 H13 H15 H17 H19 H21">
    <cfRule type="expression" dxfId="159" priority="10" stopIfTrue="1">
      <formula>AND($E7&lt;9,$C7&gt;0)</formula>
    </cfRule>
  </conditionalFormatting>
  <conditionalFormatting sqref="I8 K10 I12 I16 K18 I20">
    <cfRule type="expression" dxfId="158" priority="7" stopIfTrue="1">
      <formula>AND($O$1="CU",I8="Umpire")</formula>
    </cfRule>
    <cfRule type="expression" dxfId="157" priority="8" stopIfTrue="1">
      <formula>AND($O$1="CU",I8&lt;&gt;"Umpire",J8&lt;&gt;"")</formula>
    </cfRule>
    <cfRule type="expression" dxfId="156" priority="9" stopIfTrue="1">
      <formula>AND($O$1="CU",I8&lt;&gt;"Umpire")</formula>
    </cfRule>
  </conditionalFormatting>
  <conditionalFormatting sqref="J8 L10 J12 J16 L18 J20 R31">
    <cfRule type="expression" dxfId="155" priority="2" stopIfTrue="1">
      <formula>$O$1="CU"</formula>
    </cfRule>
  </conditionalFormatting>
  <conditionalFormatting sqref="K8 M10 K12 K16 M18 K20">
    <cfRule type="expression" dxfId="154" priority="5" stopIfTrue="1">
      <formula>J8="as"</formula>
    </cfRule>
    <cfRule type="expression" dxfId="153" priority="6" stopIfTrue="1">
      <formula>J8="bs"</formula>
    </cfRule>
  </conditionalFormatting>
  <dataValidations count="1">
    <dataValidation type="list" allowBlank="1" showInputMessage="1" sqref="I12 K10 K18 I8 I16 I20" xr:uid="{863066E7-D6FE-478A-8202-EBA84776EBB1}">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168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13D16-CEC7-4F42-A2E4-7ED2C1D0D958}">
  <sheetPr codeName="Sheet15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Diákolimpiai Döntő</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1">
        <f>Altalanos!$E$8</f>
        <v>0</v>
      </c>
      <c r="F2" s="95"/>
      <c r="G2" s="137"/>
      <c r="H2" s="108"/>
      <c r="I2" s="108"/>
      <c r="J2" s="138"/>
      <c r="K2" s="408" t="s">
        <v>227</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71" t="str">
        <f>Altalanos!$A$10</f>
        <v xml:space="preserve">2026. május 7. </v>
      </c>
      <c r="B4" s="771"/>
      <c r="C4" s="771"/>
      <c r="D4" s="402"/>
      <c r="E4" s="142"/>
      <c r="F4" s="142"/>
      <c r="G4" s="142" t="str">
        <f>Altalanos!$C$10</f>
        <v>Gyula</v>
      </c>
      <c r="H4" s="99"/>
      <c r="I4" s="142"/>
      <c r="J4" s="143"/>
      <c r="K4" s="144" t="str">
        <f>Altalanos!$D$10</f>
        <v xml:space="preserve">  </v>
      </c>
      <c r="L4" s="143"/>
      <c r="M4" s="102"/>
      <c r="N4" s="143"/>
      <c r="O4" s="142"/>
      <c r="P4" s="143"/>
      <c r="Q4" s="142"/>
      <c r="R4" s="88" t="str">
        <f>Altalanos!$E$10</f>
        <v>Kovács Zoltán</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2" customFormat="1" ht="10.5" customHeight="1" thickBot="1" x14ac:dyDescent="0.3">
      <c r="A6" s="705"/>
      <c r="B6" s="706"/>
      <c r="C6" s="707"/>
      <c r="D6" s="707"/>
      <c r="E6" s="706"/>
      <c r="F6" s="708"/>
      <c r="G6" s="708"/>
      <c r="H6" s="709"/>
      <c r="I6" s="708"/>
      <c r="J6" s="710"/>
      <c r="K6" s="706"/>
      <c r="L6" s="710"/>
      <c r="M6" s="706"/>
      <c r="N6" s="710"/>
      <c r="O6" s="706"/>
      <c r="P6" s="710"/>
      <c r="Q6" s="706"/>
      <c r="R6" s="711"/>
    </row>
    <row r="7" spans="1:21" s="38" customFormat="1" ht="10.5" customHeight="1" x14ac:dyDescent="0.25">
      <c r="A7" s="153">
        <v>1</v>
      </c>
      <c r="B7" s="384" t="str">
        <f>IF($E7="","",VLOOKUP($E7,'1Q ELO (5)'!$A$7:$M$32,12))</f>
        <v/>
      </c>
      <c r="C7" s="384" t="str">
        <f>IF($E7="","",VLOOKUP($E7,'1Q ELO (5)'!$A$7:$M$30,13))</f>
        <v/>
      </c>
      <c r="D7" s="414" t="str">
        <f>IF($E7="","",VLOOKUP($E7,'1Q ELO (5)'!$A$7:$M$30,5))</f>
        <v/>
      </c>
      <c r="E7" s="155"/>
      <c r="F7" s="156" t="str">
        <f>UPPER(IF($E7="","",VLOOKUP($E7,'1Q ELO (5)'!$A$7:$M$38,2)))</f>
        <v/>
      </c>
      <c r="G7" s="156" t="str">
        <f>IF($E7="","",VLOOKUP($E7,'1Q ELO (5)'!$A$7:$M$38,3))</f>
        <v/>
      </c>
      <c r="H7" s="156"/>
      <c r="I7" s="156" t="str">
        <f>IF($E7="","",VLOOKUP($E7,'1Q ELO (5)'!$A$7:$M$38,4))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(5)'!$A$7:$M$32,12))</f>
        <v/>
      </c>
      <c r="C9" s="384" t="str">
        <f>IF($E9="","",VLOOKUP($E9,'1Q ELO (5)'!$A$7:$M$30,13))</f>
        <v/>
      </c>
      <c r="D9" s="414" t="str">
        <f>IF($E9="","",VLOOKUP($E9,'1Q ELO (5)'!$A$7:$M$30,5))</f>
        <v/>
      </c>
      <c r="E9" s="629"/>
      <c r="F9" s="175" t="str">
        <f>UPPER(IF($E9="","",VLOOKUP($E9,'1Q ELO (5)'!$A$7:$M$38,2)))</f>
        <v/>
      </c>
      <c r="G9" s="175" t="str">
        <f>IF($E9="","",VLOOKUP($E9,'1Q ELO (5)'!$A$7:$M$38,3))</f>
        <v/>
      </c>
      <c r="H9" s="175"/>
      <c r="I9" s="175" t="str">
        <f>IF($E9="","",VLOOKUP($E9,'1Q ELO (5)'!$A$7:$M$38,4))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 (5)'!$A$7:$M$32,12))</f>
        <v/>
      </c>
      <c r="C11" s="384" t="str">
        <f>IF($E11="","",VLOOKUP($E11,'1Q ELO (5)'!$A$7:$M$30,13))</f>
        <v/>
      </c>
      <c r="D11" s="414" t="str">
        <f>IF($E11="","",VLOOKUP($E11,'1Q ELO (5)'!$A$7:$M$30,5))</f>
        <v/>
      </c>
      <c r="E11" s="155"/>
      <c r="F11" s="618" t="str">
        <f>UPPER(IF($E11="","",VLOOKUP($E11,'1Q ELO (5)'!$A$7:$M$38,2)))</f>
        <v/>
      </c>
      <c r="G11" s="618" t="str">
        <f>IF($E11="","",VLOOKUP($E11,'1Q ELO (5)'!$A$7:$M$38,3))</f>
        <v/>
      </c>
      <c r="H11" s="618"/>
      <c r="I11" s="618" t="str">
        <f>IF($E11="","",VLOOKUP($E11,'1Q ELO (5)'!$A$7:$M$38,4))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 (5)'!$A$7:$M$32,12))</f>
        <v/>
      </c>
      <c r="C13" s="384" t="str">
        <f>IF($E13="","",VLOOKUP($E13,'1Q ELO (5)'!$A$7:$M$30,13))</f>
        <v/>
      </c>
      <c r="D13" s="414" t="str">
        <f>IF($E13="","",VLOOKUP($E13,'1Q ELO (5)'!$A$7:$M$30,5))</f>
        <v/>
      </c>
      <c r="E13" s="155"/>
      <c r="F13" s="175" t="str">
        <f>UPPER(IF($E13="","",VLOOKUP($E13,'1Q ELO (5)'!$A$7:$M$38,2)))</f>
        <v/>
      </c>
      <c r="G13" s="175" t="str">
        <f>IF($E13="","",VLOOKUP($E13,'1Q ELO (5)'!$A$7:$M$38,3))</f>
        <v/>
      </c>
      <c r="H13" s="175"/>
      <c r="I13" s="175" t="str">
        <f>IF($E13="","",VLOOKUP($E13,'1Q ELO (5)'!$A$7:$M$38,4))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 (5)'!$A$7:$M$32,12))</f>
        <v/>
      </c>
      <c r="C15" s="384" t="str">
        <f>IF($E15="","",VLOOKUP($E15,'1Q ELO (5)'!$A$7:$M$30,13))</f>
        <v/>
      </c>
      <c r="D15" s="414" t="str">
        <f>IF($E15="","",VLOOKUP($E15,'1Q ELO (5)'!$A$7:$M$30,5))</f>
        <v/>
      </c>
      <c r="E15" s="155"/>
      <c r="F15" s="618" t="str">
        <f>UPPER(IF($E15="","",VLOOKUP($E15,'1Q ELO (5)'!$A$7:$M$38,2)))</f>
        <v/>
      </c>
      <c r="G15" s="618" t="str">
        <f>IF($E15="","",VLOOKUP($E15,'1Q ELO (5)'!$A$7:$M$38,3))</f>
        <v/>
      </c>
      <c r="H15" s="618"/>
      <c r="I15" s="618" t="str">
        <f>IF($E15="","",VLOOKUP($E15,'1Q ELO (5)'!$A$7:$M$38,4))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(5)'!$A$7:$M$32,12))</f>
        <v/>
      </c>
      <c r="C17" s="384" t="str">
        <f>IF($E17="","",VLOOKUP($E17,'1Q ELO (5)'!$A$7:$M$30,13))</f>
        <v/>
      </c>
      <c r="D17" s="414" t="str">
        <f>IF($E17="","",VLOOKUP($E17,'1Q ELO (5)'!$A$7:$M$30,5))</f>
        <v/>
      </c>
      <c r="E17" s="155"/>
      <c r="F17" s="175" t="str">
        <f>UPPER(IF($E17="","",VLOOKUP($E17,'1Q ELO (5)'!$A$7:$M$38,2)))</f>
        <v/>
      </c>
      <c r="G17" s="175" t="str">
        <f>IF($E17="","",VLOOKUP($E17,'1Q ELO (5)'!$A$7:$M$38,3))</f>
        <v/>
      </c>
      <c r="H17" s="175"/>
      <c r="I17" s="175" t="str">
        <f>IF($E17="","",VLOOKUP($E17,'1Q ELO (5)'!$A$7:$M$38,4))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 (5)'!$A$7:$M$32,12))</f>
        <v/>
      </c>
      <c r="C19" s="384" t="str">
        <f>IF($E19="","",VLOOKUP($E19,'1Q ELO (5)'!$A$7:$M$30,13))</f>
        <v/>
      </c>
      <c r="D19" s="414" t="str">
        <f>IF($E19="","",VLOOKUP($E19,'1Q ELO (5)'!$A$7:$M$30,5))</f>
        <v/>
      </c>
      <c r="E19" s="155"/>
      <c r="F19" s="618" t="str">
        <f>UPPER(IF($E19="","",VLOOKUP($E19,'1Q ELO (5)'!$A$7:$M$38,2)))</f>
        <v/>
      </c>
      <c r="G19" s="618" t="str">
        <f>IF($E19="","",VLOOKUP($E19,'1Q ELO (5)'!$A$7:$M$38,3))</f>
        <v/>
      </c>
      <c r="H19" s="618"/>
      <c r="I19" s="618" t="str">
        <f>IF($E19="","",VLOOKUP($E19,'1Q ELO (5)'!$A$7:$M$38,4))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 (5)'!$A$7:$M$32,12))</f>
        <v/>
      </c>
      <c r="C21" s="384" t="str">
        <f>IF($E21="","",VLOOKUP($E21,'1Q ELO (5)'!$A$7:$M$30,13))</f>
        <v/>
      </c>
      <c r="D21" s="414" t="str">
        <f>IF($E21="","",VLOOKUP($E21,'1Q ELO (5)'!$A$7:$M$30,5))</f>
        <v/>
      </c>
      <c r="E21" s="155"/>
      <c r="F21" s="450" t="str">
        <f>UPPER(IF($E21="","",VLOOKUP($E21,'1Q ELO (5)'!$A$7:$M$38,2)))</f>
        <v/>
      </c>
      <c r="G21" s="450" t="str">
        <f>IF($E21="","",VLOOKUP($E21,'1Q ELO (5)'!$A$7:$M$38,3))</f>
        <v/>
      </c>
      <c r="H21" s="450"/>
      <c r="I21" s="450" t="str">
        <f>IF($E21="","",VLOOKUP($E21,'1Q ELO (5)'!$A$7:$M$38,4))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 (5)'!$A$7:$O$134,2)))</f>
        <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 (5)'!$A$7:$O$134,2)))</f>
        <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 (5)'!$A$7:$O$134,2)))</f>
        <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 (5)'!$A$7:$O$134,2)))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t="str">
        <f>R4</f>
        <v>Kovács Zoltán</v>
      </c>
      <c r="P32" s="229"/>
      <c r="Q32" s="230"/>
      <c r="R32" s="241">
        <f>MIN(8,'1Q ELO (5)'!O5)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conditionalFormatting sqref="B8 B10 B12 B14 B16 B18 B20 B22">
    <cfRule type="cellIs" dxfId="152" priority="3" stopIfTrue="1" operator="equal">
      <formula>"QA"</formula>
    </cfRule>
    <cfRule type="cellIs" dxfId="151" priority="4" stopIfTrue="1" operator="equal">
      <formula>"DA"</formula>
    </cfRule>
  </conditionalFormatting>
  <conditionalFormatting sqref="E7 E11 E15 E19">
    <cfRule type="expression" dxfId="150" priority="1" stopIfTrue="1">
      <formula>$E7&lt;9</formula>
    </cfRule>
  </conditionalFormatting>
  <conditionalFormatting sqref="H7 H9 H11 H13 H15 H17 H19 H21">
    <cfRule type="expression" dxfId="149" priority="10" stopIfTrue="1">
      <formula>AND($E7&lt;9,$C7&gt;0)</formula>
    </cfRule>
  </conditionalFormatting>
  <conditionalFormatting sqref="I8 I12 I16 I20">
    <cfRule type="expression" dxfId="148" priority="7" stopIfTrue="1">
      <formula>AND($O$1="CU",I8="Umpire")</formula>
    </cfRule>
    <cfRule type="expression" dxfId="147" priority="8" stopIfTrue="1">
      <formula>AND($O$1="CU",I8&lt;&gt;"Umpire",J8&lt;&gt;"")</formula>
    </cfRule>
    <cfRule type="expression" dxfId="146" priority="9" stopIfTrue="1">
      <formula>AND($O$1="CU",I8&lt;&gt;"Umpire")</formula>
    </cfRule>
  </conditionalFormatting>
  <conditionalFormatting sqref="J8 J12 J16 J20 R32">
    <cfRule type="expression" dxfId="145" priority="2" stopIfTrue="1">
      <formula>$O$1="CU"</formula>
    </cfRule>
  </conditionalFormatting>
  <conditionalFormatting sqref="K8 K12 K16 K20">
    <cfRule type="expression" dxfId="144" priority="5" stopIfTrue="1">
      <formula>J8="as"</formula>
    </cfRule>
    <cfRule type="expression" dxfId="143" priority="6" stopIfTrue="1">
      <formula>J8="bs"</formula>
    </cfRule>
  </conditionalFormatting>
  <dataValidations count="1">
    <dataValidation type="list" allowBlank="1" showInputMessage="1" sqref="I8 M14 K10 K18 I20 I16 I12" xr:uid="{4BE78597-8602-4667-A39C-313DCE5618E2}">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2705"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2706"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0758F-627F-4173-8897-BCA11A8665EB}">
  <sheetPr codeName="Sheet15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Diákolimpiai Döntő</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1">
        <f>Altalanos!$E$8</f>
        <v>0</v>
      </c>
      <c r="F2" s="95"/>
      <c r="G2" s="137"/>
      <c r="H2" s="108"/>
      <c r="I2" s="108"/>
      <c r="J2" s="138"/>
      <c r="K2" s="408" t="s">
        <v>114</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71" t="str">
        <f>Altalanos!$A$10</f>
        <v xml:space="preserve">2026. május 7. </v>
      </c>
      <c r="B4" s="771"/>
      <c r="C4" s="771"/>
      <c r="D4" s="402"/>
      <c r="E4" s="142"/>
      <c r="F4" s="142"/>
      <c r="G4" s="142" t="str">
        <f>Altalanos!$C$10</f>
        <v>Gyula</v>
      </c>
      <c r="H4" s="99"/>
      <c r="I4" s="142"/>
      <c r="J4" s="143"/>
      <c r="K4" s="144" t="str">
        <f>Altalanos!$D$10</f>
        <v xml:space="preserve">  </v>
      </c>
      <c r="L4" s="143"/>
      <c r="M4" s="102"/>
      <c r="N4" s="143"/>
      <c r="O4" s="142"/>
      <c r="P4" s="143"/>
      <c r="Q4" s="142"/>
      <c r="R4" s="88" t="str">
        <f>Altalanos!$E$10</f>
        <v>Kovács Zoltán</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2" customFormat="1" ht="12.75" customHeight="1" thickBot="1" x14ac:dyDescent="0.3">
      <c r="A6" s="705"/>
      <c r="B6" s="706"/>
      <c r="C6" s="707"/>
      <c r="D6" s="707"/>
      <c r="E6" s="706"/>
      <c r="F6" s="708"/>
      <c r="G6" s="708"/>
      <c r="H6" s="709"/>
      <c r="I6" s="708"/>
      <c r="J6" s="710"/>
      <c r="K6" s="706"/>
      <c r="L6" s="710"/>
      <c r="M6" s="706"/>
      <c r="N6" s="710"/>
      <c r="O6" s="706"/>
      <c r="P6" s="710"/>
      <c r="Q6" s="706"/>
      <c r="R6" s="711"/>
    </row>
    <row r="7" spans="1:21" s="38" customFormat="1" ht="10.5" customHeight="1" x14ac:dyDescent="0.25">
      <c r="A7" s="153">
        <v>1</v>
      </c>
      <c r="B7" s="384" t="str">
        <f>IF($E7="","",VLOOKUP($E7,'1Q ELO (5)'!$A$7:$M$32,12))</f>
        <v/>
      </c>
      <c r="C7" s="384" t="str">
        <f>IF($E7="","",VLOOKUP($E7,'1Q ELO (5)'!$A$7:$M$32,13))</f>
        <v/>
      </c>
      <c r="D7" s="414" t="str">
        <f>IF($E7="","",VLOOKUP($E7,'1Q ELO (5)'!$A$7:$M$32,5))</f>
        <v/>
      </c>
      <c r="E7" s="155"/>
      <c r="F7" s="618" t="str">
        <f>UPPER(IF($E7="","",VLOOKUP($E7,'1Q ELO (5)'!$A$7:$M$32,2)))</f>
        <v/>
      </c>
      <c r="G7" s="618" t="str">
        <f>IF($E7="","",VLOOKUP($E7,'1Q ELO (5)'!$A$7:$M$32,3))</f>
        <v/>
      </c>
      <c r="H7" s="618"/>
      <c r="I7" s="618" t="str">
        <f>IF($E7="","",VLOOKUP($E7,'1Q ELO (5)'!$A$7:$M$32,4))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(5)'!$A$7:$M$32,12))</f>
        <v/>
      </c>
      <c r="C9" s="384" t="str">
        <f>IF($E9="","",VLOOKUP($E9,'1Q ELO (5)'!$A$7:$M$32,13))</f>
        <v/>
      </c>
      <c r="D9" s="414" t="str">
        <f>IF($E9="","",VLOOKUP($E9,'1Q ELO (5)'!$A$7:$M$32,5))</f>
        <v/>
      </c>
      <c r="E9" s="155"/>
      <c r="F9" s="450" t="str">
        <f>UPPER(IF($E9="","",VLOOKUP($E9,'1Q ELO (5)'!$A$7:$M$32,2)))</f>
        <v/>
      </c>
      <c r="G9" s="450" t="str">
        <f>IF($E9="","",VLOOKUP($E9,'1Q ELO (5)'!$A$7:$M$32,3))</f>
        <v/>
      </c>
      <c r="H9" s="450"/>
      <c r="I9" s="450" t="str">
        <f>IF($E9="","",VLOOKUP($E9,'1Q ELO (5)'!$A$7:$M$32,4))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 (5)'!$A$7:$M$32,12))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(5)'!$A$7:$M$32,12))</f>
        <v/>
      </c>
      <c r="C11" s="384" t="str">
        <f>IF($E11="","",VLOOKUP($E11,'1Q ELO (5)'!$A$7:$M$32,13))</f>
        <v/>
      </c>
      <c r="D11" s="414" t="str">
        <f>IF($E11="","",VLOOKUP($E11,'1Q ELO (5)'!$A$7:$M$32,5))</f>
        <v/>
      </c>
      <c r="E11" s="155"/>
      <c r="F11" s="450" t="str">
        <f>UPPER(IF($E11="","",VLOOKUP($E11,'1Q ELO (5)'!$A$7:$M$32,2)))</f>
        <v/>
      </c>
      <c r="G11" s="450" t="str">
        <f>IF($E11="","",VLOOKUP($E11,'1Q ELO (5)'!$A$7:$M$32,3))</f>
        <v/>
      </c>
      <c r="H11" s="450"/>
      <c r="I11" s="450" t="str">
        <f>IF($E11="","",VLOOKUP($E11,'1Q ELO (5)'!$A$7:$M$32,4))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 (5)'!$A$7:$M$32,12))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 (5)'!$A$7:$M$32,12))</f>
        <v/>
      </c>
      <c r="C13" s="384" t="str">
        <f>IF($E13="","",VLOOKUP($E13,'1Q ELO (5)'!$A$7:$M$32,13))</f>
        <v/>
      </c>
      <c r="D13" s="414" t="str">
        <f>IF($E13="","",VLOOKUP($E13,'1Q ELO (5)'!$A$7:$M$32,5))</f>
        <v/>
      </c>
      <c r="E13" s="155"/>
      <c r="F13" s="450" t="str">
        <f>UPPER(IF($E13="","",VLOOKUP($E13,'1Q ELO (5)'!$A$7:$M$32,2)))</f>
        <v/>
      </c>
      <c r="G13" s="450" t="str">
        <f>IF($E13="","",VLOOKUP($E13,'1Q ELO (5)'!$A$7:$M$32,3))</f>
        <v/>
      </c>
      <c r="H13" s="450"/>
      <c r="I13" s="450" t="str">
        <f>IF($E13="","",VLOOKUP($E13,'1Q ELO (5)'!$A$7:$M$32,4))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 (5)'!$A$7:$M$32,12))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 (5)'!$A$7:$M$32,12))</f>
        <v/>
      </c>
      <c r="C15" s="384" t="str">
        <f>IF($E15="","",VLOOKUP($E15,'1Q ELO (5)'!$A$7:$M$32,13))</f>
        <v/>
      </c>
      <c r="D15" s="414" t="str">
        <f>IF($E15="","",VLOOKUP($E15,'1Q ELO (5)'!$A$7:$M$32,5))</f>
        <v/>
      </c>
      <c r="E15" s="654"/>
      <c r="F15" s="618" t="str">
        <f>UPPER(IF($E15="","",VLOOKUP($E15,'1Q ELO (5)'!$A$7:$M$32,2)))</f>
        <v/>
      </c>
      <c r="G15" s="618" t="str">
        <f>IF($E15="","",VLOOKUP($E15,'1Q ELO (5)'!$A$7:$M$32,3))</f>
        <v/>
      </c>
      <c r="H15" s="618"/>
      <c r="I15" s="618" t="str">
        <f>IF($E15="","",VLOOKUP($E15,'1Q ELO (5)'!$A$7:$M$32,4))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 (5)'!$A$7:$M$32,12))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(5)'!$A$7:$M$32,12))</f>
        <v/>
      </c>
      <c r="C17" s="384" t="str">
        <f>IF($E17="","",VLOOKUP($E17,'1Q ELO (5)'!$A$7:$M$32,13))</f>
        <v/>
      </c>
      <c r="D17" s="414" t="str">
        <f>IF($E17="","",VLOOKUP($E17,'1Q ELO (5)'!$A$7:$M$32,5))</f>
        <v/>
      </c>
      <c r="E17" s="155"/>
      <c r="F17" s="450" t="str">
        <f>UPPER(IF($E17="","",VLOOKUP($E17,'1Q ELO (5)'!$A$7:$M$32,2)))</f>
        <v/>
      </c>
      <c r="G17" s="450" t="str">
        <f>IF($E17="","",VLOOKUP($E17,'1Q ELO (5)'!$A$7:$M$32,3))</f>
        <v/>
      </c>
      <c r="H17" s="450"/>
      <c r="I17" s="450" t="str">
        <f>IF($E17="","",VLOOKUP($E17,'1Q ELO (5)'!$A$7:$M$32,4))</f>
        <v/>
      </c>
      <c r="J17" s="176"/>
      <c r="K17" s="157"/>
      <c r="L17" s="177"/>
      <c r="M17" s="157"/>
      <c r="N17" s="182"/>
      <c r="O17" s="182"/>
      <c r="P17" s="182"/>
      <c r="Q17" s="163"/>
      <c r="R17" s="164"/>
      <c r="S17" s="165"/>
    </row>
    <row r="18" spans="1:19" s="38" customFormat="1" ht="9.6" customHeight="1" x14ac:dyDescent="0.25">
      <c r="A18" s="167"/>
      <c r="B18" s="306" t="str">
        <f>IF($E18="","",VLOOKUP($E18,'1Q ELO (5)'!$A$7:$M$32,12))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(5)'!$A$7:$M$32,12))</f>
        <v/>
      </c>
      <c r="C19" s="384" t="str">
        <f>IF($E19="","",VLOOKUP($E19,'1Q ELO (5)'!$A$7:$M$32,13))</f>
        <v/>
      </c>
      <c r="D19" s="414" t="str">
        <f>IF($E19="","",VLOOKUP($E19,'1Q ELO (5)'!$A$7:$M$32,5))</f>
        <v/>
      </c>
      <c r="E19" s="155"/>
      <c r="F19" s="450" t="str">
        <f>UPPER(IF($E19="","",VLOOKUP($E19,'1Q ELO (5)'!$A$7:$M$32,2)))</f>
        <v/>
      </c>
      <c r="G19" s="450" t="str">
        <f>IF($E19="","",VLOOKUP($E19,'1Q ELO (5)'!$A$7:$M$32,3))</f>
        <v/>
      </c>
      <c r="H19" s="450"/>
      <c r="I19" s="450" t="str">
        <f>IF($E19="","",VLOOKUP($E19,'1Q ELO (5)'!$A$7:$M$32,4))</f>
        <v/>
      </c>
      <c r="J19" s="158"/>
      <c r="K19" s="157"/>
      <c r="L19" s="183"/>
      <c r="M19" s="157"/>
      <c r="N19" s="182"/>
      <c r="O19" s="182"/>
      <c r="P19" s="182"/>
      <c r="Q19" s="163"/>
      <c r="R19" s="164"/>
      <c r="S19" s="165"/>
    </row>
    <row r="20" spans="1:19" s="38" customFormat="1" ht="9.6" customHeight="1" x14ac:dyDescent="0.25">
      <c r="A20" s="167"/>
      <c r="B20" s="306" t="str">
        <f>IF($E20="","",VLOOKUP($E20,'1Q ELO (5)'!$A$7:$M$32,12))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 (5)'!$A$7:$M$32,12))</f>
        <v/>
      </c>
      <c r="C21" s="384" t="str">
        <f>IF($E21="","",VLOOKUP($E21,'1Q ELO (5)'!$A$7:$M$32,13))</f>
        <v/>
      </c>
      <c r="D21" s="414" t="str">
        <f>IF($E21="","",VLOOKUP($E21,'1Q ELO (5)'!$A$7:$M$32,5))</f>
        <v/>
      </c>
      <c r="E21" s="155"/>
      <c r="F21" s="450" t="str">
        <f>UPPER(IF($E21="","",VLOOKUP($E21,'1Q ELO (5)'!$A$7:$M$32,2)))</f>
        <v/>
      </c>
      <c r="G21" s="450" t="str">
        <f>IF($E21="","",VLOOKUP($E21,'1Q ELO (5)'!$A$7:$M$32,3))</f>
        <v/>
      </c>
      <c r="H21" s="450"/>
      <c r="I21" s="450" t="str">
        <f>IF($E21="","",VLOOKUP($E21,'1Q ELO (5)'!$A$7:$M$32,4))</f>
        <v/>
      </c>
      <c r="J21" s="186"/>
      <c r="K21" s="157"/>
      <c r="L21" s="157"/>
      <c r="M21" s="157"/>
      <c r="N21" s="182"/>
      <c r="O21" s="182"/>
      <c r="P21" s="182"/>
      <c r="Q21" s="163"/>
      <c r="R21" s="164"/>
      <c r="S21" s="165"/>
    </row>
    <row r="22" spans="1:19" s="38" customFormat="1" ht="9.6" customHeight="1" x14ac:dyDescent="0.25">
      <c r="A22" s="167"/>
      <c r="B22" s="306" t="str">
        <f>IF($E22="","",VLOOKUP($E22,'1Q ELO (5)'!$A$7:$M$32,12))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 (5)'!$A$7:$M$32,12))</f>
        <v/>
      </c>
      <c r="C23" s="384" t="str">
        <f>IF($E23="","",VLOOKUP($E23,'1Q ELO (5)'!$A$7:$M$32,13))</f>
        <v/>
      </c>
      <c r="D23" s="414" t="str">
        <f>IF($E23="","",VLOOKUP($E23,'1Q ELO (5)'!$A$7:$M$32,5))</f>
        <v/>
      </c>
      <c r="E23" s="155"/>
      <c r="F23" s="618" t="str">
        <f>UPPER(IF($E23="","",VLOOKUP($E23,'1Q ELO (5)'!$A$7:$M$32,2)))</f>
        <v/>
      </c>
      <c r="G23" s="618" t="str">
        <f>IF($E23="","",VLOOKUP($E23,'1Q ELO (5)'!$A$7:$M$32,3))</f>
        <v/>
      </c>
      <c r="H23" s="618"/>
      <c r="I23" s="618" t="str">
        <f>IF($E23="","",VLOOKUP($E23,'1Q ELO (5)'!$A$7:$M$32,4))</f>
        <v/>
      </c>
      <c r="J23" s="158"/>
      <c r="K23" s="157"/>
      <c r="L23" s="157"/>
      <c r="M23" s="157"/>
      <c r="N23" s="182"/>
      <c r="O23" s="182"/>
      <c r="P23" s="182"/>
      <c r="Q23" s="163"/>
      <c r="R23" s="164"/>
      <c r="S23" s="165"/>
    </row>
    <row r="24" spans="1:19" s="38" customFormat="1" ht="9.6" customHeight="1" x14ac:dyDescent="0.25">
      <c r="A24" s="167"/>
      <c r="B24" s="645" t="str">
        <f>IF($E24="","",VLOOKUP($E24,'1Q ELO (5)'!$A$7:$M$32,12))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 (5)'!$A$7:$M$32,12))</f>
        <v/>
      </c>
      <c r="C25" s="384" t="str">
        <f>IF($E25="","",VLOOKUP($E25,'1Q ELO (5)'!$A$7:$M$32,13))</f>
        <v/>
      </c>
      <c r="D25" s="414" t="str">
        <f>IF($E25="","",VLOOKUP($E25,'1Q ELO (5)'!$A$7:$M$32,5))</f>
        <v/>
      </c>
      <c r="E25" s="155"/>
      <c r="F25" s="450" t="str">
        <f>UPPER(IF($E25="","",VLOOKUP($E25,'1Q ELO (5)'!$A$7:$M$32,2)))</f>
        <v/>
      </c>
      <c r="G25" s="450" t="str">
        <f>IF($E25="","",VLOOKUP($E25,'1Q ELO (5)'!$A$7:$M$32,3))</f>
        <v/>
      </c>
      <c r="H25" s="450"/>
      <c r="I25" s="450" t="str">
        <f>IF($E25="","",VLOOKUP($E25,'1Q ELO (5)'!$A$7:$M$32,4))</f>
        <v/>
      </c>
      <c r="J25" s="176"/>
      <c r="K25" s="157"/>
      <c r="L25" s="177"/>
      <c r="M25" s="157"/>
      <c r="N25" s="182"/>
      <c r="O25" s="182"/>
      <c r="P25" s="182"/>
      <c r="Q25" s="163"/>
      <c r="R25" s="164"/>
      <c r="S25" s="165"/>
    </row>
    <row r="26" spans="1:19" s="38" customFormat="1" ht="9.6" customHeight="1" x14ac:dyDescent="0.25">
      <c r="A26" s="167"/>
      <c r="B26" s="306" t="str">
        <f>IF($E26="","",VLOOKUP($E26,'1Q ELO (5)'!$A$7:$M$32,12))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 (5)'!$A$7:$M$32,12))</f>
        <v/>
      </c>
      <c r="C27" s="384" t="str">
        <f>IF($E27="","",VLOOKUP($E27,'1Q ELO (5)'!$A$7:$M$32,13))</f>
        <v/>
      </c>
      <c r="D27" s="414" t="str">
        <f>IF($E27="","",VLOOKUP($E27,'1Q ELO (5)'!$A$7:$M$32,5))</f>
        <v/>
      </c>
      <c r="E27" s="155"/>
      <c r="F27" s="450" t="str">
        <f>UPPER(IF($E27="","",VLOOKUP($E27,'1Q ELO (5)'!$A$7:$M$32,2)))</f>
        <v/>
      </c>
      <c r="G27" s="450" t="str">
        <f>IF($E27="","",VLOOKUP($E27,'1Q ELO (5)'!$A$7:$M$32,3))</f>
        <v/>
      </c>
      <c r="H27" s="450"/>
      <c r="I27" s="450" t="str">
        <f>IF($E27="","",VLOOKUP($E27,'1Q ELO (5)'!$A$7:$M$32,4))</f>
        <v/>
      </c>
      <c r="J27" s="158"/>
      <c r="K27" s="157"/>
      <c r="L27" s="183"/>
      <c r="M27" s="157"/>
      <c r="N27" s="182"/>
      <c r="O27" s="182"/>
      <c r="P27" s="182"/>
      <c r="Q27" s="163"/>
      <c r="R27" s="164"/>
      <c r="S27" s="165"/>
    </row>
    <row r="28" spans="1:19" s="38" customFormat="1" ht="9.6" customHeight="1" x14ac:dyDescent="0.25">
      <c r="A28" s="192"/>
      <c r="B28" s="306" t="str">
        <f>IF($E28="","",VLOOKUP($E28,'1Q ELO (5)'!$A$7:$M$32,12))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 (5)'!$A$7:$M$32,12))</f>
        <v/>
      </c>
      <c r="C29" s="384" t="str">
        <f>IF($E29="","",VLOOKUP($E29,'1Q ELO (5)'!$A$7:$M$32,13))</f>
        <v/>
      </c>
      <c r="D29" s="414" t="str">
        <f>IF($E29="","",VLOOKUP($E29,'1Q ELO (5)'!$A$7:$M$32,5))</f>
        <v/>
      </c>
      <c r="E29" s="155"/>
      <c r="F29" s="450" t="str">
        <f>UPPER(IF($E29="","",VLOOKUP($E29,'1Q ELO (5)'!$A$7:$M$32,2)))</f>
        <v/>
      </c>
      <c r="G29" s="450" t="str">
        <f>IF($E29="","",VLOOKUP($E29,'1Q ELO (5)'!$A$7:$M$32,3))</f>
        <v/>
      </c>
      <c r="H29" s="450"/>
      <c r="I29" s="450" t="str">
        <f>IF($E29="","",VLOOKUP($E29,'1Q ELO (5)'!$A$7:$M$32,4))</f>
        <v/>
      </c>
      <c r="J29" s="186"/>
      <c r="K29" s="157"/>
      <c r="L29" s="157"/>
      <c r="M29" s="157"/>
      <c r="N29" s="182"/>
      <c r="O29" s="182"/>
      <c r="P29" s="182"/>
      <c r="Q29" s="163"/>
      <c r="R29" s="164"/>
      <c r="S29" s="165"/>
    </row>
    <row r="30" spans="1:19" s="38" customFormat="1" ht="9.6" customHeight="1" x14ac:dyDescent="0.25">
      <c r="A30" s="167"/>
      <c r="B30" s="306" t="str">
        <f>IF($E30="","",VLOOKUP($E30,'1Q ELO (5)'!$A$7:$M$32,12))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 (5)'!$A$7:$M$32,12))</f>
        <v/>
      </c>
      <c r="C31" s="384" t="str">
        <f>IF($E31="","",VLOOKUP($E31,'1Q ELO (5)'!$A$7:$M$32,13))</f>
        <v/>
      </c>
      <c r="D31" s="414" t="str">
        <f>IF($E31="","",VLOOKUP($E31,'1Q ELO (5)'!$A$7:$M$32,5))</f>
        <v/>
      </c>
      <c r="E31" s="654"/>
      <c r="F31" s="618" t="str">
        <f>UPPER(IF($E31="","",VLOOKUP($E31,'1Q ELO (5)'!$A$7:$M$32,2)))</f>
        <v/>
      </c>
      <c r="G31" s="618" t="str">
        <f>IF($E31="","",VLOOKUP($E31,'1Q ELO (5)'!$A$7:$M$32,3))</f>
        <v/>
      </c>
      <c r="H31" s="618"/>
      <c r="I31" s="618" t="str">
        <f>IF($E31="","",VLOOKUP($E31,'1Q ELO (5)'!$A$7:$M$32,4))</f>
        <v/>
      </c>
      <c r="J31" s="188"/>
      <c r="K31" s="157"/>
      <c r="L31" s="157"/>
      <c r="M31" s="157"/>
      <c r="N31" s="182"/>
      <c r="O31" s="157"/>
      <c r="P31" s="182"/>
      <c r="Q31" s="163"/>
      <c r="R31" s="164"/>
      <c r="S31" s="165"/>
    </row>
    <row r="32" spans="1:19" s="38" customFormat="1" ht="9.6" customHeight="1" x14ac:dyDescent="0.25">
      <c r="A32" s="167"/>
      <c r="B32" s="645" t="str">
        <f>IF($E32="","",VLOOKUP($E32,'1Q ELO (5)'!$A$7:$M$32,12))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 (5)'!$A$7:$M$32,12))</f>
        <v/>
      </c>
      <c r="C33" s="384" t="str">
        <f>IF($E33="","",VLOOKUP($E33,'1Q ELO (5)'!$A$7:$M$32,13))</f>
        <v/>
      </c>
      <c r="D33" s="414" t="str">
        <f>IF($E33="","",VLOOKUP($E33,'1Q ELO (5)'!$A$7:$M$32,5))</f>
        <v/>
      </c>
      <c r="E33" s="155"/>
      <c r="F33" s="450" t="str">
        <f>UPPER(IF($E33="","",VLOOKUP($E33,'1Q ELO (5)'!$A$7:$M$32,2)))</f>
        <v/>
      </c>
      <c r="G33" s="450" t="str">
        <f>IF($E33="","",VLOOKUP($E33,'1Q ELO (5)'!$A$7:$M$32,3))</f>
        <v/>
      </c>
      <c r="H33" s="450"/>
      <c r="I33" s="450" t="str">
        <f>IF($E33="","",VLOOKUP($E33,'1Q ELO (5)'!$A$7:$M$32,4))</f>
        <v/>
      </c>
      <c r="J33" s="176"/>
      <c r="K33" s="157"/>
      <c r="L33" s="177"/>
      <c r="M33" s="157"/>
      <c r="N33" s="182"/>
      <c r="O33" s="182"/>
      <c r="P33" s="182"/>
      <c r="Q33" s="163"/>
      <c r="R33" s="164"/>
      <c r="S33" s="165"/>
    </row>
    <row r="34" spans="1:19" s="38" customFormat="1" ht="9.6" customHeight="1" x14ac:dyDescent="0.25">
      <c r="A34" s="167"/>
      <c r="B34" s="645" t="str">
        <f>IF($E34="","",VLOOKUP($E34,'1Q ELO (5)'!$A$7:$M$32,12))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 (5)'!$A$7:$M$32,12))</f>
        <v/>
      </c>
      <c r="C35" s="384" t="str">
        <f>IF($E35="","",VLOOKUP($E35,'1Q ELO (5)'!$A$7:$M$32,13))</f>
        <v/>
      </c>
      <c r="D35" s="414" t="str">
        <f>IF($E35="","",VLOOKUP($E35,'1Q ELO (5)'!$A$7:$M$32,5))</f>
        <v/>
      </c>
      <c r="E35" s="155"/>
      <c r="F35" s="450" t="str">
        <f>UPPER(IF($E35="","",VLOOKUP($E35,'1Q ELO (5)'!$A$7:$M$32,2)))</f>
        <v/>
      </c>
      <c r="G35" s="450" t="str">
        <f>IF($E35="","",VLOOKUP($E35,'1Q ELO (5)'!$A$7:$M$32,3))</f>
        <v/>
      </c>
      <c r="H35" s="450"/>
      <c r="I35" s="450" t="str">
        <f>IF($E35="","",VLOOKUP($E35,'1Q ELO (5)'!$A$7:$M$32,4))</f>
        <v/>
      </c>
      <c r="J35" s="158"/>
      <c r="K35" s="157"/>
      <c r="L35" s="183"/>
      <c r="M35" s="157"/>
      <c r="N35" s="182"/>
      <c r="O35" s="182"/>
      <c r="P35" s="182"/>
      <c r="Q35" s="163"/>
      <c r="R35" s="164"/>
      <c r="S35" s="165"/>
    </row>
    <row r="36" spans="1:19" s="38" customFormat="1" ht="9.6" customHeight="1" x14ac:dyDescent="0.25">
      <c r="A36" s="167"/>
      <c r="B36" s="645" t="str">
        <f>IF($E36="","",VLOOKUP($E36,'1Q ELO (5)'!$A$7:$M$32,12))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 (5)'!$A$7:$M$32,12))</f>
        <v/>
      </c>
      <c r="C37" s="384" t="str">
        <f>IF($E37="","",VLOOKUP($E37,'1Q ELO (5)'!$A$7:$M$32,13))</f>
        <v/>
      </c>
      <c r="D37" s="414" t="str">
        <f>IF($E37="","",VLOOKUP($E37,'1Q ELO (5)'!$A$7:$M$32,5))</f>
        <v/>
      </c>
      <c r="E37" s="155"/>
      <c r="F37" s="450" t="str">
        <f>UPPER(IF($E37="","",VLOOKUP($E37,'1Q ELO (5)'!$A$7:$M$32,2)))</f>
        <v/>
      </c>
      <c r="G37" s="450" t="str">
        <f>IF($E37="","",VLOOKUP($E37,'1Q ELO (5)'!$A$7:$M$32,3))</f>
        <v/>
      </c>
      <c r="H37" s="450"/>
      <c r="I37" s="450" t="str">
        <f>IF($E37="","",VLOOKUP($E37,'1Q ELO (5)'!$A$7:$M$32,4))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 (5)'!$A$7:$O$134,2)))</f>
        <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 (5)'!$A$7:$O$134,2)))</f>
        <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 (5)'!$A$7:$O$134,2)))</f>
        <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 (5)'!$A$7:$O$134,2)))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t="str">
        <f>R4</f>
        <v>Kovács Zoltán</v>
      </c>
      <c r="P47" s="229"/>
      <c r="Q47" s="230"/>
      <c r="R47" s="241">
        <f>MIN(4,'1Q ELO (5)'!O5)</f>
        <v>4</v>
      </c>
    </row>
  </sheetData>
  <mergeCells count="1">
    <mergeCell ref="A4:C4"/>
  </mergeCells>
  <conditionalFormatting sqref="E7 E15 E17 E19 E21 E23">
    <cfRule type="expression" dxfId="142" priority="1" stopIfTrue="1">
      <formula>$E7&lt;5</formula>
    </cfRule>
  </conditionalFormatting>
  <conditionalFormatting sqref="F7 F9 F11 F13 F15 F17 F19 F21 F23 F25 F27 F29 F31 F33 F35 F37">
    <cfRule type="cellIs" dxfId="141" priority="2" stopIfTrue="1" operator="equal">
      <formula>"Bye"</formula>
    </cfRule>
  </conditionalFormatting>
  <conditionalFormatting sqref="H7 H9 H11 H13 H15 H17 H19 H21 H23 H25 H27 H29 H31 H33 H35 H37">
    <cfRule type="expression" dxfId="140" priority="9" stopIfTrue="1">
      <formula>AND($E7&lt;9,$C7&gt;0)</formula>
    </cfRule>
  </conditionalFormatting>
  <conditionalFormatting sqref="I8 K10 I12 M14 I16 K18 I20 I24 K26 I28 M30 I32 K34 I36">
    <cfRule type="expression" dxfId="139" priority="6" stopIfTrue="1">
      <formula>AND($O$1="CU",I8="Umpire")</formula>
    </cfRule>
    <cfRule type="expression" dxfId="138" priority="7" stopIfTrue="1">
      <formula>AND($O$1="CU",I8&lt;&gt;"Umpire",J8&lt;&gt;"")</formula>
    </cfRule>
    <cfRule type="expression" dxfId="137" priority="8" stopIfTrue="1">
      <formula>AND($O$1="CU",I8&lt;&gt;"Umpire")</formula>
    </cfRule>
  </conditionalFormatting>
  <conditionalFormatting sqref="J8 L10 J12 N14 J16 L18 J20 J24 L26 J28 N30 J32 L34 J36 R47">
    <cfRule type="expression" dxfId="136" priority="3" stopIfTrue="1">
      <formula>$O$1="CU"</formula>
    </cfRule>
  </conditionalFormatting>
  <conditionalFormatting sqref="K8 M10 K12 O14 K16 M18 K20 K24 M26 K28 O30 K32 M34 K36">
    <cfRule type="expression" dxfId="135" priority="4" stopIfTrue="1">
      <formula>J8="as"</formula>
    </cfRule>
    <cfRule type="expression" dxfId="134" priority="5" stopIfTrue="1">
      <formula>J8="bs"</formula>
    </cfRule>
  </conditionalFormatting>
  <dataValidations count="1">
    <dataValidation type="list" allowBlank="1" showInputMessage="1" sqref="I32 I20 I24 I28 I16 I8 I12 M14 M30 I36 K34 K26 K18 K10" xr:uid="{1602930D-21A8-43FF-A807-FC6CAFF145CC}">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373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AD26D-43EE-4C2A-BEDA-753380F89D84}">
  <sheetPr codeName="Munka16">
    <tabColor indexed="11"/>
  </sheetPr>
  <dimension ref="A1:AK49"/>
  <sheetViews>
    <sheetView workbookViewId="0">
      <selection activeCell="N26" sqref="N26"/>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str">
        <f>IF(Y5=1,CONCATENATE(VLOOKUP(Y3,AA16:AH27,2)),CONCATENATE(VLOOKUP(Y3,AA2:AK13,2)))</f>
        <v>40</v>
      </c>
      <c r="AC1" s="605" t="str">
        <f>IF(Y5=1,CONCATENATE(VLOOKUP(Y3,AA16:AK27,3)),CONCATENATE(VLOOKUP(Y3,AA2:AK13,3)))</f>
        <v>25</v>
      </c>
      <c r="AD1" s="605" t="str">
        <f>IF(Y5=1,CONCATENATE(VLOOKUP(Y3,AA16:AK27,4)),CONCATENATE(VLOOKUP(Y3,AA2:AK13,4)))</f>
        <v>18</v>
      </c>
      <c r="AE1" s="605" t="str">
        <f>IF(Y5=1,CONCATENATE(VLOOKUP(Y3,AA16:AK27,5)),CONCATENATE(VLOOKUP(Y3,AA2:AK13,5)))</f>
        <v>13</v>
      </c>
      <c r="AF1" s="605" t="str">
        <f>IF(Y5=1,CONCATENATE(VLOOKUP(Y3,AA16:AK27,6)),CONCATENATE(VLOOKUP(Y3,AA2:AK13,6)))</f>
        <v>10</v>
      </c>
      <c r="AG1" s="605" t="str">
        <f>IF(Y5=1,CONCATENATE(VLOOKUP(Y3,AA16:AK27,7)),CONCATENATE(VLOOKUP(Y3,AA2:AK13,7)))</f>
        <v>8</v>
      </c>
      <c r="AH1" s="605" t="str">
        <f>IF(Y5=1,CONCATENATE(VLOOKUP(Y3,AA16:AK27,8)),CONCATENATE(VLOOKUP(Y3,AA2:AK13,8)))</f>
        <v>6</v>
      </c>
      <c r="AI1" s="605" t="str">
        <f>IF(Y5=1,CONCATENATE(VLOOKUP(Y3,AA16:AK27,9)),CONCATENATE(VLOOKUP(Y3,AA2:AK13,9)))</f>
        <v>5</v>
      </c>
      <c r="AJ1" s="605" t="str">
        <f>IF(Y5=1,CONCATENATE(VLOOKUP(Y3,AA16:AK27,10)),CONCATENATE(VLOOKUP(Y3,AA2:AK13,10)))</f>
        <v>4</v>
      </c>
      <c r="AK1" s="605" t="str">
        <f>IF(Y5=1,CONCATENATE(VLOOKUP(Y3,AA16:AK27,11)),CONCATENATE(VLOOKUP(Y3,AA2:AK13,11)))</f>
        <v>3</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t="str">
        <f>IF(H4="OB","A",IF(H4="IX","W",H4))</f>
        <v>L12 "B"</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t="s">
        <v>471</v>
      </c>
      <c r="I4" s="482"/>
      <c r="J4" s="484"/>
      <c r="K4" s="485"/>
      <c r="L4" s="487" t="str">
        <f>Altalanos!$E$10</f>
        <v>Kovács Zoltán</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IF($B7="","",VLOOKUP($B7,#REF!,5))</f>
        <v/>
      </c>
      <c r="D7" s="545" t="str">
        <f>IF($B7="","",VLOOKUP($B7,#REF!,15))</f>
        <v/>
      </c>
      <c r="E7" s="735" t="s">
        <v>362</v>
      </c>
      <c r="F7" s="544"/>
      <c r="G7" s="735" t="s">
        <v>366</v>
      </c>
      <c r="H7" s="544"/>
      <c r="I7" s="735" t="s">
        <v>300</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IF($B9="","",VLOOKUP($B9,#REF!,5))</f>
        <v/>
      </c>
      <c r="D9" s="545" t="str">
        <f>IF($B9="","",VLOOKUP($B9,#REF!,15))</f>
        <v/>
      </c>
      <c r="E9" s="734" t="s">
        <v>367</v>
      </c>
      <c r="F9" s="546"/>
      <c r="G9" s="734" t="s">
        <v>368</v>
      </c>
      <c r="H9" s="546"/>
      <c r="I9" s="734" t="s">
        <v>307</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IF($B11="","",VLOOKUP($B11,#REF!,5))</f>
        <v/>
      </c>
      <c r="D11" s="545" t="str">
        <f>IF($B11="","",VLOOKUP($B11,#REF!,15))</f>
        <v/>
      </c>
      <c r="E11" s="734" t="s">
        <v>369</v>
      </c>
      <c r="F11" s="546"/>
      <c r="G11" s="734" t="s">
        <v>370</v>
      </c>
      <c r="H11" s="546"/>
      <c r="I11" s="734" t="s">
        <v>300</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IF($B13="","",VLOOKUP($B13,#REF!,5))</f>
        <v/>
      </c>
      <c r="D13" s="545" t="str">
        <f>IF($B13="","",VLOOKUP($B13,#REF!,15))</f>
        <v/>
      </c>
      <c r="E13" s="735" t="s">
        <v>332</v>
      </c>
      <c r="F13" s="544"/>
      <c r="G13" s="735" t="s">
        <v>360</v>
      </c>
      <c r="H13" s="544"/>
      <c r="I13" s="735" t="s">
        <v>249</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IF($B15="","",VLOOKUP($B15,#REF!,5))</f>
        <v/>
      </c>
      <c r="D15" s="545" t="str">
        <f>IF($B15="","",VLOOKUP($B15,#REF!,15))</f>
        <v/>
      </c>
      <c r="E15" s="734" t="s">
        <v>305</v>
      </c>
      <c r="F15" s="546"/>
      <c r="G15" s="734" t="s">
        <v>361</v>
      </c>
      <c r="H15" s="546"/>
      <c r="I15" s="734" t="s">
        <v>307</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IF($B17="","",VLOOKUP($B17,#REF!,5))</f>
        <v/>
      </c>
      <c r="D17" s="545" t="str">
        <f>IF($B17="","",VLOOKUP($B17,#REF!,15))</f>
        <v/>
      </c>
      <c r="E17" s="734" t="s">
        <v>362</v>
      </c>
      <c r="F17" s="546"/>
      <c r="G17" s="734" t="s">
        <v>363</v>
      </c>
      <c r="H17" s="546"/>
      <c r="I17" s="734" t="s">
        <v>307</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IF($B19="","",VLOOKUP($B19,#REF!,5))</f>
        <v/>
      </c>
      <c r="D19" s="545" t="str">
        <f>IF($B19="","",VLOOKUP($B19,#REF!,15))</f>
        <v/>
      </c>
      <c r="E19" s="734" t="s">
        <v>364</v>
      </c>
      <c r="F19" s="546"/>
      <c r="G19" s="734" t="s">
        <v>365</v>
      </c>
      <c r="H19" s="546"/>
      <c r="I19" s="734" t="s">
        <v>300</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68"/>
      <c r="C22" s="768"/>
      <c r="D22" s="766" t="str">
        <f>E7</f>
        <v>Debreczeni</v>
      </c>
      <c r="E22" s="766"/>
      <c r="F22" s="766" t="str">
        <f>E9</f>
        <v>Magyar</v>
      </c>
      <c r="G22" s="766"/>
      <c r="H22" s="766" t="str">
        <f>E11</f>
        <v>Kölüs</v>
      </c>
      <c r="I22" s="76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64" t="str">
        <f>E7</f>
        <v>Debreczeni</v>
      </c>
      <c r="C23" s="764"/>
      <c r="D23" s="767"/>
      <c r="E23" s="767"/>
      <c r="F23" s="765"/>
      <c r="G23" s="765"/>
      <c r="H23" s="765"/>
      <c r="I23" s="765"/>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64" t="str">
        <f>E9</f>
        <v>Magyar</v>
      </c>
      <c r="C24" s="764"/>
      <c r="D24" s="765"/>
      <c r="E24" s="765"/>
      <c r="F24" s="767"/>
      <c r="G24" s="767"/>
      <c r="H24" s="765"/>
      <c r="I24" s="765"/>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64" t="str">
        <f>E11</f>
        <v>Kölüs</v>
      </c>
      <c r="C25" s="764"/>
      <c r="D25" s="765"/>
      <c r="E25" s="765"/>
      <c r="F25" s="765"/>
      <c r="G25" s="765"/>
      <c r="H25" s="767"/>
      <c r="I25" s="767"/>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68"/>
      <c r="C27" s="768"/>
      <c r="D27" s="766" t="str">
        <f>E13</f>
        <v>Kaczkó</v>
      </c>
      <c r="E27" s="766"/>
      <c r="F27" s="766" t="str">
        <f>E15</f>
        <v>Saoud</v>
      </c>
      <c r="G27" s="766"/>
      <c r="H27" s="766" t="str">
        <f>E17</f>
        <v>Debreczeni</v>
      </c>
      <c r="I27" s="766"/>
      <c r="J27" s="766" t="str">
        <f>E19</f>
        <v>Pocsay</v>
      </c>
      <c r="K27" s="76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64" t="str">
        <f>E13</f>
        <v>Kaczkó</v>
      </c>
      <c r="C28" s="764"/>
      <c r="D28" s="767"/>
      <c r="E28" s="767"/>
      <c r="F28" s="765"/>
      <c r="G28" s="765"/>
      <c r="H28" s="765"/>
      <c r="I28" s="765"/>
      <c r="J28" s="766"/>
      <c r="K28" s="766"/>
      <c r="L28" s="521"/>
      <c r="M28" s="585"/>
    </row>
    <row r="29" spans="1:37" ht="18.75" customHeight="1" x14ac:dyDescent="0.25">
      <c r="A29" s="582" t="s">
        <v>172</v>
      </c>
      <c r="B29" s="764" t="str">
        <f>E15</f>
        <v>Saoud</v>
      </c>
      <c r="C29" s="764"/>
      <c r="D29" s="765"/>
      <c r="E29" s="765"/>
      <c r="F29" s="767"/>
      <c r="G29" s="767"/>
      <c r="H29" s="765"/>
      <c r="I29" s="765"/>
      <c r="J29" s="765"/>
      <c r="K29" s="765"/>
      <c r="L29" s="521"/>
      <c r="M29" s="585"/>
    </row>
    <row r="30" spans="1:37" ht="18.75" customHeight="1" x14ac:dyDescent="0.25">
      <c r="A30" s="582" t="s">
        <v>173</v>
      </c>
      <c r="B30" s="764" t="str">
        <f>E17</f>
        <v>Debreczeni</v>
      </c>
      <c r="C30" s="764"/>
      <c r="D30" s="765"/>
      <c r="E30" s="765"/>
      <c r="F30" s="765"/>
      <c r="G30" s="765"/>
      <c r="H30" s="767"/>
      <c r="I30" s="767"/>
      <c r="J30" s="765"/>
      <c r="K30" s="765"/>
      <c r="L30" s="521"/>
      <c r="M30" s="585"/>
    </row>
    <row r="31" spans="1:37" ht="18.75" customHeight="1" x14ac:dyDescent="0.25">
      <c r="A31" s="582" t="s">
        <v>177</v>
      </c>
      <c r="B31" s="764" t="str">
        <f>E19</f>
        <v>Pocsay</v>
      </c>
      <c r="C31" s="764"/>
      <c r="D31" s="765"/>
      <c r="E31" s="765"/>
      <c r="F31" s="765"/>
      <c r="G31" s="765"/>
      <c r="H31" s="766"/>
      <c r="I31" s="766"/>
      <c r="J31" s="767"/>
      <c r="K31" s="767"/>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61" t="str">
        <f>IF(M23=1,B23,IF(M24=1,B24,IF(M25=1,B25,"")))</f>
        <v/>
      </c>
      <c r="D34" s="761"/>
      <c r="E34" s="552" t="s">
        <v>175</v>
      </c>
      <c r="F34" s="761" t="str">
        <f>IF(M28=1,B28,IF(M29=1,B29,IF(M30=1,B30,IF(M31=1,B31,""))))</f>
        <v/>
      </c>
      <c r="G34" s="761"/>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61" t="str">
        <f>IF(M23=2,B23,IF(M24=2,B24,IF(M25=2,B25,"")))</f>
        <v/>
      </c>
      <c r="D36" s="761"/>
      <c r="E36" s="552" t="s">
        <v>175</v>
      </c>
      <c r="F36" s="761" t="str">
        <f>IF(M28=2,B28,IF(M29=2,B29,IF(M30=2,B30,IF(M31=2,B31,""))))</f>
        <v/>
      </c>
      <c r="G36" s="761"/>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61" t="str">
        <f>IF(M23=3,B23,IF(M24=3,B24,IF(M25=3,B25,"")))</f>
        <v/>
      </c>
      <c r="D38" s="761"/>
      <c r="E38" s="552" t="s">
        <v>175</v>
      </c>
      <c r="F38" s="761" t="str">
        <f>IF(M28=3,B28,IF(M29=3,B29,IF(M30=3,B30,IF(M31=3,B31,""))))</f>
        <v/>
      </c>
      <c r="G38" s="761"/>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62" t="e">
        <f>IF(D42&gt;$R$44,,UPPER(VLOOKUP(D42,#REF!,2)))</f>
        <v>#REF!</v>
      </c>
      <c r="F42" s="762"/>
      <c r="G42" s="567" t="s">
        <v>7</v>
      </c>
      <c r="H42" s="533"/>
      <c r="I42" s="561"/>
      <c r="J42" s="568"/>
      <c r="K42" s="527" t="s">
        <v>111</v>
      </c>
      <c r="L42" s="574"/>
      <c r="M42" s="562"/>
      <c r="P42" s="556"/>
      <c r="Q42" s="556"/>
      <c r="R42" s="223"/>
    </row>
    <row r="43" spans="1:18" x14ac:dyDescent="0.25">
      <c r="A43" s="536" t="s">
        <v>124</v>
      </c>
      <c r="B43" s="330"/>
      <c r="C43" s="538"/>
      <c r="D43" s="563">
        <v>2</v>
      </c>
      <c r="E43" s="763" t="e">
        <f>IF(D43&gt;$R$44,,UPPER(VLOOKUP(D43,#REF!,2)))</f>
        <v>#REF!</v>
      </c>
      <c r="F43" s="763"/>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t="e">
        <f>MIN(4,#REF!)</f>
        <v>#REF!</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Kovács Zoltán</v>
      </c>
      <c r="L49" s="499"/>
      <c r="M49" s="566"/>
      <c r="P49" s="223"/>
      <c r="Q49" s="217"/>
      <c r="R49" s="557"/>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E7 E9 E11 E13 E15 E17 E19">
    <cfRule type="cellIs" dxfId="584" priority="1" stopIfTrue="1" operator="equal">
      <formula>"Bye"</formula>
    </cfRule>
  </conditionalFormatting>
  <conditionalFormatting sqref="R44 R49">
    <cfRule type="expression" dxfId="58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A9063-2D0B-4220-85AF-AD44CCE521B7}">
  <sheetPr codeName="Sheet19">
    <tabColor indexed="42"/>
  </sheetPr>
  <dimension ref="A1:Q156"/>
  <sheetViews>
    <sheetView showGridLines="0" showZeros="0" workbookViewId="0">
      <pane ySplit="6" topLeftCell="A7" activePane="bottomLeft" state="frozen"/>
      <selection activeCell="F2" sqref="F2"/>
      <selection pane="bottomLeft" activeCell="S9" sqref="S9"/>
    </sheetView>
  </sheetViews>
  <sheetFormatPr defaultRowHeight="13.2" x14ac:dyDescent="0.25"/>
  <cols>
    <col min="1" max="1" width="3.88671875" customWidth="1"/>
    <col min="2" max="2" width="14.33203125" customWidth="1"/>
    <col min="3" max="3" width="12" customWidth="1"/>
    <col min="4" max="4" width="11.109375" style="44" customWidth="1"/>
    <col min="5" max="5" width="9.33203125" style="656" customWidth="1"/>
    <col min="6" max="6" width="6.109375" style="100" hidden="1" customWidth="1"/>
    <col min="7" max="7" width="33.8867187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Diákolimpiai Döntő</v>
      </c>
      <c r="B1" s="92"/>
      <c r="C1" s="92"/>
      <c r="D1" s="379"/>
      <c r="E1" s="408" t="s">
        <v>123</v>
      </c>
      <c r="F1" s="118"/>
      <c r="G1" s="399"/>
      <c r="H1" s="93"/>
      <c r="I1" s="93"/>
      <c r="J1" s="400"/>
      <c r="K1" s="400"/>
      <c r="L1" s="400"/>
      <c r="M1" s="400"/>
      <c r="N1" s="400"/>
      <c r="O1" s="400"/>
      <c r="P1" s="400"/>
      <c r="Q1" s="401"/>
    </row>
    <row r="2" spans="1:17" ht="13.8" thickBot="1" x14ac:dyDescent="0.3">
      <c r="B2" s="95" t="s">
        <v>122</v>
      </c>
      <c r="C2" s="431">
        <f>Altalanos!$E$8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t="str">
        <f>Altalanos!$A$10</f>
        <v xml:space="preserve">2026. május 7. </v>
      </c>
      <c r="B5" s="402"/>
      <c r="C5" s="96" t="str">
        <f>Altalanos!$C$10</f>
        <v>Gyula</v>
      </c>
      <c r="D5" s="97" t="str">
        <f>Altalanos!$D$10</f>
        <v xml:space="preserve">  </v>
      </c>
      <c r="E5" s="97"/>
      <c r="F5" s="97"/>
      <c r="G5" s="97"/>
      <c r="H5" s="435" t="str">
        <f>Altalanos!$E$10</f>
        <v>Kovács Zoltán</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33" priority="14" stopIfTrue="1">
      <formula>$Q7&gt;=1</formula>
    </cfRule>
  </conditionalFormatting>
  <conditionalFormatting sqref="B7:D37">
    <cfRule type="expression" dxfId="132" priority="1" stopIfTrue="1">
      <formula>$Q7&gt;=1</formula>
    </cfRule>
  </conditionalFormatting>
  <conditionalFormatting sqref="E7:E14">
    <cfRule type="expression" dxfId="131" priority="6" stopIfTrue="1">
      <formula>AND(ROUNDDOWN(($A$4-E7)/365.25,0)&lt;=13,G7&lt;&gt;"OK")</formula>
    </cfRule>
    <cfRule type="expression" dxfId="130" priority="7" stopIfTrue="1">
      <formula>AND(ROUNDDOWN(($A$4-E7)/365.25,0)&lt;=14,G7&lt;&gt;"OK")</formula>
    </cfRule>
    <cfRule type="expression" dxfId="129" priority="8" stopIfTrue="1">
      <formula>AND(ROUNDDOWN(($A$4-E7)/365.25,0)&lt;=17,G7&lt;&gt;"OK")</formula>
    </cfRule>
    <cfRule type="expression" dxfId="128" priority="11" stopIfTrue="1">
      <formula>AND(ROUNDDOWN(($A$4-E7)/365.25,0)&lt;=13,G7&lt;&gt;"OK")</formula>
    </cfRule>
    <cfRule type="expression" dxfId="127" priority="12" stopIfTrue="1">
      <formula>AND(ROUNDDOWN(($A$4-E7)/365.25,0)&lt;=14,G7&lt;&gt;"OK")</formula>
    </cfRule>
    <cfRule type="expression" dxfId="126" priority="13" stopIfTrue="1">
      <formula>AND(ROUNDDOWN(($A$4-E7)/365.25,0)&lt;=17,G7&lt;&gt;"OK")</formula>
    </cfRule>
  </conditionalFormatting>
  <conditionalFormatting sqref="E7:E27 E29:E37">
    <cfRule type="expression" dxfId="125" priority="2" stopIfTrue="1">
      <formula>AND(ROUNDDOWN(($A$4-E7)/365.25,0)&lt;=13,G7&lt;&gt;"OK")</formula>
    </cfRule>
    <cfRule type="expression" dxfId="124" priority="3" stopIfTrue="1">
      <formula>AND(ROUNDDOWN(($A$4-E7)/365.25,0)&lt;=14,G7&lt;&gt;"OK")</formula>
    </cfRule>
    <cfRule type="expression" dxfId="123" priority="4" stopIfTrue="1">
      <formula>AND(ROUNDDOWN(($A$4-E7)/365.25,0)&lt;=17,G7&lt;&gt;"OK")</formula>
    </cfRule>
  </conditionalFormatting>
  <conditionalFormatting sqref="E7:E156">
    <cfRule type="expression" dxfId="122" priority="16" stopIfTrue="1">
      <formula>AND(ROUNDDOWN(($A$4-E7)/365.25,0)&lt;=13,G7&lt;&gt;"OK")</formula>
    </cfRule>
    <cfRule type="expression" dxfId="121" priority="17" stopIfTrue="1">
      <formula>AND(ROUNDDOWN(($A$4-E7)/365.25,0)&lt;=14,G7&lt;&gt;"OK")</formula>
    </cfRule>
    <cfRule type="expression" dxfId="120" priority="18" stopIfTrue="1">
      <formula>AND(ROUNDDOWN(($A$4-E7)/365.25,0)&lt;=17,G7&lt;&gt;"OK")</formula>
    </cfRule>
  </conditionalFormatting>
  <conditionalFormatting sqref="J7:J156">
    <cfRule type="cellIs" dxfId="119"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3ADEE-82A2-424A-A54F-16F02DFA5E17}">
  <sheetPr codeName="Munka45">
    <tabColor indexed="11"/>
  </sheetPr>
  <dimension ref="A1:AK41"/>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 (5)'!$A$7:$O$22,5))</f>
        <v/>
      </c>
      <c r="D7" s="545" t="str">
        <f>IF($B7="","",VLOOKUP($B7,'1MD ELO (5)'!$A$7:$O$22,15))</f>
        <v/>
      </c>
      <c r="E7" s="540" t="str">
        <f>UPPER(IF($B7="","",VLOOKUP($B7,'1MD ELO (5)'!$A$7:$O$22,2)))</f>
        <v/>
      </c>
      <c r="F7" s="546"/>
      <c r="G7" s="540" t="str">
        <f>IF($B7="","",VLOOKUP($B7,'1MD ELO (5)'!$A$7:$O$22,3))</f>
        <v/>
      </c>
      <c r="H7" s="546"/>
      <c r="I7" s="540" t="str">
        <f>IF($B7="","",VLOOKUP($B7,'1MD ELO (5)'!$A$7:$O$22,4))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
      </c>
      <c r="E18" s="766"/>
      <c r="F18" s="766" t="str">
        <f>E9</f>
        <v/>
      </c>
      <c r="G18" s="766"/>
      <c r="H18" s="766" t="str">
        <f>E11</f>
        <v/>
      </c>
      <c r="I18" s="766"/>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
      </c>
      <c r="C19" s="764"/>
      <c r="D19" s="767"/>
      <c r="E19" s="767"/>
      <c r="F19" s="765"/>
      <c r="G19" s="765"/>
      <c r="H19" s="765"/>
      <c r="I19" s="765"/>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
      </c>
      <c r="C20" s="764"/>
      <c r="D20" s="765"/>
      <c r="E20" s="765"/>
      <c r="F20" s="767"/>
      <c r="G20" s="767"/>
      <c r="H20" s="765"/>
      <c r="I20" s="765"/>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
      </c>
      <c r="C21" s="764"/>
      <c r="D21" s="765"/>
      <c r="E21" s="765"/>
      <c r="F21" s="765"/>
      <c r="G21" s="765"/>
      <c r="H21" s="767"/>
      <c r="I21" s="767"/>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62"/>
      <c r="F34" s="762"/>
      <c r="G34" s="567" t="s">
        <v>7</v>
      </c>
      <c r="H34" s="533"/>
      <c r="I34" s="561"/>
      <c r="J34" s="568"/>
      <c r="K34" s="527" t="s">
        <v>111</v>
      </c>
      <c r="L34" s="574"/>
      <c r="M34" s="564"/>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Kovács Zoltán</v>
      </c>
      <c r="L41" s="499"/>
      <c r="M41" s="566"/>
      <c r="P41" s="223"/>
      <c r="Q41" s="217"/>
      <c r="R41" s="557"/>
    </row>
  </sheetData>
  <mergeCells count="20">
    <mergeCell ref="E34:F34"/>
    <mergeCell ref="E35:F35"/>
    <mergeCell ref="B20:C20"/>
    <mergeCell ref="D20:E20"/>
    <mergeCell ref="F20:G20"/>
    <mergeCell ref="H20:I20"/>
    <mergeCell ref="B21:C21"/>
    <mergeCell ref="D21:E21"/>
    <mergeCell ref="F21:G21"/>
    <mergeCell ref="H21:I21"/>
    <mergeCell ref="H18:I18"/>
    <mergeCell ref="B19:C19"/>
    <mergeCell ref="D19:E19"/>
    <mergeCell ref="F19:G19"/>
    <mergeCell ref="H19:I19"/>
    <mergeCell ref="A1:F1"/>
    <mergeCell ref="A4:C4"/>
    <mergeCell ref="B18:C18"/>
    <mergeCell ref="D18:E18"/>
    <mergeCell ref="F18:G18"/>
  </mergeCells>
  <conditionalFormatting sqref="E7 E9 E11">
    <cfRule type="cellIs" dxfId="118" priority="2" stopIfTrue="1" operator="equal">
      <formula>"Bye"</formula>
    </cfRule>
  </conditionalFormatting>
  <conditionalFormatting sqref="R41">
    <cfRule type="expression" dxfId="117"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91698-B531-42AE-B518-56D0674E5F15}">
  <sheetPr codeName="Munka46">
    <tabColor indexed="11"/>
  </sheetPr>
  <dimension ref="A1:AK41"/>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602"/>
      <c r="M4" s="487" t="str">
        <f>Altalanos!$E$10</f>
        <v>Kovács Zoltán</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(5)'!$A$7:$O$22,5))</f>
        <v/>
      </c>
      <c r="D7" s="579" t="str">
        <f>IF($B7="","",VLOOKUP($B7,'1MD ELO (5)'!$A$7:$O$22,15))</f>
        <v/>
      </c>
      <c r="E7" s="775" t="str">
        <f>UPPER(IF($B7="","",VLOOKUP($B7,'1MD ELO (5)'!$A$7:$O$22,2)))</f>
        <v/>
      </c>
      <c r="F7" s="775"/>
      <c r="G7" s="775" t="str">
        <f>IF($B7="","",VLOOKUP($B7,'1MD ELO (5)'!$A$7:$O$22,3))</f>
        <v/>
      </c>
      <c r="H7" s="775"/>
      <c r="I7" s="580" t="str">
        <f>IF($B7="","",VLOOKUP($B7,'1MD ELO (5)'!$A$7:$O$22,4))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(5)'!$A$7:$O$22,5))</f>
        <v/>
      </c>
      <c r="D9" s="579" t="str">
        <f>IF($B9="","",VLOOKUP($B9,'1MD ELO (5)'!$A$7:$O$22,15))</f>
        <v/>
      </c>
      <c r="E9" s="775" t="str">
        <f>UPPER(IF($B9="","",VLOOKUP($B9,'1MD ELO (5)'!$A$7:$O$22,2)))</f>
        <v/>
      </c>
      <c r="F9" s="775"/>
      <c r="G9" s="775" t="str">
        <f>IF($B9="","",VLOOKUP($B9,'1MD ELO (5)'!$A$7:$O$22,3))</f>
        <v/>
      </c>
      <c r="H9" s="775"/>
      <c r="I9" s="58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(5)'!$A$7:$O$22,5))</f>
        <v/>
      </c>
      <c r="D11" s="579" t="str">
        <f>IF($B11="","",VLOOKUP($B11,'1MD ELO (5)'!$A$7:$O$22,15))</f>
        <v/>
      </c>
      <c r="E11" s="775" t="str">
        <f>UPPER(IF($B11="","",VLOOKUP($B11,'1MD ELO (5)'!$A$7:$O$22,2)))</f>
        <v/>
      </c>
      <c r="F11" s="775"/>
      <c r="G11" s="775" t="str">
        <f>IF($B11="","",VLOOKUP($B11,'1MD ELO (5)'!$A$7:$O$22,3))</f>
        <v/>
      </c>
      <c r="H11" s="775"/>
      <c r="I11" s="58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(5)'!$A$7:$O$22,5))</f>
        <v/>
      </c>
      <c r="D13" s="579" t="str">
        <f>IF($B13="","",VLOOKUP($B13,'1MD ELO (5)'!$A$7:$O$22,15))</f>
        <v/>
      </c>
      <c r="E13" s="775" t="str">
        <f>UPPER(IF($B13="","",VLOOKUP($B13,'1MD ELO (5)'!$A$7:$O$22,2)))</f>
        <v/>
      </c>
      <c r="F13" s="775"/>
      <c r="G13" s="775" t="str">
        <f>IF($B13="","",VLOOKUP($B13,'1MD ELO (5)'!$A$7:$O$22,3))</f>
        <v/>
      </c>
      <c r="H13" s="775"/>
      <c r="I13" s="580"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
      </c>
      <c r="E18" s="766"/>
      <c r="F18" s="766" t="str">
        <f>E9</f>
        <v/>
      </c>
      <c r="G18" s="766"/>
      <c r="H18" s="766" t="str">
        <f>E11</f>
        <v/>
      </c>
      <c r="I18" s="766"/>
      <c r="J18" s="766" t="str">
        <f>E13</f>
        <v/>
      </c>
      <c r="K18" s="766"/>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
      </c>
      <c r="C19" s="764"/>
      <c r="D19" s="767"/>
      <c r="E19" s="767"/>
      <c r="F19" s="765"/>
      <c r="G19" s="765"/>
      <c r="H19" s="765"/>
      <c r="I19" s="765"/>
      <c r="J19" s="766"/>
      <c r="K19" s="766"/>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
      </c>
      <c r="C20" s="764"/>
      <c r="D20" s="765"/>
      <c r="E20" s="765"/>
      <c r="F20" s="767"/>
      <c r="G20" s="767"/>
      <c r="H20" s="765"/>
      <c r="I20" s="765"/>
      <c r="J20" s="765"/>
      <c r="K20" s="765"/>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
      </c>
      <c r="C21" s="764"/>
      <c r="D21" s="765"/>
      <c r="E21" s="765"/>
      <c r="F21" s="765"/>
      <c r="G21" s="765"/>
      <c r="H21" s="767"/>
      <c r="I21" s="767"/>
      <c r="J21" s="765"/>
      <c r="K21" s="765"/>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64" t="str">
        <f>E13</f>
        <v/>
      </c>
      <c r="C22" s="764"/>
      <c r="D22" s="765"/>
      <c r="E22" s="765"/>
      <c r="F22" s="765"/>
      <c r="G22" s="765"/>
      <c r="H22" s="766"/>
      <c r="I22" s="766"/>
      <c r="J22" s="767"/>
      <c r="K22" s="767"/>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62"/>
      <c r="F34" s="762"/>
      <c r="G34" s="567" t="s">
        <v>7</v>
      </c>
      <c r="H34" s="533"/>
      <c r="I34" s="561"/>
      <c r="J34" s="568"/>
      <c r="K34" s="527" t="s">
        <v>111</v>
      </c>
      <c r="L34" s="574"/>
      <c r="M34" s="562"/>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M4</f>
        <v>Kovács Zoltán</v>
      </c>
      <c r="L41" s="499"/>
      <c r="M41" s="566"/>
      <c r="P41" s="223"/>
      <c r="Q41" s="217"/>
      <c r="R41" s="557"/>
    </row>
  </sheetData>
  <mergeCells count="37">
    <mergeCell ref="J22:K22"/>
    <mergeCell ref="E34:F34"/>
    <mergeCell ref="E35:F35"/>
    <mergeCell ref="B22:C22"/>
    <mergeCell ref="D22:E22"/>
    <mergeCell ref="F22:G22"/>
    <mergeCell ref="H22:I22"/>
    <mergeCell ref="B21:C21"/>
    <mergeCell ref="D21:E21"/>
    <mergeCell ref="F21:G21"/>
    <mergeCell ref="H21:I21"/>
    <mergeCell ref="J21:K21"/>
    <mergeCell ref="B20:C20"/>
    <mergeCell ref="D20:E20"/>
    <mergeCell ref="F20:G20"/>
    <mergeCell ref="H20:I20"/>
    <mergeCell ref="J20:K20"/>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116" priority="2" stopIfTrue="1" operator="equal">
      <formula>"Bye"</formula>
    </cfRule>
  </conditionalFormatting>
  <conditionalFormatting sqref="R41">
    <cfRule type="expression" dxfId="11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388C6-E3F7-4410-8DCA-73810C8E3B2D}">
  <sheetPr codeName="Munka47">
    <tabColor indexed="11"/>
  </sheetPr>
  <dimension ref="A1:AK41"/>
  <sheetViews>
    <sheetView workbookViewId="0">
      <selection activeCell="O12" sqref="O12: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(5)'!$A$7:$O$22,5))</f>
        <v/>
      </c>
      <c r="D7" s="579" t="str">
        <f>IF($B7="","",VLOOKUP($B7,'1MD ELO (5)'!$A$7:$O$22,15))</f>
        <v/>
      </c>
      <c r="E7" s="775" t="str">
        <f>UPPER(IF($B7="","",VLOOKUP($B7,'1MD ELO (5)'!$A$7:$O$22,2)))</f>
        <v/>
      </c>
      <c r="F7" s="775"/>
      <c r="G7" s="775" t="str">
        <f>IF($B7="","",VLOOKUP($B7,'1MD ELO (5)'!$A$7:$O$22,3))</f>
        <v/>
      </c>
      <c r="H7" s="775"/>
      <c r="I7" s="580" t="str">
        <f>IF($B7="","",VLOOKUP($B7,'1MD ELO (5)'!$A$7:$O$22,4))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(5)'!$A$7:$O$22,5))</f>
        <v/>
      </c>
      <c r="D9" s="579" t="str">
        <f>IF($B9="","",VLOOKUP($B9,'1MD ELO (5)'!$A$7:$O$22,15))</f>
        <v/>
      </c>
      <c r="E9" s="775" t="str">
        <f>UPPER(IF($B9="","",VLOOKUP($B9,'1MD ELO (5)'!$A$7:$O$22,2)))</f>
        <v/>
      </c>
      <c r="F9" s="775"/>
      <c r="G9" s="775" t="str">
        <f>IF($B9="","",VLOOKUP($B9,'1MD ELO (5)'!$A$7:$O$22,3))</f>
        <v/>
      </c>
      <c r="H9" s="775"/>
      <c r="I9" s="58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(5)'!$A$7:$O$22,5))</f>
        <v/>
      </c>
      <c r="D11" s="579" t="str">
        <f>IF($B11="","",VLOOKUP($B11,'1MD ELO (5)'!$A$7:$O$22,15))</f>
        <v/>
      </c>
      <c r="E11" s="775" t="str">
        <f>UPPER(IF($B11="","",VLOOKUP($B11,'1MD ELO (5)'!$A$7:$O$22,2)))</f>
        <v/>
      </c>
      <c r="F11" s="775"/>
      <c r="G11" s="775" t="str">
        <f>IF($B11="","",VLOOKUP($B11,'1MD ELO (5)'!$A$7:$O$22,3))</f>
        <v/>
      </c>
      <c r="H11" s="775"/>
      <c r="I11" s="58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(5)'!$A$7:$O$22,5))</f>
        <v/>
      </c>
      <c r="D13" s="579" t="str">
        <f>IF($B13="","",VLOOKUP($B13,'1MD ELO (5)'!$A$7:$O$22,15))</f>
        <v/>
      </c>
      <c r="E13" s="775" t="str">
        <f>UPPER(IF($B13="","",VLOOKUP($B13,'1MD ELO (5)'!$A$7:$O$22,2)))</f>
        <v/>
      </c>
      <c r="F13" s="775"/>
      <c r="G13" s="775" t="str">
        <f>IF($B13="","",VLOOKUP($B13,'1MD ELO (5)'!$A$7:$O$22,3))</f>
        <v/>
      </c>
      <c r="H13" s="775"/>
      <c r="I13" s="580"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 (5)'!$A$7:$O$22,5))</f>
        <v/>
      </c>
      <c r="D15" s="579" t="str">
        <f>IF($B15="","",VLOOKUP($B15,'1MD ELO (5)'!$A$7:$O$22,15))</f>
        <v/>
      </c>
      <c r="E15" s="775" t="str">
        <f>UPPER(IF($B15="","",VLOOKUP($B15,'1MD ELO (5)'!$A$7:$O$22,2)))</f>
        <v/>
      </c>
      <c r="F15" s="775"/>
      <c r="G15" s="775" t="str">
        <f>IF($B15="","",VLOOKUP($B15,'1MD ELO (5)'!$A$7:$O$22,3))</f>
        <v/>
      </c>
      <c r="H15" s="775"/>
      <c r="I15" s="580"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68"/>
      <c r="C18" s="768"/>
      <c r="D18" s="766" t="str">
        <f>E7</f>
        <v/>
      </c>
      <c r="E18" s="766"/>
      <c r="F18" s="766" t="str">
        <f>E9</f>
        <v/>
      </c>
      <c r="G18" s="766"/>
      <c r="H18" s="766" t="str">
        <f>E11</f>
        <v/>
      </c>
      <c r="I18" s="766"/>
      <c r="J18" s="766" t="str">
        <f>E13</f>
        <v/>
      </c>
      <c r="K18" s="766"/>
      <c r="L18" s="766" t="str">
        <f>E15</f>
        <v/>
      </c>
      <c r="M18" s="766"/>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64" t="str">
        <f>E7</f>
        <v/>
      </c>
      <c r="C19" s="764"/>
      <c r="D19" s="767"/>
      <c r="E19" s="767"/>
      <c r="F19" s="765"/>
      <c r="G19" s="765"/>
      <c r="H19" s="765"/>
      <c r="I19" s="765"/>
      <c r="J19" s="766"/>
      <c r="K19" s="766"/>
      <c r="L19" s="766"/>
      <c r="M19" s="766"/>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64" t="str">
        <f>E9</f>
        <v/>
      </c>
      <c r="C20" s="764"/>
      <c r="D20" s="765"/>
      <c r="E20" s="765"/>
      <c r="F20" s="767"/>
      <c r="G20" s="767"/>
      <c r="H20" s="765"/>
      <c r="I20" s="765"/>
      <c r="J20" s="765"/>
      <c r="K20" s="765"/>
      <c r="L20" s="766"/>
      <c r="M20" s="766"/>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64" t="str">
        <f>E11</f>
        <v/>
      </c>
      <c r="C21" s="764"/>
      <c r="D21" s="765"/>
      <c r="E21" s="765"/>
      <c r="F21" s="765"/>
      <c r="G21" s="765"/>
      <c r="H21" s="767"/>
      <c r="I21" s="767"/>
      <c r="J21" s="765"/>
      <c r="K21" s="765"/>
      <c r="L21" s="765"/>
      <c r="M21" s="765"/>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64" t="str">
        <f>E13</f>
        <v/>
      </c>
      <c r="C22" s="764"/>
      <c r="D22" s="765"/>
      <c r="E22" s="765"/>
      <c r="F22" s="765"/>
      <c r="G22" s="765"/>
      <c r="H22" s="766"/>
      <c r="I22" s="766"/>
      <c r="J22" s="767"/>
      <c r="K22" s="767"/>
      <c r="L22" s="765"/>
      <c r="M22" s="765"/>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64" t="str">
        <f>E15</f>
        <v/>
      </c>
      <c r="C23" s="764"/>
      <c r="D23" s="765"/>
      <c r="E23" s="765"/>
      <c r="F23" s="765"/>
      <c r="G23" s="765"/>
      <c r="H23" s="766"/>
      <c r="I23" s="766"/>
      <c r="J23" s="766"/>
      <c r="K23" s="766"/>
      <c r="L23" s="767"/>
      <c r="M23" s="767"/>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62"/>
      <c r="F34" s="762"/>
      <c r="G34" s="567" t="s">
        <v>7</v>
      </c>
      <c r="H34" s="533"/>
      <c r="I34" s="561"/>
      <c r="J34" s="568"/>
      <c r="K34" s="527" t="s">
        <v>111</v>
      </c>
      <c r="L34" s="574"/>
      <c r="M34" s="562"/>
      <c r="P34" s="556"/>
      <c r="Q34" s="556"/>
      <c r="R34" s="223"/>
    </row>
    <row r="35" spans="1:18" x14ac:dyDescent="0.25">
      <c r="A35" s="536" t="s">
        <v>124</v>
      </c>
      <c r="B35" s="330"/>
      <c r="C35" s="538"/>
      <c r="D35" s="563"/>
      <c r="E35" s="763"/>
      <c r="F35" s="763"/>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t="str">
        <f>L4</f>
        <v>Kovács Zoltán</v>
      </c>
      <c r="L41" s="499"/>
      <c r="M41" s="566"/>
      <c r="P41" s="223"/>
      <c r="Q41" s="217"/>
      <c r="R41" s="557"/>
    </row>
  </sheetData>
  <mergeCells count="50">
    <mergeCell ref="E34:F34"/>
    <mergeCell ref="E35:F35"/>
    <mergeCell ref="B23:C23"/>
    <mergeCell ref="D23:E23"/>
    <mergeCell ref="F23:G23"/>
    <mergeCell ref="J23:K23"/>
    <mergeCell ref="L23:M23"/>
    <mergeCell ref="B22:C22"/>
    <mergeCell ref="D22:E22"/>
    <mergeCell ref="F22:G22"/>
    <mergeCell ref="H22:I22"/>
    <mergeCell ref="J22:K22"/>
    <mergeCell ref="L22:M22"/>
    <mergeCell ref="H23:I23"/>
    <mergeCell ref="L20:M20"/>
    <mergeCell ref="B21:C21"/>
    <mergeCell ref="D21:E21"/>
    <mergeCell ref="F21:G21"/>
    <mergeCell ref="H21:I21"/>
    <mergeCell ref="J21:K21"/>
    <mergeCell ref="L21:M21"/>
    <mergeCell ref="B20:C20"/>
    <mergeCell ref="D20:E20"/>
    <mergeCell ref="F20:G20"/>
    <mergeCell ref="H20:I20"/>
    <mergeCell ref="J20:K20"/>
    <mergeCell ref="L18:M18"/>
    <mergeCell ref="B19:C19"/>
    <mergeCell ref="D19:E19"/>
    <mergeCell ref="F19:G19"/>
    <mergeCell ref="H19:I19"/>
    <mergeCell ref="J19:K19"/>
    <mergeCell ref="L19:M19"/>
    <mergeCell ref="B18:C18"/>
    <mergeCell ref="D18:E18"/>
    <mergeCell ref="F18:G18"/>
    <mergeCell ref="H18:I18"/>
    <mergeCell ref="J18:K18"/>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14" priority="2" stopIfTrue="1" operator="equal">
      <formula>"Bye"</formula>
    </cfRule>
  </conditionalFormatting>
  <conditionalFormatting sqref="R41">
    <cfRule type="expression" dxfId="11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632F9-0B78-43F7-8936-CFF30790780E}">
  <sheetPr codeName="Munka48">
    <tabColor indexed="11"/>
  </sheetPr>
  <dimension ref="A1:AK47"/>
  <sheetViews>
    <sheetView workbookViewId="0">
      <selection activeCell="N13" sqref="N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(5)'!$A$7:$O$22,5))</f>
        <v/>
      </c>
      <c r="D7" s="545" t="str">
        <f>IF($B7="","",VLOOKUP($B7,'1MD ELO (5)'!$A$7:$O$22,15))</f>
        <v/>
      </c>
      <c r="E7" s="541" t="str">
        <f>UPPER(IF($B7="","",VLOOKUP($B7,'1MD ELO (5)'!$A$7:$O$22,2)))</f>
        <v/>
      </c>
      <c r="F7" s="544"/>
      <c r="G7" s="541" t="str">
        <f>IF($B7="","",VLOOKUP($B7,'1MD ELO (5)'!$A$7:$O$22,3))</f>
        <v/>
      </c>
      <c r="H7" s="544"/>
      <c r="I7" s="541" t="str">
        <f>IF($B7="","",VLOOKUP($B7,'1MD ELO (5)'!$A$7:$O$22,4))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(5)'!$A$7:$O$22,5))</f>
        <v/>
      </c>
      <c r="D13" s="545" t="str">
        <f>IF($B13="","",VLOOKUP($B13,'1MD ELO (5)'!$A$7:$O$22,15))</f>
        <v/>
      </c>
      <c r="E13" s="541" t="str">
        <f>UPPER(IF($B13="","",VLOOKUP($B13,'1MD ELO (5)'!$A$7:$O$22,2)))</f>
        <v/>
      </c>
      <c r="F13" s="544"/>
      <c r="G13" s="541" t="str">
        <f>IF($B13="","",VLOOKUP($B13,'1MD ELO (5)'!$A$7:$O$22,3))</f>
        <v/>
      </c>
      <c r="H13" s="544"/>
      <c r="I13" s="541"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(5)'!$A$7:$O$22,5))</f>
        <v/>
      </c>
      <c r="D15" s="545" t="str">
        <f>IF($B15="","",VLOOKUP($B15,'1MD ELO (5)'!$A$7:$O$22,15))</f>
        <v/>
      </c>
      <c r="E15" s="540" t="str">
        <f>UPPER(IF($B15="","",VLOOKUP($B15,'1MD ELO (5)'!$A$7:$O$22,2)))</f>
        <v/>
      </c>
      <c r="F15" s="546"/>
      <c r="G15" s="540" t="str">
        <f>IF($B15="","",VLOOKUP($B15,'1MD ELO (5)'!$A$7:$O$22,3))</f>
        <v/>
      </c>
      <c r="H15" s="546"/>
      <c r="I15" s="540"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(5)'!$A$7:$O$22,5))</f>
        <v/>
      </c>
      <c r="D17" s="545" t="str">
        <f>IF($B17="","",VLOOKUP($B17,'1MD ELO (5)'!$A$7:$O$22,15))</f>
        <v/>
      </c>
      <c r="E17" s="540" t="str">
        <f>UPPER(IF($B17="","",VLOOKUP($B17,'1MD ELO (5)'!$A$7:$O$22,2)))</f>
        <v/>
      </c>
      <c r="F17" s="546"/>
      <c r="G17" s="540" t="str">
        <f>IF($B17="","",VLOOKUP($B17,'1MD ELO (5)'!$A$7:$O$22,3))</f>
        <v/>
      </c>
      <c r="H17" s="546"/>
      <c r="I17" s="540" t="str">
        <f>IF($B17="","",VLOOKUP($B17,'1MD ELO (5)'!$A$7:$O$22,4))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68"/>
      <c r="C22" s="768"/>
      <c r="D22" s="766" t="str">
        <f>E7</f>
        <v/>
      </c>
      <c r="E22" s="766"/>
      <c r="F22" s="766" t="str">
        <f>E9</f>
        <v/>
      </c>
      <c r="G22" s="766"/>
      <c r="H22" s="766" t="str">
        <f>E11</f>
        <v/>
      </c>
      <c r="I22" s="76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64" t="str">
        <f>E7</f>
        <v/>
      </c>
      <c r="C23" s="764"/>
      <c r="D23" s="767"/>
      <c r="E23" s="767"/>
      <c r="F23" s="765"/>
      <c r="G23" s="765"/>
      <c r="H23" s="765"/>
      <c r="I23" s="765"/>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64" t="str">
        <f>E9</f>
        <v/>
      </c>
      <c r="C24" s="764"/>
      <c r="D24" s="765"/>
      <c r="E24" s="765"/>
      <c r="F24" s="767"/>
      <c r="G24" s="767"/>
      <c r="H24" s="765"/>
      <c r="I24" s="765"/>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64" t="str">
        <f>E11</f>
        <v/>
      </c>
      <c r="C25" s="764"/>
      <c r="D25" s="765"/>
      <c r="E25" s="765"/>
      <c r="F25" s="765"/>
      <c r="G25" s="765"/>
      <c r="H25" s="767"/>
      <c r="I25" s="767"/>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68"/>
      <c r="C27" s="768"/>
      <c r="D27" s="766" t="str">
        <f>E13</f>
        <v/>
      </c>
      <c r="E27" s="766"/>
      <c r="F27" s="766" t="str">
        <f>E15</f>
        <v/>
      </c>
      <c r="G27" s="766"/>
      <c r="H27" s="766" t="str">
        <f>E17</f>
        <v/>
      </c>
      <c r="I27" s="766"/>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64" t="str">
        <f>E13</f>
        <v/>
      </c>
      <c r="C28" s="764"/>
      <c r="D28" s="767"/>
      <c r="E28" s="767"/>
      <c r="F28" s="765"/>
      <c r="G28" s="765"/>
      <c r="H28" s="765"/>
      <c r="I28" s="765"/>
      <c r="J28" s="521"/>
      <c r="K28" s="521"/>
      <c r="L28" s="521"/>
      <c r="M28" s="585"/>
    </row>
    <row r="29" spans="1:37" ht="18.75" customHeight="1" x14ac:dyDescent="0.25">
      <c r="A29" s="582" t="s">
        <v>172</v>
      </c>
      <c r="B29" s="764" t="str">
        <f>E15</f>
        <v/>
      </c>
      <c r="C29" s="764"/>
      <c r="D29" s="765"/>
      <c r="E29" s="765"/>
      <c r="F29" s="767"/>
      <c r="G29" s="767"/>
      <c r="H29" s="765"/>
      <c r="I29" s="765"/>
      <c r="J29" s="521"/>
      <c r="K29" s="521"/>
      <c r="L29" s="521"/>
      <c r="M29" s="585"/>
    </row>
    <row r="30" spans="1:37" ht="18.75" customHeight="1" x14ac:dyDescent="0.25">
      <c r="A30" s="582" t="s">
        <v>173</v>
      </c>
      <c r="B30" s="764" t="str">
        <f>E17</f>
        <v/>
      </c>
      <c r="C30" s="764"/>
      <c r="D30" s="765"/>
      <c r="E30" s="765"/>
      <c r="F30" s="765"/>
      <c r="G30" s="765"/>
      <c r="H30" s="767"/>
      <c r="I30" s="767"/>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61" t="str">
        <f>IF(M23=1,B23,IF(M24=1,B24,IF(M25=1,B25,"")))</f>
        <v/>
      </c>
      <c r="D32" s="761"/>
      <c r="E32" s="552" t="s">
        <v>175</v>
      </c>
      <c r="F32" s="761" t="str">
        <f>IF(M28=1,B28,IF(M29=1,B29,IF(M30=1,B30,"")))</f>
        <v/>
      </c>
      <c r="G32" s="761"/>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61" t="str">
        <f>IF(M23=2,B23,IF(M24=2,B24,IF(M25=2,B25,"")))</f>
        <v/>
      </c>
      <c r="D34" s="761"/>
      <c r="E34" s="552" t="s">
        <v>175</v>
      </c>
      <c r="F34" s="761" t="str">
        <f>IF(M28=2,B28,IF(M29=2,B29,IF(M30=2,B30,"")))</f>
        <v/>
      </c>
      <c r="G34" s="761"/>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61" t="str">
        <f>IF(M23=3,B23,IF(M24=3,B24,IF(M25=3,B25,"")))</f>
        <v/>
      </c>
      <c r="D36" s="761"/>
      <c r="E36" s="552" t="s">
        <v>175</v>
      </c>
      <c r="F36" s="761" t="str">
        <f>IF(M28=3,B28,IF(M29=3,B29,IF(M30=3,B30,"")))</f>
        <v/>
      </c>
      <c r="G36" s="761"/>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62" t="str">
        <f>IF(D40&gt;$R$47,,UPPER(VLOOKUP(D40,'1MD ELO (5)'!$A$7:$Q$134,2)))</f>
        <v/>
      </c>
      <c r="F40" s="762"/>
      <c r="G40" s="567" t="s">
        <v>7</v>
      </c>
      <c r="H40" s="533"/>
      <c r="I40" s="561"/>
      <c r="J40" s="568"/>
      <c r="K40" s="527" t="s">
        <v>111</v>
      </c>
      <c r="L40" s="574"/>
      <c r="M40" s="562"/>
      <c r="P40" s="556"/>
      <c r="Q40" s="556"/>
      <c r="R40" s="223"/>
    </row>
    <row r="41" spans="1:18" x14ac:dyDescent="0.25">
      <c r="A41" s="536" t="s">
        <v>124</v>
      </c>
      <c r="B41" s="330"/>
      <c r="C41" s="538"/>
      <c r="D41" s="563">
        <v>2</v>
      </c>
      <c r="E41" s="763" t="str">
        <f>IF(D41&gt;$R$47,,UPPER(VLOOKUP(D41,'1MD ELO (5)'!$A$7:$Q$134,2)))</f>
        <v/>
      </c>
      <c r="F41" s="763"/>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t="str">
        <f>L4</f>
        <v>Kovács Zoltán</v>
      </c>
      <c r="L47" s="499"/>
      <c r="M47" s="566"/>
      <c r="P47" s="223"/>
      <c r="Q47" s="217"/>
      <c r="R47" s="557">
        <f>MIN(4,'1MD ELO (5)'!Q5)</f>
        <v>4</v>
      </c>
    </row>
  </sheetData>
  <mergeCells count="42">
    <mergeCell ref="E40:F40"/>
    <mergeCell ref="E41:F41"/>
    <mergeCell ref="C32:D32"/>
    <mergeCell ref="F32:G32"/>
    <mergeCell ref="C34:D34"/>
    <mergeCell ref="F34:G34"/>
    <mergeCell ref="C36:D36"/>
    <mergeCell ref="F36:G36"/>
    <mergeCell ref="B29:C29"/>
    <mergeCell ref="D29:E29"/>
    <mergeCell ref="F29:G29"/>
    <mergeCell ref="H29:I29"/>
    <mergeCell ref="B30:C30"/>
    <mergeCell ref="D30:E30"/>
    <mergeCell ref="F30:G30"/>
    <mergeCell ref="H30:I30"/>
    <mergeCell ref="B27:C27"/>
    <mergeCell ref="D27:E27"/>
    <mergeCell ref="F27:G27"/>
    <mergeCell ref="H27:I27"/>
    <mergeCell ref="B28:C28"/>
    <mergeCell ref="D28:E28"/>
    <mergeCell ref="F28:G28"/>
    <mergeCell ref="H28:I28"/>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E7 E9 E11 E13 E15 E17">
    <cfRule type="cellIs" dxfId="112" priority="1" stopIfTrue="1" operator="equal">
      <formula>"Bye"</formula>
    </cfRule>
  </conditionalFormatting>
  <conditionalFormatting sqref="R47">
    <cfRule type="expression" dxfId="11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5418-D695-4F42-8457-BFDA785AA44C}">
  <sheetPr codeName="Munka49">
    <tabColor indexed="11"/>
  </sheetPr>
  <dimension ref="A1:AK49"/>
  <sheetViews>
    <sheetView workbookViewId="0">
      <selection activeCell="N12" sqref="N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(5)'!$A$7:$O$22,5))</f>
        <v/>
      </c>
      <c r="D7" s="545" t="str">
        <f>IF($B7="","",VLOOKUP($B7,'1MD ELO (5)'!$A$7:$O$22,15))</f>
        <v/>
      </c>
      <c r="E7" s="541" t="str">
        <f>UPPER(IF($B7="","",VLOOKUP($B7,'1MD ELO (5)'!$A$7:$O$22,2)))</f>
        <v/>
      </c>
      <c r="F7" s="544"/>
      <c r="G7" s="541" t="str">
        <f>IF($B7="","",VLOOKUP($B7,'1MD ELO (5)'!$A$7:$O$22,3))</f>
        <v/>
      </c>
      <c r="H7" s="544"/>
      <c r="I7" s="541" t="str">
        <f>IF($B7="","",VLOOKUP($B7,'1MD ELO (5)'!$A$7:$O$22,4))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(5)'!$A$7:$O$22,5))</f>
        <v/>
      </c>
      <c r="D13" s="545" t="str">
        <f>IF($B13="","",VLOOKUP($B13,'1MD ELO (5)'!$A$7:$O$22,15))</f>
        <v/>
      </c>
      <c r="E13" s="541" t="str">
        <f>UPPER(IF($B13="","",VLOOKUP($B13,'1MD ELO (5)'!$A$7:$O$22,2)))</f>
        <v/>
      </c>
      <c r="F13" s="544"/>
      <c r="G13" s="541" t="str">
        <f>IF($B13="","",VLOOKUP($B13,'1MD ELO (5)'!$A$7:$O$22,3))</f>
        <v/>
      </c>
      <c r="H13" s="544"/>
      <c r="I13" s="541"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(5)'!$A$7:$O$22,5))</f>
        <v/>
      </c>
      <c r="D15" s="545" t="str">
        <f>IF($B15="","",VLOOKUP($B15,'1MD ELO (5)'!$A$7:$O$22,15))</f>
        <v/>
      </c>
      <c r="E15" s="540" t="str">
        <f>UPPER(IF($B15="","",VLOOKUP($B15,'1MD ELO (5)'!$A$7:$O$22,2)))</f>
        <v/>
      </c>
      <c r="F15" s="546"/>
      <c r="G15" s="540" t="str">
        <f>IF($B15="","",VLOOKUP($B15,'1MD ELO (5)'!$A$7:$O$22,3))</f>
        <v/>
      </c>
      <c r="H15" s="546"/>
      <c r="I15" s="540"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(5)'!$A$7:$O$22,5))</f>
        <v/>
      </c>
      <c r="D17" s="545" t="str">
        <f>IF($B17="","",VLOOKUP($B17,'1MD ELO (5)'!$A$7:$O$22,15))</f>
        <v/>
      </c>
      <c r="E17" s="540" t="str">
        <f>UPPER(IF($B17="","",VLOOKUP($B17,'1MD ELO (5)'!$A$7:$O$22,2)))</f>
        <v/>
      </c>
      <c r="F17" s="546"/>
      <c r="G17" s="540" t="str">
        <f>IF($B17="","",VLOOKUP($B17,'1MD ELO (5)'!$A$7:$O$22,3))</f>
        <v/>
      </c>
      <c r="H17" s="546"/>
      <c r="I17" s="540" t="str">
        <f>IF($B17="","",VLOOKUP($B17,'1MD ELO (5)'!$A$7:$O$22,4))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 (5)'!$A$7:$O$22,5))</f>
        <v/>
      </c>
      <c r="D19" s="545" t="str">
        <f>IF($B19="","",VLOOKUP($B19,'1MD ELO (5)'!$A$7:$O$22,15))</f>
        <v/>
      </c>
      <c r="E19" s="540" t="str">
        <f>UPPER(IF($B19="","",VLOOKUP($B19,'1MD ELO (5)'!$A$7:$O$22,2)))</f>
        <v/>
      </c>
      <c r="F19" s="546"/>
      <c r="G19" s="540" t="str">
        <f>IF($B19="","",VLOOKUP($B19,'1MD ELO (5)'!$A$7:$O$22,3))</f>
        <v/>
      </c>
      <c r="H19" s="546"/>
      <c r="I19" s="540" t="str">
        <f>IF($B19="","",VLOOKUP($B19,'1MD ELO (5)'!$A$7:$O$22,4))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68"/>
      <c r="C22" s="768"/>
      <c r="D22" s="766" t="str">
        <f>E7</f>
        <v/>
      </c>
      <c r="E22" s="766"/>
      <c r="F22" s="766" t="str">
        <f>E9</f>
        <v/>
      </c>
      <c r="G22" s="766"/>
      <c r="H22" s="766" t="str">
        <f>E11</f>
        <v/>
      </c>
      <c r="I22" s="766"/>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64" t="str">
        <f>E7</f>
        <v/>
      </c>
      <c r="C23" s="764"/>
      <c r="D23" s="767"/>
      <c r="E23" s="767"/>
      <c r="F23" s="765"/>
      <c r="G23" s="765"/>
      <c r="H23" s="765"/>
      <c r="I23" s="765"/>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64" t="str">
        <f>E9</f>
        <v/>
      </c>
      <c r="C24" s="764"/>
      <c r="D24" s="765"/>
      <c r="E24" s="765"/>
      <c r="F24" s="767"/>
      <c r="G24" s="767"/>
      <c r="H24" s="765"/>
      <c r="I24" s="765"/>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64" t="str">
        <f>E11</f>
        <v/>
      </c>
      <c r="C25" s="764"/>
      <c r="D25" s="765"/>
      <c r="E25" s="765"/>
      <c r="F25" s="765"/>
      <c r="G25" s="765"/>
      <c r="H25" s="767"/>
      <c r="I25" s="767"/>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68"/>
      <c r="C27" s="768"/>
      <c r="D27" s="766" t="str">
        <f>E13</f>
        <v/>
      </c>
      <c r="E27" s="766"/>
      <c r="F27" s="766" t="str">
        <f>E15</f>
        <v/>
      </c>
      <c r="G27" s="766"/>
      <c r="H27" s="766" t="str">
        <f>E17</f>
        <v/>
      </c>
      <c r="I27" s="766"/>
      <c r="J27" s="766" t="str">
        <f>E19</f>
        <v/>
      </c>
      <c r="K27" s="766"/>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64" t="str">
        <f>E13</f>
        <v/>
      </c>
      <c r="C28" s="764"/>
      <c r="D28" s="767"/>
      <c r="E28" s="767"/>
      <c r="F28" s="765"/>
      <c r="G28" s="765"/>
      <c r="H28" s="765"/>
      <c r="I28" s="765"/>
      <c r="J28" s="766"/>
      <c r="K28" s="766"/>
      <c r="L28" s="521"/>
      <c r="M28" s="585"/>
    </row>
    <row r="29" spans="1:37" ht="18.75" customHeight="1" x14ac:dyDescent="0.25">
      <c r="A29" s="582" t="s">
        <v>172</v>
      </c>
      <c r="B29" s="764" t="str">
        <f>E15</f>
        <v/>
      </c>
      <c r="C29" s="764"/>
      <c r="D29" s="765"/>
      <c r="E29" s="765"/>
      <c r="F29" s="767"/>
      <c r="G29" s="767"/>
      <c r="H29" s="765"/>
      <c r="I29" s="765"/>
      <c r="J29" s="765"/>
      <c r="K29" s="765"/>
      <c r="L29" s="521"/>
      <c r="M29" s="585"/>
    </row>
    <row r="30" spans="1:37" ht="18.75" customHeight="1" x14ac:dyDescent="0.25">
      <c r="A30" s="582" t="s">
        <v>173</v>
      </c>
      <c r="B30" s="764" t="str">
        <f>E17</f>
        <v/>
      </c>
      <c r="C30" s="764"/>
      <c r="D30" s="765"/>
      <c r="E30" s="765"/>
      <c r="F30" s="765"/>
      <c r="G30" s="765"/>
      <c r="H30" s="767"/>
      <c r="I30" s="767"/>
      <c r="J30" s="765"/>
      <c r="K30" s="765"/>
      <c r="L30" s="521"/>
      <c r="M30" s="585"/>
    </row>
    <row r="31" spans="1:37" ht="18.75" customHeight="1" x14ac:dyDescent="0.25">
      <c r="A31" s="582" t="s">
        <v>177</v>
      </c>
      <c r="B31" s="764" t="str">
        <f>E19</f>
        <v/>
      </c>
      <c r="C31" s="764"/>
      <c r="D31" s="765"/>
      <c r="E31" s="765"/>
      <c r="F31" s="765"/>
      <c r="G31" s="765"/>
      <c r="H31" s="766"/>
      <c r="I31" s="766"/>
      <c r="J31" s="767"/>
      <c r="K31" s="767"/>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61" t="str">
        <f>IF(M23=1,B23,IF(M24=1,B24,IF(M25=1,B25,"")))</f>
        <v/>
      </c>
      <c r="D34" s="761"/>
      <c r="E34" s="552" t="s">
        <v>175</v>
      </c>
      <c r="F34" s="761" t="str">
        <f>IF(M28=1,B28,IF(M29=1,B29,IF(M30=1,B30,IF(M31=1,B31,""))))</f>
        <v/>
      </c>
      <c r="G34" s="761"/>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61" t="str">
        <f>IF(M23=2,B23,IF(M24=2,B24,IF(M25=2,B25,"")))</f>
        <v/>
      </c>
      <c r="D36" s="761"/>
      <c r="E36" s="552" t="s">
        <v>175</v>
      </c>
      <c r="F36" s="761" t="str">
        <f>IF(M28=2,B28,IF(M29=2,B29,IF(M30=2,B30,IF(M31=2,B31,""))))</f>
        <v/>
      </c>
      <c r="G36" s="761"/>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61" t="str">
        <f>IF(M23=3,B23,IF(M24=3,B24,IF(M25=3,B25,"")))</f>
        <v/>
      </c>
      <c r="D38" s="761"/>
      <c r="E38" s="552" t="s">
        <v>175</v>
      </c>
      <c r="F38" s="761" t="str">
        <f>IF(M28=3,B28,IF(M29=3,B29,IF(M30=3,B30,IF(M31=3,B31,""))))</f>
        <v/>
      </c>
      <c r="G38" s="761"/>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62" t="str">
        <f>IF(D42&gt;$R$44,,UPPER(VLOOKUP(D42,'1MD ELO (5)'!$A$7:$Q$134,2)))</f>
        <v/>
      </c>
      <c r="F42" s="762"/>
      <c r="G42" s="567" t="s">
        <v>7</v>
      </c>
      <c r="H42" s="533"/>
      <c r="I42" s="561"/>
      <c r="J42" s="568"/>
      <c r="K42" s="527" t="s">
        <v>111</v>
      </c>
      <c r="L42" s="574"/>
      <c r="M42" s="562"/>
      <c r="P42" s="556"/>
      <c r="Q42" s="556"/>
      <c r="R42" s="223"/>
    </row>
    <row r="43" spans="1:18" x14ac:dyDescent="0.25">
      <c r="A43" s="536" t="s">
        <v>124</v>
      </c>
      <c r="B43" s="330"/>
      <c r="C43" s="538"/>
      <c r="D43" s="563">
        <v>2</v>
      </c>
      <c r="E43" s="763" t="str">
        <f>IF(D43&gt;$R$44,,UPPER(VLOOKUP(D43,'1MD ELO (5)'!$A$7:$Q$134,2)))</f>
        <v/>
      </c>
      <c r="F43" s="763"/>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 (5)'!Q2)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t="str">
        <f>L4</f>
        <v>Kovács Zoltán</v>
      </c>
      <c r="L49" s="499"/>
      <c r="M49" s="566"/>
      <c r="P49" s="223"/>
      <c r="Q49" s="217"/>
      <c r="R49" s="557"/>
    </row>
  </sheetData>
  <mergeCells count="51">
    <mergeCell ref="E42:F42"/>
    <mergeCell ref="E43:F43"/>
    <mergeCell ref="C34:D34"/>
    <mergeCell ref="F34:G34"/>
    <mergeCell ref="C36:D36"/>
    <mergeCell ref="F36:G36"/>
    <mergeCell ref="C38:D38"/>
    <mergeCell ref="F38:G38"/>
    <mergeCell ref="B31:C31"/>
    <mergeCell ref="D31:E31"/>
    <mergeCell ref="F31:G31"/>
    <mergeCell ref="H31:I31"/>
    <mergeCell ref="J31:K31"/>
    <mergeCell ref="B30:C30"/>
    <mergeCell ref="D30:E30"/>
    <mergeCell ref="F30:G30"/>
    <mergeCell ref="H30:I30"/>
    <mergeCell ref="J30:K30"/>
    <mergeCell ref="B29:C29"/>
    <mergeCell ref="D29:E29"/>
    <mergeCell ref="F29:G29"/>
    <mergeCell ref="H29:I29"/>
    <mergeCell ref="J29:K29"/>
    <mergeCell ref="B28:C28"/>
    <mergeCell ref="D28:E28"/>
    <mergeCell ref="F28:G28"/>
    <mergeCell ref="H28:I28"/>
    <mergeCell ref="J28:K28"/>
    <mergeCell ref="B27:C27"/>
    <mergeCell ref="D27:E27"/>
    <mergeCell ref="F27:G27"/>
    <mergeCell ref="H27:I27"/>
    <mergeCell ref="J27:K27"/>
    <mergeCell ref="B24:C24"/>
    <mergeCell ref="D24:E24"/>
    <mergeCell ref="F24:G24"/>
    <mergeCell ref="H24:I24"/>
    <mergeCell ref="B25:C25"/>
    <mergeCell ref="D25:E25"/>
    <mergeCell ref="F25:G25"/>
    <mergeCell ref="H25:I25"/>
    <mergeCell ref="H22:I22"/>
    <mergeCell ref="B23:C23"/>
    <mergeCell ref="D23:E23"/>
    <mergeCell ref="F23:G23"/>
    <mergeCell ref="H23:I23"/>
    <mergeCell ref="A1:F1"/>
    <mergeCell ref="A4:C4"/>
    <mergeCell ref="B22:C22"/>
    <mergeCell ref="D22:E22"/>
    <mergeCell ref="F22:G22"/>
  </mergeCells>
  <conditionalFormatting sqref="E7 E9 E11 E13 E15 E17 E19">
    <cfRule type="cellIs" dxfId="110" priority="1" stopIfTrue="1" operator="equal">
      <formula>"Bye"</formula>
    </cfRule>
  </conditionalFormatting>
  <conditionalFormatting sqref="R44 R49">
    <cfRule type="expression" dxfId="10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80990-FFF4-4B63-B4F0-D5D8A6095819}">
  <sheetPr codeName="Munka60">
    <tabColor indexed="11"/>
  </sheetPr>
  <dimension ref="A1:AK53"/>
  <sheetViews>
    <sheetView workbookViewId="0">
      <selection activeCell="O12" sqref="O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69" t="str">
        <f>Altalanos!$A$6</f>
        <v>Diákolimpiai Döntő</v>
      </c>
      <c r="B1" s="769"/>
      <c r="C1" s="769"/>
      <c r="D1" s="769"/>
      <c r="E1" s="769"/>
      <c r="F1" s="769"/>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70" t="str">
        <f>Altalanos!$A$10</f>
        <v xml:space="preserve">2026. május 7. </v>
      </c>
      <c r="B4" s="770"/>
      <c r="C4" s="770"/>
      <c r="D4" s="481"/>
      <c r="E4" s="482" t="str">
        <f>Altalanos!$C$10</f>
        <v>Gyula</v>
      </c>
      <c r="F4" s="482"/>
      <c r="G4" s="482"/>
      <c r="H4" s="485"/>
      <c r="I4" s="482"/>
      <c r="J4" s="484"/>
      <c r="K4" s="485"/>
      <c r="L4" s="487" t="str">
        <f>Altalanos!$E$10</f>
        <v>Kovács Zoltán</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(5)'!$A$7:$O$22,5))</f>
        <v/>
      </c>
      <c r="D7" s="545" t="str">
        <f>IF($B7="","",VLOOKUP($B7,'1MD ELO (5)'!$A$7:$O$22,15))</f>
        <v/>
      </c>
      <c r="E7" s="541" t="str">
        <f>UPPER(IF($B7="","",VLOOKUP($B7,'1MD ELO (5)'!$A$7:$O$22,2)))</f>
        <v/>
      </c>
      <c r="F7" s="544"/>
      <c r="G7" s="541" t="str">
        <f>IF($B7="","",VLOOKUP($B7,'1MD ELO (5)'!$A$7:$O$22,3))</f>
        <v/>
      </c>
      <c r="H7" s="544"/>
      <c r="I7" s="541" t="str">
        <f>IF($B7="","",VLOOKUP($B7,'1MD ELO (5)'!$A$7:$O$22,4))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(5)'!$A$7:$O$22,5))</f>
        <v/>
      </c>
      <c r="D13" s="545" t="str">
        <f>IF($B13="","",VLOOKUP($B13,'1MD ELO (5)'!$A$7:$O$22,15))</f>
        <v/>
      </c>
      <c r="E13" s="540" t="str">
        <f>UPPER(IF($B13="","",VLOOKUP($B13,'1MD ELO (5)'!$A$7:$O$22,2)))</f>
        <v/>
      </c>
      <c r="F13" s="546"/>
      <c r="G13" s="540" t="str">
        <f>IF($B13="","",VLOOKUP($B13,'1MD ELO (5)'!$A$7:$O$22,3))</f>
        <v/>
      </c>
      <c r="H13" s="546"/>
      <c r="I13" s="540"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(5)'!$A$7:$O$22,5))</f>
        <v/>
      </c>
      <c r="D15" s="674" t="str">
        <f>IF($B15="","",VLOOKUP($B15,'1MD ELO (5)'!$A$7:$O$22,15))</f>
        <v/>
      </c>
      <c r="E15" s="541" t="str">
        <f>UPPER(IF($B15="","",VLOOKUP($B15,'1MD ELO (5)'!$A$7:$O$22,2)))</f>
        <v/>
      </c>
      <c r="F15" s="544"/>
      <c r="G15" s="541" t="str">
        <f>IF($B15="","",VLOOKUP($B15,'1MD ELO (5)'!$A$7:$O$22,3))</f>
        <v/>
      </c>
      <c r="H15" s="544"/>
      <c r="I15" s="541"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(5)'!$A$7:$O$22,5))</f>
        <v/>
      </c>
      <c r="D17" s="545" t="str">
        <f>IF($B17="","",VLOOKUP($B17,'1MD ELO (5)'!$A$7:$O$22,15))</f>
        <v/>
      </c>
      <c r="E17" s="540" t="str">
        <f>UPPER(IF($B17="","",VLOOKUP($B17,'1MD ELO (5)'!$A$7:$O$22,2)))</f>
        <v/>
      </c>
      <c r="F17" s="546"/>
      <c r="G17" s="540" t="str">
        <f>IF($B17="","",VLOOKUP($B17,'1MD ELO (5)'!$A$7:$O$22,3))</f>
        <v/>
      </c>
      <c r="H17" s="546"/>
      <c r="I17" s="540" t="str">
        <f>IF($B17="","",VLOOKUP($B17,'1MD ELO (5)'!$A$7:$O$22,4))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(5)'!$A$7:$O$22,5))</f>
        <v/>
      </c>
      <c r="D19" s="545" t="str">
        <f>IF($B19="","",VLOOKUP($B19,'1MD ELO (5)'!$A$7:$O$22,15))</f>
        <v/>
      </c>
      <c r="E19" s="540" t="str">
        <f>UPPER(IF($B19="","",VLOOKUP($B19,'1MD ELO (5)'!$A$7:$O$22,2)))</f>
        <v/>
      </c>
      <c r="F19" s="546"/>
      <c r="G19" s="540" t="str">
        <f>IF($B19="","",VLOOKUP($B19,'1MD ELO (5)'!$A$7:$O$22,3))</f>
        <v/>
      </c>
      <c r="H19" s="546"/>
      <c r="I19" s="540" t="str">
        <f>IF($B19="","",VLOOKUP($B19,'1MD ELO (5)'!$A$7:$O$22,4))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(5)'!$A$7:$O$22,5))</f>
        <v/>
      </c>
      <c r="D21" s="545" t="str">
        <f>IF($B21="","",VLOOKUP($B21,'1MD ELO (5)'!$A$7:$O$22,15))</f>
        <v/>
      </c>
      <c r="E21" s="540" t="str">
        <f>UPPER(IF($B21="","",VLOOKUP($B21,'1MD ELO (5)'!$A$7:$O$22,2)))</f>
        <v/>
      </c>
      <c r="F21" s="546"/>
      <c r="G21" s="540" t="str">
        <f>IF($B21="","",VLOOKUP($B21,'1MD ELO (5)'!$A$7:$O$22,3))</f>
        <v/>
      </c>
      <c r="H21" s="546"/>
      <c r="I21" s="540" t="str">
        <f>IF($B21="","",VLOOKUP($B21,'1MD ELO (5)'!$A$7:$O$22,4))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68"/>
      <c r="C24" s="768"/>
      <c r="D24" s="766" t="str">
        <f>E7</f>
        <v/>
      </c>
      <c r="E24" s="766"/>
      <c r="F24" s="766" t="str">
        <f>E9</f>
        <v/>
      </c>
      <c r="G24" s="766"/>
      <c r="H24" s="766" t="str">
        <f>E11</f>
        <v/>
      </c>
      <c r="I24" s="766"/>
      <c r="J24" s="766" t="str">
        <f>E13</f>
        <v/>
      </c>
      <c r="K24" s="766"/>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64" t="str">
        <f>E7</f>
        <v/>
      </c>
      <c r="C25" s="764"/>
      <c r="D25" s="767"/>
      <c r="E25" s="767"/>
      <c r="F25" s="765"/>
      <c r="G25" s="765"/>
      <c r="H25" s="765"/>
      <c r="I25" s="765"/>
      <c r="J25" s="766"/>
      <c r="K25" s="766"/>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64" t="str">
        <f>E9</f>
        <v/>
      </c>
      <c r="C26" s="764"/>
      <c r="D26" s="765"/>
      <c r="E26" s="765"/>
      <c r="F26" s="767"/>
      <c r="G26" s="767"/>
      <c r="H26" s="765"/>
      <c r="I26" s="765"/>
      <c r="J26" s="765"/>
      <c r="K26" s="765"/>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64" t="str">
        <f>E11</f>
        <v/>
      </c>
      <c r="C27" s="764"/>
      <c r="D27" s="765"/>
      <c r="E27" s="765"/>
      <c r="F27" s="765"/>
      <c r="G27" s="765"/>
      <c r="H27" s="767"/>
      <c r="I27" s="767"/>
      <c r="J27" s="765"/>
      <c r="K27" s="765"/>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64" t="str">
        <f>E13</f>
        <v/>
      </c>
      <c r="C28" s="764"/>
      <c r="D28" s="765"/>
      <c r="E28" s="765"/>
      <c r="F28" s="765"/>
      <c r="G28" s="765"/>
      <c r="H28" s="766"/>
      <c r="I28" s="766"/>
      <c r="J28" s="767"/>
      <c r="K28" s="767"/>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68"/>
      <c r="C30" s="768"/>
      <c r="D30" s="766" t="str">
        <f>E15</f>
        <v/>
      </c>
      <c r="E30" s="766"/>
      <c r="F30" s="766" t="str">
        <f>E17</f>
        <v/>
      </c>
      <c r="G30" s="766"/>
      <c r="H30" s="776" t="str">
        <f>E19</f>
        <v/>
      </c>
      <c r="I30" s="777"/>
      <c r="J30" s="766" t="str">
        <f>E21</f>
        <v/>
      </c>
      <c r="K30" s="766"/>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78" t="str">
        <f>E15</f>
        <v/>
      </c>
      <c r="C31" s="779"/>
      <c r="D31" s="767"/>
      <c r="E31" s="767"/>
      <c r="F31" s="765"/>
      <c r="G31" s="765"/>
      <c r="H31" s="765"/>
      <c r="I31" s="765"/>
      <c r="J31" s="766"/>
      <c r="K31" s="766"/>
      <c r="L31" s="521"/>
      <c r="M31" s="585"/>
    </row>
    <row r="32" spans="1:37" ht="18.75" customHeight="1" x14ac:dyDescent="0.25">
      <c r="A32" s="672" t="s">
        <v>173</v>
      </c>
      <c r="B32" s="764" t="str">
        <f>E17</f>
        <v/>
      </c>
      <c r="C32" s="764"/>
      <c r="D32" s="765"/>
      <c r="E32" s="765"/>
      <c r="F32" s="767"/>
      <c r="G32" s="767"/>
      <c r="H32" s="765"/>
      <c r="I32" s="765"/>
      <c r="J32" s="765"/>
      <c r="K32" s="765"/>
      <c r="L32" s="521"/>
      <c r="M32" s="585"/>
    </row>
    <row r="33" spans="1:18" ht="18.75" customHeight="1" x14ac:dyDescent="0.25">
      <c r="A33" s="672" t="s">
        <v>177</v>
      </c>
      <c r="B33" s="764" t="str">
        <f>E19</f>
        <v/>
      </c>
      <c r="C33" s="764"/>
      <c r="D33" s="765"/>
      <c r="E33" s="765"/>
      <c r="F33" s="765"/>
      <c r="G33" s="765"/>
      <c r="H33" s="767"/>
      <c r="I33" s="767"/>
      <c r="J33" s="765"/>
      <c r="K33" s="765"/>
      <c r="L33" s="521"/>
      <c r="M33" s="585"/>
    </row>
    <row r="34" spans="1:18" ht="18.75" customHeight="1" x14ac:dyDescent="0.25">
      <c r="A34" s="672" t="s">
        <v>216</v>
      </c>
      <c r="B34" s="764" t="str">
        <f>E21</f>
        <v/>
      </c>
      <c r="C34" s="764"/>
      <c r="D34" s="765"/>
      <c r="E34" s="765"/>
      <c r="F34" s="765"/>
      <c r="G34" s="765"/>
      <c r="H34" s="766"/>
      <c r="I34" s="766"/>
      <c r="J34" s="767"/>
      <c r="K34" s="767"/>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61" t="str">
        <f>IF(M25=1,B25,IF(M26=1,B26,IF(M27=1,B27,IF(M28=1,B28,""))))</f>
        <v/>
      </c>
      <c r="D37" s="761"/>
      <c r="E37" s="552" t="s">
        <v>175</v>
      </c>
      <c r="F37" s="761" t="str">
        <f>IF(M31=1,B31,IF(M32=1,B32,IF(M33=1,B33,IF(M34=1,B34,""))))</f>
        <v/>
      </c>
      <c r="G37" s="761"/>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61" t="str">
        <f>IF(M25=2,B25,IF(M26=2,B26,IF(M27=2,B27,IF(M28=2,B28,""))))</f>
        <v/>
      </c>
      <c r="D39" s="761"/>
      <c r="E39" s="552" t="s">
        <v>175</v>
      </c>
      <c r="F39" s="761" t="str">
        <f>IF(M31=2,B31,IF(M32=2,B32,IF(M33=2,B33,IF(M34=2,B34,""))))</f>
        <v/>
      </c>
      <c r="G39" s="761"/>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61" t="str">
        <f>IF(M25=3,B25,IF(M26=3,B26,IF(M27=3,B27,IF(M28=3,B28,""))))</f>
        <v/>
      </c>
      <c r="D41" s="761"/>
      <c r="E41" s="552" t="s">
        <v>175</v>
      </c>
      <c r="F41" s="761" t="str">
        <f>IF(M31=3,B31,IF(M32=3,B32,IF(M33=3,B33,IF(M34=3,B34,""))))</f>
        <v/>
      </c>
      <c r="G41" s="761"/>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61">
        <f>IF(M25=4,B25,IF(M26=4,B26,IF(M27=4,B27,IF(M28=4,B28,))))</f>
        <v>0</v>
      </c>
      <c r="D43" s="761"/>
      <c r="E43" s="552" t="s">
        <v>175</v>
      </c>
      <c r="F43" s="761" t="str">
        <f>IF(M31=3,B31,IF(M32=3,B32,IF(M33=4,B33,IF(M34=4,B34,""))))</f>
        <v/>
      </c>
      <c r="G43" s="761"/>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62" t="str">
        <f>IF(D46&gt;$R$47,,UPPER(VLOOKUP(D46,'1MD ELO (5)'!$A$7:$Q$134,2)))</f>
        <v/>
      </c>
      <c r="F46" s="762"/>
      <c r="G46" s="567" t="s">
        <v>7</v>
      </c>
      <c r="H46" s="533"/>
      <c r="I46" s="561"/>
      <c r="J46" s="568"/>
      <c r="K46" s="527" t="s">
        <v>111</v>
      </c>
      <c r="L46" s="574"/>
      <c r="M46" s="562"/>
      <c r="P46" s="223"/>
      <c r="Q46" s="217"/>
      <c r="R46" s="223"/>
    </row>
    <row r="47" spans="1:18" x14ac:dyDescent="0.25">
      <c r="A47" s="536" t="s">
        <v>124</v>
      </c>
      <c r="B47" s="330"/>
      <c r="C47" s="538"/>
      <c r="D47" s="563">
        <v>2</v>
      </c>
      <c r="E47" s="763" t="str">
        <f>IF(D47&gt;$R$47,,UPPER(VLOOKUP(D47,'1MD ELO (5)'!$A$7:$Q$134,2)))</f>
        <v/>
      </c>
      <c r="F47" s="763"/>
      <c r="G47" s="569" t="s">
        <v>8</v>
      </c>
      <c r="H47" s="89"/>
      <c r="I47" s="525"/>
      <c r="J47" s="90"/>
      <c r="K47" s="571"/>
      <c r="L47" s="499"/>
      <c r="M47" s="566"/>
      <c r="P47" s="556"/>
      <c r="Q47" s="556"/>
      <c r="R47" s="557">
        <f>MIN(4,'1MD ELO (5)'!Q2)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t="str">
        <f>L4</f>
        <v>Kovács Zoltán</v>
      </c>
      <c r="L53" s="499"/>
      <c r="M53" s="566"/>
    </row>
  </sheetData>
  <mergeCells count="62">
    <mergeCell ref="C43:D43"/>
    <mergeCell ref="F43:G43"/>
    <mergeCell ref="E46:F46"/>
    <mergeCell ref="E47:F47"/>
    <mergeCell ref="C37:D37"/>
    <mergeCell ref="F37:G37"/>
    <mergeCell ref="C39:D39"/>
    <mergeCell ref="F39:G39"/>
    <mergeCell ref="C41:D41"/>
    <mergeCell ref="F41:G41"/>
    <mergeCell ref="B34:C34"/>
    <mergeCell ref="D34:E34"/>
    <mergeCell ref="F34:G34"/>
    <mergeCell ref="H34:I34"/>
    <mergeCell ref="J34:K34"/>
    <mergeCell ref="B33:C33"/>
    <mergeCell ref="D33:E33"/>
    <mergeCell ref="F33:G33"/>
    <mergeCell ref="H33:I33"/>
    <mergeCell ref="J33:K33"/>
    <mergeCell ref="B32:C32"/>
    <mergeCell ref="D32:E32"/>
    <mergeCell ref="F32:G32"/>
    <mergeCell ref="H32:I32"/>
    <mergeCell ref="J32:K32"/>
    <mergeCell ref="B31:C31"/>
    <mergeCell ref="D31:E31"/>
    <mergeCell ref="F31:G31"/>
    <mergeCell ref="H31:I31"/>
    <mergeCell ref="J31:K31"/>
    <mergeCell ref="B30:C30"/>
    <mergeCell ref="D30:E30"/>
    <mergeCell ref="F30:G30"/>
    <mergeCell ref="H30:I30"/>
    <mergeCell ref="J30:K30"/>
    <mergeCell ref="B28:C28"/>
    <mergeCell ref="D28:E28"/>
    <mergeCell ref="F28:G28"/>
    <mergeCell ref="H28:I28"/>
    <mergeCell ref="J28:K28"/>
    <mergeCell ref="B27:C27"/>
    <mergeCell ref="D27:E27"/>
    <mergeCell ref="F27:G27"/>
    <mergeCell ref="H27:I27"/>
    <mergeCell ref="J27:K27"/>
    <mergeCell ref="B26:C26"/>
    <mergeCell ref="D26:E26"/>
    <mergeCell ref="F26:G26"/>
    <mergeCell ref="H26:I26"/>
    <mergeCell ref="J26:K26"/>
    <mergeCell ref="H24:I24"/>
    <mergeCell ref="J24:K24"/>
    <mergeCell ref="B25:C25"/>
    <mergeCell ref="D25:E25"/>
    <mergeCell ref="F25:G25"/>
    <mergeCell ref="H25:I25"/>
    <mergeCell ref="J25:K25"/>
    <mergeCell ref="A1:F1"/>
    <mergeCell ref="A4:C4"/>
    <mergeCell ref="B24:C24"/>
    <mergeCell ref="D24:E24"/>
    <mergeCell ref="F24:G24"/>
  </mergeCells>
  <conditionalFormatting sqref="E7 E9 E11 E13 E15 E17 E19:E21">
    <cfRule type="cellIs" dxfId="108" priority="1" stopIfTrue="1" operator="equal">
      <formula>"Bye"</formula>
    </cfRule>
  </conditionalFormatting>
  <conditionalFormatting sqref="R47 R52">
    <cfRule type="expression" dxfId="10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8E73A-373A-46CF-894E-61F876C71E4E}">
  <sheetPr codeName="Munka50">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Diákolimpiai Döntő</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431">
        <f>Altalanos!$E$8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3"/>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70" t="str">
        <f>Altalanos!$A$10</f>
        <v xml:space="preserve">2026. május 7. </v>
      </c>
      <c r="B4" s="770"/>
      <c r="C4" s="770"/>
      <c r="D4" s="481"/>
      <c r="E4" s="482"/>
      <c r="F4" s="482"/>
      <c r="G4" s="482" t="str">
        <f>Altalanos!$C$10</f>
        <v>Gyula</v>
      </c>
      <c r="H4" s="483"/>
      <c r="I4" s="482"/>
      <c r="J4" s="484"/>
      <c r="K4" s="485"/>
      <c r="L4" s="484"/>
      <c r="M4" s="486"/>
      <c r="N4" s="484"/>
      <c r="O4" s="482"/>
      <c r="P4" s="484"/>
      <c r="Q4" s="482"/>
      <c r="R4" s="487" t="str">
        <f>Altalanos!$E$10</f>
        <v>Kovács Zoltán</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2" customFormat="1" ht="12.75" customHeight="1" thickBot="1" x14ac:dyDescent="0.3">
      <c r="A6" s="713"/>
      <c r="B6" s="714"/>
      <c r="C6" s="714"/>
      <c r="D6" s="714"/>
      <c r="E6" s="714"/>
      <c r="F6" s="713" t="str">
        <f>IF(Y3="","",CONCATENATE(VLOOKUP(Y3,AB1:AH1,4)," pont"))</f>
        <v/>
      </c>
      <c r="G6" s="715"/>
      <c r="H6" s="716"/>
      <c r="I6" s="715"/>
      <c r="J6" s="717"/>
      <c r="K6" s="714" t="str">
        <f>IF(Y3="","",CONCATENATE(VLOOKUP(Y3,AB1:AH1,3)," pont"))</f>
        <v/>
      </c>
      <c r="L6" s="717"/>
      <c r="M6" s="714" t="str">
        <f>IF(Y3="","",CONCATENATE(VLOOKUP(Y3,AB1:AH1,2)," pont"))</f>
        <v/>
      </c>
      <c r="N6" s="717"/>
      <c r="O6" s="714" t="str">
        <f>IF(Y3="","",CONCATENATE(VLOOKUP(Y3,AB1:AH1,1)," pont"))</f>
        <v/>
      </c>
      <c r="P6" s="717"/>
      <c r="Q6" s="714"/>
      <c r="R6" s="718"/>
      <c r="T6" s="719"/>
      <c r="U6" s="719"/>
      <c r="V6" s="719"/>
      <c r="W6" s="719"/>
      <c r="X6" s="719"/>
      <c r="Y6" s="720"/>
      <c r="Z6" s="720"/>
      <c r="AA6" s="720" t="s">
        <v>196</v>
      </c>
      <c r="AB6" s="721">
        <v>150</v>
      </c>
      <c r="AC6" s="721">
        <v>120</v>
      </c>
      <c r="AD6" s="721">
        <v>90</v>
      </c>
      <c r="AE6" s="721">
        <v>60</v>
      </c>
      <c r="AF6" s="721">
        <v>40</v>
      </c>
      <c r="AG6" s="721">
        <v>25</v>
      </c>
      <c r="AH6" s="721">
        <v>10</v>
      </c>
      <c r="AI6" s="722"/>
      <c r="AJ6" s="722"/>
      <c r="AK6" s="722"/>
      <c r="AL6" s="719"/>
      <c r="AM6" s="719"/>
      <c r="AN6" s="719"/>
      <c r="AO6" s="719"/>
      <c r="AP6" s="719"/>
      <c r="AQ6" s="719"/>
      <c r="AR6" s="719"/>
      <c r="AS6" s="719"/>
    </row>
    <row r="7" spans="1:45" s="38" customFormat="1" ht="12.9" customHeight="1" x14ac:dyDescent="0.25">
      <c r="A7" s="153">
        <v>1</v>
      </c>
      <c r="B7" s="488" t="str">
        <f>IF($E7="","",VLOOKUP($E7,'1MD ELO (5)'!$A$7:$O$22,14))</f>
        <v/>
      </c>
      <c r="C7" s="489" t="str">
        <f>IF($E7="","",VLOOKUP($E7,'1MD ELO (5)'!$A$7:$O$22,15))</f>
        <v/>
      </c>
      <c r="D7" s="489" t="str">
        <f>IF($E7="","",VLOOKUP($E7,'1MD ELO (5)'!$A$7:$O$22,5))</f>
        <v/>
      </c>
      <c r="E7" s="490"/>
      <c r="F7" s="491" t="str">
        <f>UPPER(IF($E7="","",VLOOKUP($E7,'1MD ELO (5)'!$A$7:$O$22,2)))</f>
        <v/>
      </c>
      <c r="G7" s="491" t="str">
        <f>IF($E7="","",VLOOKUP($E7,'1MD ELO (5)'!$A$7:$O$22,3))</f>
        <v/>
      </c>
      <c r="H7" s="491"/>
      <c r="I7" s="491" t="str">
        <f>IF($E7="","",VLOOKUP($E7,'1MD ELO (5)'!$A$7:$O$22,4))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 (5)'!$A$7:$O$22,14))</f>
        <v/>
      </c>
      <c r="C9" s="489" t="str">
        <f>IF($E9="","",VLOOKUP($E9,'1MD ELO (5)'!$A$7:$O$22,15))</f>
        <v/>
      </c>
      <c r="D9" s="489" t="str">
        <f>IF($E9="","",VLOOKUP($E9,'1MD ELO (5)'!$A$7:$O$22,5))</f>
        <v/>
      </c>
      <c r="E9" s="650"/>
      <c r="F9" s="540" t="str">
        <f>UPPER(IF($E9="","",VLOOKUP($E9,'1MD ELO (5)'!$A$7:$O$22,2)))</f>
        <v/>
      </c>
      <c r="G9" s="540" t="str">
        <f>IF($E9="","",VLOOKUP($E9,'1MD ELO (5)'!$A$7:$O$22,3))</f>
        <v/>
      </c>
      <c r="H9" s="540"/>
      <c r="I9" s="540" t="str">
        <f>IF($E9="","",VLOOKUP($E9,'1MD ELO (5)'!$A$7:$O$22,4))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 (5)'!$A$7:$O$22,14))</f>
        <v/>
      </c>
      <c r="C11" s="489" t="str">
        <f>IF($E11="","",VLOOKUP($E11,'1MD ELO (5)'!$A$7:$O$22,15))</f>
        <v/>
      </c>
      <c r="D11" s="489" t="str">
        <f>IF($E11="","",VLOOKUP($E11,'1MD ELO (5)'!$A$7:$O$22,5))</f>
        <v/>
      </c>
      <c r="E11" s="650"/>
      <c r="F11" s="540" t="str">
        <f>UPPER(IF($E11="","",VLOOKUP($E11,'1MD ELO (5)'!$A$7:$O$22,2)))</f>
        <v/>
      </c>
      <c r="G11" s="540" t="str">
        <f>IF($E11="","",VLOOKUP($E11,'1MD ELO (5)'!$A$7:$O$22,3))</f>
        <v/>
      </c>
      <c r="H11" s="540"/>
      <c r="I11" s="540" t="str">
        <f>IF($E11="","",VLOOKUP($E11,'1MD ELO (5)'!$A$7:$O$22,4))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 (5)'!$A$7:$O$22,14))</f>
        <v/>
      </c>
      <c r="C13" s="489" t="str">
        <f>IF($E13="","",VLOOKUP($E13,'1MD ELO (5)'!$A$7:$O$22,15))</f>
        <v/>
      </c>
      <c r="D13" s="489" t="str">
        <f>IF($E13="","",VLOOKUP($E13,'1MD ELO (5)'!$A$7:$O$22,5))</f>
        <v/>
      </c>
      <c r="E13" s="650"/>
      <c r="F13" s="540" t="str">
        <f>UPPER(IF($E13="","",VLOOKUP($E13,'1MD ELO (5)'!$A$7:$O$22,2)))</f>
        <v/>
      </c>
      <c r="G13" s="540" t="str">
        <f>IF($E13="","",VLOOKUP($E13,'1MD ELO (5)'!$A$7:$O$22,3))</f>
        <v/>
      </c>
      <c r="H13" s="540"/>
      <c r="I13" s="540" t="str">
        <f>IF($E13="","",VLOOKUP($E13,'1MD ELO (5)'!$A$7:$O$22,4))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 (5)'!$A$7:$O$22,14))</f>
        <v/>
      </c>
      <c r="C15" s="489" t="str">
        <f>IF($E15="","",VLOOKUP($E15,'1MD ELO (5)'!$A$7:$O$22,15))</f>
        <v/>
      </c>
      <c r="D15" s="489" t="str">
        <f>IF($E15="","",VLOOKUP($E15,'1MD ELO (5)'!$A$7:$O$22,5))</f>
        <v/>
      </c>
      <c r="E15" s="650"/>
      <c r="F15" s="540" t="str">
        <f>UPPER(IF($E15="","",VLOOKUP($E15,'1MD ELO (5)'!$A$7:$O$22,2)))</f>
        <v/>
      </c>
      <c r="G15" s="540" t="str">
        <f>IF($E15="","",VLOOKUP($E15,'1MD ELO (5)'!$A$7:$O$22,3))</f>
        <v/>
      </c>
      <c r="H15" s="540"/>
      <c r="I15" s="540" t="str">
        <f>IF($E15="","",VLOOKUP($E15,'1MD ELO (5)'!$A$7:$O$22,4))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 (5)'!$A$7:$O$22,14))</f>
        <v/>
      </c>
      <c r="C17" s="489" t="str">
        <f>IF($E17="","",VLOOKUP($E17,'1MD ELO (5)'!$A$7:$O$22,15))</f>
        <v/>
      </c>
      <c r="D17" s="489" t="str">
        <f>IF($E17="","",VLOOKUP($E17,'1MD ELO (5)'!$A$7:$O$22,5))</f>
        <v/>
      </c>
      <c r="E17" s="650"/>
      <c r="F17" s="540" t="str">
        <f>UPPER(IF($E17="","",VLOOKUP($E17,'1MD ELO (5)'!$A$7:$O$22,2)))</f>
        <v/>
      </c>
      <c r="G17" s="540" t="str">
        <f>IF($E17="","",VLOOKUP($E17,'1MD ELO (5)'!$A$7:$O$22,3))</f>
        <v/>
      </c>
      <c r="H17" s="540"/>
      <c r="I17" s="540" t="str">
        <f>IF($E17="","",VLOOKUP($E17,'1MD ELO (5)'!$A$7:$O$22,4))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 (5)'!$A$7:$O$22,14))</f>
        <v/>
      </c>
      <c r="C19" s="489" t="str">
        <f>IF($E19="","",VLOOKUP($E19,'1MD ELO (5)'!$A$7:$O$22,15))</f>
        <v/>
      </c>
      <c r="D19" s="489" t="str">
        <f>IF($E19="","",VLOOKUP($E19,'1MD ELO (5)'!$A$7:$O$22,5))</f>
        <v/>
      </c>
      <c r="E19" s="650"/>
      <c r="F19" s="540" t="str">
        <f>UPPER(IF($E19="","",VLOOKUP($E19,'1MD ELO (5)'!$A$7:$O$22,2)))</f>
        <v/>
      </c>
      <c r="G19" s="540" t="str">
        <f>IF($E19="","",VLOOKUP($E19,'1MD ELO (5)'!$A$7:$O$22,3))</f>
        <v/>
      </c>
      <c r="H19" s="540"/>
      <c r="I19" s="540" t="str">
        <f>IF($E19="","",VLOOKUP($E19,'1MD ELO (5)'!$A$7:$O$22,4))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 (5)'!$A$7:$O$22,14))</f>
        <v/>
      </c>
      <c r="C21" s="489" t="str">
        <f>IF($E21="","",VLOOKUP($E21,'1MD ELO (5)'!$A$7:$O$22,15))</f>
        <v/>
      </c>
      <c r="D21" s="489" t="str">
        <f>IF($E21="","",VLOOKUP($E21,'1MD ELO (5)'!$A$7:$O$22,5))</f>
        <v/>
      </c>
      <c r="E21" s="490"/>
      <c r="F21" s="541" t="str">
        <f>UPPER(IF($E21="","",VLOOKUP($E21,'1MD ELO (5)'!$A$7:$O$22,2)))</f>
        <v/>
      </c>
      <c r="G21" s="541" t="str">
        <f>IF($E21="","",VLOOKUP($E21,'1MD ELO (5)'!$A$7:$O$22,3))</f>
        <v/>
      </c>
      <c r="H21" s="541"/>
      <c r="I21" s="541" t="str">
        <f>IF($E21="","",VLOOKUP($E21,'1MD ELO (5)'!$A$7:$O$22,4))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 (5)'!$A$7:$Q$134,2)))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 (5)'!$A$7:$Q$134,2)))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t="str">
        <f>R4</f>
        <v>Kovács Zoltán</v>
      </c>
      <c r="P62" s="529"/>
      <c r="Q62" s="330"/>
      <c r="R62" s="241">
        <f>MIN(4,'1MD ELO (5)'!Q5)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B22 B24 B26 B28 B30 B32 B34 B36 B38 B40 B42 B44 B46 B48 B50 B52">
    <cfRule type="cellIs" dxfId="106" priority="7" stopIfTrue="1" operator="equal">
      <formula>"QA"</formula>
    </cfRule>
    <cfRule type="cellIs" dxfId="105" priority="8" stopIfTrue="1" operator="equal">
      <formula>"DA"</formula>
    </cfRule>
  </conditionalFormatting>
  <conditionalFormatting sqref="E7 E21">
    <cfRule type="expression" dxfId="104" priority="5" stopIfTrue="1">
      <formula>$E7&lt;5</formula>
    </cfRule>
  </conditionalFormatting>
  <conditionalFormatting sqref="E22 E24 E26 E28 E30 E32 E34 E36 E38 E40 E42 E44 E46 E48 E50 E52">
    <cfRule type="expression" dxfId="103" priority="13" stopIfTrue="1">
      <formula>AND($E22&lt;9,$C22&gt;0)</formula>
    </cfRule>
  </conditionalFormatting>
  <conditionalFormatting sqref="F7 F9 F11 F13 F15 F17 F19 F21:F22">
    <cfRule type="cellIs" dxfId="102" priority="4" stopIfTrue="1" operator="equal">
      <formula>"Bye"</formula>
    </cfRule>
  </conditionalFormatting>
  <conditionalFormatting sqref="F24 F26 F28 F30 F32 F34 F36 F38 F40 F42 F44 F46 F48 F50">
    <cfRule type="cellIs" dxfId="101" priority="11" stopIfTrue="1" operator="equal">
      <formula>"Bye"</formula>
    </cfRule>
  </conditionalFormatting>
  <conditionalFormatting sqref="F24:I24 F26:I26 F28:I28 F30:I30 F32:I32 F34:I34 F36:I36 F38:I38 F40:I40 F42:I42 F44:I44 F46:I46 F48:I48 F50:I50 F22:I22">
    <cfRule type="expression" dxfId="100" priority="12" stopIfTrue="1">
      <formula>AND($E22&lt;9,$C22&gt;0)</formula>
    </cfRule>
  </conditionalFormatting>
  <conditionalFormatting sqref="H7 H9 H11 H13 H15 H17 H19 H21">
    <cfRule type="expression" dxfId="99" priority="17" stopIfTrue="1">
      <formula>AND($E7&lt;9,$C7&gt;0)</formula>
    </cfRule>
  </conditionalFormatting>
  <conditionalFormatting sqref="I8 K10 I12 M14 I16 K18 I20 I23 K25 I27 M29 I31 K33 I35 I39 K41 I43 M45 I47 K49 I51">
    <cfRule type="expression" dxfId="98" priority="14" stopIfTrue="1">
      <formula>AND($O$1="CU",I8="Umpire")</formula>
    </cfRule>
    <cfRule type="expression" dxfId="97" priority="15" stopIfTrue="1">
      <formula>AND($O$1="CU",I8&lt;&gt;"Umpire",J8&lt;&gt;"")</formula>
    </cfRule>
    <cfRule type="expression" dxfId="96" priority="16" stopIfTrue="1">
      <formula>AND($O$1="CU",I8&lt;&gt;"Umpire")</formula>
    </cfRule>
  </conditionalFormatting>
  <conditionalFormatting sqref="J8 L10 J12 N14 J16 L18 J20 R62">
    <cfRule type="expression" dxfId="95" priority="6" stopIfTrue="1">
      <formula>$O$1="CU"</formula>
    </cfRule>
  </conditionalFormatting>
  <conditionalFormatting sqref="K8 M10 K12 O14 K16 M18 K20 K23 M25 K27 O29 K31 M33 K35 K39 M41 K43 O45 K47 M49 K51">
    <cfRule type="expression" dxfId="94" priority="9" stopIfTrue="1">
      <formula>J8="as"</formula>
    </cfRule>
    <cfRule type="expression" dxfId="93" priority="10" stopIfTrue="1">
      <formula>J8="bs"</formula>
    </cfRule>
  </conditionalFormatting>
  <conditionalFormatting sqref="O16">
    <cfRule type="expression" dxfId="92" priority="1" stopIfTrue="1">
      <formula>AND($O$1="CU",O16="Umpire")</formula>
    </cfRule>
    <cfRule type="expression" dxfId="91" priority="2" stopIfTrue="1">
      <formula>AND($O$1="CU",O16&lt;&gt;"Umpire",P16&lt;&gt;"")</formula>
    </cfRule>
    <cfRule type="expression" dxfId="90" priority="3" stopIfTrue="1">
      <formula>AND($O$1="CU",O16&lt;&gt;"Umpire")</formula>
    </cfRule>
  </conditionalFormatting>
  <dataValidations count="1">
    <dataValidation type="list" allowBlank="1" showInputMessage="1" sqref="I23 I39 I27 I35 I43 I31 I51 I47 K49 K41 M45 K33 K25 M29 I16 K18 K10 I20 I12 I8 M14 O16" xr:uid="{E3D49666-E8E8-4E82-B681-7534F6A2FE79}">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57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34B25-59C9-4A29-9C3A-62E0D5EF97C6}">
  <sheetPr codeName="Sheet154">
    <tabColor indexed="11"/>
    <pageSetUpPr fitToPage="1"/>
  </sheetPr>
  <dimension ref="A1:AK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Diákolimpiai Döntő</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1">
        <f>Altalanos!$E$8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c r="L4" s="143"/>
      <c r="M4" s="145"/>
      <c r="N4" s="143"/>
      <c r="O4" s="142"/>
      <c r="P4" s="143"/>
      <c r="Q4" s="142"/>
      <c r="R4" s="88" t="str">
        <f>Altalanos!$E$10</f>
        <v>Kovács Zoltán</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2" customFormat="1" ht="11.1" customHeight="1" thickBot="1" x14ac:dyDescent="0.3">
      <c r="A6" s="705"/>
      <c r="B6" s="714"/>
      <c r="C6" s="714"/>
      <c r="D6" s="714"/>
      <c r="E6" s="714"/>
      <c r="F6" s="713" t="str">
        <f>IF(Y3="","",CONCATENATE(AH1," / ",VLOOKUP(Y3,AB1:AH1,5)," pont"))</f>
        <v/>
      </c>
      <c r="G6" s="715"/>
      <c r="H6" s="716"/>
      <c r="I6" s="715"/>
      <c r="J6" s="717"/>
      <c r="K6" s="714" t="str">
        <f>IF(Y3="","",CONCATENATE(VLOOKUP(Y3,AB1:AH1,4)," pont"))</f>
        <v/>
      </c>
      <c r="L6" s="717"/>
      <c r="M6" s="714" t="str">
        <f>IF(Y3="","",CONCATENATE(VLOOKUP(Y3,AB1:AH1,3)," pont"))</f>
        <v/>
      </c>
      <c r="N6" s="717"/>
      <c r="O6" s="714" t="str">
        <f>IF(Y3="","",CONCATENATE(VLOOKUP(Y3,AB1:AH1,2)," pont"))</f>
        <v/>
      </c>
      <c r="P6" s="717"/>
      <c r="Q6" s="714" t="str">
        <f>IF(Y3="","",CONCATENATE(VLOOKUP(Y3,AB1:AH1,1)," pont"))</f>
        <v/>
      </c>
      <c r="R6" s="718"/>
      <c r="Y6" s="720"/>
      <c r="Z6" s="720"/>
      <c r="AA6" s="720" t="s">
        <v>196</v>
      </c>
      <c r="AB6" s="721">
        <v>150</v>
      </c>
      <c r="AC6" s="721">
        <v>120</v>
      </c>
      <c r="AD6" s="721">
        <v>90</v>
      </c>
      <c r="AE6" s="721">
        <v>60</v>
      </c>
      <c r="AF6" s="721">
        <v>40</v>
      </c>
      <c r="AG6" s="721">
        <v>25</v>
      </c>
      <c r="AH6" s="721">
        <v>10</v>
      </c>
      <c r="AI6" s="723"/>
      <c r="AJ6" s="723"/>
      <c r="AK6" s="723"/>
    </row>
    <row r="7" spans="1:37" s="38" customFormat="1" ht="12.9" customHeight="1" x14ac:dyDescent="0.25">
      <c r="A7" s="153">
        <v>1</v>
      </c>
      <c r="B7" s="384" t="str">
        <f>IF($E7="","",VLOOKUP($E7,'1MD ELO (5)'!$A$7:$O$22,14))</f>
        <v/>
      </c>
      <c r="C7" s="414" t="str">
        <f>IF($E7="","",VLOOKUP($E7,'1MD ELO (5)'!$A$7:$O$22,15))</f>
        <v/>
      </c>
      <c r="D7" s="414" t="str">
        <f>IF($E7="","",VLOOKUP($E7,'1MD ELO (5)'!$A$7:$O$22,5))</f>
        <v/>
      </c>
      <c r="E7" s="155"/>
      <c r="F7" s="156" t="str">
        <f>UPPER(IF($E7="","",VLOOKUP($E7,'1MD ELO (5)'!$A$7:$O$22,2)))</f>
        <v/>
      </c>
      <c r="G7" s="156" t="str">
        <f>IF($E7="","",VLOOKUP($E7,'1MD ELO (5)'!$A$7:$O$22,3))</f>
        <v/>
      </c>
      <c r="H7" s="156"/>
      <c r="I7" s="156" t="str">
        <f>IF($E7="","",VLOOKUP($E7,'1MD ELO (5)'!$A$7:$O$22,4))</f>
        <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tr">
        <f>UPPER(IF(OR(J8="a",J8="as"),F7,IF(OR(J8="b",J8="bs"),F9,)))</f>
        <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 (5)'!$A$7:$O$22,14))</f>
        <v/>
      </c>
      <c r="C9" s="414" t="str">
        <f>IF($E9="","",VLOOKUP($E9,'1MD ELO (5)'!$A$7:$O$22,15))</f>
        <v/>
      </c>
      <c r="D9" s="414" t="str">
        <f>IF($E9="","",VLOOKUP($E9,'1MD ELO (5)'!$A$7:$O$22,5))</f>
        <v/>
      </c>
      <c r="E9" s="155"/>
      <c r="F9" s="175" t="str">
        <f>UPPER(IF($E9="","",VLOOKUP($E9,'1MD ELO (5)'!$A$7:$O$22,2)))</f>
        <v/>
      </c>
      <c r="G9" s="175" t="str">
        <f>IF($E9="","",VLOOKUP($E9,'1MD ELO (5)'!$A$7:$O$22,3))</f>
        <v/>
      </c>
      <c r="H9" s="175"/>
      <c r="I9" s="156" t="str">
        <f>IF($E9="","",VLOOKUP($E9,'1MD ELO (5)'!$A$7:$O$22,4))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 (5)'!$A$7:$O$22,14))</f>
        <v/>
      </c>
      <c r="C11" s="414" t="str">
        <f>IF($E11="","",VLOOKUP($E11,'1MD ELO (5)'!$A$7:$O$22,15))</f>
        <v/>
      </c>
      <c r="D11" s="414" t="str">
        <f>IF($E11="","",VLOOKUP($E11,'1MD ELO (5)'!$A$7:$O$22,5))</f>
        <v/>
      </c>
      <c r="E11" s="155"/>
      <c r="F11" s="175" t="str">
        <f>UPPER(IF($E11="","",VLOOKUP($E11,'1MD ELO (5)'!$A$7:$O$22,2)))</f>
        <v/>
      </c>
      <c r="G11" s="175" t="str">
        <f>IF($E11="","",VLOOKUP($E11,'1MD ELO (5)'!$A$7:$O$22,3))</f>
        <v/>
      </c>
      <c r="H11" s="175"/>
      <c r="I11" s="175" t="str">
        <f>IF($E11="","",VLOOKUP($E11,'1MD ELO (5)'!$A$7:$O$22,4))</f>
        <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 (5)'!$A$7:$O$22,14))</f>
        <v/>
      </c>
      <c r="C13" s="414" t="str">
        <f>IF($E13="","",VLOOKUP($E13,'1MD ELO (5)'!$A$7:$O$22,15))</f>
        <v/>
      </c>
      <c r="D13" s="414" t="str">
        <f>IF($E13="","",VLOOKUP($E13,'1MD ELO (5)'!$A$7:$O$22,5))</f>
        <v/>
      </c>
      <c r="E13" s="155"/>
      <c r="F13" s="175" t="str">
        <f>UPPER(IF($E13="","",VLOOKUP($E13,'1MD ELO (5)'!$A$7:$O$22,2)))</f>
        <v/>
      </c>
      <c r="G13" s="175" t="str">
        <f>IF($E13="","",VLOOKUP($E13,'1MD ELO (5)'!$A$7:$O$22,3))</f>
        <v/>
      </c>
      <c r="H13" s="175"/>
      <c r="I13" s="175" t="str">
        <f>IF($E13="","",VLOOKUP($E13,'1MD ELO (5)'!$A$7:$O$22,4))</f>
        <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 (5)'!$A$7:$O$22,14))</f>
        <v/>
      </c>
      <c r="C15" s="414" t="str">
        <f>IF($E15="","",VLOOKUP($E15,'1MD ELO (5)'!$A$7:$O$22,15))</f>
        <v/>
      </c>
      <c r="D15" s="414" t="str">
        <f>IF($E15="","",VLOOKUP($E15,'1MD ELO (5)'!$A$7:$O$22,5))</f>
        <v/>
      </c>
      <c r="E15" s="155"/>
      <c r="F15" s="156" t="str">
        <f>UPPER(IF($E15="","",VLOOKUP($E15,'1MD ELO (5)'!$A$7:$O$22,2)))</f>
        <v/>
      </c>
      <c r="G15" s="156" t="str">
        <f>IF($E15="","",VLOOKUP($E15,'1MD ELO (5)'!$A$7:$O$22,3))</f>
        <v/>
      </c>
      <c r="H15" s="156"/>
      <c r="I15" s="156" t="str">
        <f>IF($E15="","",VLOOKUP($E15,'1MD ELO (5)'!$A$7:$O$22,4))</f>
        <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 (5)'!$A$7:$O$22,14))</f>
        <v/>
      </c>
      <c r="C17" s="414" t="str">
        <f>IF($E17="","",VLOOKUP($E17,'1MD ELO (5)'!$A$7:$O$22,15))</f>
        <v/>
      </c>
      <c r="D17" s="414" t="str">
        <f>IF($E17="","",VLOOKUP($E17,'1MD ELO (5)'!$A$7:$O$22,5))</f>
        <v/>
      </c>
      <c r="E17" s="155"/>
      <c r="F17" s="175" t="str">
        <f>UPPER(IF($E17="","",VLOOKUP($E17,'1MD ELO (5)'!$A$7:$O$22,2)))</f>
        <v/>
      </c>
      <c r="G17" s="175" t="str">
        <f>IF($E17="","",VLOOKUP($E17,'1MD ELO (5)'!$A$7:$O$22,3))</f>
        <v/>
      </c>
      <c r="H17" s="175"/>
      <c r="I17" s="175" t="str">
        <f>IF($E17="","",VLOOKUP($E17,'1MD ELO (5)'!$A$7:$O$22,4))</f>
        <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 (5)'!$A$7:$O$22,14))</f>
        <v/>
      </c>
      <c r="C19" s="414" t="str">
        <f>IF($E19="","",VLOOKUP($E19,'1MD ELO (5)'!$A$7:$O$22,15))</f>
        <v/>
      </c>
      <c r="D19" s="414" t="str">
        <f>IF($E19="","",VLOOKUP($E19,'1MD ELO (5)'!$A$7:$O$22,5))</f>
        <v/>
      </c>
      <c r="E19" s="155"/>
      <c r="F19" s="175" t="str">
        <f>UPPER(IF($E19="","",VLOOKUP($E19,'1MD ELO (5)'!$A$7:$O$22,2)))</f>
        <v/>
      </c>
      <c r="G19" s="175" t="str">
        <f>IF($E19="","",VLOOKUP($E19,'1MD ELO (5)'!$A$7:$O$22,3))</f>
        <v/>
      </c>
      <c r="H19" s="175"/>
      <c r="I19" s="175" t="str">
        <f>IF($E19="","",VLOOKUP($E19,'1MD ELO (5)'!$A$7:$O$22,4))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 (5)'!$A$7:$O$22,14))</f>
        <v/>
      </c>
      <c r="C21" s="414" t="str">
        <f>IF($E21="","",VLOOKUP($E21,'1MD ELO (5)'!$A$7:$O$22,15))</f>
        <v/>
      </c>
      <c r="D21" s="414" t="str">
        <f>IF($E21="","",VLOOKUP($E21,'1MD ELO (5)'!$A$7:$O$22,5))</f>
        <v/>
      </c>
      <c r="E21" s="155"/>
      <c r="F21" s="175" t="str">
        <f>UPPER(IF($E21="","",VLOOKUP($E21,'1MD ELO (5)'!$A$7:$O$22,2)))</f>
        <v/>
      </c>
      <c r="G21" s="175" t="str">
        <f>IF($E21="","",VLOOKUP($E21,'1MD ELO (5)'!$A$7:$O$22,3))</f>
        <v/>
      </c>
      <c r="H21" s="175"/>
      <c r="I21" s="175" t="str">
        <f>IF($E21="","",VLOOKUP($E21,'1MD ELO (5)'!$A$7:$O$22,4))</f>
        <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 (5)'!$A$7:$O$22,14))</f>
        <v/>
      </c>
      <c r="C23" s="414" t="str">
        <f>IF($E23="","",VLOOKUP($E23,'1MD ELO (5)'!$A$7:$O$22,15))</f>
        <v/>
      </c>
      <c r="D23" s="414" t="str">
        <f>IF($E23="","",VLOOKUP($E23,'1MD ELO (5)'!$A$7:$O$22,5))</f>
        <v/>
      </c>
      <c r="E23" s="155"/>
      <c r="F23" s="175" t="str">
        <f>UPPER(IF($E23="","",VLOOKUP($E23,'1MD ELO (5)'!$A$7:$O$22,2)))</f>
        <v/>
      </c>
      <c r="G23" s="175" t="str">
        <f>IF($E23="","",VLOOKUP($E23,'1MD ELO (5)'!$A$7:$O$22,3))</f>
        <v/>
      </c>
      <c r="H23" s="175"/>
      <c r="I23" s="175" t="str">
        <f>IF($E23="","",VLOOKUP($E23,'1MD ELO (5)'!$A$7:$O$22,4))</f>
        <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 (5)'!$A$7:$O$22,14))</f>
        <v/>
      </c>
      <c r="C25" s="414" t="str">
        <f>IF($E25="","",VLOOKUP($E25,'1MD ELO (5)'!$A$7:$O$22,15))</f>
        <v/>
      </c>
      <c r="D25" s="414" t="str">
        <f>IF($E25="","",VLOOKUP($E25,'1MD ELO (5)'!$A$7:$O$22,5))</f>
        <v/>
      </c>
      <c r="E25" s="155"/>
      <c r="F25" s="175" t="str">
        <f>UPPER(IF($E25="","",VLOOKUP($E25,'1MD ELO (5)'!$A$7:$O$22,2)))</f>
        <v/>
      </c>
      <c r="G25" s="175" t="str">
        <f>IF($E25="","",VLOOKUP($E25,'1MD ELO (5)'!$A$7:$O$22,3))</f>
        <v/>
      </c>
      <c r="H25" s="175"/>
      <c r="I25" s="175" t="str">
        <f>IF($E25="","",VLOOKUP($E25,'1MD ELO (5)'!$A$7:$O$22,4))</f>
        <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 (5)'!$A$7:$O$22,14))</f>
        <v/>
      </c>
      <c r="C27" s="414" t="str">
        <f>IF($E27="","",VLOOKUP($E27,'1MD ELO (5)'!$A$7:$O$22,15))</f>
        <v/>
      </c>
      <c r="D27" s="414" t="str">
        <f>IF($E27="","",VLOOKUP($E27,'1MD ELO (5)'!$A$7:$O$22,5))</f>
        <v/>
      </c>
      <c r="E27" s="155"/>
      <c r="F27" s="175" t="str">
        <f>UPPER(IF($E27="","",VLOOKUP($E27,'1MD ELO (5)'!$A$7:$O$22,2)))</f>
        <v/>
      </c>
      <c r="G27" s="175" t="str">
        <f>IF($E27="","",VLOOKUP($E27,'1MD ELO (5)'!$A$7:$O$22,3))</f>
        <v/>
      </c>
      <c r="H27" s="175"/>
      <c r="I27" s="175" t="str">
        <f>IF($E27="","",VLOOKUP($E27,'1MD ELO (5)'!$A$7:$O$22,4))</f>
        <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 (5)'!$A$7:$O$22,14))</f>
        <v/>
      </c>
      <c r="C29" s="414" t="str">
        <f>IF($E29="","",VLOOKUP($E29,'1MD ELO (5)'!$A$7:$O$22,15))</f>
        <v/>
      </c>
      <c r="D29" s="414" t="str">
        <f>IF($E29="","",VLOOKUP($E29,'1MD ELO (5)'!$A$7:$O$22,5))</f>
        <v/>
      </c>
      <c r="E29" s="155"/>
      <c r="F29" s="156" t="str">
        <f>UPPER(IF($E29="","",VLOOKUP($E29,'1MD ELO (5)'!$A$7:$O$22,2)))</f>
        <v/>
      </c>
      <c r="G29" s="156" t="str">
        <f>IF($E29="","",VLOOKUP($E29,'1MD ELO (5)'!$A$7:$O$22,3))</f>
        <v/>
      </c>
      <c r="H29" s="156"/>
      <c r="I29" s="156" t="str">
        <f>IF($E29="","",VLOOKUP($E29,'1MD ELO (5)'!$A$7:$O$22,4))</f>
        <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 (5)'!$A$7:$O$22,14))</f>
        <v/>
      </c>
      <c r="C31" s="414" t="str">
        <f>IF($E31="","",VLOOKUP($E31,'1MD ELO (5)'!$A$7:$O$22,15))</f>
        <v/>
      </c>
      <c r="D31" s="414" t="str">
        <f>IF($E31="","",VLOOKUP($E31,'1MD ELO (5)'!$A$7:$O$22,5))</f>
        <v/>
      </c>
      <c r="E31" s="155"/>
      <c r="F31" s="175" t="str">
        <f>UPPER(IF($E31="","",VLOOKUP($E31,'1MD ELO (5)'!$A$7:$O$22,2)))</f>
        <v/>
      </c>
      <c r="G31" s="175" t="str">
        <f>IF($E31="","",VLOOKUP($E31,'1MD ELO (5)'!$A$7:$O$22,3))</f>
        <v/>
      </c>
      <c r="H31" s="175"/>
      <c r="I31" s="175" t="str">
        <f>IF($E31="","",VLOOKUP($E31,'1MD ELO (5)'!$A$7:$O$22,4))</f>
        <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 (5)'!$A$7:$O$22,14))</f>
        <v/>
      </c>
      <c r="C33" s="414" t="str">
        <f>IF($E33="","",VLOOKUP($E33,'1MD ELO (5)'!$A$7:$O$22,15))</f>
        <v/>
      </c>
      <c r="D33" s="414" t="str">
        <f>IF($E33="","",VLOOKUP($E33,'1MD ELO (5)'!$A$7:$O$22,5))</f>
        <v/>
      </c>
      <c r="E33" s="155"/>
      <c r="F33" s="175" t="str">
        <f>UPPER(IF($E33="","",VLOOKUP($E33,'1MD ELO (5)'!$A$7:$O$22,2)))</f>
        <v/>
      </c>
      <c r="G33" s="175" t="str">
        <f>IF($E33="","",VLOOKUP($E33,'1MD ELO (5)'!$A$7:$O$22,3))</f>
        <v/>
      </c>
      <c r="H33" s="175"/>
      <c r="I33" s="175" t="str">
        <f>IF($E33="","",VLOOKUP($E33,'1MD ELO (5)'!$A$7:$O$22,4))</f>
        <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 (5)'!$A$7:$O$22,14))</f>
        <v/>
      </c>
      <c r="C35" s="414" t="str">
        <f>IF($E35="","",VLOOKUP($E35,'1MD ELO (5)'!$A$7:$O$22,15))</f>
        <v/>
      </c>
      <c r="D35" s="414" t="str">
        <f>IF($E35="","",VLOOKUP($E35,'1MD ELO (5)'!$A$7:$O$22,5))</f>
        <v/>
      </c>
      <c r="E35" s="155"/>
      <c r="F35" s="175" t="str">
        <f>UPPER(IF($E35="","",VLOOKUP($E35,'1MD ELO (5)'!$A$7:$O$22,2)))</f>
        <v/>
      </c>
      <c r="G35" s="175" t="str">
        <f>IF($E35="","",VLOOKUP($E35,'1MD ELO (5)'!$A$7:$O$22,3))</f>
        <v/>
      </c>
      <c r="H35" s="175"/>
      <c r="I35" s="175" t="str">
        <f>IF($E35="","",VLOOKUP($E35,'1MD ELO (5)'!$A$7:$O$22,4))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tr">
        <f>UPPER(IF(OR(J36="a",J36="as"),F35,IF(OR(J36="b",J36="bs"),F37,)))</f>
        <v/>
      </c>
      <c r="L36" s="185"/>
      <c r="M36" s="157"/>
      <c r="N36" s="182"/>
      <c r="O36" s="182"/>
      <c r="P36" s="182"/>
      <c r="Q36" s="163"/>
      <c r="R36" s="164"/>
      <c r="S36" s="165"/>
    </row>
    <row r="37" spans="1:19" s="38" customFormat="1" ht="12.9" customHeight="1" x14ac:dyDescent="0.25">
      <c r="A37" s="153">
        <v>16</v>
      </c>
      <c r="B37" s="384" t="str">
        <f>IF($E37="","",VLOOKUP($E37,'1MD ELO (5)'!$A$7:$O$22,14))</f>
        <v/>
      </c>
      <c r="C37" s="414" t="str">
        <f>IF($E37="","",VLOOKUP($E37,'1MD ELO (5)'!$A$7:$O$22,15))</f>
        <v/>
      </c>
      <c r="D37" s="414" t="str">
        <f>IF($E37="","",VLOOKUP($E37,'1MD ELO (5)'!$A$7:$O$22,5))</f>
        <v/>
      </c>
      <c r="E37" s="155"/>
      <c r="F37" s="156" t="str">
        <f>UPPER(IF($E37="","",VLOOKUP($E37,'1MD ELO (5)'!$A$7:$O$22,2)))</f>
        <v/>
      </c>
      <c r="G37" s="156" t="str">
        <f>IF($E37="","",VLOOKUP($E37,'1MD ELO (5)'!$A$7:$O$22,3))</f>
        <v/>
      </c>
      <c r="H37" s="175"/>
      <c r="I37" s="156" t="str">
        <f>IF($E37="","",VLOOKUP($E37,'1MD ELO (5)'!$A$7:$O$22,4))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 (5)'!$A$7:$Q$134,2)))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 (5)'!$A$7:$Q$134,2)))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 (5)'!$A$7:$Q$134,2)))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 (5)'!$A$7:$Q$134,2)))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Kovács Zoltán</v>
      </c>
      <c r="P57" s="229"/>
      <c r="Q57" s="230"/>
      <c r="R57" s="241">
        <f>MIN(4,'1MD ELO (5)'!Q5)</f>
        <v>4</v>
      </c>
    </row>
  </sheetData>
  <mergeCells count="1">
    <mergeCell ref="A4:C4"/>
  </mergeCells>
  <conditionalFormatting sqref="B39 B41 B43 B45 B47">
    <cfRule type="cellIs" dxfId="89" priority="4" stopIfTrue="1" operator="equal">
      <formula>"QA"</formula>
    </cfRule>
    <cfRule type="cellIs" dxfId="88" priority="5" stopIfTrue="1" operator="equal">
      <formula>"DA"</formula>
    </cfRule>
  </conditionalFormatting>
  <conditionalFormatting sqref="E7 E9 E11 E13 E15 E17 E19 E21 E23 E25 E27 E29 E31 E33 E35 E37">
    <cfRule type="expression" dxfId="87" priority="2" stopIfTrue="1">
      <formula>$E7&lt;5</formula>
    </cfRule>
  </conditionalFormatting>
  <conditionalFormatting sqref="E39 E41 E43 E45 E47">
    <cfRule type="expression" dxfId="86" priority="10" stopIfTrue="1">
      <formula>AND($E39&lt;9,$C39&gt;0)</formula>
    </cfRule>
  </conditionalFormatting>
  <conditionalFormatting sqref="F7 F9 F11 F13 F15 F17 F19 F21 F23 F25 F27 F29 F31 F33 F35 F37">
    <cfRule type="cellIs" dxfId="85" priority="1" stopIfTrue="1" operator="equal">
      <formula>"Bye"</formula>
    </cfRule>
  </conditionalFormatting>
  <conditionalFormatting sqref="F39 F41 F43 F45 F47">
    <cfRule type="cellIs" dxfId="84" priority="8" stopIfTrue="1" operator="equal">
      <formula>"Bye"</formula>
    </cfRule>
  </conditionalFormatting>
  <conditionalFormatting sqref="F39:I39 F41:I41 F43:I43 F45:I45 F47:I47">
    <cfRule type="expression" dxfId="83" priority="9" stopIfTrue="1">
      <formula>AND($E39&lt;9,$C39&gt;0)</formula>
    </cfRule>
  </conditionalFormatting>
  <conditionalFormatting sqref="H7 H9 H11 H13 H15 H17 H19 H21 H23 H25 H27 H29 H31 H33 H35 H37">
    <cfRule type="expression" dxfId="82" priority="14" stopIfTrue="1">
      <formula>AND($E7&lt;9,$C7&gt;0)</formula>
    </cfRule>
  </conditionalFormatting>
  <conditionalFormatting sqref="I8 K10 I12 M14 I16 K18 I20 O22 I24 K26 I28 M30 I32 K34 I36 M40 I42 K44 I46">
    <cfRule type="expression" dxfId="81" priority="11" stopIfTrue="1">
      <formula>AND($O$1="CU",I8="Umpire")</formula>
    </cfRule>
    <cfRule type="expression" dxfId="80" priority="12" stopIfTrue="1">
      <formula>AND($O$1="CU",I8&lt;&gt;"Umpire",J8&lt;&gt;"")</formula>
    </cfRule>
    <cfRule type="expression" dxfId="79" priority="13" stopIfTrue="1">
      <formula>AND($O$1="CU",I8&lt;&gt;"Umpire")</formula>
    </cfRule>
  </conditionalFormatting>
  <conditionalFormatting sqref="J8 L10 J12 N14 J16 L18 J20 P22 J24 L26 J28 N30 J32 L34 J36 R57">
    <cfRule type="expression" dxfId="78" priority="3" stopIfTrue="1">
      <formula>$O$1="CU"</formula>
    </cfRule>
  </conditionalFormatting>
  <conditionalFormatting sqref="K8 M10 K12 O14 K16 M18 K20 Q22 K24 M26 K28 O30 K32 M34 K36 O40 K42 M44 K46">
    <cfRule type="expression" dxfId="77" priority="6" stopIfTrue="1">
      <formula>J8="as"</formula>
    </cfRule>
    <cfRule type="expression" dxfId="76" priority="7" stopIfTrue="1">
      <formula>J8="bs"</formula>
    </cfRule>
  </conditionalFormatting>
  <dataValidations count="1">
    <dataValidation type="list" allowBlank="1" showInputMessage="1" sqref="I46 I42 K44 M40 I8 M14 K10 K18 K26 K34 M30 I12 I36 O22 I16 I32 I24 I20 I28" xr:uid="{EFD0EF78-0C6F-490D-9CAD-4B32761F36C6}">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68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A2263-8902-44BC-91C9-EA43D287033A}">
  <sheetPr codeName="Sheet155">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Diákolimpiai Döntő</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431">
        <f>Altalanos!$E$8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c r="L4" s="143"/>
      <c r="M4" s="145"/>
      <c r="N4" s="143"/>
      <c r="O4" s="142"/>
      <c r="P4" s="143"/>
      <c r="Q4" s="142"/>
      <c r="R4" s="88" t="str">
        <f>Altalanos!$E$10</f>
        <v>Kovács Zoltán</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2" customFormat="1" ht="11.1" customHeight="1" thickBot="1" x14ac:dyDescent="0.3">
      <c r="A6" s="705"/>
      <c r="B6" s="714"/>
      <c r="C6" s="714"/>
      <c r="D6" s="714"/>
      <c r="E6" s="714"/>
      <c r="F6" s="713" t="str">
        <f>IF(Y3="","",CONCATENATE(AH1," / ",AG1," pont"))</f>
        <v/>
      </c>
      <c r="G6" s="715"/>
      <c r="H6" s="716"/>
      <c r="I6" s="715"/>
      <c r="J6" s="717"/>
      <c r="K6" s="714" t="str">
        <f>IF(Y3="","",CONCATENATE(AF1," pont"))</f>
        <v/>
      </c>
      <c r="L6" s="717"/>
      <c r="M6" s="714" t="str">
        <f>IF(Y3="","",CONCATENATE(AE1," pont"))</f>
        <v/>
      </c>
      <c r="N6" s="717"/>
      <c r="O6" s="714" t="str">
        <f>IF(Y3="","",CONCATENATE(AD1," pont"))</f>
        <v/>
      </c>
      <c r="P6" s="717"/>
      <c r="Q6" s="714" t="str">
        <f>IF(Y3="","",CONCATENATE(AC1," pont"))</f>
        <v/>
      </c>
      <c r="R6" s="724"/>
      <c r="Y6" s="720"/>
      <c r="Z6" s="720"/>
      <c r="AA6" s="720" t="s">
        <v>196</v>
      </c>
      <c r="AB6" s="721">
        <v>150</v>
      </c>
      <c r="AC6" s="721">
        <v>120</v>
      </c>
      <c r="AD6" s="721">
        <v>90</v>
      </c>
      <c r="AE6" s="721">
        <v>60</v>
      </c>
      <c r="AF6" s="721">
        <v>40</v>
      </c>
      <c r="AG6" s="721">
        <v>25</v>
      </c>
      <c r="AH6" s="721">
        <v>10</v>
      </c>
      <c r="AI6" s="723"/>
      <c r="AJ6" s="723"/>
      <c r="AK6" s="723"/>
    </row>
    <row r="7" spans="1:37" s="38" customFormat="1" ht="10.5" customHeight="1" x14ac:dyDescent="0.25">
      <c r="A7" s="153">
        <v>1</v>
      </c>
      <c r="B7" s="384" t="str">
        <f>IF($E7="","",VLOOKUP($E7,'1MD ELO (5)'!$A$7:$O$48,14))</f>
        <v/>
      </c>
      <c r="C7" s="384" t="str">
        <f>IF($E7="","",VLOOKUP($E7,'1MD ELO (5)'!$A$7:$O$48,15))</f>
        <v/>
      </c>
      <c r="D7" s="414" t="str">
        <f>IF($E7="","",VLOOKUP($E7,'1MD ELO (5)'!$A$7:$O$48,5))</f>
        <v/>
      </c>
      <c r="E7" s="155"/>
      <c r="F7" s="156" t="str">
        <f>UPPER(IF($E7="","",VLOOKUP($E7,'1MD ELO (5)'!$A$7:$O$48,2)))</f>
        <v/>
      </c>
      <c r="G7" s="156" t="str">
        <f>IF($E7="","",VLOOKUP($E7,'1MD ELO (5)'!$A$7:$O$48,3))</f>
        <v/>
      </c>
      <c r="H7" s="156"/>
      <c r="I7" s="156" t="str">
        <f>IF($E7="","",VLOOKUP($E7,'1MD ELO (5)'!$A$7:$O$48,4))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 (5)'!$A$7:$O$48,14))</f>
        <v/>
      </c>
      <c r="C9" s="384" t="str">
        <f>IF($E9="","",VLOOKUP($E9,'1MD ELO (5)'!$A$7:$O$48,15))</f>
        <v/>
      </c>
      <c r="D9" s="414" t="str">
        <f>IF($E9="","",VLOOKUP($E9,'1MD ELO (5)'!$A$7:$O$48,5))</f>
        <v/>
      </c>
      <c r="E9" s="155"/>
      <c r="F9" s="450" t="str">
        <f>UPPER(IF($E9="","",VLOOKUP($E9,'1MD ELO (5)'!$A$7:$O$48,2)))</f>
        <v/>
      </c>
      <c r="G9" s="450" t="str">
        <f>IF($E9="","",VLOOKUP($E9,'1MD ELO (5)'!$A$7:$O$48,3))</f>
        <v/>
      </c>
      <c r="H9" s="450"/>
      <c r="I9" s="450" t="str">
        <f>IF($E9="","",VLOOKUP($E9,'1MD ELO (5)'!$A$7:$O$48,4))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 (5)'!$A$7:$O$48,14))</f>
        <v/>
      </c>
      <c r="C11" s="384" t="str">
        <f>IF($E11="","",VLOOKUP($E11,'1MD ELO (5)'!$A$7:$O$48,15))</f>
        <v/>
      </c>
      <c r="D11" s="414" t="str">
        <f>IF($E11="","",VLOOKUP($E11,'1MD ELO (5)'!$A$7:$O$48,5))</f>
        <v/>
      </c>
      <c r="E11" s="155"/>
      <c r="F11" s="450" t="str">
        <f>UPPER(IF($E11="","",VLOOKUP($E11,'1MD ELO (5)'!$A$7:$O$48,2)))</f>
        <v/>
      </c>
      <c r="G11" s="450" t="str">
        <f>IF($E11="","",VLOOKUP($E11,'1MD ELO (5)'!$A$7:$O$48,3))</f>
        <v/>
      </c>
      <c r="H11" s="450"/>
      <c r="I11" s="450" t="str">
        <f>IF($E11="","",VLOOKUP($E11,'1MD ELO (5)'!$A$7:$O$48,4))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 (5)'!$A$7:$O$48,14))</f>
        <v/>
      </c>
      <c r="C13" s="384" t="str">
        <f>IF($E13="","",VLOOKUP($E13,'1MD ELO (5)'!$A$7:$O$48,15))</f>
        <v/>
      </c>
      <c r="D13" s="414" t="str">
        <f>IF($E13="","",VLOOKUP($E13,'1MD ELO (5)'!$A$7:$O$48,5))</f>
        <v/>
      </c>
      <c r="E13" s="155"/>
      <c r="F13" s="450" t="str">
        <f>UPPER(IF($E13="","",VLOOKUP($E13,'1MD ELO (5)'!$A$7:$O$48,2)))</f>
        <v/>
      </c>
      <c r="G13" s="450" t="str">
        <f>IF($E13="","",VLOOKUP($E13,'1MD ELO (5)'!$A$7:$O$48,3))</f>
        <v/>
      </c>
      <c r="H13" s="450"/>
      <c r="I13" s="450" t="str">
        <f>IF($E13="","",VLOOKUP($E13,'1MD ELO (5)'!$A$7:$O$48,4))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 (5)'!$A$7:$O$48,14))</f>
        <v/>
      </c>
      <c r="C15" s="384" t="str">
        <f>IF($E15="","",VLOOKUP($E15,'1MD ELO (5)'!$A$7:$O$48,15))</f>
        <v/>
      </c>
      <c r="D15" s="414" t="str">
        <f>IF($E15="","",VLOOKUP($E15,'1MD ELO (5)'!$A$7:$O$48,5))</f>
        <v/>
      </c>
      <c r="E15" s="155"/>
      <c r="F15" s="450" t="str">
        <f>UPPER(IF($E15="","",VLOOKUP($E15,'1MD ELO (5)'!$A$7:$O$48,2)))</f>
        <v/>
      </c>
      <c r="G15" s="450" t="str">
        <f>IF($E15="","",VLOOKUP($E15,'1MD ELO (5)'!$A$7:$O$48,3))</f>
        <v/>
      </c>
      <c r="H15" s="450"/>
      <c r="I15" s="450" t="str">
        <f>IF($E15="","",VLOOKUP($E15,'1MD ELO (5)'!$A$7:$O$48,4))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 (5)'!$A$7:$O$48,14))</f>
        <v/>
      </c>
      <c r="C17" s="384" t="str">
        <f>IF($E17="","",VLOOKUP($E17,'1MD ELO (5)'!$A$7:$O$48,15))</f>
        <v/>
      </c>
      <c r="D17" s="414" t="str">
        <f>IF($E17="","",VLOOKUP($E17,'1MD ELO (5)'!$A$7:$O$48,5))</f>
        <v/>
      </c>
      <c r="E17" s="155"/>
      <c r="F17" s="450" t="str">
        <f>UPPER(IF($E17="","",VLOOKUP($E17,'1MD ELO (5)'!$A$7:$O$48,2)))</f>
        <v/>
      </c>
      <c r="G17" s="450" t="str">
        <f>IF($E17="","",VLOOKUP($E17,'1MD ELO (5)'!$A$7:$O$48,3))</f>
        <v/>
      </c>
      <c r="H17" s="450"/>
      <c r="I17" s="450" t="str">
        <f>IF($E17="","",VLOOKUP($E17,'1MD ELO (5)'!$A$7:$O$48,4))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 (5)'!$A$7:$O$48,14))</f>
        <v/>
      </c>
      <c r="C19" s="384" t="str">
        <f>IF($E19="","",VLOOKUP($E19,'1MD ELO (5)'!$A$7:$O$48,15))</f>
        <v/>
      </c>
      <c r="D19" s="414" t="str">
        <f>IF($E19="","",VLOOKUP($E19,'1MD ELO (5)'!$A$7:$O$48,5))</f>
        <v/>
      </c>
      <c r="E19" s="155"/>
      <c r="F19" s="450" t="str">
        <f>UPPER(IF($E19="","",VLOOKUP($E19,'1MD ELO (5)'!$A$7:$O$48,2)))</f>
        <v/>
      </c>
      <c r="G19" s="450" t="str">
        <f>IF($E19="","",VLOOKUP($E19,'1MD ELO (5)'!$A$7:$O$48,3))</f>
        <v/>
      </c>
      <c r="H19" s="450"/>
      <c r="I19" s="450" t="str">
        <f>IF($E19="","",VLOOKUP($E19,'1MD ELO (5)'!$A$7:$O$48,4))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 (5)'!$A$7:$O$48,14))</f>
        <v/>
      </c>
      <c r="C21" s="384" t="str">
        <f>IF($E21="","",VLOOKUP($E21,'1MD ELO (5)'!$A$7:$O$48,15))</f>
        <v/>
      </c>
      <c r="D21" s="414" t="str">
        <f>IF($E21="","",VLOOKUP($E21,'1MD ELO (5)'!$A$7:$O$48,5))</f>
        <v/>
      </c>
      <c r="E21" s="155"/>
      <c r="F21" s="156" t="str">
        <f>UPPER(IF($E21="","",VLOOKUP($E21,'1MD ELO (5)'!$A$7:$O$48,2)))</f>
        <v/>
      </c>
      <c r="G21" s="156" t="str">
        <f>IF($E21="","",VLOOKUP($E21,'1MD ELO (5)'!$A$7:$O$48,3))</f>
        <v/>
      </c>
      <c r="H21" s="156"/>
      <c r="I21" s="156" t="str">
        <f>IF($E21="","",VLOOKUP($E21,'1MD ELO (5)'!$A$7:$O$48,4))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 (5)'!$A$7:$O$48,14))</f>
        <v/>
      </c>
      <c r="C23" s="384" t="str">
        <f>IF($E23="","",VLOOKUP($E23,'1MD ELO (5)'!$A$7:$O$48,15))</f>
        <v/>
      </c>
      <c r="D23" s="414" t="str">
        <f>IF($E23="","",VLOOKUP($E23,'1MD ELO (5)'!$A$7:$O$48,5))</f>
        <v/>
      </c>
      <c r="E23" s="155"/>
      <c r="F23" s="156" t="str">
        <f>UPPER(IF($E23="","",VLOOKUP($E23,'1MD ELO (5)'!$A$7:$O$48,2)))</f>
        <v/>
      </c>
      <c r="G23" s="156" t="str">
        <f>IF($E23="","",VLOOKUP($E23,'1MD ELO (5)'!$A$7:$O$48,3))</f>
        <v/>
      </c>
      <c r="H23" s="156"/>
      <c r="I23" s="156" t="str">
        <f>IF($E23="","",VLOOKUP($E23,'1MD ELO (5)'!$A$7:$O$48,4))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 (5)'!$A$7:$O$48,14))</f>
        <v/>
      </c>
      <c r="C25" s="384" t="str">
        <f>IF($E25="","",VLOOKUP($E25,'1MD ELO (5)'!$A$7:$O$48,15))</f>
        <v/>
      </c>
      <c r="D25" s="414" t="str">
        <f>IF($E25="","",VLOOKUP($E25,'1MD ELO (5)'!$A$7:$O$48,5))</f>
        <v/>
      </c>
      <c r="E25" s="155"/>
      <c r="F25" s="450" t="str">
        <f>UPPER(IF($E25="","",VLOOKUP($E25,'1MD ELO (5)'!$A$7:$O$48,2)))</f>
        <v/>
      </c>
      <c r="G25" s="450" t="str">
        <f>IF($E25="","",VLOOKUP($E25,'1MD ELO (5)'!$A$7:$O$48,3))</f>
        <v/>
      </c>
      <c r="H25" s="450"/>
      <c r="I25" s="450" t="str">
        <f>IF($E25="","",VLOOKUP($E25,'1MD ELO (5)'!$A$7:$O$48,4))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 (5)'!$A$7:$O$48,14))</f>
        <v/>
      </c>
      <c r="C27" s="384" t="str">
        <f>IF($E27="","",VLOOKUP($E27,'1MD ELO (5)'!$A$7:$O$48,15))</f>
        <v/>
      </c>
      <c r="D27" s="414" t="str">
        <f>IF($E27="","",VLOOKUP($E27,'1MD ELO (5)'!$A$7:$O$48,5))</f>
        <v/>
      </c>
      <c r="E27" s="155"/>
      <c r="F27" s="450" t="str">
        <f>UPPER(IF($E27="","",VLOOKUP($E27,'1MD ELO (5)'!$A$7:$O$48,2)))</f>
        <v/>
      </c>
      <c r="G27" s="450" t="str">
        <f>IF($E27="","",VLOOKUP($E27,'1MD ELO (5)'!$A$7:$O$48,3))</f>
        <v/>
      </c>
      <c r="H27" s="450"/>
      <c r="I27" s="450" t="str">
        <f>IF($E27="","",VLOOKUP($E27,'1MD ELO (5)'!$A$7:$O$48,4))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 (5)'!$A$7:$O$48,14))</f>
        <v/>
      </c>
      <c r="C29" s="384" t="str">
        <f>IF($E29="","",VLOOKUP($E29,'1MD ELO (5)'!$A$7:$O$48,15))</f>
        <v/>
      </c>
      <c r="D29" s="414" t="str">
        <f>IF($E29="","",VLOOKUP($E29,'1MD ELO (5)'!$A$7:$O$48,5))</f>
        <v/>
      </c>
      <c r="E29" s="155"/>
      <c r="F29" s="450" t="str">
        <f>UPPER(IF($E29="","",VLOOKUP($E29,'1MD ELO (5)'!$A$7:$O$48,2)))</f>
        <v/>
      </c>
      <c r="G29" s="450" t="str">
        <f>IF($E29="","",VLOOKUP($E29,'1MD ELO (5)'!$A$7:$O$48,3))</f>
        <v/>
      </c>
      <c r="H29" s="450"/>
      <c r="I29" s="450" t="str">
        <f>IF($E29="","",VLOOKUP($E29,'1MD ELO (5)'!$A$7:$O$48,4))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 (5)'!$A$7:$O$48,14))</f>
        <v/>
      </c>
      <c r="C31" s="384" t="str">
        <f>IF($E31="","",VLOOKUP($E31,'1MD ELO (5)'!$A$7:$O$48,15))</f>
        <v/>
      </c>
      <c r="D31" s="414" t="str">
        <f>IF($E31="","",VLOOKUP($E31,'1MD ELO (5)'!$A$7:$O$48,5))</f>
        <v/>
      </c>
      <c r="E31" s="155"/>
      <c r="F31" s="450" t="str">
        <f>UPPER(IF($E31="","",VLOOKUP($E31,'1MD ELO (5)'!$A$7:$O$48,2)))</f>
        <v/>
      </c>
      <c r="G31" s="450" t="str">
        <f>IF($E31="","",VLOOKUP($E31,'1MD ELO (5)'!$A$7:$O$48,3))</f>
        <v/>
      </c>
      <c r="H31" s="450"/>
      <c r="I31" s="450" t="str">
        <f>IF($E31="","",VLOOKUP($E31,'1MD ELO (5)'!$A$7:$O$48,4))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 (5)'!$A$7:$O$48,14))</f>
        <v/>
      </c>
      <c r="C33" s="384" t="str">
        <f>IF($E33="","",VLOOKUP($E33,'1MD ELO (5)'!$A$7:$O$48,15))</f>
        <v/>
      </c>
      <c r="D33" s="414" t="str">
        <f>IF($E33="","",VLOOKUP($E33,'1MD ELO (5)'!$A$7:$O$48,5))</f>
        <v/>
      </c>
      <c r="E33" s="155"/>
      <c r="F33" s="450" t="str">
        <f>UPPER(IF($E33="","",VLOOKUP($E33,'1MD ELO (5)'!$A$7:$O$48,2)))</f>
        <v/>
      </c>
      <c r="G33" s="450" t="str">
        <f>IF($E33="","",VLOOKUP($E33,'1MD ELO (5)'!$A$7:$O$48,3))</f>
        <v/>
      </c>
      <c r="H33" s="450"/>
      <c r="I33" s="450" t="str">
        <f>IF($E33="","",VLOOKUP($E33,'1MD ELO (5)'!$A$7:$O$48,4))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 (5)'!$A$7:$O$48,14))</f>
        <v/>
      </c>
      <c r="C35" s="384" t="str">
        <f>IF($E35="","",VLOOKUP($E35,'1MD ELO (5)'!$A$7:$O$48,15))</f>
        <v/>
      </c>
      <c r="D35" s="414" t="str">
        <f>IF($E35="","",VLOOKUP($E35,'1MD ELO (5)'!$A$7:$O$48,5))</f>
        <v/>
      </c>
      <c r="E35" s="155"/>
      <c r="F35" s="450" t="str">
        <f>UPPER(IF($E35="","",VLOOKUP($E35,'1MD ELO (5)'!$A$7:$O$48,2)))</f>
        <v/>
      </c>
      <c r="G35" s="450" t="str">
        <f>IF($E35="","",VLOOKUP($E35,'1MD ELO (5)'!$A$7:$O$48,3))</f>
        <v/>
      </c>
      <c r="H35" s="450"/>
      <c r="I35" s="450" t="str">
        <f>IF($E35="","",VLOOKUP($E35,'1MD ELO (5)'!$A$7:$O$48,4))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 (5)'!$A$7:$O$48,14))</f>
        <v/>
      </c>
      <c r="C37" s="384" t="str">
        <f>IF($E37="","",VLOOKUP($E37,'1MD ELO (5)'!$A$7:$O$48,15))</f>
        <v/>
      </c>
      <c r="D37" s="414" t="str">
        <f>IF($E37="","",VLOOKUP($E37,'1MD ELO (5)'!$A$7:$O$48,5))</f>
        <v/>
      </c>
      <c r="E37" s="155"/>
      <c r="F37" s="156" t="str">
        <f>UPPER(IF($E37="","",VLOOKUP($E37,'1MD ELO (5)'!$A$7:$O$48,2)))</f>
        <v/>
      </c>
      <c r="G37" s="156" t="str">
        <f>IF($E37="","",VLOOKUP($E37,'1MD ELO (5)'!$A$7:$O$48,3))</f>
        <v/>
      </c>
      <c r="H37" s="156"/>
      <c r="I37" s="156" t="str">
        <f>IF($E37="","",VLOOKUP($E37,'1MD ELO (5)'!$A$7:$O$48,4))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 (5)'!$A$7:$O$48,14))</f>
        <v/>
      </c>
      <c r="C39" s="384" t="str">
        <f>IF($E39="","",VLOOKUP($E39,'1MD ELO (5)'!$A$7:$O$48,15))</f>
        <v/>
      </c>
      <c r="D39" s="414" t="str">
        <f>IF($E39="","",VLOOKUP($E39,'1MD ELO (5)'!$A$7:$O$48,5))</f>
        <v/>
      </c>
      <c r="E39" s="155"/>
      <c r="F39" s="156" t="str">
        <f>UPPER(IF($E39="","",VLOOKUP($E39,'1MD ELO (5)'!$A$7:$O$48,2)))</f>
        <v/>
      </c>
      <c r="G39" s="156" t="str">
        <f>IF($E39="","",VLOOKUP($E39,'1MD ELO (5)'!$A$7:$O$48,3))</f>
        <v/>
      </c>
      <c r="H39" s="156"/>
      <c r="I39" s="156" t="str">
        <f>IF($E39="","",VLOOKUP($E39,'1MD ELO (5)'!$A$7:$O$48,4))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 (5)'!$A$7:$O$48,14))</f>
        <v/>
      </c>
      <c r="C41" s="384" t="str">
        <f>IF($E41="","",VLOOKUP($E41,'1MD ELO (5)'!$A$7:$O$48,15))</f>
        <v/>
      </c>
      <c r="D41" s="414" t="str">
        <f>IF($E41="","",VLOOKUP($E41,'1MD ELO (5)'!$A$7:$O$48,5))</f>
        <v/>
      </c>
      <c r="E41" s="155"/>
      <c r="F41" s="450" t="str">
        <f>UPPER(IF($E41="","",VLOOKUP($E41,'1MD ELO (5)'!$A$7:$O$48,2)))</f>
        <v/>
      </c>
      <c r="G41" s="450" t="str">
        <f>IF($E41="","",VLOOKUP($E41,'1MD ELO (5)'!$A$7:$O$48,3))</f>
        <v/>
      </c>
      <c r="H41" s="450"/>
      <c r="I41" s="450" t="str">
        <f>IF($E41="","",VLOOKUP($E41,'1MD ELO (5)'!$A$7:$O$48,4))</f>
        <v/>
      </c>
      <c r="J41" s="176"/>
      <c r="K41" s="157"/>
      <c r="L41" s="177"/>
      <c r="M41" s="157"/>
      <c r="N41" s="182"/>
      <c r="O41" s="160"/>
      <c r="P41" s="162"/>
      <c r="Q41" s="772" t="str">
        <f>IF(Y3="","",CONCATENATE(AB1," pont"))</f>
        <v/>
      </c>
      <c r="R41" s="773"/>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 (5)'!$A$7:$O$48,14))</f>
        <v/>
      </c>
      <c r="C43" s="384" t="str">
        <f>IF($E43="","",VLOOKUP($E43,'1MD ELO (5)'!$A$7:$O$48,15))</f>
        <v/>
      </c>
      <c r="D43" s="414" t="str">
        <f>IF($E43="","",VLOOKUP($E43,'1MD ELO (5)'!$A$7:$O$48,5))</f>
        <v/>
      </c>
      <c r="E43" s="155"/>
      <c r="F43" s="450" t="str">
        <f>UPPER(IF($E43="","",VLOOKUP($E43,'1MD ELO (5)'!$A$7:$O$48,2)))</f>
        <v/>
      </c>
      <c r="G43" s="450" t="str">
        <f>IF($E43="","",VLOOKUP($E43,'1MD ELO (5)'!$A$7:$O$48,3))</f>
        <v/>
      </c>
      <c r="H43" s="450"/>
      <c r="I43" s="450" t="str">
        <f>IF($E43="","",VLOOKUP($E43,'1MD ELO (5)'!$A$7:$O$48,4))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 (5)'!$A$7:$O$48,14))</f>
        <v/>
      </c>
      <c r="C45" s="384" t="str">
        <f>IF($E45="","",VLOOKUP($E45,'1MD ELO (5)'!$A$7:$O$48,15))</f>
        <v/>
      </c>
      <c r="D45" s="414" t="str">
        <f>IF($E45="","",VLOOKUP($E45,'1MD ELO (5)'!$A$7:$O$48,5))</f>
        <v/>
      </c>
      <c r="E45" s="155"/>
      <c r="F45" s="450" t="str">
        <f>UPPER(IF($E45="","",VLOOKUP($E45,'1MD ELO (5)'!$A$7:$O$48,2)))</f>
        <v/>
      </c>
      <c r="G45" s="450" t="str">
        <f>IF($E45="","",VLOOKUP($E45,'1MD ELO (5)'!$A$7:$O$48,3))</f>
        <v/>
      </c>
      <c r="H45" s="450"/>
      <c r="I45" s="450" t="str">
        <f>IF($E45="","",VLOOKUP($E45,'1MD ELO (5)'!$A$7:$O$48,4))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 (5)'!$A$7:$O$48,14))</f>
        <v/>
      </c>
      <c r="C47" s="384" t="str">
        <f>IF($E47="","",VLOOKUP($E47,'1MD ELO (5)'!$A$7:$O$48,15))</f>
        <v/>
      </c>
      <c r="D47" s="414" t="str">
        <f>IF($E47="","",VLOOKUP($E47,'1MD ELO (5)'!$A$7:$O$48,5))</f>
        <v/>
      </c>
      <c r="E47" s="155"/>
      <c r="F47" s="450" t="str">
        <f>UPPER(IF($E47="","",VLOOKUP($E47,'1MD ELO (5)'!$A$7:$O$48,2)))</f>
        <v/>
      </c>
      <c r="G47" s="450" t="str">
        <f>IF($E47="","",VLOOKUP($E47,'1MD ELO (5)'!$A$7:$O$48,3))</f>
        <v/>
      </c>
      <c r="H47" s="450"/>
      <c r="I47" s="450" t="str">
        <f>IF($E47="","",VLOOKUP($E47,'1MD ELO (5)'!$A$7:$O$48,4))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 (5)'!$A$7:$O$48,14))</f>
        <v/>
      </c>
      <c r="C49" s="384" t="str">
        <f>IF($E49="","",VLOOKUP($E49,'1MD ELO (5)'!$A$7:$O$48,15))</f>
        <v/>
      </c>
      <c r="D49" s="414" t="str">
        <f>IF($E49="","",VLOOKUP($E49,'1MD ELO (5)'!$A$7:$O$48,5))</f>
        <v/>
      </c>
      <c r="E49" s="155"/>
      <c r="F49" s="450" t="str">
        <f>UPPER(IF($E49="","",VLOOKUP($E49,'1MD ELO (5)'!$A$7:$O$48,2)))</f>
        <v/>
      </c>
      <c r="G49" s="450" t="str">
        <f>IF($E49="","",VLOOKUP($E49,'1MD ELO (5)'!$A$7:$O$48,3))</f>
        <v/>
      </c>
      <c r="H49" s="450"/>
      <c r="I49" s="450" t="str">
        <f>IF($E49="","",VLOOKUP($E49,'1MD ELO (5)'!$A$7:$O$48,4))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 (5)'!$A$7:$O$48,14))</f>
        <v/>
      </c>
      <c r="C51" s="384" t="str">
        <f>IF($E51="","",VLOOKUP($E51,'1MD ELO (5)'!$A$7:$O$48,15))</f>
        <v/>
      </c>
      <c r="D51" s="414" t="str">
        <f>IF($E51="","",VLOOKUP($E51,'1MD ELO (5)'!$A$7:$O$48,5))</f>
        <v/>
      </c>
      <c r="E51" s="155"/>
      <c r="F51" s="450" t="str">
        <f>UPPER(IF($E51="","",VLOOKUP($E51,'1MD ELO (5)'!$A$7:$O$48,2)))</f>
        <v/>
      </c>
      <c r="G51" s="450" t="str">
        <f>IF($E51="","",VLOOKUP($E51,'1MD ELO (5)'!$A$7:$O$48,3))</f>
        <v/>
      </c>
      <c r="H51" s="450"/>
      <c r="I51" s="450" t="str">
        <f>IF($E51="","",VLOOKUP($E51,'1MD ELO (5)'!$A$7:$O$48,4))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 (5)'!$A$7:$O$48,14))</f>
        <v/>
      </c>
      <c r="C53" s="384" t="str">
        <f>IF($E53="","",VLOOKUP($E53,'1MD ELO (5)'!$A$7:$O$48,15))</f>
        <v/>
      </c>
      <c r="D53" s="414" t="str">
        <f>IF($E53="","",VLOOKUP($E53,'1MD ELO (5)'!$A$7:$O$48,5))</f>
        <v/>
      </c>
      <c r="E53" s="155"/>
      <c r="F53" s="156" t="str">
        <f>UPPER(IF($E53="","",VLOOKUP($E53,'1MD ELO (5)'!$A$7:$O$48,2)))</f>
        <v/>
      </c>
      <c r="G53" s="156" t="str">
        <f>IF($E53="","",VLOOKUP($E53,'1MD ELO (5)'!$A$7:$O$48,3))</f>
        <v/>
      </c>
      <c r="H53" s="156"/>
      <c r="I53" s="156" t="str">
        <f>IF($E53="","",VLOOKUP($E53,'1MD ELO (5)'!$A$7:$O$48,4))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 (5)'!$A$7:$O$48,14))</f>
        <v/>
      </c>
      <c r="C55" s="384" t="str">
        <f>IF($E55="","",VLOOKUP($E55,'1MD ELO (5)'!$A$7:$O$48,15))</f>
        <v/>
      </c>
      <c r="D55" s="414" t="str">
        <f>IF($E55="","",VLOOKUP($E55,'1MD ELO (5)'!$A$7:$O$48,5))</f>
        <v/>
      </c>
      <c r="E55" s="155"/>
      <c r="F55" s="156" t="str">
        <f>UPPER(IF($E55="","",VLOOKUP($E55,'1MD ELO (5)'!$A$7:$O$48,2)))</f>
        <v/>
      </c>
      <c r="G55" s="156" t="str">
        <f>IF($E55="","",VLOOKUP($E55,'1MD ELO (5)'!$A$7:$O$48,3))</f>
        <v/>
      </c>
      <c r="H55" s="156"/>
      <c r="I55" s="156" t="str">
        <f>IF($E55="","",VLOOKUP($E55,'1MD ELO (5)'!$A$7:$O$48,4))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 (5)'!$A$7:$O$48,14))</f>
        <v/>
      </c>
      <c r="C57" s="384" t="str">
        <f>IF($E57="","",VLOOKUP($E57,'1MD ELO (5)'!$A$7:$O$48,15))</f>
        <v/>
      </c>
      <c r="D57" s="414" t="str">
        <f>IF($E57="","",VLOOKUP($E57,'1MD ELO (5)'!$A$7:$O$48,5))</f>
        <v/>
      </c>
      <c r="E57" s="155"/>
      <c r="F57" s="450" t="str">
        <f>UPPER(IF($E57="","",VLOOKUP($E57,'1MD ELO (5)'!$A$7:$O$48,2)))</f>
        <v/>
      </c>
      <c r="G57" s="450" t="str">
        <f>IF($E57="","",VLOOKUP($E57,'1MD ELO (5)'!$A$7:$O$48,3))</f>
        <v/>
      </c>
      <c r="H57" s="450"/>
      <c r="I57" s="450" t="str">
        <f>IF($E57="","",VLOOKUP($E57,'1MD ELO (5)'!$A$7:$O$48,4))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 (5)'!$A$7:$O$48,14))</f>
        <v/>
      </c>
      <c r="C59" s="384" t="str">
        <f>IF($E59="","",VLOOKUP($E59,'1MD ELO (5)'!$A$7:$O$48,15))</f>
        <v/>
      </c>
      <c r="D59" s="414" t="str">
        <f>IF($E59="","",VLOOKUP($E59,'1MD ELO (5)'!$A$7:$O$48,5))</f>
        <v/>
      </c>
      <c r="E59" s="155"/>
      <c r="F59" s="450" t="str">
        <f>UPPER(IF($E59="","",VLOOKUP($E59,'1MD ELO (5)'!$A$7:$O$48,2)))</f>
        <v/>
      </c>
      <c r="G59" s="450" t="str">
        <f>IF($E59="","",VLOOKUP($E59,'1MD ELO (5)'!$A$7:$O$48,3))</f>
        <v/>
      </c>
      <c r="H59" s="450"/>
      <c r="I59" s="450" t="str">
        <f>IF($E59="","",VLOOKUP($E59,'1MD ELO (5)'!$A$7:$O$48,4))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 (5)'!$A$7:$O$48,14))</f>
        <v/>
      </c>
      <c r="C61" s="384" t="str">
        <f>IF($E61="","",VLOOKUP($E61,'1MD ELO (5)'!$A$7:$O$48,15))</f>
        <v/>
      </c>
      <c r="D61" s="414" t="str">
        <f>IF($E61="","",VLOOKUP($E61,'1MD ELO (5)'!$A$7:$O$48,5))</f>
        <v/>
      </c>
      <c r="E61" s="155"/>
      <c r="F61" s="450" t="str">
        <f>UPPER(IF($E61="","",VLOOKUP($E61,'1MD ELO (5)'!$A$7:$O$48,2)))</f>
        <v/>
      </c>
      <c r="G61" s="450" t="str">
        <f>IF($E61="","",VLOOKUP($E61,'1MD ELO (5)'!$A$7:$O$48,3))</f>
        <v/>
      </c>
      <c r="H61" s="450"/>
      <c r="I61" s="450" t="str">
        <f>IF($E61="","",VLOOKUP($E61,'1MD ELO (5)'!$A$7:$O$48,4))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 (5)'!$A$7:$O$48,14))</f>
        <v/>
      </c>
      <c r="C63" s="384" t="str">
        <f>IF($E63="","",VLOOKUP($E63,'1MD ELO (5)'!$A$7:$O$48,15))</f>
        <v/>
      </c>
      <c r="D63" s="414" t="str">
        <f>IF($E63="","",VLOOKUP($E63,'1MD ELO (5)'!$A$7:$O$48,5))</f>
        <v/>
      </c>
      <c r="E63" s="155"/>
      <c r="F63" s="450" t="str">
        <f>UPPER(IF($E63="","",VLOOKUP($E63,'1MD ELO (5)'!$A$7:$O$48,2)))</f>
        <v/>
      </c>
      <c r="G63" s="450" t="str">
        <f>IF($E63="","",VLOOKUP($E63,'1MD ELO (5)'!$A$7:$O$48,3))</f>
        <v/>
      </c>
      <c r="H63" s="450"/>
      <c r="I63" s="450" t="str">
        <f>IF($E63="","",VLOOKUP($E63,'1MD ELO (5)'!$A$7:$O$48,4))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 (5)'!$A$7:$O$48,14))</f>
        <v/>
      </c>
      <c r="C65" s="384" t="str">
        <f>IF($E65="","",VLOOKUP($E65,'1MD ELO (5)'!$A$7:$O$48,15))</f>
        <v/>
      </c>
      <c r="D65" s="414" t="str">
        <f>IF($E65="","",VLOOKUP($E65,'1MD ELO (5)'!$A$7:$O$48,5))</f>
        <v/>
      </c>
      <c r="E65" s="155"/>
      <c r="F65" s="450" t="str">
        <f>UPPER(IF($E65="","",VLOOKUP($E65,'1MD ELO (5)'!$A$7:$O$48,2)))</f>
        <v/>
      </c>
      <c r="G65" s="450" t="str">
        <f>IF($E65="","",VLOOKUP($E65,'1MD ELO (5)'!$A$7:$O$48,3))</f>
        <v/>
      </c>
      <c r="H65" s="450"/>
      <c r="I65" s="450" t="str">
        <f>IF($E65="","",VLOOKUP($E65,'1MD ELO (5)'!$A$7:$O$48,4))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 (5)'!$A$7:$O$48,14))</f>
        <v/>
      </c>
      <c r="C67" s="384" t="str">
        <f>IF($E67="","",VLOOKUP($E67,'1MD ELO (5)'!$A$7:$O$48,15))</f>
        <v/>
      </c>
      <c r="D67" s="414" t="str">
        <f>IF($E67="","",VLOOKUP($E67,'1MD ELO (5)'!$A$7:$O$48,5))</f>
        <v/>
      </c>
      <c r="E67" s="155"/>
      <c r="F67" s="450" t="str">
        <f>UPPER(IF($E67="","",VLOOKUP($E67,'1MD ELO (5)'!$A$7:$O$48,2)))</f>
        <v/>
      </c>
      <c r="G67" s="450" t="str">
        <f>IF($E67="","",VLOOKUP($E67,'1MD ELO (5)'!$A$7:$O$48,3))</f>
        <v/>
      </c>
      <c r="H67" s="450"/>
      <c r="I67" s="450" t="str">
        <f>IF($E67="","",VLOOKUP($E67,'1MD ELO (5)'!$A$7:$O$48,4))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 (5)'!$A$7:$O$48,14))</f>
        <v/>
      </c>
      <c r="C69" s="384" t="str">
        <f>IF($E69="","",VLOOKUP($E69,'1MD ELO (5)'!$A$7:$O$48,15))</f>
        <v/>
      </c>
      <c r="D69" s="414" t="str">
        <f>IF($E69="","",VLOOKUP($E69,'1MD ELO (5)'!$A$7:$O$48,5))</f>
        <v/>
      </c>
      <c r="E69" s="155"/>
      <c r="F69" s="156" t="str">
        <f>UPPER(IF($E69="","",VLOOKUP($E69,'1MD ELO (5)'!$A$7:$O$48,2)))</f>
        <v/>
      </c>
      <c r="G69" s="156" t="str">
        <f>IF($E69="","",VLOOKUP($E69,'1MD ELO (5)'!$A$7:$O$48,3))</f>
        <v/>
      </c>
      <c r="H69" s="156"/>
      <c r="I69" s="156" t="str">
        <f>IF($E69="","",VLOOKUP($E69,'1MD ELO (5)'!$A$7:$O$48,4))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 (5)'!$A$7:$Q$134,2)))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 (5)'!$A$7:$Q$134,2)))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 (5)'!$A$7:$Q$134,2)))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 (5)'!$A$7:$Q$134,2)))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 (5)'!$A$7:$Q$134,2)))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 (5)'!$A$7:$Q$134,2)))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 (5)'!$A$7:$Q$134,2)))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 (5)'!$A$7:$Q$134,2)))</f>
        <v/>
      </c>
      <c r="G79" s="238"/>
      <c r="H79" s="237"/>
      <c r="I79" s="239"/>
      <c r="J79" s="240" t="s">
        <v>14</v>
      </c>
      <c r="K79" s="230"/>
      <c r="L79" s="229"/>
      <c r="M79" s="230"/>
      <c r="N79" s="231"/>
      <c r="O79" s="230" t="str">
        <f>R4</f>
        <v>Kovács Zoltán</v>
      </c>
      <c r="P79" s="229"/>
      <c r="Q79" s="230"/>
      <c r="R79" s="241">
        <f>MIN(8,'1MD ELO (5)'!Q5)</f>
        <v>8</v>
      </c>
    </row>
  </sheetData>
  <mergeCells count="2">
    <mergeCell ref="A4:C4"/>
    <mergeCell ref="Q41:R41"/>
  </mergeCells>
  <conditionalFormatting sqref="E7 E9 E11">
    <cfRule type="expression" dxfId="75" priority="1" stopIfTrue="1">
      <formula>$E7&lt;9</formula>
    </cfRule>
  </conditionalFormatting>
  <conditionalFormatting sqref="E13 E15 E17 E19 E21 E23 E25 E27 E29 E31 E33 E35 E37 E39 E41 E43 E45 E47 E49 E51 E53 E55 E57 E59 E61 E63 E65 E67 E69">
    <cfRule type="expression" dxfId="74" priority="7" stopIfTrue="1">
      <formula>AND($E13&lt;9,$C13&gt;0)</formula>
    </cfRule>
  </conditionalFormatting>
  <conditionalFormatting sqref="H7 H9 H11 H13 H15 H17 H19 H21 H23 H25 H27 H29 H31 H33 H35 H37 H39 H41 H43 H45 H47 H49 H51 H53 H55 H57 H59 H61 H63 H65 H67 H69">
    <cfRule type="expression" dxfId="73" priority="11" stopIfTrue="1">
      <formula>AND($E7&lt;9,$C7&gt;0)</formula>
    </cfRule>
  </conditionalFormatting>
  <conditionalFormatting sqref="I8 K10 I12 M14 I16 K18 I20 O22 I24 K26 I28 M30 I32 K34 I36 O39 I40 K42 I44 M46 I48 K50 I52 O54 I56 K58 I60 M62 I64 K66 I68">
    <cfRule type="expression" dxfId="72" priority="8" stopIfTrue="1">
      <formula>AND($O$1="CU",I8="Umpire")</formula>
    </cfRule>
    <cfRule type="expression" dxfId="71" priority="9" stopIfTrue="1">
      <formula>AND($O$1="CU",I8&lt;&gt;"Umpire",J8&lt;&gt;"")</formula>
    </cfRule>
    <cfRule type="expression" dxfId="70" priority="10" stopIfTrue="1">
      <formula>AND($O$1="CU",I8&lt;&gt;"Umpire")</formula>
    </cfRule>
  </conditionalFormatting>
  <conditionalFormatting sqref="J8 L10 J12 N14 J16 L18 J20 P22 J24 L26 J28 N30 J32 L34 J36 P39 J40 L42 J44 N46 J48 L50 J52 P54 J56 L58 J60 N62 J64 L66 J68 R79">
    <cfRule type="expression" dxfId="69" priority="4" stopIfTrue="1">
      <formula>$O$1="CU"</formula>
    </cfRule>
  </conditionalFormatting>
  <conditionalFormatting sqref="K8 M10 K12 O14 K16 M18 K20 Q22 K24 M26 K28 O30 K32 M34 K36 K40 M42 K44 O46 K48 M50 K52 Q54 K56 M58 K60 O62 K64 M66 K68">
    <cfRule type="expression" dxfId="68" priority="5" stopIfTrue="1">
      <formula>J8="as"</formula>
    </cfRule>
    <cfRule type="expression" dxfId="67" priority="6" stopIfTrue="1">
      <formula>J8="bs"</formula>
    </cfRule>
  </conditionalFormatting>
  <conditionalFormatting sqref="Q38">
    <cfRule type="expression" dxfId="66" priority="2" stopIfTrue="1">
      <formula>P39="as"</formula>
    </cfRule>
    <cfRule type="expression" dxfId="65" priority="3" stopIfTrue="1">
      <formula>P39="bs"</formula>
    </cfRule>
  </conditionalFormatting>
  <dataValidations count="2">
    <dataValidation type="list" allowBlank="1" showInputMessage="1" sqref="I8 I24 I12 I28 I16 I40 I20 I44 I48 I52 I32 I36 I56 I60 I64 I68 K66 K58 K50 K42 K34 K26 K18 K10 M14 M30 M46 M62" xr:uid="{4B968CC2-AFD2-4C52-9EF1-24B1257E6C33}">
      <formula1>$U$7:$U$16</formula1>
    </dataValidation>
    <dataValidation type="list" allowBlank="1" showInputMessage="1" sqref="O54 O39 O22" xr:uid="{736D1E46-F012-46C3-9537-DF6EB0FED031}">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78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F21B-9C95-4ADA-AF51-FD81F04D83EA}">
  <sheetPr codeName="Sheet139">
    <tabColor indexed="11"/>
    <pageSetUpPr fitToPage="1"/>
  </sheetPr>
  <dimension ref="A1:AK79"/>
  <sheetViews>
    <sheetView showGridLines="0" showZeros="0" workbookViewId="0">
      <selection activeCell="V15" sqref="V15"/>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Diákolimpiai Döntő</v>
      </c>
      <c r="B1" s="92"/>
      <c r="C1" s="135"/>
      <c r="D1" s="135"/>
      <c r="E1" s="135"/>
      <c r="F1" s="135"/>
      <c r="G1" s="135"/>
      <c r="H1" s="135"/>
      <c r="I1" s="371"/>
      <c r="J1" s="136"/>
      <c r="K1" s="408" t="s">
        <v>123</v>
      </c>
      <c r="L1" s="118"/>
      <c r="M1" s="93"/>
      <c r="N1" s="136"/>
      <c r="O1" s="136" t="s">
        <v>71</v>
      </c>
      <c r="P1" s="136"/>
      <c r="Q1" s="135"/>
      <c r="R1" s="136"/>
      <c r="Y1" s="522"/>
      <c r="Z1" s="522"/>
      <c r="AA1" s="522"/>
      <c r="AB1" s="605" t="str">
        <f>IF($Y$5=1,CONCATENATE(VLOOKUP($Y$3,$AA$2:$AH$14,2)),CONCATENATE(VLOOKUP($Y$3,$AA$16:$AH$25,2)))</f>
        <v>40</v>
      </c>
      <c r="AC1" s="605" t="str">
        <f>IF($Y$5=1,CONCATENATE(VLOOKUP($Y$3,$AA$2:$AH$14,3)),CONCATENATE(VLOOKUP($Y$3,$AA$16:$AH$25,3)))</f>
        <v>25</v>
      </c>
      <c r="AD1" s="605" t="str">
        <f>IF($Y$5=1,CONCATENATE(VLOOKUP($Y$3,$AA$2:$AH$14,4)),CONCATENATE(VLOOKUP($Y$3,$AA$16:$AH$25,4)))</f>
        <v>15</v>
      </c>
      <c r="AE1" s="605" t="str">
        <f>IF($Y$5=1,CONCATENATE(VLOOKUP($Y$3,$AA$2:$AH$14,5)),CONCATENATE(VLOOKUP($Y$3,$AA$16:$AH$25,5)))</f>
        <v>8</v>
      </c>
      <c r="AF1" s="605" t="str">
        <f>IF($Y$5=1,CONCATENATE(VLOOKUP($Y$3,$AA$2:$AH$14,6)),CONCATENATE(VLOOKUP($Y$3,$AA$16:$AH$25,6)))</f>
        <v>4</v>
      </c>
      <c r="AG1" s="605" t="str">
        <f>IF($Y$5=1,CONCATENATE(VLOOKUP($Y$3,$AA$2:$AH$14,7)),CONCATENATE(VLOOKUP($Y$3,$AA$16:$AH$25,7)))</f>
        <v>2</v>
      </c>
      <c r="AH1" s="605" t="str">
        <f>IF($Y$5=1,CONCATENATE(VLOOKUP($Y$3,$AA$2:$AH$14,8)),CONCATENATE(VLOOKUP($Y$3,$AA$16:$AH$25,8)))</f>
        <v>1</v>
      </c>
    </row>
    <row r="2" spans="1:37" s="106" customFormat="1" x14ac:dyDescent="0.25">
      <c r="A2" s="436" t="s">
        <v>122</v>
      </c>
      <c r="B2" s="95"/>
      <c r="C2" s="95"/>
      <c r="E2" s="95">
        <f>Altalanos!$A$8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L14 "B"</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t="s">
        <v>472</v>
      </c>
      <c r="L4" s="143"/>
      <c r="M4" s="145"/>
      <c r="N4" s="143"/>
      <c r="O4" s="142"/>
      <c r="P4" s="143"/>
      <c r="Q4" s="142"/>
      <c r="R4" s="88" t="str">
        <f>Altalanos!$E$10</f>
        <v>Kovács Zoltán</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2" customFormat="1" ht="11.1" customHeight="1" thickBot="1" x14ac:dyDescent="0.3">
      <c r="A6" s="705"/>
      <c r="B6" s="714"/>
      <c r="C6" s="714"/>
      <c r="D6" s="714"/>
      <c r="E6" s="714"/>
      <c r="F6" s="713" t="str">
        <f>IF(Y3="","",CONCATENATE(AH1," / ",AG1," pont"))</f>
        <v>1 / 2 pont</v>
      </c>
      <c r="G6" s="715"/>
      <c r="H6" s="716"/>
      <c r="I6" s="715"/>
      <c r="J6" s="717"/>
      <c r="K6" s="714" t="str">
        <f>IF(Y3="","",CONCATENATE(AF1," pont"))</f>
        <v>4 pont</v>
      </c>
      <c r="L6" s="717"/>
      <c r="M6" s="714" t="str">
        <f>IF(Y3="","",CONCATENATE(AE1," pont"))</f>
        <v>8 pont</v>
      </c>
      <c r="N6" s="717"/>
      <c r="O6" s="714" t="str">
        <f>IF(Y3="","",CONCATENATE(AD1," pont"))</f>
        <v>15 pont</v>
      </c>
      <c r="P6" s="717"/>
      <c r="Q6" s="714" t="str">
        <f>IF(Y3="","",CONCATENATE(AC1," pont"))</f>
        <v>25 pont</v>
      </c>
      <c r="R6" s="724"/>
      <c r="Y6" s="720"/>
      <c r="Z6" s="720"/>
      <c r="AA6" s="720" t="s">
        <v>196</v>
      </c>
      <c r="AB6" s="721">
        <v>150</v>
      </c>
      <c r="AC6" s="721">
        <v>120</v>
      </c>
      <c r="AD6" s="721">
        <v>90</v>
      </c>
      <c r="AE6" s="721">
        <v>60</v>
      </c>
      <c r="AF6" s="721">
        <v>40</v>
      </c>
      <c r="AG6" s="721">
        <v>25</v>
      </c>
      <c r="AH6" s="721">
        <v>10</v>
      </c>
      <c r="AI6" s="723"/>
      <c r="AJ6" s="723"/>
      <c r="AK6" s="723"/>
    </row>
    <row r="7" spans="1:37" s="38" customFormat="1" ht="10.5" customHeight="1" x14ac:dyDescent="0.25">
      <c r="A7" s="153">
        <v>1</v>
      </c>
      <c r="B7" s="384" t="str">
        <f>IF($E7="","",VLOOKUP($E7,#REF!,14))</f>
        <v/>
      </c>
      <c r="C7" s="384" t="str">
        <f>IF($E7="","",VLOOKUP($E7,#REF!,15))</f>
        <v/>
      </c>
      <c r="D7" s="414" t="str">
        <f>IF($E7="","",VLOOKUP($E7,#REF!,5))</f>
        <v/>
      </c>
      <c r="E7" s="155"/>
      <c r="F7" s="156" t="s">
        <v>371</v>
      </c>
      <c r="G7" s="156" t="s">
        <v>372</v>
      </c>
      <c r="H7" s="156"/>
      <c r="I7" s="156" t="s">
        <v>246</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
        <v>371</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IF($E9="","",VLOOKUP($E9,#REF!,14))</f>
        <v/>
      </c>
      <c r="C9" s="384" t="str">
        <f>IF($E9="","",VLOOKUP($E9,#REF!,15))</f>
        <v/>
      </c>
      <c r="D9" s="414" t="str">
        <f>IF($E9="","",VLOOKUP($E9,#REF!,5))</f>
        <v/>
      </c>
      <c r="E9" s="155"/>
      <c r="F9" s="736" t="s">
        <v>301</v>
      </c>
      <c r="G9" s="450" t="str">
        <f>IF($E9="","",VLOOKUP($E9,#REF!,3))</f>
        <v/>
      </c>
      <c r="H9" s="450"/>
      <c r="I9" s="450" t="str">
        <f>IF($E9="","",VLOOKUP($E9,#REF!,4))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IF($E11="","",VLOOKUP($E11,#REF!,14))</f>
        <v/>
      </c>
      <c r="C11" s="384" t="str">
        <f>IF($E11="","",VLOOKUP($E11,#REF!,15))</f>
        <v/>
      </c>
      <c r="D11" s="414" t="str">
        <f>IF($E11="","",VLOOKUP($E11,#REF!,5))</f>
        <v/>
      </c>
      <c r="E11" s="155"/>
      <c r="F11" s="736" t="s">
        <v>373</v>
      </c>
      <c r="G11" s="736" t="s">
        <v>374</v>
      </c>
      <c r="H11" s="450"/>
      <c r="I11" s="736" t="s">
        <v>249</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
        <v>373</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IF($E13="","",VLOOKUP($E13,#REF!,14))</f>
        <v/>
      </c>
      <c r="C13" s="384" t="str">
        <f>IF($E13="","",VLOOKUP($E13,#REF!,15))</f>
        <v/>
      </c>
      <c r="D13" s="414" t="str">
        <f>IF($E13="","",VLOOKUP($E13,#REF!,5))</f>
        <v/>
      </c>
      <c r="E13" s="155"/>
      <c r="F13" s="736" t="s">
        <v>301</v>
      </c>
      <c r="G13" s="450" t="str">
        <f>IF($E13="","",VLOOKUP($E13,#REF!,3))</f>
        <v/>
      </c>
      <c r="H13" s="450"/>
      <c r="I13" s="450" t="str">
        <f>IF($E13="","",VLOOKUP($E13,#REF!,4))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IF($E15="","",VLOOKUP($E15,#REF!,14))</f>
        <v/>
      </c>
      <c r="C15" s="384" t="str">
        <f>IF($E15="","",VLOOKUP($E15,#REF!,15))</f>
        <v/>
      </c>
      <c r="D15" s="414" t="str">
        <f>IF($E15="","",VLOOKUP($E15,#REF!,5))</f>
        <v/>
      </c>
      <c r="E15" s="155"/>
      <c r="F15" s="736" t="s">
        <v>375</v>
      </c>
      <c r="G15" s="736" t="s">
        <v>376</v>
      </c>
      <c r="H15" s="450"/>
      <c r="I15" s="736" t="s">
        <v>377</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IF($E17="","",VLOOKUP($E17,#REF!,14))</f>
        <v/>
      </c>
      <c r="C17" s="384" t="str">
        <f>IF($E17="","",VLOOKUP($E17,#REF!,15))</f>
        <v/>
      </c>
      <c r="D17" s="414" t="str">
        <f>IF($E17="","",VLOOKUP($E17,#REF!,5))</f>
        <v/>
      </c>
      <c r="E17" s="155"/>
      <c r="F17" s="736" t="s">
        <v>378</v>
      </c>
      <c r="G17" s="736" t="s">
        <v>379</v>
      </c>
      <c r="H17" s="450"/>
      <c r="I17" s="736" t="s">
        <v>237</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IF($E19="","",VLOOKUP($E19,#REF!,14))</f>
        <v/>
      </c>
      <c r="C19" s="384" t="str">
        <f>IF($E19="","",VLOOKUP($E19,#REF!,15))</f>
        <v/>
      </c>
      <c r="D19" s="414" t="str">
        <f>IF($E19="","",VLOOKUP($E19,#REF!,5))</f>
        <v/>
      </c>
      <c r="E19" s="155"/>
      <c r="F19" s="736" t="s">
        <v>301</v>
      </c>
      <c r="G19" s="450" t="str">
        <f>IF($E19="","",VLOOKUP($E19,#REF!,3))</f>
        <v/>
      </c>
      <c r="H19" s="450"/>
      <c r="I19" s="450" t="str">
        <f>IF($E19="","",VLOOKUP($E19,#REF!,4))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
        <v>380</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IF($E21="","",VLOOKUP($E21,#REF!,14))</f>
        <v/>
      </c>
      <c r="C21" s="384" t="str">
        <f>IF($E21="","",VLOOKUP($E21,#REF!,15))</f>
        <v/>
      </c>
      <c r="D21" s="414" t="str">
        <f>IF($E21="","",VLOOKUP($E21,#REF!,5))</f>
        <v/>
      </c>
      <c r="E21" s="155"/>
      <c r="F21" s="156" t="s">
        <v>380</v>
      </c>
      <c r="G21" s="156" t="s">
        <v>381</v>
      </c>
      <c r="H21" s="156"/>
      <c r="I21" s="156" t="s">
        <v>246</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IF($E23="","",VLOOKUP($E23,#REF!,14))</f>
        <v/>
      </c>
      <c r="C23" s="384" t="str">
        <f>IF($E23="","",VLOOKUP($E23,#REF!,15))</f>
        <v/>
      </c>
      <c r="D23" s="414" t="str">
        <f>IF($E23="","",VLOOKUP($E23,#REF!,5))</f>
        <v/>
      </c>
      <c r="E23" s="155"/>
      <c r="F23" s="156" t="s">
        <v>290</v>
      </c>
      <c r="G23" s="156" t="s">
        <v>382</v>
      </c>
      <c r="H23" s="156"/>
      <c r="I23" s="156" t="s">
        <v>300</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
        <v>404</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IF($E25="","",VLOOKUP($E25,#REF!,14))</f>
        <v/>
      </c>
      <c r="C25" s="384" t="str">
        <f>IF($E25="","",VLOOKUP($E25,#REF!,15))</f>
        <v/>
      </c>
      <c r="D25" s="414" t="str">
        <f>IF($E25="","",VLOOKUP($E25,#REF!,5))</f>
        <v/>
      </c>
      <c r="E25" s="155"/>
      <c r="F25" s="736" t="s">
        <v>301</v>
      </c>
      <c r="G25" s="450" t="str">
        <f>IF($E25="","",VLOOKUP($E25,#REF!,3))</f>
        <v/>
      </c>
      <c r="H25" s="450"/>
      <c r="I25" s="450" t="str">
        <f>IF($E25="","",VLOOKUP($E25,#REF!,4))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IF($E27="","",VLOOKUP($E27,#REF!,14))</f>
        <v/>
      </c>
      <c r="C27" s="384" t="str">
        <f>IF($E27="","",VLOOKUP($E27,#REF!,15))</f>
        <v/>
      </c>
      <c r="D27" s="414" t="str">
        <f>IF($E27="","",VLOOKUP($E27,#REF!,5))</f>
        <v/>
      </c>
      <c r="E27" s="155"/>
      <c r="F27" s="736" t="s">
        <v>301</v>
      </c>
      <c r="G27" s="450" t="str">
        <f>IF($E27="","",VLOOKUP($E27,#REF!,3))</f>
        <v/>
      </c>
      <c r="H27" s="450"/>
      <c r="I27" s="450" t="str">
        <f>IF($E27="","",VLOOKUP($E27,#REF!,4))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
        <v>383</v>
      </c>
      <c r="L28" s="185"/>
      <c r="M28" s="157"/>
      <c r="N28" s="184"/>
      <c r="O28" s="160"/>
      <c r="P28" s="242"/>
      <c r="Q28" s="160"/>
      <c r="R28" s="242"/>
      <c r="S28" s="165"/>
    </row>
    <row r="29" spans="1:37" s="38" customFormat="1" ht="9.6" customHeight="1" x14ac:dyDescent="0.25">
      <c r="A29" s="167">
        <v>12</v>
      </c>
      <c r="B29" s="384" t="str">
        <f>IF($E29="","",VLOOKUP($E29,#REF!,14))</f>
        <v/>
      </c>
      <c r="C29" s="384" t="str">
        <f>IF($E29="","",VLOOKUP($E29,#REF!,15))</f>
        <v/>
      </c>
      <c r="D29" s="414" t="str">
        <f>IF($E29="","",VLOOKUP($E29,#REF!,5))</f>
        <v/>
      </c>
      <c r="E29" s="155"/>
      <c r="F29" s="736" t="s">
        <v>383</v>
      </c>
      <c r="G29" s="736" t="s">
        <v>384</v>
      </c>
      <c r="H29" s="450"/>
      <c r="I29" s="736" t="s">
        <v>249</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IF($E31="","",VLOOKUP($E31,#REF!,14))</f>
        <v/>
      </c>
      <c r="C31" s="384" t="str">
        <f>IF($E31="","",VLOOKUP($E31,#REF!,15))</f>
        <v/>
      </c>
      <c r="D31" s="414" t="str">
        <f>IF($E31="","",VLOOKUP($E31,#REF!,5))</f>
        <v/>
      </c>
      <c r="E31" s="155"/>
      <c r="F31" s="736" t="s">
        <v>362</v>
      </c>
      <c r="G31" s="736" t="s">
        <v>370</v>
      </c>
      <c r="H31" s="450"/>
      <c r="I31" s="736" t="s">
        <v>307</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IF($E33="","",VLOOKUP($E33,#REF!,14))</f>
        <v/>
      </c>
      <c r="C33" s="384" t="str">
        <f>IF($E33="","",VLOOKUP($E33,#REF!,15))</f>
        <v/>
      </c>
      <c r="D33" s="414" t="str">
        <f>IF($E33="","",VLOOKUP($E33,#REF!,5))</f>
        <v/>
      </c>
      <c r="E33" s="155"/>
      <c r="F33" s="736" t="s">
        <v>385</v>
      </c>
      <c r="G33" s="736" t="s">
        <v>386</v>
      </c>
      <c r="H33" s="450"/>
      <c r="I33" s="736" t="s">
        <v>387</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IF($E35="","",VLOOKUP($E35,#REF!,14))</f>
        <v/>
      </c>
      <c r="C35" s="384" t="str">
        <f>IF($E35="","",VLOOKUP($E35,#REF!,15))</f>
        <v/>
      </c>
      <c r="D35" s="414" t="str">
        <f>IF($E35="","",VLOOKUP($E35,#REF!,5))</f>
        <v/>
      </c>
      <c r="E35" s="155"/>
      <c r="F35" s="736" t="s">
        <v>301</v>
      </c>
      <c r="G35" s="450" t="str">
        <f>IF($E35="","",VLOOKUP($E35,#REF!,3))</f>
        <v/>
      </c>
      <c r="H35" s="450"/>
      <c r="I35" s="450" t="str">
        <f>IF($E35="","",VLOOKUP($E35,#REF!,4))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
        <v>388</v>
      </c>
      <c r="L36" s="185"/>
      <c r="M36" s="157"/>
      <c r="N36" s="182"/>
      <c r="O36" s="160"/>
      <c r="P36" s="162"/>
      <c r="Q36" s="160"/>
      <c r="R36" s="242"/>
      <c r="S36" s="165"/>
    </row>
    <row r="37" spans="1:19" s="38" customFormat="1" ht="9.6" customHeight="1" x14ac:dyDescent="0.25">
      <c r="A37" s="153">
        <v>16</v>
      </c>
      <c r="B37" s="384" t="str">
        <f>IF($E37="","",VLOOKUP($E37,#REF!,14))</f>
        <v/>
      </c>
      <c r="C37" s="384" t="str">
        <f>IF($E37="","",VLOOKUP($E37,#REF!,15))</f>
        <v/>
      </c>
      <c r="D37" s="414" t="str">
        <f>IF($E37="","",VLOOKUP($E37,#REF!,5))</f>
        <v/>
      </c>
      <c r="E37" s="155"/>
      <c r="F37" s="156" t="s">
        <v>388</v>
      </c>
      <c r="G37" s="156" t="s">
        <v>389</v>
      </c>
      <c r="H37" s="156"/>
      <c r="I37" s="156" t="s">
        <v>307</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IF($E39="","",VLOOKUP($E39,#REF!,14))</f>
        <v/>
      </c>
      <c r="C39" s="384" t="str">
        <f>IF($E39="","",VLOOKUP($E39,#REF!,15))</f>
        <v/>
      </c>
      <c r="D39" s="414" t="str">
        <f>IF($E39="","",VLOOKUP($E39,#REF!,5))</f>
        <v/>
      </c>
      <c r="E39" s="155"/>
      <c r="F39" s="156" t="s">
        <v>390</v>
      </c>
      <c r="G39" s="156" t="s">
        <v>391</v>
      </c>
      <c r="H39" s="156"/>
      <c r="I39" s="156" t="s">
        <v>246</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
        <v>390</v>
      </c>
      <c r="L40" s="173"/>
      <c r="M40" s="157"/>
      <c r="N40" s="182"/>
      <c r="O40" s="160"/>
      <c r="P40" s="162"/>
      <c r="Q40" s="160"/>
      <c r="R40" s="242"/>
      <c r="S40" s="165"/>
    </row>
    <row r="41" spans="1:19" s="38" customFormat="1" ht="9.6" customHeight="1" x14ac:dyDescent="0.25">
      <c r="A41" s="167">
        <v>18</v>
      </c>
      <c r="B41" s="384" t="str">
        <f>IF($E41="","",VLOOKUP($E41,#REF!,14))</f>
        <v/>
      </c>
      <c r="C41" s="384" t="str">
        <f>IF($E41="","",VLOOKUP($E41,#REF!,15))</f>
        <v/>
      </c>
      <c r="D41" s="414" t="str">
        <f>IF($E41="","",VLOOKUP($E41,#REF!,5))</f>
        <v/>
      </c>
      <c r="E41" s="155"/>
      <c r="F41" s="736" t="s">
        <v>301</v>
      </c>
      <c r="G41" s="450" t="str">
        <f>IF($E41="","",VLOOKUP($E41,#REF!,3))</f>
        <v/>
      </c>
      <c r="H41" s="450"/>
      <c r="I41" s="450" t="str">
        <f>IF($E41="","",VLOOKUP($E41,#REF!,4))</f>
        <v/>
      </c>
      <c r="J41" s="176"/>
      <c r="K41" s="157"/>
      <c r="L41" s="177"/>
      <c r="M41" s="157"/>
      <c r="N41" s="182"/>
      <c r="O41" s="160"/>
      <c r="P41" s="162"/>
      <c r="Q41" s="772" t="str">
        <f>IF(Y3="","",CONCATENATE(AB1," pont"))</f>
        <v>40 pont</v>
      </c>
      <c r="R41" s="773"/>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IF($E43="","",VLOOKUP($E43,#REF!,14))</f>
        <v/>
      </c>
      <c r="C43" s="384" t="str">
        <f>IF($E43="","",VLOOKUP($E43,#REF!,15))</f>
        <v/>
      </c>
      <c r="D43" s="414" t="str">
        <f>IF($E43="","",VLOOKUP($E43,#REF!,5))</f>
        <v/>
      </c>
      <c r="E43" s="155"/>
      <c r="F43" s="736" t="s">
        <v>290</v>
      </c>
      <c r="G43" s="736" t="s">
        <v>392</v>
      </c>
      <c r="H43" s="450"/>
      <c r="I43" s="736" t="s">
        <v>237</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
        <v>405</v>
      </c>
      <c r="L44" s="185"/>
      <c r="M44" s="157"/>
      <c r="N44" s="184"/>
      <c r="O44" s="160"/>
      <c r="P44" s="162"/>
      <c r="Q44" s="160"/>
      <c r="R44" s="242"/>
      <c r="S44" s="165"/>
    </row>
    <row r="45" spans="1:19" s="38" customFormat="1" ht="9.6" customHeight="1" x14ac:dyDescent="0.25">
      <c r="A45" s="167">
        <v>20</v>
      </c>
      <c r="B45" s="384" t="str">
        <f>IF($E45="","",VLOOKUP($E45,#REF!,14))</f>
        <v/>
      </c>
      <c r="C45" s="384" t="str">
        <f>IF($E45="","",VLOOKUP($E45,#REF!,15))</f>
        <v/>
      </c>
      <c r="D45" s="414" t="str">
        <f>IF($E45="","",VLOOKUP($E45,#REF!,5))</f>
        <v/>
      </c>
      <c r="E45" s="155"/>
      <c r="F45" s="736" t="s">
        <v>301</v>
      </c>
      <c r="G45" s="450" t="str">
        <f>IF($E45="","",VLOOKUP($E45,#REF!,3))</f>
        <v/>
      </c>
      <c r="H45" s="450"/>
      <c r="I45" s="450" t="str">
        <f>IF($E45="","",VLOOKUP($E45,#REF!,4))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IF($E47="","",VLOOKUP($E47,#REF!,14))</f>
        <v/>
      </c>
      <c r="C47" s="384" t="str">
        <f>IF($E47="","",VLOOKUP($E47,#REF!,15))</f>
        <v/>
      </c>
      <c r="D47" s="414" t="str">
        <f>IF($E47="","",VLOOKUP($E47,#REF!,5))</f>
        <v/>
      </c>
      <c r="E47" s="155"/>
      <c r="F47" s="736" t="s">
        <v>393</v>
      </c>
      <c r="G47" s="736" t="s">
        <v>394</v>
      </c>
      <c r="H47" s="450"/>
      <c r="I47" s="736" t="s">
        <v>237</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IF($E49="","",VLOOKUP($E49,#REF!,14))</f>
        <v/>
      </c>
      <c r="C49" s="384" t="str">
        <f>IF($E49="","",VLOOKUP($E49,#REF!,15))</f>
        <v/>
      </c>
      <c r="D49" s="414" t="str">
        <f>IF($E49="","",VLOOKUP($E49,#REF!,5))</f>
        <v/>
      </c>
      <c r="E49" s="155"/>
      <c r="F49" s="736" t="s">
        <v>353</v>
      </c>
      <c r="G49" s="736" t="s">
        <v>395</v>
      </c>
      <c r="H49" s="450"/>
      <c r="I49" s="736" t="s">
        <v>307</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IF($E51="","",VLOOKUP($E51,#REF!,14))</f>
        <v/>
      </c>
      <c r="C51" s="384" t="str">
        <f>IF($E51="","",VLOOKUP($E51,#REF!,15))</f>
        <v/>
      </c>
      <c r="D51" s="414" t="str">
        <f>IF($E51="","",VLOOKUP($E51,#REF!,5))</f>
        <v/>
      </c>
      <c r="E51" s="155"/>
      <c r="F51" s="736" t="s">
        <v>301</v>
      </c>
      <c r="G51" s="450" t="str">
        <f>IF($E51="","",VLOOKUP($E51,#REF!,3))</f>
        <v/>
      </c>
      <c r="H51" s="450"/>
      <c r="I51" s="450" t="str">
        <f>IF($E51="","",VLOOKUP($E51,#REF!,4))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
        <v>247</v>
      </c>
      <c r="L52" s="185"/>
      <c r="M52" s="157"/>
      <c r="N52" s="182"/>
      <c r="O52" s="160"/>
      <c r="P52" s="242"/>
      <c r="Q52" s="160"/>
      <c r="R52" s="242"/>
      <c r="S52" s="165"/>
    </row>
    <row r="53" spans="1:19" s="38" customFormat="1" ht="9.6" customHeight="1" x14ac:dyDescent="0.25">
      <c r="A53" s="153">
        <v>24</v>
      </c>
      <c r="B53" s="384" t="str">
        <f>IF($E53="","",VLOOKUP($E53,#REF!,14))</f>
        <v/>
      </c>
      <c r="C53" s="384" t="str">
        <f>IF($E53="","",VLOOKUP($E53,#REF!,15))</f>
        <v/>
      </c>
      <c r="D53" s="414" t="str">
        <f>IF($E53="","",VLOOKUP($E53,#REF!,5))</f>
        <v/>
      </c>
      <c r="E53" s="155"/>
      <c r="F53" s="156" t="s">
        <v>247</v>
      </c>
      <c r="G53" s="156" t="s">
        <v>396</v>
      </c>
      <c r="H53" s="156"/>
      <c r="I53" s="156" t="s">
        <v>249</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IF($E55="","",VLOOKUP($E55,#REF!,14))</f>
        <v/>
      </c>
      <c r="C55" s="384" t="str">
        <f>IF($E55="","",VLOOKUP($E55,#REF!,15))</f>
        <v/>
      </c>
      <c r="D55" s="414" t="str">
        <f>IF($E55="","",VLOOKUP($E55,#REF!,5))</f>
        <v/>
      </c>
      <c r="E55" s="155"/>
      <c r="F55" s="156" t="s">
        <v>397</v>
      </c>
      <c r="G55" s="156" t="s">
        <v>398</v>
      </c>
      <c r="H55" s="156"/>
      <c r="I55" s="156" t="s">
        <v>307</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
        <v>397</v>
      </c>
      <c r="L56" s="173"/>
      <c r="M56" s="157"/>
      <c r="N56" s="182"/>
      <c r="O56" s="160"/>
      <c r="P56" s="242"/>
      <c r="Q56" s="160"/>
      <c r="R56" s="162"/>
      <c r="S56" s="165"/>
    </row>
    <row r="57" spans="1:19" s="38" customFormat="1" ht="9.6" customHeight="1" x14ac:dyDescent="0.25">
      <c r="A57" s="167">
        <v>26</v>
      </c>
      <c r="B57" s="384" t="str">
        <f>IF($E57="","",VLOOKUP($E57,#REF!,14))</f>
        <v/>
      </c>
      <c r="C57" s="384" t="str">
        <f>IF($E57="","",VLOOKUP($E57,#REF!,15))</f>
        <v/>
      </c>
      <c r="D57" s="414" t="str">
        <f>IF($E57="","",VLOOKUP($E57,#REF!,5))</f>
        <v/>
      </c>
      <c r="E57" s="155"/>
      <c r="F57" s="736" t="s">
        <v>301</v>
      </c>
      <c r="G57" s="736"/>
      <c r="H57" s="450"/>
      <c r="I57" s="450"/>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IF($E59="","",VLOOKUP($E59,#REF!,14))</f>
        <v/>
      </c>
      <c r="C59" s="384" t="str">
        <f>IF($E59="","",VLOOKUP($E59,#REF!,15))</f>
        <v/>
      </c>
      <c r="D59" s="414" t="str">
        <f>IF($E59="","",VLOOKUP($E59,#REF!,5))</f>
        <v/>
      </c>
      <c r="E59" s="155"/>
      <c r="F59" s="736" t="s">
        <v>301</v>
      </c>
      <c r="G59" s="450" t="str">
        <f>IF($E59="","",VLOOKUP($E59,#REF!,3))</f>
        <v/>
      </c>
      <c r="H59" s="450"/>
      <c r="I59" s="450" t="str">
        <f>IF($E59="","",VLOOKUP($E59,#REF!,4))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
        <v>400</v>
      </c>
      <c r="L60" s="185"/>
      <c r="M60" s="157"/>
      <c r="N60" s="184"/>
      <c r="O60" s="160"/>
      <c r="P60" s="242"/>
      <c r="Q60" s="160"/>
      <c r="R60" s="162"/>
      <c r="S60" s="165"/>
    </row>
    <row r="61" spans="1:19" s="38" customFormat="1" ht="9.6" customHeight="1" x14ac:dyDescent="0.25">
      <c r="A61" s="167">
        <v>28</v>
      </c>
      <c r="B61" s="384" t="str">
        <f>IF($E61="","",VLOOKUP($E61,#REF!,14))</f>
        <v/>
      </c>
      <c r="C61" s="384" t="str">
        <f>IF($E61="","",VLOOKUP($E61,#REF!,15))</f>
        <v/>
      </c>
      <c r="D61" s="414" t="str">
        <f>IF($E61="","",VLOOKUP($E61,#REF!,5))</f>
        <v/>
      </c>
      <c r="E61" s="155"/>
      <c r="F61" s="736" t="s">
        <v>400</v>
      </c>
      <c r="G61" s="736" t="s">
        <v>394</v>
      </c>
      <c r="H61" s="450"/>
      <c r="I61" s="736" t="s">
        <v>387</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IF($E63="","",VLOOKUP($E63,#REF!,14))</f>
        <v/>
      </c>
      <c r="C63" s="384" t="str">
        <f>IF($E63="","",VLOOKUP($E63,#REF!,15))</f>
        <v/>
      </c>
      <c r="D63" s="414" t="str">
        <f>IF($E63="","",VLOOKUP($E63,#REF!,5))</f>
        <v/>
      </c>
      <c r="E63" s="155"/>
      <c r="F63" s="736" t="s">
        <v>276</v>
      </c>
      <c r="G63" s="736" t="s">
        <v>401</v>
      </c>
      <c r="H63" s="450"/>
      <c r="I63" s="736" t="s">
        <v>307</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
        <v>276</v>
      </c>
      <c r="L64" s="173"/>
      <c r="M64" s="157"/>
      <c r="N64" s="184"/>
      <c r="O64" s="182"/>
      <c r="P64" s="182"/>
      <c r="Q64" s="163"/>
      <c r="R64" s="164"/>
      <c r="S64" s="165"/>
    </row>
    <row r="65" spans="1:19" s="38" customFormat="1" ht="9.6" customHeight="1" x14ac:dyDescent="0.25">
      <c r="A65" s="167">
        <v>30</v>
      </c>
      <c r="B65" s="384" t="str">
        <f>IF($E65="","",VLOOKUP($E65,#REF!,14))</f>
        <v/>
      </c>
      <c r="C65" s="384" t="str">
        <f>IF($E65="","",VLOOKUP($E65,#REF!,15))</f>
        <v/>
      </c>
      <c r="D65" s="414" t="str">
        <f>IF($E65="","",VLOOKUP($E65,#REF!,5))</f>
        <v/>
      </c>
      <c r="E65" s="155"/>
      <c r="F65" s="736" t="s">
        <v>301</v>
      </c>
      <c r="G65" s="450" t="str">
        <f>IF($E65="","",VLOOKUP($E65,#REF!,3))</f>
        <v/>
      </c>
      <c r="H65" s="450"/>
      <c r="I65" s="450" t="str">
        <f>IF($E65="","",VLOOKUP($E65,#REF!,4))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IF($E67="","",VLOOKUP($E67,#REF!,14))</f>
        <v/>
      </c>
      <c r="C67" s="384" t="str">
        <f>IF($E67="","",VLOOKUP($E67,#REF!,15))</f>
        <v/>
      </c>
      <c r="D67" s="414" t="str">
        <f>IF($E67="","",VLOOKUP($E67,#REF!,5))</f>
        <v/>
      </c>
      <c r="E67" s="155"/>
      <c r="F67" s="736" t="s">
        <v>301</v>
      </c>
      <c r="G67" s="450" t="str">
        <f>IF($E67="","",VLOOKUP($E67,#REF!,3))</f>
        <v/>
      </c>
      <c r="H67" s="450"/>
      <c r="I67" s="450" t="str">
        <f>IF($E67="","",VLOOKUP($E67,#REF!,4))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
        <v>402</v>
      </c>
      <c r="L68" s="185"/>
      <c r="M68" s="157"/>
      <c r="N68" s="182"/>
      <c r="O68" s="182"/>
      <c r="P68" s="182"/>
      <c r="Q68" s="163"/>
      <c r="R68" s="164"/>
      <c r="S68" s="165"/>
    </row>
    <row r="69" spans="1:19" s="38" customFormat="1" ht="9.6" customHeight="1" x14ac:dyDescent="0.25">
      <c r="A69" s="153">
        <v>32</v>
      </c>
      <c r="B69" s="384" t="str">
        <f>IF($E69="","",VLOOKUP($E69,#REF!,14))</f>
        <v/>
      </c>
      <c r="C69" s="384" t="str">
        <f>IF($E69="","",VLOOKUP($E69,#REF!,15))</f>
        <v/>
      </c>
      <c r="D69" s="414" t="str">
        <f>IF($E69="","",VLOOKUP($E69,#REF!,5))</f>
        <v/>
      </c>
      <c r="E69" s="155"/>
      <c r="F69" s="156" t="s">
        <v>402</v>
      </c>
      <c r="G69" s="156" t="s">
        <v>403</v>
      </c>
      <c r="H69" s="156"/>
      <c r="I69" s="156" t="s">
        <v>300</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e">
        <f>IF(E72&gt;$R$79,,UPPER(VLOOKUP(E72,#REF!,2)))</f>
        <v>#REF!</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e">
        <f>IF(E73&gt;$R$79,,UPPER(VLOOKUP(E73,#REF!,2)))</f>
        <v>#REF!</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e">
        <f>IF(E74&gt;$R$79,,UPPER(VLOOKUP(E74,#REF!,2)))</f>
        <v>#REF!</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e">
        <f>IF(E75&gt;$R$79,,UPPER(VLOOKUP(E75,#REF!,2)))</f>
        <v>#REF!</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e">
        <f>IF(E76&gt;$R$79,,UPPER(VLOOKUP(E76,#REF!,2)))</f>
        <v>#REF!</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e">
        <f>IF(E77&gt;$R$79,,UPPER(VLOOKUP(E77,#REF!,2)))</f>
        <v>#REF!</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e">
        <f>IF(E78&gt;$R$79,,UPPER(VLOOKUP(E78,#REF!,2)))</f>
        <v>#REF!</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e">
        <f>IF(E79&gt;$R$79,,UPPER(VLOOKUP(E79,#REF!,2)))</f>
        <v>#REF!</v>
      </c>
      <c r="G79" s="238"/>
      <c r="H79" s="237"/>
      <c r="I79" s="239"/>
      <c r="J79" s="240" t="s">
        <v>14</v>
      </c>
      <c r="K79" s="230"/>
      <c r="L79" s="229"/>
      <c r="M79" s="230"/>
      <c r="N79" s="231"/>
      <c r="O79" s="230" t="str">
        <f>R4</f>
        <v>Kovács Zoltán</v>
      </c>
      <c r="P79" s="229"/>
      <c r="Q79" s="230"/>
      <c r="R79" s="241" t="e">
        <f>MIN(8,#REF!)</f>
        <v>#REF!</v>
      </c>
    </row>
  </sheetData>
  <mergeCells count="2">
    <mergeCell ref="A4:C4"/>
    <mergeCell ref="Q41:R41"/>
  </mergeCells>
  <phoneticPr fontId="71" type="noConversion"/>
  <conditionalFormatting sqref="E7 E9 E11">
    <cfRule type="expression" dxfId="582" priority="13" stopIfTrue="1">
      <formula>$E7&lt;9</formula>
    </cfRule>
  </conditionalFormatting>
  <conditionalFormatting sqref="E13 E15 E17 E19 E21 E23 E25 E27 E29 E31 E33 E35 E37 E39 E41 E43 E45 E47 E49 E51 E53 E55 E57 E59 E61 E63 E65 E67 E69">
    <cfRule type="expression" dxfId="581" priority="5" stopIfTrue="1">
      <formula>AND($E13&lt;9,$C13&gt;0)</formula>
    </cfRule>
  </conditionalFormatting>
  <conditionalFormatting sqref="H7 H9 H11 H13 H15 H17 H19 H21 H23 H25 H27 H29 H31 H33 H35 H37 H39 H41 H43 H45 H47 H49 H51 H53 H55 H57 H59 H61 H63 H65 H67 H69">
    <cfRule type="expression" dxfId="580" priority="1" stopIfTrue="1">
      <formula>AND($E7&lt;9,$C7&gt;0)</formula>
    </cfRule>
  </conditionalFormatting>
  <conditionalFormatting sqref="I8 K10 I12 M14 I16 K18 I20 O22 I24 K26 I28 M30 I32 K34 I36 O39 I40 K42 I44 M46 I48 K50 I52 O54 I56 K58 I60 M62 I64 K66 I68">
    <cfRule type="expression" dxfId="579" priority="2" stopIfTrue="1">
      <formula>AND($O$1="CU",I8="Umpire")</formula>
    </cfRule>
    <cfRule type="expression" dxfId="578" priority="3" stopIfTrue="1">
      <formula>AND($O$1="CU",I8&lt;&gt;"Umpire",J8&lt;&gt;"")</formula>
    </cfRule>
    <cfRule type="expression" dxfId="577" priority="4" stopIfTrue="1">
      <formula>AND($O$1="CU",I8&lt;&gt;"Umpire")</formula>
    </cfRule>
  </conditionalFormatting>
  <conditionalFormatting sqref="J8 L10 J12 N14 J16 L18 J20 P22 J24 L26 J28 N30 J32 L34 J36 P39 J40 L42 J44 N46 J48 L50 J52 P54 J56 L58 J60 N62 J64 L66 J68 R79">
    <cfRule type="expression" dxfId="576" priority="10" stopIfTrue="1">
      <formula>$O$1="CU"</formula>
    </cfRule>
  </conditionalFormatting>
  <conditionalFormatting sqref="K8 M10 K12 O14 K16 M18 K20 Q22 K24 M26 K28 O30 K32 M34 K36 K40 M42 K44 O46 K48 M50 K52 Q54 K56 M58 K60 O62 K64 M66 K68">
    <cfRule type="expression" dxfId="575" priority="6" stopIfTrue="1">
      <formula>J8="as"</formula>
    </cfRule>
    <cfRule type="expression" dxfId="574" priority="7" stopIfTrue="1">
      <formula>J8="bs"</formula>
    </cfRule>
  </conditionalFormatting>
  <conditionalFormatting sqref="Q38">
    <cfRule type="expression" dxfId="573" priority="11" stopIfTrue="1">
      <formula>P39="as"</formula>
    </cfRule>
    <cfRule type="expression" dxfId="572" priority="12" stopIfTrue="1">
      <formula>P39="bs"</formula>
    </cfRule>
  </conditionalFormatting>
  <dataValidations count="2">
    <dataValidation type="list" allowBlank="1" showInputMessage="1" sqref="I8 I24 I12 I28 I16 I40 I20 I44 I48 I52 I32 I36 I56 I60 I64 I68 K66 K58 K50 K42 K34 K26 K18 K10 M14 M30 M46 M62" xr:uid="{A9AFB417-98D8-4789-818E-FEE91903F40B}">
      <formula1>$U$7:$U$16</formula1>
    </dataValidation>
    <dataValidation type="list" allowBlank="1" showInputMessage="1" sqref="O54 O39 O22" xr:uid="{18F0A468-F681-4938-9F4C-36B8C10E577D}">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C6331-D7D4-4891-854B-6921ABD045DA}">
  <sheetPr codeName="Sheet160">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Diákolimpiai Döntő</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1">
        <f>Altalanos!$E$8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c r="L4" s="143"/>
      <c r="M4" s="102"/>
      <c r="N4" s="143"/>
      <c r="O4" s="142"/>
      <c r="P4" s="143"/>
      <c r="Q4" s="142"/>
      <c r="R4" s="88" t="str">
        <f>Altalanos!$E$10</f>
        <v>Kovács Zoltán</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2" customFormat="1" ht="11.1" customHeight="1" thickBot="1" x14ac:dyDescent="0.3">
      <c r="A6" s="705"/>
      <c r="B6" s="725"/>
      <c r="C6" s="714"/>
      <c r="D6" s="714"/>
      <c r="E6" s="725"/>
      <c r="F6" s="713" t="str">
        <f>IF(Y3="","",CONCATENATE(AH1," pont"))</f>
        <v/>
      </c>
      <c r="G6" s="715"/>
      <c r="H6" s="716"/>
      <c r="I6" s="715"/>
      <c r="J6" s="717"/>
      <c r="K6" s="714" t="str">
        <f>IF(Y3="","",CONCATENATE(AG1," pont"))</f>
        <v/>
      </c>
      <c r="L6" s="717"/>
      <c r="M6" s="714" t="str">
        <f>IF(Y3="","",CONCATENATE(AF1," pont"))</f>
        <v/>
      </c>
      <c r="N6" s="717"/>
      <c r="O6" s="714" t="str">
        <f>IF(Y3="","",CONCATENATE(AE1," pont"))</f>
        <v/>
      </c>
      <c r="P6" s="717"/>
      <c r="Q6" s="714" t="str">
        <f>IF(Y3="","",CONCATENATE(AD1," pont"))</f>
        <v/>
      </c>
      <c r="R6" s="718"/>
      <c r="Y6" s="720"/>
      <c r="Z6" s="720"/>
      <c r="AA6" s="720" t="s">
        <v>196</v>
      </c>
      <c r="AB6" s="721">
        <v>150</v>
      </c>
      <c r="AC6" s="721">
        <v>120</v>
      </c>
      <c r="AD6" s="721">
        <v>90</v>
      </c>
      <c r="AE6" s="721">
        <v>60</v>
      </c>
      <c r="AF6" s="721">
        <v>40</v>
      </c>
      <c r="AG6" s="721">
        <v>25</v>
      </c>
      <c r="AH6" s="721">
        <v>10</v>
      </c>
      <c r="AI6" s="723"/>
      <c r="AJ6" s="723"/>
      <c r="AK6" s="723"/>
    </row>
    <row r="7" spans="1:37" s="38" customFormat="1" ht="9" customHeight="1" x14ac:dyDescent="0.25">
      <c r="A7" s="153" t="s">
        <v>7</v>
      </c>
      <c r="B7" s="384" t="str">
        <f>IF($E7="","",VLOOKUP($E7,'1MD ELO (5)'!$A$7:$O$80,14))</f>
        <v/>
      </c>
      <c r="C7" s="384" t="str">
        <f>IF($E7="","",VLOOKUP($E7,'1MD ELO (5)'!$A$7:$O$80,15))</f>
        <v/>
      </c>
      <c r="D7" s="414" t="str">
        <f>IF($E7="","",VLOOKUP($E7,'1MD ELO (5)'!$A$7:$O$80,5))</f>
        <v/>
      </c>
      <c r="E7" s="155"/>
      <c r="F7" s="156" t="str">
        <f>UPPER(IF($E7="","",VLOOKUP($E7,'1MD ELO (5)'!$A$7:$O$80,2)))</f>
        <v/>
      </c>
      <c r="G7" s="156" t="str">
        <f>IF($E7="","",VLOOKUP($E7,'1MD ELO (5)'!$A$7:$O$80,3))</f>
        <v/>
      </c>
      <c r="H7" s="156"/>
      <c r="I7" s="156" t="str">
        <f>IF($E7="","",VLOOKUP($E7,'1MD ELO (5)'!$A$7:$O$80,4))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 (5)'!$A$7:$O$80,14))</f>
        <v/>
      </c>
      <c r="C8" s="384" t="str">
        <f>IF($E8="","",VLOOKUP($E8,'1MD ELO (5)'!$A$7:$O$80,15))</f>
        <v/>
      </c>
      <c r="D8" s="414" t="str">
        <f>IF($E8="","",VLOOKUP($E8,'1MD ELO (5)'!$A$7:$O$80,5))</f>
        <v/>
      </c>
      <c r="E8" s="155"/>
      <c r="F8" s="450" t="str">
        <f>UPPER(IF($E8="","",VLOOKUP($E8,'1MD ELO (5)'!$A$7:$O$80,2)))</f>
        <v/>
      </c>
      <c r="G8" s="450" t="str">
        <f>IF($E8="","",VLOOKUP($E8,'1MD ELO (5)'!$A$7:$O$80,3))</f>
        <v/>
      </c>
      <c r="H8" s="450"/>
      <c r="I8" s="450" t="str">
        <f>IF($E8="","",VLOOKUP($E8,'1MD ELO (5)'!$A$7:$O$80,4))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 (5)'!$A$7:$O$80,14))</f>
        <v/>
      </c>
      <c r="C9" s="384" t="str">
        <f>IF($E9="","",VLOOKUP($E9,'1MD ELO (5)'!$A$7:$O$80,15))</f>
        <v/>
      </c>
      <c r="D9" s="414" t="str">
        <f>IF($E9="","",VLOOKUP($E9,'1MD ELO (5)'!$A$7:$O$80,5))</f>
        <v/>
      </c>
      <c r="E9" s="155"/>
      <c r="F9" s="450" t="str">
        <f>UPPER(IF($E9="","",VLOOKUP($E9,'1MD ELO (5)'!$A$7:$O$80,2)))</f>
        <v/>
      </c>
      <c r="G9" s="450" t="str">
        <f>IF($E9="","",VLOOKUP($E9,'1MD ELO (5)'!$A$7:$O$80,3))</f>
        <v/>
      </c>
      <c r="H9" s="450"/>
      <c r="I9" s="450" t="str">
        <f>IF($E9="","",VLOOKUP($E9,'1MD ELO (5)'!$A$7:$O$80,4))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 (5)'!$A$7:$O$80,14))</f>
        <v/>
      </c>
      <c r="C10" s="384" t="str">
        <f>IF($E10="","",VLOOKUP($E10,'1MD ELO (5)'!$A$7:$O$80,15))</f>
        <v/>
      </c>
      <c r="D10" s="414" t="str">
        <f>IF($E10="","",VLOOKUP($E10,'1MD ELO (5)'!$A$7:$O$80,5))</f>
        <v/>
      </c>
      <c r="E10" s="155"/>
      <c r="F10" s="450" t="str">
        <f>UPPER(IF($E10="","",VLOOKUP($E10,'1MD ELO (5)'!$A$7:$O$80,2)))</f>
        <v/>
      </c>
      <c r="G10" s="450" t="str">
        <f>IF($E10="","",VLOOKUP($E10,'1MD ELO (5)'!$A$7:$O$80,3))</f>
        <v/>
      </c>
      <c r="H10" s="450"/>
      <c r="I10" s="450" t="str">
        <f>IF($E10="","",VLOOKUP($E10,'1MD ELO (5)'!$A$7:$O$80,4))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 (5)'!$A$7:$O$80,14))</f>
        <v/>
      </c>
      <c r="C11" s="384" t="str">
        <f>IF($E11="","",VLOOKUP($E11,'1MD ELO (5)'!$A$7:$O$80,15))</f>
        <v/>
      </c>
      <c r="D11" s="414" t="str">
        <f>IF($E11="","",VLOOKUP($E11,'1MD ELO (5)'!$A$7:$O$80,5))</f>
        <v/>
      </c>
      <c r="E11" s="155"/>
      <c r="F11" s="450" t="str">
        <f>UPPER(IF($E11="","",VLOOKUP($E11,'1MD ELO (5)'!$A$7:$O$80,2)))</f>
        <v/>
      </c>
      <c r="G11" s="450" t="str">
        <f>IF($E11="","",VLOOKUP($E11,'1MD ELO (5)'!$A$7:$O$80,3))</f>
        <v/>
      </c>
      <c r="H11" s="450"/>
      <c r="I11" s="450" t="str">
        <f>IF($E11="","",VLOOKUP($E11,'1MD ELO (5)'!$A$7:$O$80,4))</f>
        <v/>
      </c>
      <c r="J11" s="249"/>
      <c r="K11" s="173" t="str">
        <f>UPPER(IF(OR(J12="a",J12="as"),F11,IF(OR(J12="b",J12="bs"),F12,)))</f>
        <v/>
      </c>
      <c r="L11" s="181"/>
      <c r="M11" s="253"/>
      <c r="N11" s="254"/>
      <c r="O11" s="157"/>
      <c r="P11" s="184"/>
      <c r="Q11" s="157"/>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 (5)'!$A$7:$O$80,14))</f>
        <v/>
      </c>
      <c r="C12" s="384" t="str">
        <f>IF($E12="","",VLOOKUP($E12,'1MD ELO (5)'!$A$7:$O$80,15))</f>
        <v/>
      </c>
      <c r="D12" s="414" t="str">
        <f>IF($E12="","",VLOOKUP($E12,'1MD ELO (5)'!$A$7:$O$80,5))</f>
        <v/>
      </c>
      <c r="E12" s="155"/>
      <c r="F12" s="450" t="str">
        <f>UPPER(IF($E12="","",VLOOKUP($E12,'1MD ELO (5)'!$A$7:$O$80,2)))</f>
        <v/>
      </c>
      <c r="G12" s="450" t="str">
        <f>IF($E12="","",VLOOKUP($E12,'1MD ELO (5)'!$A$7:$O$80,3))</f>
        <v/>
      </c>
      <c r="H12" s="450"/>
      <c r="I12" s="450" t="str">
        <f>IF($E12="","",VLOOKUP($E12,'1MD ELO (5)'!$A$7:$O$80,4))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 (5)'!$A$7:$O$80,14))</f>
        <v/>
      </c>
      <c r="C13" s="384" t="str">
        <f>IF($E13="","",VLOOKUP($E13,'1MD ELO (5)'!$A$7:$O$80,15))</f>
        <v/>
      </c>
      <c r="D13" s="414" t="str">
        <f>IF($E13="","",VLOOKUP($E13,'1MD ELO (5)'!$A$7:$O$80,5))</f>
        <v/>
      </c>
      <c r="E13" s="155"/>
      <c r="F13" s="450" t="str">
        <f>UPPER(IF($E13="","",VLOOKUP($E13,'1MD ELO (5)'!$A$7:$O$80,2)))</f>
        <v/>
      </c>
      <c r="G13" s="450" t="str">
        <f>IF($E13="","",VLOOKUP($E13,'1MD ELO (5)'!$A$7:$O$80,3))</f>
        <v/>
      </c>
      <c r="H13" s="450"/>
      <c r="I13" s="450" t="str">
        <f>IF($E13="","",VLOOKUP($E13,'1MD ELO (5)'!$A$7:$O$80,4))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 (5)'!$A$7:$O$80,14))</f>
        <v/>
      </c>
      <c r="C14" s="384" t="str">
        <f>IF($E14="","",VLOOKUP($E14,'1MD ELO (5)'!$A$7:$O$80,15))</f>
        <v/>
      </c>
      <c r="D14" s="414" t="str">
        <f>IF($E14="","",VLOOKUP($E14,'1MD ELO (5)'!$A$7:$O$80,5))</f>
        <v/>
      </c>
      <c r="E14" s="155"/>
      <c r="F14" s="156" t="str">
        <f>UPPER(IF($E14="","",VLOOKUP($E14,'1MD ELO (5)'!$A$7:$O$80,2)))</f>
        <v/>
      </c>
      <c r="G14" s="156" t="str">
        <f>IF($E14="","",VLOOKUP($E14,'1MD ELO (5)'!$A$7:$O$80,3))</f>
        <v/>
      </c>
      <c r="H14" s="156"/>
      <c r="I14" s="156" t="str">
        <f>IF($E14="","",VLOOKUP($E14,'1MD ELO (5)'!$A$7:$O$80,4))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 (5)'!$A$7:$O$80,14))</f>
        <v/>
      </c>
      <c r="C15" s="384" t="str">
        <f>IF($E15="","",VLOOKUP($E15,'1MD ELO (5)'!$A$7:$O$80,15))</f>
        <v/>
      </c>
      <c r="D15" s="414" t="str">
        <f>IF($E15="","",VLOOKUP($E15,'1MD ELO (5)'!$A$7:$O$80,5))</f>
        <v/>
      </c>
      <c r="E15" s="155"/>
      <c r="F15" s="156" t="str">
        <f>UPPER(IF($E15="","",VLOOKUP($E15,'1MD ELO (5)'!$A$7:$O$80,2)))</f>
        <v/>
      </c>
      <c r="G15" s="156" t="str">
        <f>IF($E15="","",VLOOKUP($E15,'1MD ELO (5)'!$A$7:$O$80,3))</f>
        <v/>
      </c>
      <c r="H15" s="156"/>
      <c r="I15" s="156" t="str">
        <f>IF($E15="","",VLOOKUP($E15,'1MD ELO (5)'!$A$7:$O$80,4))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 (5)'!$A$7:$O$80,14))</f>
        <v/>
      </c>
      <c r="C16" s="384" t="str">
        <f>IF($E16="","",VLOOKUP($E16,'1MD ELO (5)'!$A$7:$O$80,15))</f>
        <v/>
      </c>
      <c r="D16" s="414" t="str">
        <f>IF($E16="","",VLOOKUP($E16,'1MD ELO (5)'!$A$7:$O$80,5))</f>
        <v/>
      </c>
      <c r="E16" s="155"/>
      <c r="F16" s="450" t="str">
        <f>UPPER(IF($E16="","",VLOOKUP($E16,'1MD ELO (5)'!$A$7:$O$80,2)))</f>
        <v/>
      </c>
      <c r="G16" s="450" t="str">
        <f>IF($E16="","",VLOOKUP($E16,'1MD ELO (5)'!$A$7:$O$80,3))</f>
        <v/>
      </c>
      <c r="H16" s="450"/>
      <c r="I16" s="450" t="str">
        <f>IF($E16="","",VLOOKUP($E16,'1MD ELO (5)'!$A$7:$O$80,4))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 (5)'!$A$7:$O$80,14))</f>
        <v/>
      </c>
      <c r="C17" s="384" t="str">
        <f>IF($E17="","",VLOOKUP($E17,'1MD ELO (5)'!$A$7:$O$80,15))</f>
        <v/>
      </c>
      <c r="D17" s="414" t="str">
        <f>IF($E17="","",VLOOKUP($E17,'1MD ELO (5)'!$A$7:$O$80,5))</f>
        <v/>
      </c>
      <c r="E17" s="155"/>
      <c r="F17" s="450" t="str">
        <f>UPPER(IF($E17="","",VLOOKUP($E17,'1MD ELO (5)'!$A$7:$O$80,2)))</f>
        <v/>
      </c>
      <c r="G17" s="450" t="str">
        <f>IF($E17="","",VLOOKUP($E17,'1MD ELO (5)'!$A$7:$O$80,3))</f>
        <v/>
      </c>
      <c r="H17" s="450"/>
      <c r="I17" s="450" t="str">
        <f>IF($E17="","",VLOOKUP($E17,'1MD ELO (5)'!$A$7:$O$80,4))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 (5)'!$A$7:$O$80,14))</f>
        <v/>
      </c>
      <c r="C18" s="384" t="str">
        <f>IF($E18="","",VLOOKUP($E18,'1MD ELO (5)'!$A$7:$O$80,15))</f>
        <v/>
      </c>
      <c r="D18" s="414" t="str">
        <f>IF($E18="","",VLOOKUP($E18,'1MD ELO (5)'!$A$7:$O$80,5))</f>
        <v/>
      </c>
      <c r="E18" s="155"/>
      <c r="F18" s="450" t="str">
        <f>UPPER(IF($E18="","",VLOOKUP($E18,'1MD ELO (5)'!$A$7:$O$80,2)))</f>
        <v/>
      </c>
      <c r="G18" s="450" t="str">
        <f>IF($E18="","",VLOOKUP($E18,'1MD ELO (5)'!$A$7:$O$80,3))</f>
        <v/>
      </c>
      <c r="H18" s="450"/>
      <c r="I18" s="450" t="str">
        <f>IF($E18="","",VLOOKUP($E18,'1MD ELO (5)'!$A$7:$O$80,4))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 (5)'!$A$7:$O$80,14))</f>
        <v/>
      </c>
      <c r="C19" s="384" t="str">
        <f>IF($E19="","",VLOOKUP($E19,'1MD ELO (5)'!$A$7:$O$80,15))</f>
        <v/>
      </c>
      <c r="D19" s="414" t="str">
        <f>IF($E19="","",VLOOKUP($E19,'1MD ELO (5)'!$A$7:$O$80,5))</f>
        <v/>
      </c>
      <c r="E19" s="155"/>
      <c r="F19" s="450" t="str">
        <f>UPPER(IF($E19="","",VLOOKUP($E19,'1MD ELO (5)'!$A$7:$O$80,2)))</f>
        <v/>
      </c>
      <c r="G19" s="450" t="str">
        <f>IF($E19="","",VLOOKUP($E19,'1MD ELO (5)'!$A$7:$O$80,3))</f>
        <v/>
      </c>
      <c r="H19" s="450"/>
      <c r="I19" s="450" t="str">
        <f>IF($E19="","",VLOOKUP($E19,'1MD ELO (5)'!$A$7:$O$80,4))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 (5)'!$A$7:$O$80,14))</f>
        <v/>
      </c>
      <c r="C20" s="384" t="str">
        <f>IF($E20="","",VLOOKUP($E20,'1MD ELO (5)'!$A$7:$O$80,15))</f>
        <v/>
      </c>
      <c r="D20" s="414" t="str">
        <f>IF($E20="","",VLOOKUP($E20,'1MD ELO (5)'!$A$7:$O$80,5))</f>
        <v/>
      </c>
      <c r="E20" s="155"/>
      <c r="F20" s="450" t="str">
        <f>UPPER(IF($E20="","",VLOOKUP($E20,'1MD ELO (5)'!$A$7:$O$80,2)))</f>
        <v/>
      </c>
      <c r="G20" s="450" t="str">
        <f>IF($E20="","",VLOOKUP($E20,'1MD ELO (5)'!$A$7:$O$80,3))</f>
        <v/>
      </c>
      <c r="H20" s="450"/>
      <c r="I20" s="450" t="str">
        <f>IF($E20="","",VLOOKUP($E20,'1MD ELO (5)'!$A$7:$O$80,4))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 (5)'!$A$7:$O$80,14))</f>
        <v/>
      </c>
      <c r="C21" s="384" t="str">
        <f>IF($E21="","",VLOOKUP($E21,'1MD ELO (5)'!$A$7:$O$80,15))</f>
        <v/>
      </c>
      <c r="D21" s="414" t="str">
        <f>IF($E21="","",VLOOKUP($E21,'1MD ELO (5)'!$A$7:$O$80,5))</f>
        <v/>
      </c>
      <c r="E21" s="155"/>
      <c r="F21" s="450" t="str">
        <f>UPPER(IF($E21="","",VLOOKUP($E21,'1MD ELO (5)'!$A$7:$O$80,2)))</f>
        <v/>
      </c>
      <c r="G21" s="450" t="str">
        <f>IF($E21="","",VLOOKUP($E21,'1MD ELO (5)'!$A$7:$O$80,3))</f>
        <v/>
      </c>
      <c r="H21" s="450"/>
      <c r="I21" s="450" t="str">
        <f>IF($E21="","",VLOOKUP($E21,'1MD ELO (5)'!$A$7:$O$80,4))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 (5)'!$A$7:$O$80,14))</f>
        <v/>
      </c>
      <c r="C22" s="384" t="str">
        <f>IF($E22="","",VLOOKUP($E22,'1MD ELO (5)'!$A$7:$O$80,15))</f>
        <v/>
      </c>
      <c r="D22" s="414" t="str">
        <f>IF($E22="","",VLOOKUP($E22,'1MD ELO (5)'!$A$7:$O$80,5))</f>
        <v/>
      </c>
      <c r="E22" s="155"/>
      <c r="F22" s="156" t="str">
        <f>UPPER(IF($E22="","",VLOOKUP($E22,'1MD ELO (5)'!$A$7:$O$80,2)))</f>
        <v/>
      </c>
      <c r="G22" s="156" t="str">
        <f>IF($E22="","",VLOOKUP($E22,'1MD ELO (5)'!$A$7:$O$80,3))</f>
        <v/>
      </c>
      <c r="H22" s="156"/>
      <c r="I22" s="156" t="str">
        <f>IF($E22="","",VLOOKUP($E22,'1MD ELO (5)'!$A$7:$O$80,4))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 (5)'!$A$7:$O$80,14))</f>
        <v/>
      </c>
      <c r="C23" s="384" t="str">
        <f>IF($E23="","",VLOOKUP($E23,'1MD ELO (5)'!$A$7:$O$80,15))</f>
        <v/>
      </c>
      <c r="D23" s="414" t="str">
        <f>IF($E23="","",VLOOKUP($E23,'1MD ELO (5)'!$A$7:$O$80,5))</f>
        <v/>
      </c>
      <c r="E23" s="155"/>
      <c r="F23" s="156" t="str">
        <f>UPPER(IF($E23="","",VLOOKUP($E23,'1MD ELO (5)'!$A$7:$O$80,2)))</f>
        <v/>
      </c>
      <c r="G23" s="156" t="str">
        <f>IF($E23="","",VLOOKUP($E23,'1MD ELO (5)'!$A$7:$O$80,3))</f>
        <v/>
      </c>
      <c r="H23" s="156"/>
      <c r="I23" s="156" t="str">
        <f>IF($E23="","",VLOOKUP($E23,'1MD ELO (5)'!$A$7:$O$80,4))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 (5)'!$A$7:$O$80,14))</f>
        <v/>
      </c>
      <c r="C24" s="384" t="str">
        <f>IF($E24="","",VLOOKUP($E24,'1MD ELO (5)'!$A$7:$O$80,15))</f>
        <v/>
      </c>
      <c r="D24" s="414" t="str">
        <f>IF($E24="","",VLOOKUP($E24,'1MD ELO (5)'!$A$7:$O$80,5))</f>
        <v/>
      </c>
      <c r="E24" s="155"/>
      <c r="F24" s="450" t="str">
        <f>UPPER(IF($E24="","",VLOOKUP($E24,'1MD ELO (5)'!$A$7:$O$80,2)))</f>
        <v/>
      </c>
      <c r="G24" s="450" t="str">
        <f>IF($E24="","",VLOOKUP($E24,'1MD ELO (5)'!$A$7:$O$80,3))</f>
        <v/>
      </c>
      <c r="H24" s="450"/>
      <c r="I24" s="450" t="str">
        <f>IF($E24="","",VLOOKUP($E24,'1MD ELO (5)'!$A$7:$O$80,4))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 (5)'!$A$7:$O$80,14))</f>
        <v/>
      </c>
      <c r="C25" s="384" t="str">
        <f>IF($E25="","",VLOOKUP($E25,'1MD ELO (5)'!$A$7:$O$80,15))</f>
        <v/>
      </c>
      <c r="D25" s="414" t="str">
        <f>IF($E25="","",VLOOKUP($E25,'1MD ELO (5)'!$A$7:$O$80,5))</f>
        <v/>
      </c>
      <c r="E25" s="155"/>
      <c r="F25" s="450" t="str">
        <f>UPPER(IF($E25="","",VLOOKUP($E25,'1MD ELO (5)'!$A$7:$O$80,2)))</f>
        <v/>
      </c>
      <c r="G25" s="450" t="str">
        <f>IF($E25="","",VLOOKUP($E25,'1MD ELO (5)'!$A$7:$O$80,3))</f>
        <v/>
      </c>
      <c r="H25" s="450"/>
      <c r="I25" s="450" t="str">
        <f>IF($E25="","",VLOOKUP($E25,'1MD ELO (5)'!$A$7:$O$80,4))</f>
        <v/>
      </c>
      <c r="J25" s="249"/>
      <c r="K25" s="173" t="str">
        <f>UPPER(IF(OR(J26="a",J26="as"),F25,IF(OR(J26="b",J26="bs"),F26,)))</f>
        <v/>
      </c>
      <c r="L25" s="252"/>
      <c r="M25" s="157"/>
      <c r="N25" s="184"/>
      <c r="O25" s="182"/>
      <c r="P25" s="182"/>
      <c r="Q25" s="780" t="str">
        <f>IF(Y3="","",CONCATENATE(AC1," pont"))</f>
        <v/>
      </c>
      <c r="R25" s="781"/>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 (5)'!$A$7:$O$80,14))</f>
        <v/>
      </c>
      <c r="C26" s="384" t="str">
        <f>IF($E26="","",VLOOKUP($E26,'1MD ELO (5)'!$A$7:$O$80,15))</f>
        <v/>
      </c>
      <c r="D26" s="414" t="str">
        <f>IF($E26="","",VLOOKUP($E26,'1MD ELO (5)'!$A$7:$O$80,5))</f>
        <v/>
      </c>
      <c r="E26" s="155"/>
      <c r="F26" s="450" t="str">
        <f>UPPER(IF($E26="","",VLOOKUP($E26,'1MD ELO (5)'!$A$7:$O$80,2)))</f>
        <v/>
      </c>
      <c r="G26" s="450" t="str">
        <f>IF($E26="","",VLOOKUP($E26,'1MD ELO (5)'!$A$7:$O$80,3))</f>
        <v/>
      </c>
      <c r="H26" s="450"/>
      <c r="I26" s="450" t="str">
        <f>IF($E26="","",VLOOKUP($E26,'1MD ELO (5)'!$A$7:$O$80,4))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 (5)'!$A$7:$O$80,14))</f>
        <v/>
      </c>
      <c r="C27" s="384" t="str">
        <f>IF($E27="","",VLOOKUP($E27,'1MD ELO (5)'!$A$7:$O$80,15))</f>
        <v/>
      </c>
      <c r="D27" s="414" t="str">
        <f>IF($E27="","",VLOOKUP($E27,'1MD ELO (5)'!$A$7:$O$80,5))</f>
        <v/>
      </c>
      <c r="E27" s="155"/>
      <c r="F27" s="450" t="str">
        <f>UPPER(IF($E27="","",VLOOKUP($E27,'1MD ELO (5)'!$A$7:$O$80,2)))</f>
        <v/>
      </c>
      <c r="G27" s="450" t="str">
        <f>IF($E27="","",VLOOKUP($E27,'1MD ELO (5)'!$A$7:$O$80,3))</f>
        <v/>
      </c>
      <c r="H27" s="450"/>
      <c r="I27" s="450" t="str">
        <f>IF($E27="","",VLOOKUP($E27,'1MD ELO (5)'!$A$7:$O$80,4))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 (5)'!$A$7:$O$80,14))</f>
        <v/>
      </c>
      <c r="C28" s="384" t="str">
        <f>IF($E28="","",VLOOKUP($E28,'1MD ELO (5)'!$A$7:$O$80,15))</f>
        <v/>
      </c>
      <c r="D28" s="414" t="str">
        <f>IF($E28="","",VLOOKUP($E28,'1MD ELO (5)'!$A$7:$O$80,5))</f>
        <v/>
      </c>
      <c r="E28" s="155"/>
      <c r="F28" s="450" t="str">
        <f>UPPER(IF($E28="","",VLOOKUP($E28,'1MD ELO (5)'!$A$7:$O$80,2)))</f>
        <v/>
      </c>
      <c r="G28" s="450" t="str">
        <f>IF($E28="","",VLOOKUP($E28,'1MD ELO (5)'!$A$7:$O$80,3))</f>
        <v/>
      </c>
      <c r="H28" s="450"/>
      <c r="I28" s="450" t="str">
        <f>IF($E28="","",VLOOKUP($E28,'1MD ELO (5)'!$A$7:$O$80,4))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 (5)'!$A$7:$O$80,14))</f>
        <v/>
      </c>
      <c r="C29" s="384" t="str">
        <f>IF($E29="","",VLOOKUP($E29,'1MD ELO (5)'!$A$7:$O$80,15))</f>
        <v/>
      </c>
      <c r="D29" s="414" t="str">
        <f>IF($E29="","",VLOOKUP($E29,'1MD ELO (5)'!$A$7:$O$80,5))</f>
        <v/>
      </c>
      <c r="E29" s="155"/>
      <c r="F29" s="450" t="str">
        <f>UPPER(IF($E29="","",VLOOKUP($E29,'1MD ELO (5)'!$A$7:$O$80,2)))</f>
        <v/>
      </c>
      <c r="G29" s="450" t="str">
        <f>IF($E29="","",VLOOKUP($E29,'1MD ELO (5)'!$A$7:$O$80,3))</f>
        <v/>
      </c>
      <c r="H29" s="450"/>
      <c r="I29" s="450" t="str">
        <f>IF($E29="","",VLOOKUP($E29,'1MD ELO (5)'!$A$7:$O$80,4))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 (5)'!$A$7:$O$80,14))</f>
        <v/>
      </c>
      <c r="C30" s="384" t="str">
        <f>IF($E30="","",VLOOKUP($E30,'1MD ELO (5)'!$A$7:$O$80,15))</f>
        <v/>
      </c>
      <c r="D30" s="414" t="str">
        <f>IF($E30="","",VLOOKUP($E30,'1MD ELO (5)'!$A$7:$O$80,5))</f>
        <v/>
      </c>
      <c r="E30" s="155"/>
      <c r="F30" s="156" t="str">
        <f>UPPER(IF($E30="","",VLOOKUP($E30,'1MD ELO (5)'!$A$7:$O$80,2)))</f>
        <v/>
      </c>
      <c r="G30" s="156" t="str">
        <f>IF($E30="","",VLOOKUP($E30,'1MD ELO (5)'!$A$7:$O$80,3))</f>
        <v/>
      </c>
      <c r="H30" s="156"/>
      <c r="I30" s="156" t="str">
        <f>IF($E30="","",VLOOKUP($E30,'1MD ELO (5)'!$A$7:$O$80,4))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 (5)'!$A$7:$O$80,14))</f>
        <v/>
      </c>
      <c r="C31" s="384" t="str">
        <f>IF($E31="","",VLOOKUP($E31,'1MD ELO (5)'!$A$7:$O$80,15))</f>
        <v/>
      </c>
      <c r="D31" s="414" t="str">
        <f>IF($E31="","",VLOOKUP($E31,'1MD ELO (5)'!$A$7:$O$80,5))</f>
        <v/>
      </c>
      <c r="E31" s="155"/>
      <c r="F31" s="156" t="str">
        <f>UPPER(IF($E31="","",VLOOKUP($E31,'1MD ELO (5)'!$A$7:$O$80,2)))</f>
        <v/>
      </c>
      <c r="G31" s="156" t="str">
        <f>IF($E31="","",VLOOKUP($E31,'1MD ELO (5)'!$A$7:$O$80,3))</f>
        <v/>
      </c>
      <c r="H31" s="156"/>
      <c r="I31" s="156" t="str">
        <f>IF($E31="","",VLOOKUP($E31,'1MD ELO (5)'!$A$7:$O$80,4))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 (5)'!$A$7:$O$80,14))</f>
        <v/>
      </c>
      <c r="C32" s="384" t="str">
        <f>IF($E32="","",VLOOKUP($E32,'1MD ELO (5)'!$A$7:$O$80,15))</f>
        <v/>
      </c>
      <c r="D32" s="414" t="str">
        <f>IF($E32="","",VLOOKUP($E32,'1MD ELO (5)'!$A$7:$O$80,5))</f>
        <v/>
      </c>
      <c r="E32" s="155"/>
      <c r="F32" s="450" t="str">
        <f>UPPER(IF($E32="","",VLOOKUP($E32,'1MD ELO (5)'!$A$7:$O$80,2)))</f>
        <v/>
      </c>
      <c r="G32" s="450" t="str">
        <f>IF($E32="","",VLOOKUP($E32,'1MD ELO (5)'!$A$7:$O$80,3))</f>
        <v/>
      </c>
      <c r="H32" s="450"/>
      <c r="I32" s="450" t="str">
        <f>IF($E32="","",VLOOKUP($E32,'1MD ELO (5)'!$A$7:$O$80,4))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 (5)'!$A$7:$O$80,14))</f>
        <v/>
      </c>
      <c r="C33" s="384" t="str">
        <f>IF($E33="","",VLOOKUP($E33,'1MD ELO (5)'!$A$7:$O$80,15))</f>
        <v/>
      </c>
      <c r="D33" s="414" t="str">
        <f>IF($E33="","",VLOOKUP($E33,'1MD ELO (5)'!$A$7:$O$80,5))</f>
        <v/>
      </c>
      <c r="E33" s="155"/>
      <c r="F33" s="450" t="str">
        <f>UPPER(IF($E33="","",VLOOKUP($E33,'1MD ELO (5)'!$A$7:$O$80,2)))</f>
        <v/>
      </c>
      <c r="G33" s="450" t="str">
        <f>IF($E33="","",VLOOKUP($E33,'1MD ELO (5)'!$A$7:$O$80,3))</f>
        <v/>
      </c>
      <c r="H33" s="450"/>
      <c r="I33" s="450" t="str">
        <f>IF($E33="","",VLOOKUP($E33,'1MD ELO (5)'!$A$7:$O$80,4))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 (5)'!$A$7:$O$80,14))</f>
        <v/>
      </c>
      <c r="C34" s="384" t="str">
        <f>IF($E34="","",VLOOKUP($E34,'1MD ELO (5)'!$A$7:$O$80,15))</f>
        <v/>
      </c>
      <c r="D34" s="414" t="str">
        <f>IF($E34="","",VLOOKUP($E34,'1MD ELO (5)'!$A$7:$O$80,5))</f>
        <v/>
      </c>
      <c r="E34" s="155"/>
      <c r="F34" s="450" t="str">
        <f>UPPER(IF($E34="","",VLOOKUP($E34,'1MD ELO (5)'!$A$7:$O$80,2)))</f>
        <v/>
      </c>
      <c r="G34" s="450" t="str">
        <f>IF($E34="","",VLOOKUP($E34,'1MD ELO (5)'!$A$7:$O$80,3))</f>
        <v/>
      </c>
      <c r="H34" s="450"/>
      <c r="I34" s="450" t="str">
        <f>IF($E34="","",VLOOKUP($E34,'1MD ELO (5)'!$A$7:$O$80,4))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 (5)'!$A$7:$O$80,14))</f>
        <v/>
      </c>
      <c r="C35" s="384" t="str">
        <f>IF($E35="","",VLOOKUP($E35,'1MD ELO (5)'!$A$7:$O$80,15))</f>
        <v/>
      </c>
      <c r="D35" s="414" t="str">
        <f>IF($E35="","",VLOOKUP($E35,'1MD ELO (5)'!$A$7:$O$80,5))</f>
        <v/>
      </c>
      <c r="E35" s="155"/>
      <c r="F35" s="450" t="str">
        <f>UPPER(IF($E35="","",VLOOKUP($E35,'1MD ELO (5)'!$A$7:$O$80,2)))</f>
        <v/>
      </c>
      <c r="G35" s="450" t="str">
        <f>IF($E35="","",VLOOKUP($E35,'1MD ELO (5)'!$A$7:$O$80,3))</f>
        <v/>
      </c>
      <c r="H35" s="450"/>
      <c r="I35" s="450" t="str">
        <f>IF($E35="","",VLOOKUP($E35,'1MD ELO (5)'!$A$7:$O$80,4))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 (5)'!$A$7:$O$80,14))</f>
        <v/>
      </c>
      <c r="C36" s="384" t="str">
        <f>IF($E36="","",VLOOKUP($E36,'1MD ELO (5)'!$A$7:$O$80,15))</f>
        <v/>
      </c>
      <c r="D36" s="414" t="str">
        <f>IF($E36="","",VLOOKUP($E36,'1MD ELO (5)'!$A$7:$O$80,5))</f>
        <v/>
      </c>
      <c r="E36" s="155"/>
      <c r="F36" s="450" t="str">
        <f>UPPER(IF($E36="","",VLOOKUP($E36,'1MD ELO (5)'!$A$7:$O$80,2)))</f>
        <v/>
      </c>
      <c r="G36" s="450" t="str">
        <f>IF($E36="","",VLOOKUP($E36,'1MD ELO (5)'!$A$7:$O$80,3))</f>
        <v/>
      </c>
      <c r="H36" s="450"/>
      <c r="I36" s="450" t="str">
        <f>IF($E36="","",VLOOKUP($E36,'1MD ELO (5)'!$A$7:$O$80,4))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 (5)'!$A$7:$O$80,14))</f>
        <v/>
      </c>
      <c r="C37" s="384" t="str">
        <f>IF($E37="","",VLOOKUP($E37,'1MD ELO (5)'!$A$7:$O$80,15))</f>
        <v/>
      </c>
      <c r="D37" s="414" t="str">
        <f>IF($E37="","",VLOOKUP($E37,'1MD ELO (5)'!$A$7:$O$80,5))</f>
        <v/>
      </c>
      <c r="E37" s="155"/>
      <c r="F37" s="450" t="str">
        <f>UPPER(IF($E37="","",VLOOKUP($E37,'1MD ELO (5)'!$A$7:$O$80,2)))</f>
        <v/>
      </c>
      <c r="G37" s="450" t="str">
        <f>IF($E37="","",VLOOKUP($E37,'1MD ELO (5)'!$A$7:$O$80,3))</f>
        <v/>
      </c>
      <c r="H37" s="450"/>
      <c r="I37" s="450" t="str">
        <f>IF($E37="","",VLOOKUP($E37,'1MD ELO (5)'!$A$7:$O$80,4))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 (5)'!$A$7:$O$80,14))</f>
        <v/>
      </c>
      <c r="C38" s="384" t="str">
        <f>IF($E38="","",VLOOKUP($E38,'1MD ELO (5)'!$A$7:$O$80,15))</f>
        <v/>
      </c>
      <c r="D38" s="414" t="str">
        <f>IF($E38="","",VLOOKUP($E38,'1MD ELO (5)'!$A$7:$O$80,5))</f>
        <v/>
      </c>
      <c r="E38" s="155"/>
      <c r="F38" s="156" t="str">
        <f>UPPER(IF($E38="","",VLOOKUP($E38,'1MD ELO (5)'!$A$7:$O$80,2)))</f>
        <v/>
      </c>
      <c r="G38" s="156" t="str">
        <f>IF($E38="","",VLOOKUP($E38,'1MD ELO (5)'!$A$7:$O$80,3))</f>
        <v/>
      </c>
      <c r="H38" s="156"/>
      <c r="I38" s="156" t="str">
        <f>IF($E38="","",VLOOKUP($E38,'1MD ELO (5)'!$A$7:$O$80,4))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 (5)'!$A$7:$O$80,14))</f>
        <v/>
      </c>
      <c r="C39" s="384" t="str">
        <f>IF($E39="","",VLOOKUP($E39,'1MD ELO (5)'!$A$7:$O$80,15))</f>
        <v/>
      </c>
      <c r="D39" s="414" t="str">
        <f>IF($E39="","",VLOOKUP($E39,'1MD ELO (5)'!$A$7:$O$80,5))</f>
        <v/>
      </c>
      <c r="E39" s="155"/>
      <c r="F39" s="156" t="str">
        <f>UPPER(IF($E39="","",VLOOKUP($E39,'1MD ELO (5)'!$A$7:$O$80,2)))</f>
        <v/>
      </c>
      <c r="G39" s="156" t="str">
        <f>IF($E39="","",VLOOKUP($E39,'1MD ELO (5)'!$A$7:$O$80,3))</f>
        <v/>
      </c>
      <c r="H39" s="156"/>
      <c r="I39" s="156" t="str">
        <f>IF($E39="","",VLOOKUP($E39,'1MD ELO (5)'!$A$7:$O$80,4))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 (5)'!$A$7:$O$80,14))</f>
        <v/>
      </c>
      <c r="C40" s="384" t="str">
        <f>IF($E40="","",VLOOKUP($E40,'1MD ELO (5)'!$A$7:$O$80,15))</f>
        <v/>
      </c>
      <c r="D40" s="414" t="str">
        <f>IF($E40="","",VLOOKUP($E40,'1MD ELO (5)'!$A$7:$O$80,5))</f>
        <v/>
      </c>
      <c r="E40" s="155"/>
      <c r="F40" s="450" t="str">
        <f>UPPER(IF($E40="","",VLOOKUP($E40,'1MD ELO (5)'!$A$7:$O$80,2)))</f>
        <v/>
      </c>
      <c r="G40" s="450" t="str">
        <f>IF($E40="","",VLOOKUP($E40,'1MD ELO (5)'!$A$7:$O$80,3))</f>
        <v/>
      </c>
      <c r="H40" s="450"/>
      <c r="I40" s="450" t="str">
        <f>IF($E40="","",VLOOKUP($E40,'1MD ELO (5)'!$A$7:$O$80,4))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 (5)'!$A$7:$O$80,14))</f>
        <v/>
      </c>
      <c r="C41" s="384" t="str">
        <f>IF($E41="","",VLOOKUP($E41,'1MD ELO (5)'!$A$7:$O$80,15))</f>
        <v/>
      </c>
      <c r="D41" s="414" t="str">
        <f>IF($E41="","",VLOOKUP($E41,'1MD ELO (5)'!$A$7:$O$80,5))</f>
        <v/>
      </c>
      <c r="E41" s="155"/>
      <c r="F41" s="450" t="str">
        <f>UPPER(IF($E41="","",VLOOKUP($E41,'1MD ELO (5)'!$A$7:$O$80,2)))</f>
        <v/>
      </c>
      <c r="G41" s="450" t="str">
        <f>IF($E41="","",VLOOKUP($E41,'1MD ELO (5)'!$A$7:$O$80,3))</f>
        <v/>
      </c>
      <c r="H41" s="450"/>
      <c r="I41" s="450" t="str">
        <f>IF($E41="","",VLOOKUP($E41,'1MD ELO (5)'!$A$7:$O$80,4))</f>
        <v/>
      </c>
      <c r="J41" s="249"/>
      <c r="K41" s="173" t="str">
        <f>UPPER(IF(OR(J42="a",J42="as"),F41,IF(OR(J42="b",J42="bs"),F42,)))</f>
        <v/>
      </c>
      <c r="L41" s="252"/>
      <c r="M41" s="157"/>
      <c r="N41" s="184"/>
      <c r="O41" s="259"/>
      <c r="P41" s="259"/>
      <c r="Q41" s="780" t="str">
        <f>IF(Y3="","",CONCATENATE(AB1," pont"))</f>
        <v/>
      </c>
      <c r="R41" s="780"/>
      <c r="S41" s="165"/>
    </row>
    <row r="42" spans="1:19" s="38" customFormat="1" ht="9.6" customHeight="1" x14ac:dyDescent="0.25">
      <c r="A42" s="167" t="s">
        <v>42</v>
      </c>
      <c r="B42" s="384" t="str">
        <f>IF($E42="","",VLOOKUP($E42,'1MD ELO (5)'!$A$7:$O$80,14))</f>
        <v/>
      </c>
      <c r="C42" s="384" t="str">
        <f>IF($E42="","",VLOOKUP($E42,'1MD ELO (5)'!$A$7:$O$80,15))</f>
        <v/>
      </c>
      <c r="D42" s="414" t="str">
        <f>IF($E42="","",VLOOKUP($E42,'1MD ELO (5)'!$A$7:$O$80,5))</f>
        <v/>
      </c>
      <c r="E42" s="155"/>
      <c r="F42" s="450" t="str">
        <f>UPPER(IF($E42="","",VLOOKUP($E42,'1MD ELO (5)'!$A$7:$O$80,2)))</f>
        <v/>
      </c>
      <c r="G42" s="450" t="str">
        <f>IF($E42="","",VLOOKUP($E42,'1MD ELO (5)'!$A$7:$O$80,3))</f>
        <v/>
      </c>
      <c r="H42" s="450"/>
      <c r="I42" s="450" t="str">
        <f>IF($E42="","",VLOOKUP($E42,'1MD ELO (5)'!$A$7:$O$80,4))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 (5)'!$A$7:$O$80,14))</f>
        <v/>
      </c>
      <c r="C43" s="384" t="str">
        <f>IF($E43="","",VLOOKUP($E43,'1MD ELO (5)'!$A$7:$O$80,15))</f>
        <v/>
      </c>
      <c r="D43" s="414" t="str">
        <f>IF($E43="","",VLOOKUP($E43,'1MD ELO (5)'!$A$7:$O$80,5))</f>
        <v/>
      </c>
      <c r="E43" s="155"/>
      <c r="F43" s="450" t="str">
        <f>UPPER(IF($E43="","",VLOOKUP($E43,'1MD ELO (5)'!$A$7:$O$80,2)))</f>
        <v/>
      </c>
      <c r="G43" s="450" t="str">
        <f>IF($E43="","",VLOOKUP($E43,'1MD ELO (5)'!$A$7:$O$80,3))</f>
        <v/>
      </c>
      <c r="H43" s="450"/>
      <c r="I43" s="450" t="str">
        <f>IF($E43="","",VLOOKUP($E43,'1MD ELO (5)'!$A$7:$O$80,4))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 (5)'!$A$7:$O$80,14))</f>
        <v/>
      </c>
      <c r="C44" s="384" t="str">
        <f>IF($E44="","",VLOOKUP($E44,'1MD ELO (5)'!$A$7:$O$80,15))</f>
        <v/>
      </c>
      <c r="D44" s="414" t="str">
        <f>IF($E44="","",VLOOKUP($E44,'1MD ELO (5)'!$A$7:$O$80,5))</f>
        <v/>
      </c>
      <c r="E44" s="155"/>
      <c r="F44" s="450" t="str">
        <f>UPPER(IF($E44="","",VLOOKUP($E44,'1MD ELO (5)'!$A$7:$O$80,2)))</f>
        <v/>
      </c>
      <c r="G44" s="450" t="str">
        <f>IF($E44="","",VLOOKUP($E44,'1MD ELO (5)'!$A$7:$O$80,3))</f>
        <v/>
      </c>
      <c r="H44" s="450"/>
      <c r="I44" s="450" t="str">
        <f>IF($E44="","",VLOOKUP($E44,'1MD ELO (5)'!$A$7:$O$80,4))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 (5)'!$A$7:$O$80,14))</f>
        <v/>
      </c>
      <c r="C45" s="384" t="str">
        <f>IF($E45="","",VLOOKUP($E45,'1MD ELO (5)'!$A$7:$O$80,15))</f>
        <v/>
      </c>
      <c r="D45" s="414" t="str">
        <f>IF($E45="","",VLOOKUP($E45,'1MD ELO (5)'!$A$7:$O$80,5))</f>
        <v/>
      </c>
      <c r="E45" s="155"/>
      <c r="F45" s="450" t="str">
        <f>UPPER(IF($E45="","",VLOOKUP($E45,'1MD ELO (5)'!$A$7:$O$80,2)))</f>
        <v/>
      </c>
      <c r="G45" s="450" t="str">
        <f>IF($E45="","",VLOOKUP($E45,'1MD ELO (5)'!$A$7:$O$80,3))</f>
        <v/>
      </c>
      <c r="H45" s="450"/>
      <c r="I45" s="450" t="str">
        <f>IF($E45="","",VLOOKUP($E45,'1MD ELO (5)'!$A$7:$O$80,4))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 (5)'!$A$7:$O$80,14))</f>
        <v/>
      </c>
      <c r="C46" s="384" t="str">
        <f>IF($E46="","",VLOOKUP($E46,'1MD ELO (5)'!$A$7:$O$80,15))</f>
        <v/>
      </c>
      <c r="D46" s="414" t="str">
        <f>IF($E46="","",VLOOKUP($E46,'1MD ELO (5)'!$A$7:$O$80,5))</f>
        <v/>
      </c>
      <c r="E46" s="155"/>
      <c r="F46" s="156" t="str">
        <f>UPPER(IF($E46="","",VLOOKUP($E46,'1MD ELO (5)'!$A$7:$O$80,2)))</f>
        <v/>
      </c>
      <c r="G46" s="156" t="str">
        <f>IF($E46="","",VLOOKUP($E46,'1MD ELO (5)'!$A$7:$O$80,3))</f>
        <v/>
      </c>
      <c r="H46" s="156"/>
      <c r="I46" s="156" t="str">
        <f>IF($E46="","",VLOOKUP($E46,'1MD ELO (5)'!$A$7:$O$80,4))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 (5)'!$A$7:$O$80,14))</f>
        <v/>
      </c>
      <c r="C47" s="384" t="str">
        <f>IF($E47="","",VLOOKUP($E47,'1MD ELO (5)'!$A$7:$O$80,15))</f>
        <v/>
      </c>
      <c r="D47" s="414" t="str">
        <f>IF($E47="","",VLOOKUP($E47,'1MD ELO (5)'!$A$7:$O$80,5))</f>
        <v/>
      </c>
      <c r="E47" s="155"/>
      <c r="F47" s="156" t="str">
        <f>UPPER(IF($E47="","",VLOOKUP($E47,'1MD ELO (5)'!$A$7:$O$80,2)))</f>
        <v/>
      </c>
      <c r="G47" s="156" t="str">
        <f>IF($E47="","",VLOOKUP($E47,'1MD ELO (5)'!$A$7:$O$80,3))</f>
        <v/>
      </c>
      <c r="H47" s="156"/>
      <c r="I47" s="156" t="str">
        <f>IF($E47="","",VLOOKUP($E47,'1MD ELO (5)'!$A$7:$O$80,4))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 (5)'!$A$7:$O$80,14))</f>
        <v/>
      </c>
      <c r="C48" s="384" t="str">
        <f>IF($E48="","",VLOOKUP($E48,'1MD ELO (5)'!$A$7:$O$80,15))</f>
        <v/>
      </c>
      <c r="D48" s="414" t="str">
        <f>IF($E48="","",VLOOKUP($E48,'1MD ELO (5)'!$A$7:$O$80,5))</f>
        <v/>
      </c>
      <c r="E48" s="155"/>
      <c r="F48" s="450" t="str">
        <f>UPPER(IF($E48="","",VLOOKUP($E48,'1MD ELO (5)'!$A$7:$O$80,2)))</f>
        <v/>
      </c>
      <c r="G48" s="450" t="str">
        <f>IF($E48="","",VLOOKUP($E48,'1MD ELO (5)'!$A$7:$O$80,3))</f>
        <v/>
      </c>
      <c r="H48" s="450"/>
      <c r="I48" s="450" t="str">
        <f>IF($E48="","",VLOOKUP($E48,'1MD ELO (5)'!$A$7:$O$80,4))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 (5)'!$A$7:$O$80,14))</f>
        <v/>
      </c>
      <c r="C49" s="384" t="str">
        <f>IF($E49="","",VLOOKUP($E49,'1MD ELO (5)'!$A$7:$O$80,15))</f>
        <v/>
      </c>
      <c r="D49" s="414" t="str">
        <f>IF($E49="","",VLOOKUP($E49,'1MD ELO (5)'!$A$7:$O$80,5))</f>
        <v/>
      </c>
      <c r="E49" s="155"/>
      <c r="F49" s="450" t="str">
        <f>UPPER(IF($E49="","",VLOOKUP($E49,'1MD ELO (5)'!$A$7:$O$80,2)))</f>
        <v/>
      </c>
      <c r="G49" s="450" t="str">
        <f>IF($E49="","",VLOOKUP($E49,'1MD ELO (5)'!$A$7:$O$80,3))</f>
        <v/>
      </c>
      <c r="H49" s="450"/>
      <c r="I49" s="450" t="str">
        <f>IF($E49="","",VLOOKUP($E49,'1MD ELO (5)'!$A$7:$O$80,4))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 (5)'!$A$7:$O$80,14))</f>
        <v/>
      </c>
      <c r="C50" s="384" t="str">
        <f>IF($E50="","",VLOOKUP($E50,'1MD ELO (5)'!$A$7:$O$80,15))</f>
        <v/>
      </c>
      <c r="D50" s="414" t="str">
        <f>IF($E50="","",VLOOKUP($E50,'1MD ELO (5)'!$A$7:$O$80,5))</f>
        <v/>
      </c>
      <c r="E50" s="155"/>
      <c r="F50" s="450" t="str">
        <f>UPPER(IF($E50="","",VLOOKUP($E50,'1MD ELO (5)'!$A$7:$O$80,2)))</f>
        <v/>
      </c>
      <c r="G50" s="450" t="str">
        <f>IF($E50="","",VLOOKUP($E50,'1MD ELO (5)'!$A$7:$O$80,3))</f>
        <v/>
      </c>
      <c r="H50" s="450"/>
      <c r="I50" s="450" t="str">
        <f>IF($E50="","",VLOOKUP($E50,'1MD ELO (5)'!$A$7:$O$80,4))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 (5)'!$A$7:$O$80,14))</f>
        <v/>
      </c>
      <c r="C51" s="384" t="str">
        <f>IF($E51="","",VLOOKUP($E51,'1MD ELO (5)'!$A$7:$O$80,15))</f>
        <v/>
      </c>
      <c r="D51" s="414" t="str">
        <f>IF($E51="","",VLOOKUP($E51,'1MD ELO (5)'!$A$7:$O$80,5))</f>
        <v/>
      </c>
      <c r="E51" s="155"/>
      <c r="F51" s="450" t="str">
        <f>UPPER(IF($E51="","",VLOOKUP($E51,'1MD ELO (5)'!$A$7:$O$80,2)))</f>
        <v/>
      </c>
      <c r="G51" s="450" t="str">
        <f>IF($E51="","",VLOOKUP($E51,'1MD ELO (5)'!$A$7:$O$80,3))</f>
        <v/>
      </c>
      <c r="H51" s="450"/>
      <c r="I51" s="450" t="str">
        <f>IF($E51="","",VLOOKUP($E51,'1MD ELO (5)'!$A$7:$O$80,4))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 (5)'!$A$7:$O$80,14))</f>
        <v/>
      </c>
      <c r="C52" s="384" t="str">
        <f>IF($E52="","",VLOOKUP($E52,'1MD ELO (5)'!$A$7:$O$80,15))</f>
        <v/>
      </c>
      <c r="D52" s="414" t="str">
        <f>IF($E52="","",VLOOKUP($E52,'1MD ELO (5)'!$A$7:$O$80,5))</f>
        <v/>
      </c>
      <c r="E52" s="155"/>
      <c r="F52" s="450" t="str">
        <f>UPPER(IF($E52="","",VLOOKUP($E52,'1MD ELO (5)'!$A$7:$O$80,2)))</f>
        <v/>
      </c>
      <c r="G52" s="450" t="str">
        <f>IF($E52="","",VLOOKUP($E52,'1MD ELO (5)'!$A$7:$O$80,3))</f>
        <v/>
      </c>
      <c r="H52" s="450"/>
      <c r="I52" s="450" t="str">
        <f>IF($E52="","",VLOOKUP($E52,'1MD ELO (5)'!$A$7:$O$80,4))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 (5)'!$A$7:$O$80,14))</f>
        <v/>
      </c>
      <c r="C53" s="384" t="str">
        <f>IF($E53="","",VLOOKUP($E53,'1MD ELO (5)'!$A$7:$O$80,15))</f>
        <v/>
      </c>
      <c r="D53" s="414" t="str">
        <f>IF($E53="","",VLOOKUP($E53,'1MD ELO (5)'!$A$7:$O$80,5))</f>
        <v/>
      </c>
      <c r="E53" s="155"/>
      <c r="F53" s="450" t="str">
        <f>UPPER(IF($E53="","",VLOOKUP($E53,'1MD ELO (5)'!$A$7:$O$80,2)))</f>
        <v/>
      </c>
      <c r="G53" s="450" t="str">
        <f>IF($E53="","",VLOOKUP($E53,'1MD ELO (5)'!$A$7:$O$80,3))</f>
        <v/>
      </c>
      <c r="H53" s="450"/>
      <c r="I53" s="450" t="str">
        <f>IF($E53="","",VLOOKUP($E53,'1MD ELO (5)'!$A$7:$O$80,4))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 (5)'!$A$7:$O$80,14))</f>
        <v/>
      </c>
      <c r="C54" s="384" t="str">
        <f>IF($E54="","",VLOOKUP($E54,'1MD ELO (5)'!$A$7:$O$80,15))</f>
        <v/>
      </c>
      <c r="D54" s="414" t="str">
        <f>IF($E54="","",VLOOKUP($E54,'1MD ELO (5)'!$A$7:$O$80,5))</f>
        <v/>
      </c>
      <c r="E54" s="155"/>
      <c r="F54" s="156" t="str">
        <f>UPPER(IF($E54="","",VLOOKUP($E54,'1MD ELO (5)'!$A$7:$O$80,2)))</f>
        <v/>
      </c>
      <c r="G54" s="156" t="str">
        <f>IF($E54="","",VLOOKUP($E54,'1MD ELO (5)'!$A$7:$O$80,3))</f>
        <v/>
      </c>
      <c r="H54" s="156"/>
      <c r="I54" s="156" t="str">
        <f>IF($E54="","",VLOOKUP($E54,'1MD ELO (5)'!$A$7:$O$80,4))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 (5)'!$A$7:$O$80,14))</f>
        <v/>
      </c>
      <c r="C55" s="384" t="str">
        <f>IF($E55="","",VLOOKUP($E55,'1MD ELO (5)'!$A$7:$O$80,15))</f>
        <v/>
      </c>
      <c r="D55" s="414" t="str">
        <f>IF($E55="","",VLOOKUP($E55,'1MD ELO (5)'!$A$7:$O$80,5))</f>
        <v/>
      </c>
      <c r="E55" s="155"/>
      <c r="F55" s="156" t="str">
        <f>UPPER(IF($E55="","",VLOOKUP($E55,'1MD ELO (5)'!$A$7:$O$80,2)))</f>
        <v/>
      </c>
      <c r="G55" s="156" t="str">
        <f>IF($E55="","",VLOOKUP($E55,'1MD ELO (5)'!$A$7:$O$80,3))</f>
        <v/>
      </c>
      <c r="H55" s="156"/>
      <c r="I55" s="156" t="str">
        <f>IF($E55="","",VLOOKUP($E55,'1MD ELO (5)'!$A$7:$O$80,4))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 (5)'!$A$7:$O$80,14))</f>
        <v/>
      </c>
      <c r="C56" s="384" t="str">
        <f>IF($E56="","",VLOOKUP($E56,'1MD ELO (5)'!$A$7:$O$80,15))</f>
        <v/>
      </c>
      <c r="D56" s="414" t="str">
        <f>IF($E56="","",VLOOKUP($E56,'1MD ELO (5)'!$A$7:$O$80,5))</f>
        <v/>
      </c>
      <c r="E56" s="155"/>
      <c r="F56" s="450" t="str">
        <f>UPPER(IF($E56="","",VLOOKUP($E56,'1MD ELO (5)'!$A$7:$O$80,2)))</f>
        <v/>
      </c>
      <c r="G56" s="450" t="str">
        <f>IF($E56="","",VLOOKUP($E56,'1MD ELO (5)'!$A$7:$O$80,3))</f>
        <v/>
      </c>
      <c r="H56" s="450"/>
      <c r="I56" s="450" t="str">
        <f>IF($E56="","",VLOOKUP($E56,'1MD ELO (5)'!$A$7:$O$80,4))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 (5)'!$A$7:$O$80,14))</f>
        <v/>
      </c>
      <c r="C57" s="384" t="str">
        <f>IF($E57="","",VLOOKUP($E57,'1MD ELO (5)'!$A$7:$O$80,15))</f>
        <v/>
      </c>
      <c r="D57" s="414" t="str">
        <f>IF($E57="","",VLOOKUP($E57,'1MD ELO (5)'!$A$7:$O$80,5))</f>
        <v/>
      </c>
      <c r="E57" s="155"/>
      <c r="F57" s="450" t="str">
        <f>UPPER(IF($E57="","",VLOOKUP($E57,'1MD ELO (5)'!$A$7:$O$80,2)))</f>
        <v/>
      </c>
      <c r="G57" s="450" t="str">
        <f>IF($E57="","",VLOOKUP($E57,'1MD ELO (5)'!$A$7:$O$80,3))</f>
        <v/>
      </c>
      <c r="H57" s="450"/>
      <c r="I57" s="450" t="str">
        <f>IF($E57="","",VLOOKUP($E57,'1MD ELO (5)'!$A$7:$O$80,4))</f>
        <v/>
      </c>
      <c r="J57" s="249"/>
      <c r="K57" s="173" t="str">
        <f>UPPER(IF(OR(J58="a",J58="as"),F57,IF(OR(J58="b",J58="bs"),F58,)))</f>
        <v/>
      </c>
      <c r="L57" s="252"/>
      <c r="M57" s="157"/>
      <c r="N57" s="184"/>
      <c r="O57" s="182"/>
      <c r="P57" s="182"/>
      <c r="Q57" s="780" t="str">
        <f>IF(Y3="","",CONCATENATE(AC1," pont"))</f>
        <v/>
      </c>
      <c r="R57" s="781"/>
      <c r="S57" s="165"/>
    </row>
    <row r="58" spans="1:19" s="38" customFormat="1" ht="9.6" customHeight="1" x14ac:dyDescent="0.25">
      <c r="A58" s="167" t="s">
        <v>58</v>
      </c>
      <c r="B58" s="384" t="str">
        <f>IF($E58="","",VLOOKUP($E58,'1MD ELO (5)'!$A$7:$O$80,14))</f>
        <v/>
      </c>
      <c r="C58" s="384" t="str">
        <f>IF($E58="","",VLOOKUP($E58,'1MD ELO (5)'!$A$7:$O$80,15))</f>
        <v/>
      </c>
      <c r="D58" s="414" t="str">
        <f>IF($E58="","",VLOOKUP($E58,'1MD ELO (5)'!$A$7:$O$80,5))</f>
        <v/>
      </c>
      <c r="E58" s="155"/>
      <c r="F58" s="450" t="str">
        <f>UPPER(IF($E58="","",VLOOKUP($E58,'1MD ELO (5)'!$A$7:$O$80,2)))</f>
        <v/>
      </c>
      <c r="G58" s="450" t="str">
        <f>IF($E58="","",VLOOKUP($E58,'1MD ELO (5)'!$A$7:$O$80,3))</f>
        <v/>
      </c>
      <c r="H58" s="450"/>
      <c r="I58" s="450" t="str">
        <f>IF($E58="","",VLOOKUP($E58,'1MD ELO (5)'!$A$7:$O$80,4))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 (5)'!$A$7:$O$80,14))</f>
        <v/>
      </c>
      <c r="C59" s="384" t="str">
        <f>IF($E59="","",VLOOKUP($E59,'1MD ELO (5)'!$A$7:$O$80,15))</f>
        <v/>
      </c>
      <c r="D59" s="414" t="str">
        <f>IF($E59="","",VLOOKUP($E59,'1MD ELO (5)'!$A$7:$O$80,5))</f>
        <v/>
      </c>
      <c r="E59" s="155"/>
      <c r="F59" s="450" t="str">
        <f>UPPER(IF($E59="","",VLOOKUP($E59,'1MD ELO (5)'!$A$7:$O$80,2)))</f>
        <v/>
      </c>
      <c r="G59" s="450" t="str">
        <f>IF($E59="","",VLOOKUP($E59,'1MD ELO (5)'!$A$7:$O$80,3))</f>
        <v/>
      </c>
      <c r="H59" s="450"/>
      <c r="I59" s="450" t="str">
        <f>IF($E59="","",VLOOKUP($E59,'1MD ELO (5)'!$A$7:$O$80,4))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 (5)'!$A$7:$O$80,14))</f>
        <v/>
      </c>
      <c r="C60" s="384" t="str">
        <f>IF($E60="","",VLOOKUP($E60,'1MD ELO (5)'!$A$7:$O$80,15))</f>
        <v/>
      </c>
      <c r="D60" s="414" t="str">
        <f>IF($E60="","",VLOOKUP($E60,'1MD ELO (5)'!$A$7:$O$80,5))</f>
        <v/>
      </c>
      <c r="E60" s="155"/>
      <c r="F60" s="450" t="str">
        <f>UPPER(IF($E60="","",VLOOKUP($E60,'1MD ELO (5)'!$A$7:$O$80,2)))</f>
        <v/>
      </c>
      <c r="G60" s="450" t="str">
        <f>IF($E60="","",VLOOKUP($E60,'1MD ELO (5)'!$A$7:$O$80,3))</f>
        <v/>
      </c>
      <c r="H60" s="450"/>
      <c r="I60" s="450" t="str">
        <f>IF($E60="","",VLOOKUP($E60,'1MD ELO (5)'!$A$7:$O$80,4))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 (5)'!$A$7:$O$80,14))</f>
        <v/>
      </c>
      <c r="C61" s="384" t="str">
        <f>IF($E61="","",VLOOKUP($E61,'1MD ELO (5)'!$A$7:$O$80,15))</f>
        <v/>
      </c>
      <c r="D61" s="414" t="str">
        <f>IF($E61="","",VLOOKUP($E61,'1MD ELO (5)'!$A$7:$O$80,5))</f>
        <v/>
      </c>
      <c r="E61" s="155"/>
      <c r="F61" s="450" t="str">
        <f>UPPER(IF($E61="","",VLOOKUP($E61,'1MD ELO (5)'!$A$7:$O$80,2)))</f>
        <v/>
      </c>
      <c r="G61" s="450" t="str">
        <f>IF($E61="","",VLOOKUP($E61,'1MD ELO (5)'!$A$7:$O$80,3))</f>
        <v/>
      </c>
      <c r="H61" s="450"/>
      <c r="I61" s="450" t="str">
        <f>IF($E61="","",VLOOKUP($E61,'1MD ELO (5)'!$A$7:$O$80,4))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 (5)'!$A$7:$O$80,14))</f>
        <v/>
      </c>
      <c r="C62" s="384" t="str">
        <f>IF($E62="","",VLOOKUP($E62,'1MD ELO (5)'!$A$7:$O$80,15))</f>
        <v/>
      </c>
      <c r="D62" s="414" t="str">
        <f>IF($E62="","",VLOOKUP($E62,'1MD ELO (5)'!$A$7:$O$80,5))</f>
        <v/>
      </c>
      <c r="E62" s="155"/>
      <c r="F62" s="156" t="str">
        <f>UPPER(IF($E62="","",VLOOKUP($E62,'1MD ELO (5)'!$A$7:$O$80,2)))</f>
        <v/>
      </c>
      <c r="G62" s="156" t="str">
        <f>IF($E62="","",VLOOKUP($E62,'1MD ELO (5)'!$A$7:$O$80,3))</f>
        <v/>
      </c>
      <c r="H62" s="156"/>
      <c r="I62" s="156" t="str">
        <f>IF($E62="","",VLOOKUP($E62,'1MD ELO (5)'!$A$7:$O$80,4))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 (5)'!$A$7:$O$80,14))</f>
        <v/>
      </c>
      <c r="C63" s="384" t="str">
        <f>IF($E63="","",VLOOKUP($E63,'1MD ELO (5)'!$A$7:$O$80,15))</f>
        <v/>
      </c>
      <c r="D63" s="414" t="str">
        <f>IF($E63="","",VLOOKUP($E63,'1MD ELO (5)'!$A$7:$O$80,5))</f>
        <v/>
      </c>
      <c r="E63" s="155"/>
      <c r="F63" s="156" t="str">
        <f>UPPER(IF($E63="","",VLOOKUP($E63,'1MD ELO (5)'!$A$7:$O$80,2)))</f>
        <v/>
      </c>
      <c r="G63" s="156" t="str">
        <f>IF($E63="","",VLOOKUP($E63,'1MD ELO (5)'!$A$7:$O$80,3))</f>
        <v/>
      </c>
      <c r="H63" s="156"/>
      <c r="I63" s="156" t="str">
        <f>IF($E63="","",VLOOKUP($E63,'1MD ELO (5)'!$A$7:$O$80,4))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 (5)'!$A$7:$O$80,14))</f>
        <v/>
      </c>
      <c r="C64" s="384" t="str">
        <f>IF($E64="","",VLOOKUP($E64,'1MD ELO (5)'!$A$7:$O$80,15))</f>
        <v/>
      </c>
      <c r="D64" s="414" t="str">
        <f>IF($E64="","",VLOOKUP($E64,'1MD ELO (5)'!$A$7:$O$80,5))</f>
        <v/>
      </c>
      <c r="E64" s="155"/>
      <c r="F64" s="450" t="str">
        <f>UPPER(IF($E64="","",VLOOKUP($E64,'1MD ELO (5)'!$A$7:$O$80,2)))</f>
        <v/>
      </c>
      <c r="G64" s="450" t="str">
        <f>IF($E64="","",VLOOKUP($E64,'1MD ELO (5)'!$A$7:$O$80,3))</f>
        <v/>
      </c>
      <c r="H64" s="450"/>
      <c r="I64" s="450" t="str">
        <f>IF($E64="","",VLOOKUP($E64,'1MD ELO (5)'!$A$7:$O$80,4))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 (5)'!$A$7:$O$80,14))</f>
        <v/>
      </c>
      <c r="C65" s="384" t="str">
        <f>IF($E65="","",VLOOKUP($E65,'1MD ELO (5)'!$A$7:$O$80,15))</f>
        <v/>
      </c>
      <c r="D65" s="414" t="str">
        <f>IF($E65="","",VLOOKUP($E65,'1MD ELO (5)'!$A$7:$O$80,5))</f>
        <v/>
      </c>
      <c r="E65" s="155"/>
      <c r="F65" s="450" t="str">
        <f>UPPER(IF($E65="","",VLOOKUP($E65,'1MD ELO (5)'!$A$7:$O$80,2)))</f>
        <v/>
      </c>
      <c r="G65" s="450" t="str">
        <f>IF($E65="","",VLOOKUP($E65,'1MD ELO (5)'!$A$7:$O$80,3))</f>
        <v/>
      </c>
      <c r="H65" s="450"/>
      <c r="I65" s="450" t="str">
        <f>IF($E65="","",VLOOKUP($E65,'1MD ELO (5)'!$A$7:$O$80,4))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 (5)'!$A$7:$O$80,14))</f>
        <v/>
      </c>
      <c r="C66" s="384" t="str">
        <f>IF($E66="","",VLOOKUP($E66,'1MD ELO (5)'!$A$7:$O$80,15))</f>
        <v/>
      </c>
      <c r="D66" s="414" t="str">
        <f>IF($E66="","",VLOOKUP($E66,'1MD ELO (5)'!$A$7:$O$80,5))</f>
        <v/>
      </c>
      <c r="E66" s="155"/>
      <c r="F66" s="450" t="str">
        <f>UPPER(IF($E66="","",VLOOKUP($E66,'1MD ELO (5)'!$A$7:$O$80,2)))</f>
        <v/>
      </c>
      <c r="G66" s="450" t="str">
        <f>IF($E66="","",VLOOKUP($E66,'1MD ELO (5)'!$A$7:$O$80,3))</f>
        <v/>
      </c>
      <c r="H66" s="450"/>
      <c r="I66" s="450" t="str">
        <f>IF($E66="","",VLOOKUP($E66,'1MD ELO (5)'!$A$7:$O$80,4))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 (5)'!$A$7:$O$80,14))</f>
        <v/>
      </c>
      <c r="C67" s="384" t="str">
        <f>IF($E67="","",VLOOKUP($E67,'1MD ELO (5)'!$A$7:$O$80,15))</f>
        <v/>
      </c>
      <c r="D67" s="414" t="str">
        <f>IF($E67="","",VLOOKUP($E67,'1MD ELO (5)'!$A$7:$O$80,5))</f>
        <v/>
      </c>
      <c r="E67" s="155"/>
      <c r="F67" s="450" t="str">
        <f>UPPER(IF($E67="","",VLOOKUP($E67,'1MD ELO (5)'!$A$7:$O$80,2)))</f>
        <v/>
      </c>
      <c r="G67" s="450" t="str">
        <f>IF($E67="","",VLOOKUP($E67,'1MD ELO (5)'!$A$7:$O$80,3))</f>
        <v/>
      </c>
      <c r="H67" s="450"/>
      <c r="I67" s="450" t="str">
        <f>IF($E67="","",VLOOKUP($E67,'1MD ELO (5)'!$A$7:$O$80,4))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 (5)'!$A$7:$O$80,14))</f>
        <v/>
      </c>
      <c r="C68" s="384" t="str">
        <f>IF($E68="","",VLOOKUP($E68,'1MD ELO (5)'!$A$7:$O$80,15))</f>
        <v/>
      </c>
      <c r="D68" s="414" t="str">
        <f>IF($E68="","",VLOOKUP($E68,'1MD ELO (5)'!$A$7:$O$80,5))</f>
        <v/>
      </c>
      <c r="E68" s="155"/>
      <c r="F68" s="450" t="str">
        <f>UPPER(IF($E68="","",VLOOKUP($E68,'1MD ELO (5)'!$A$7:$O$80,2)))</f>
        <v/>
      </c>
      <c r="G68" s="450" t="str">
        <f>IF($E68="","",VLOOKUP($E68,'1MD ELO (5)'!$A$7:$O$80,3))</f>
        <v/>
      </c>
      <c r="H68" s="450"/>
      <c r="I68" s="450" t="str">
        <f>IF($E68="","",VLOOKUP($E68,'1MD ELO (5)'!$A$7:$O$80,4))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 (5)'!$A$7:$O$80,14))</f>
        <v/>
      </c>
      <c r="C69" s="384" t="str">
        <f>IF($E69="","",VLOOKUP($E69,'1MD ELO (5)'!$A$7:$O$80,15))</f>
        <v/>
      </c>
      <c r="D69" s="414" t="str">
        <f>IF($E69="","",VLOOKUP($E69,'1MD ELO (5)'!$A$7:$O$80,5))</f>
        <v/>
      </c>
      <c r="E69" s="155"/>
      <c r="F69" s="450" t="str">
        <f>UPPER(IF($E69="","",VLOOKUP($E69,'1MD ELO (5)'!$A$7:$O$80,2)))</f>
        <v/>
      </c>
      <c r="G69" s="450" t="str">
        <f>IF($E69="","",VLOOKUP($E69,'1MD ELO (5)'!$A$7:$O$80,3))</f>
        <v/>
      </c>
      <c r="H69" s="450"/>
      <c r="I69" s="450" t="str">
        <f>IF($E69="","",VLOOKUP($E69,'1MD ELO (5)'!$A$7:$O$80,4))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 (5)'!$A$7:$O$80,14))</f>
        <v/>
      </c>
      <c r="C70" s="384" t="str">
        <f>IF($E70="","",VLOOKUP($E70,'1MD ELO (5)'!$A$7:$O$80,15))</f>
        <v/>
      </c>
      <c r="D70" s="414" t="str">
        <f>IF($E70="","",VLOOKUP($E70,'1MD ELO (5)'!$A$7:$O$80,5))</f>
        <v/>
      </c>
      <c r="E70" s="155"/>
      <c r="F70" s="156" t="str">
        <f>UPPER(IF($E70="","",VLOOKUP($E70,'1MD ELO (5)'!$A$7:$O$80,2)))</f>
        <v/>
      </c>
      <c r="G70" s="156" t="str">
        <f>IF($E70="","",VLOOKUP($E70,'1MD ELO (5)'!$A$7:$O$80,3))</f>
        <v/>
      </c>
      <c r="H70" s="156"/>
      <c r="I70" s="156" t="str">
        <f>IF($E70="","",VLOOKUP($E70,'1MD ELO (5)'!$A$7:$O$80,4))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 (5)'!$A$7:$Q$134,2)))</f>
        <v/>
      </c>
      <c r="G73" s="220">
        <v>9</v>
      </c>
      <c r="H73" s="91" t="str">
        <f>IF(G73&gt;$R$80,,UPPER(VLOOKUP(G73,'1MD ELO (5)'!$A$7:$Q$134,2)))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 (5)'!$A$7:$Q$134,2)))</f>
        <v/>
      </c>
      <c r="G74" s="220">
        <v>10</v>
      </c>
      <c r="H74" s="91" t="str">
        <f>IF(G74&gt;$R$80,,UPPER(VLOOKUP(G74,'1MD ELO (5)'!$A$7:$Q$134,2)))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 (5)'!$A$7:$Q$134,2)))</f>
        <v/>
      </c>
      <c r="G75" s="220">
        <v>11</v>
      </c>
      <c r="H75" s="91" t="str">
        <f>IF(G75&gt;$R$80,,UPPER(VLOOKUP(G75,'1MD ELO (5)'!$A$7:$Q$134,2)))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 (5)'!$A$7:$Q$134,2)))</f>
        <v/>
      </c>
      <c r="G76" s="220">
        <v>12</v>
      </c>
      <c r="H76" s="91" t="str">
        <f>IF(G76&gt;$R$80,,UPPER(VLOOKUP(G76,'1MD ELO (5)'!$A$7:$Q$134,2)))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 (5)'!$A$7:$Q$134,2)))</f>
        <v/>
      </c>
      <c r="G77" s="220">
        <v>13</v>
      </c>
      <c r="H77" s="91" t="str">
        <f>IF(G77&gt;$R$80,,UPPER(VLOOKUP(G77,'1MD ELO (5)'!$A$7:$Q$134,2)))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 (5)'!$A$7:$Q$134,2)))</f>
        <v/>
      </c>
      <c r="G78" s="220">
        <v>14</v>
      </c>
      <c r="H78" s="91" t="str">
        <f>IF(G78&gt;$R$80,,UPPER(VLOOKUP(G78,'1MD ELO (5)'!$A$7:$Q$134,2)))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 (5)'!$A$7:$Q$134,2)))</f>
        <v/>
      </c>
      <c r="G79" s="220">
        <v>15</v>
      </c>
      <c r="H79" s="91" t="str">
        <f>IF(G79&gt;$R$80,,UPPER(VLOOKUP(G79,'1MD ELO (5)'!$A$7:$Q$134,2)))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 (5)'!$A$7:$Q$134,2)))</f>
        <v/>
      </c>
      <c r="G80" s="236">
        <v>16</v>
      </c>
      <c r="H80" s="237" t="str">
        <f>IF(G80&gt;$R$80,,UPPER(VLOOKUP(G80,'1MD ELO (5)'!$A$7:$Q$134,2)))</f>
        <v/>
      </c>
      <c r="I80" s="239"/>
      <c r="J80" s="240" t="s">
        <v>14</v>
      </c>
      <c r="K80" s="230"/>
      <c r="L80" s="229"/>
      <c r="M80" s="230"/>
      <c r="N80" s="231"/>
      <c r="O80" s="230" t="str">
        <f>R4</f>
        <v>Kovács Zoltán</v>
      </c>
      <c r="P80" s="229"/>
      <c r="Q80" s="230"/>
      <c r="R80" s="241">
        <f>MIN(16,'1MD ELO (5)'!Q5)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64" priority="5" stopIfTrue="1">
      <formula>$E7&lt;17</formula>
    </cfRule>
  </conditionalFormatting>
  <conditionalFormatting sqref="G7:G70 I7:I70">
    <cfRule type="expression" dxfId="63" priority="14" stopIfTrue="1">
      <formula>AND($E7&lt;17,$C7&gt;0)</formula>
    </cfRule>
  </conditionalFormatting>
  <conditionalFormatting sqref="H7:H70">
    <cfRule type="expression" dxfId="62"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61" priority="6" stopIfTrue="1">
      <formula>$O$1="CU"</formula>
    </cfRule>
  </conditionalFormatting>
  <conditionalFormatting sqref="K7 K9 K11 K13 K15 K17 K19 K21 Q22 K23 K25 K27 K29 K31 K33 K35 K37 K39 K41 K43 K45 K47 K49 K51 K53 Q54 K55 K57 K59 K61 K63 K65 K67 K69">
    <cfRule type="expression" dxfId="60" priority="7" stopIfTrue="1">
      <formula>J8="as"</formula>
    </cfRule>
    <cfRule type="expression" dxfId="59" priority="8" stopIfTrue="1">
      <formula>J8="bs"</formula>
    </cfRule>
  </conditionalFormatting>
  <conditionalFormatting sqref="M8 O10 M12 Q14 M16 O18 M20 M24 O26 M28 Q30 M32 O34 M36 Q38 M40 O42 M44 Q46 M48 O50 M52 M56 O58 M60 Q62 M64 O66 M68">
    <cfRule type="expression" dxfId="58" priority="9" stopIfTrue="1">
      <formula>L8="as"</formula>
    </cfRule>
    <cfRule type="expression" dxfId="57" priority="10" stopIfTrue="1">
      <formula>L8="bs"</formula>
    </cfRule>
  </conditionalFormatting>
  <conditionalFormatting sqref="M10 O14 M18 O23 M26 O30 M34 O38 M42 O46 M50 O55 M58 O62 M66">
    <cfRule type="expression" dxfId="56" priority="11" stopIfTrue="1">
      <formula>AND($O$1="CU",M10="Umpire")</formula>
    </cfRule>
    <cfRule type="expression" dxfId="55" priority="12" stopIfTrue="1">
      <formula>AND($O$1="CU",M10&lt;&gt;"Umpire",N10&lt;&gt;"")</formula>
    </cfRule>
    <cfRule type="expression" dxfId="54" priority="13" stopIfTrue="1">
      <formula>AND($O$1="CU",M10&lt;&gt;"Umpire")</formula>
    </cfRule>
  </conditionalFormatting>
  <conditionalFormatting sqref="O37">
    <cfRule type="expression" dxfId="53" priority="3" stopIfTrue="1">
      <formula>P23="as"</formula>
    </cfRule>
    <cfRule type="expression" dxfId="52" priority="4" stopIfTrue="1">
      <formula>P23="bs"</formula>
    </cfRule>
  </conditionalFormatting>
  <conditionalFormatting sqref="O39">
    <cfRule type="expression" dxfId="51" priority="1" stopIfTrue="1">
      <formula>P55="as"</formula>
    </cfRule>
    <cfRule type="expression" dxfId="50" priority="2" stopIfTrue="1">
      <formula>P55="bs"</formula>
    </cfRule>
  </conditionalFormatting>
  <dataValidations count="1">
    <dataValidation type="list" allowBlank="1" showInputMessage="1" sqref="M10 M18 M26 M34 M42 M50 M58 M66 O14 O30 O46 O62 O55 O23 O38" xr:uid="{E4201DE4-5332-4C1D-9AB5-690D1EB55523}">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18849" r:id="rId4" name="Button 1">
              <controlPr defaultSize="0" print="0" autoFill="0" autoPict="0" macro="[0]!Jun_Show_CU">
                <anchor moveWithCells="1" sizeWithCells="1">
                  <from>
                    <xdr:col>12</xdr:col>
                    <xdr:colOff>548640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18850"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A595D-EE15-4E67-9435-16089DB8DA24}">
  <sheetPr codeName="Sheet46">
    <tabColor indexed="42"/>
  </sheetPr>
  <dimension ref="A1:P87"/>
  <sheetViews>
    <sheetView showGridLines="0" showZeros="0" zoomScale="86" workbookViewId="0">
      <pane ySplit="7" topLeftCell="A8" activePane="bottomLeft" state="frozen"/>
      <selection activeCell="F2" sqref="F2"/>
      <selection pane="bottomLeft" activeCell="S12" sqref="S12"/>
    </sheetView>
  </sheetViews>
  <sheetFormatPr defaultRowHeight="13.2" x14ac:dyDescent="0.25"/>
  <cols>
    <col min="1" max="1" width="4.33203125" customWidth="1"/>
    <col min="2" max="2" width="12.44140625" customWidth="1"/>
    <col min="3" max="3" width="12.6640625" customWidth="1"/>
    <col min="4" max="4" width="10.5546875" style="44" customWidth="1"/>
    <col min="5" max="5" width="11.6640625" style="44" customWidth="1"/>
    <col min="6" max="6" width="5.88671875" style="44" customWidth="1"/>
    <col min="7" max="7" width="1.6640625" style="44" customWidth="1"/>
    <col min="8" max="8" width="12.33203125" style="100" customWidth="1"/>
    <col min="9" max="9" width="12.5546875" style="44" customWidth="1"/>
    <col min="10" max="10" width="12.88671875" style="44" customWidth="1"/>
    <col min="11" max="11" width="10.88671875" style="44" customWidth="1"/>
    <col min="12" max="12" width="6.5546875" style="44" customWidth="1"/>
    <col min="13" max="13" width="6" style="44" customWidth="1"/>
    <col min="14" max="16" width="5.88671875" style="44" customWidth="1"/>
  </cols>
  <sheetData>
    <row r="1" spans="1:16" ht="24.6" x14ac:dyDescent="0.4">
      <c r="A1" s="92" t="str">
        <f>Altalanos!$A$6</f>
        <v>Diákolimpiai Döntő</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431">
        <f>Altalanos!$E$8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71" t="str">
        <f>Altalanos!$A$10</f>
        <v xml:space="preserve">2026. május 7. </v>
      </c>
      <c r="B5" s="771"/>
      <c r="C5" s="142" t="str">
        <f>Altalanos!$C$10</f>
        <v>Gyula</v>
      </c>
      <c r="D5" s="97"/>
      <c r="E5" s="97"/>
      <c r="F5" s="97"/>
      <c r="G5" s="97"/>
      <c r="H5" s="144"/>
      <c r="I5" s="102"/>
      <c r="J5" s="88"/>
      <c r="K5" s="88"/>
      <c r="L5" s="88" t="str">
        <f>Altalanos!$E$10</f>
        <v>Kovács Zoltán</v>
      </c>
      <c r="M5" s="126"/>
      <c r="N5" s="102"/>
      <c r="O5" s="102"/>
      <c r="P5" s="127">
        <f>COUNTA(P8:P87)</f>
        <v>0</v>
      </c>
    </row>
    <row r="6" spans="1:16" s="288" customFormat="1" ht="12" customHeight="1" x14ac:dyDescent="0.25">
      <c r="A6" s="289"/>
      <c r="B6" s="782" t="s">
        <v>139</v>
      </c>
      <c r="C6" s="783"/>
      <c r="D6" s="783"/>
      <c r="E6" s="783"/>
      <c r="F6" s="783"/>
      <c r="G6" s="622"/>
      <c r="H6" s="784" t="s">
        <v>140</v>
      </c>
      <c r="I6" s="783"/>
      <c r="J6" s="783"/>
      <c r="K6" s="783"/>
      <c r="L6" s="785"/>
      <c r="M6" s="784" t="s">
        <v>141</v>
      </c>
      <c r="N6" s="783"/>
      <c r="O6" s="783"/>
      <c r="P6" s="785"/>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26"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c r="P27" s="105"/>
    </row>
    <row r="28" spans="1:16" s="35" customFormat="1" ht="18.899999999999999" customHeight="1" thickBot="1" x14ac:dyDescent="0.25">
      <c r="A28" s="458">
        <v>21</v>
      </c>
      <c r="B28" s="459"/>
      <c r="C28" s="103"/>
      <c r="D28" s="104"/>
      <c r="E28" s="104"/>
      <c r="F28" s="117"/>
      <c r="G28" s="669"/>
      <c r="H28" s="456"/>
      <c r="I28" s="291"/>
      <c r="J28" s="104"/>
      <c r="K28" s="104"/>
      <c r="L28" s="117"/>
      <c r="M28" s="104"/>
      <c r="N28" s="105"/>
      <c r="O28" s="454"/>
      <c r="P28" s="105"/>
    </row>
    <row r="29" spans="1:16" s="35" customFormat="1" ht="18.899999999999999" customHeight="1" x14ac:dyDescent="0.2">
      <c r="A29" s="678">
        <v>22</v>
      </c>
      <c r="B29" s="459"/>
      <c r="C29" s="103"/>
      <c r="D29" s="104"/>
      <c r="E29" s="104"/>
      <c r="F29" s="117"/>
      <c r="G29" s="669"/>
      <c r="H29" s="456"/>
      <c r="I29" s="291"/>
      <c r="J29" s="104"/>
      <c r="K29" s="104"/>
      <c r="L29" s="117"/>
      <c r="M29" s="104"/>
      <c r="N29" s="105"/>
      <c r="O29" s="454"/>
      <c r="P29" s="105"/>
    </row>
    <row r="30" spans="1:16" s="35" customFormat="1" ht="18.899999999999999" customHeight="1" x14ac:dyDescent="0.2">
      <c r="A30" s="679">
        <v>23</v>
      </c>
      <c r="B30" s="459"/>
      <c r="C30" s="103"/>
      <c r="D30" s="104"/>
      <c r="E30" s="104"/>
      <c r="F30" s="117"/>
      <c r="G30" s="669"/>
      <c r="H30" s="456"/>
      <c r="I30" s="291"/>
      <c r="J30" s="104"/>
      <c r="K30" s="104"/>
      <c r="L30" s="117"/>
      <c r="M30" s="104"/>
      <c r="N30" s="105"/>
      <c r="O30" s="454"/>
      <c r="P30" s="105"/>
    </row>
    <row r="31" spans="1:16" s="35" customFormat="1" ht="18.899999999999999" customHeight="1" x14ac:dyDescent="0.2">
      <c r="A31" s="679">
        <v>24</v>
      </c>
      <c r="B31" s="459"/>
      <c r="C31" s="103"/>
      <c r="D31" s="104"/>
      <c r="E31" s="104"/>
      <c r="F31" s="117"/>
      <c r="G31" s="669"/>
      <c r="H31" s="456"/>
      <c r="I31" s="291"/>
      <c r="J31" s="104"/>
      <c r="K31" s="104"/>
      <c r="L31" s="117"/>
      <c r="M31" s="104"/>
      <c r="N31" s="105"/>
      <c r="O31" s="454"/>
      <c r="P31" s="105"/>
    </row>
    <row r="32" spans="1:16" ht="18.899999999999999" customHeight="1" thickBot="1" x14ac:dyDescent="0.3">
      <c r="A32" s="679">
        <v>25</v>
      </c>
      <c r="B32" s="459"/>
      <c r="C32" s="103"/>
      <c r="D32" s="104"/>
      <c r="E32" s="104"/>
      <c r="F32" s="117"/>
      <c r="G32" s="669"/>
      <c r="H32" s="456"/>
      <c r="I32" s="291"/>
      <c r="J32" s="104"/>
      <c r="K32" s="104"/>
      <c r="L32" s="117"/>
      <c r="M32" s="104"/>
      <c r="N32" s="105"/>
      <c r="O32" s="454"/>
      <c r="P32" s="105"/>
    </row>
    <row r="33" spans="1:16" ht="18.899999999999999" customHeight="1" x14ac:dyDescent="0.25">
      <c r="A33" s="678">
        <v>26</v>
      </c>
      <c r="B33" s="459"/>
      <c r="C33" s="103"/>
      <c r="D33" s="104"/>
      <c r="E33" s="104"/>
      <c r="F33" s="117"/>
      <c r="G33" s="669"/>
      <c r="H33" s="456"/>
      <c r="I33" s="291"/>
      <c r="J33" s="104"/>
      <c r="K33" s="104"/>
      <c r="L33" s="117"/>
      <c r="M33" s="104"/>
      <c r="N33" s="105"/>
      <c r="O33" s="454"/>
      <c r="P33" s="105"/>
    </row>
    <row r="34" spans="1:16" ht="18.899999999999999" customHeight="1" x14ac:dyDescent="0.25">
      <c r="A34" s="679">
        <v>27</v>
      </c>
      <c r="B34" s="459"/>
      <c r="C34" s="103"/>
      <c r="D34" s="104"/>
      <c r="E34" s="104"/>
      <c r="F34" s="117"/>
      <c r="G34" s="669"/>
      <c r="H34" s="456"/>
      <c r="I34" s="291"/>
      <c r="J34" s="104"/>
      <c r="K34" s="104"/>
      <c r="L34" s="117"/>
      <c r="M34" s="104"/>
      <c r="N34" s="105"/>
      <c r="O34" s="454"/>
      <c r="P34" s="105"/>
    </row>
    <row r="35" spans="1:16" ht="18.899999999999999" customHeight="1" x14ac:dyDescent="0.25">
      <c r="A35" s="679">
        <v>28</v>
      </c>
      <c r="B35" s="459"/>
      <c r="C35" s="103"/>
      <c r="D35" s="104"/>
      <c r="E35" s="104"/>
      <c r="F35" s="117"/>
      <c r="G35" s="669"/>
      <c r="H35" s="456"/>
      <c r="I35" s="291"/>
      <c r="J35" s="104"/>
      <c r="K35" s="104"/>
      <c r="L35" s="117"/>
      <c r="M35" s="104"/>
      <c r="N35" s="105"/>
      <c r="O35" s="454"/>
      <c r="P35" s="105"/>
    </row>
    <row r="36" spans="1:16" ht="18.899999999999999" customHeight="1" x14ac:dyDescent="0.25">
      <c r="A36" s="679">
        <v>29</v>
      </c>
      <c r="B36" s="459"/>
      <c r="C36" s="103"/>
      <c r="D36" s="104"/>
      <c r="E36" s="104"/>
      <c r="F36" s="117"/>
      <c r="G36" s="669"/>
      <c r="H36" s="456"/>
      <c r="I36" s="291"/>
      <c r="J36" s="104"/>
      <c r="K36" s="104"/>
      <c r="L36" s="117"/>
      <c r="M36" s="104"/>
      <c r="N36" s="105"/>
      <c r="O36" s="454"/>
      <c r="P36" s="105"/>
    </row>
    <row r="37" spans="1:16" ht="18.899999999999999" customHeight="1" x14ac:dyDescent="0.25">
      <c r="A37" s="679">
        <v>30</v>
      </c>
      <c r="B37" s="459"/>
      <c r="C37" s="103"/>
      <c r="D37" s="104"/>
      <c r="E37" s="104"/>
      <c r="F37" s="117"/>
      <c r="G37" s="669"/>
      <c r="H37" s="456"/>
      <c r="I37" s="291"/>
      <c r="J37" s="104"/>
      <c r="K37" s="104"/>
      <c r="L37" s="117"/>
      <c r="M37" s="104"/>
      <c r="N37" s="105"/>
      <c r="O37" s="454"/>
      <c r="P37" s="105"/>
    </row>
    <row r="38" spans="1:16" ht="18.899999999999999" customHeight="1" x14ac:dyDescent="0.25">
      <c r="A38" s="679">
        <v>31</v>
      </c>
      <c r="B38" s="459"/>
      <c r="C38" s="103"/>
      <c r="D38" s="104"/>
      <c r="E38" s="104"/>
      <c r="F38" s="117"/>
      <c r="G38" s="669"/>
      <c r="H38" s="456"/>
      <c r="I38" s="291"/>
      <c r="J38" s="104"/>
      <c r="K38" s="104"/>
      <c r="L38" s="117"/>
      <c r="M38" s="104"/>
      <c r="N38" s="105"/>
      <c r="O38" s="454"/>
      <c r="P38" s="105"/>
    </row>
    <row r="39" spans="1:16" ht="18.899999999999999" customHeight="1" x14ac:dyDescent="0.25">
      <c r="A39" s="679">
        <v>32</v>
      </c>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Button 1">
              <controlPr defaultSize="0" print="0" autoFill="0" autoPict="0" macro="[0]!páros_egyesített_rangsor">
                <anchor moveWithCells="1" sizeWithCells="1">
                  <from>
                    <xdr:col>9</xdr:col>
                    <xdr:colOff>281940</xdr:colOff>
                    <xdr:row>0</xdr:row>
                    <xdr:rowOff>91440</xdr:rowOff>
                  </from>
                  <to>
                    <xdr:col>12</xdr:col>
                    <xdr:colOff>45720</xdr:colOff>
                    <xdr:row>1</xdr:row>
                    <xdr:rowOff>137160</xdr:rowOff>
                  </to>
                </anchor>
              </controlPr>
            </control>
          </mc:Choice>
        </mc:AlternateContent>
      </controls>
    </mc:Choice>
  </mc:AlternateConten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111FE-29B3-40CF-8250-F42731911F47}">
  <sheetPr codeName="Sheet47">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Diákolimpiai Döntő</v>
      </c>
      <c r="B1" s="134"/>
      <c r="I1" s="379"/>
      <c r="J1" s="133"/>
      <c r="K1" s="293" t="s">
        <v>145</v>
      </c>
      <c r="L1" s="293"/>
      <c r="M1" s="294"/>
      <c r="N1" s="133"/>
      <c r="O1" s="133"/>
      <c r="P1" s="133"/>
      <c r="R1" s="133"/>
    </row>
    <row r="2" spans="1:21" s="106" customFormat="1" x14ac:dyDescent="0.25">
      <c r="A2" s="436" t="s">
        <v>122</v>
      </c>
      <c r="B2" s="95"/>
      <c r="C2" s="95"/>
      <c r="D2" s="95"/>
      <c r="E2" s="95"/>
      <c r="F2" s="431">
        <f>Altalanos!$E$8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71" t="str">
        <f>Altalanos!$A$10</f>
        <v xml:space="preserve">2026. május 7. </v>
      </c>
      <c r="B4" s="771"/>
      <c r="C4" s="771"/>
      <c r="D4" s="141"/>
      <c r="E4" s="402"/>
      <c r="F4" s="141"/>
      <c r="G4" s="142" t="str">
        <f>Altalanos!$C$10</f>
        <v>Gyula</v>
      </c>
      <c r="H4" s="297"/>
      <c r="I4" s="141"/>
      <c r="J4" s="298"/>
      <c r="K4" s="144"/>
      <c r="L4" s="143"/>
      <c r="M4" s="102"/>
      <c r="N4" s="298"/>
      <c r="O4" s="141"/>
      <c r="P4" s="298"/>
      <c r="Q4" s="141"/>
      <c r="R4" s="88" t="str">
        <f>Altalanos!$E$10</f>
        <v>Kovács Zoltán</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2" customFormat="1" ht="10.5" customHeight="1" thickBot="1" x14ac:dyDescent="0.3">
      <c r="A6" s="713"/>
      <c r="B6" s="707"/>
      <c r="C6" s="707"/>
      <c r="D6" s="707"/>
      <c r="E6" s="707"/>
      <c r="F6" s="726"/>
      <c r="G6" s="726"/>
      <c r="I6" s="726"/>
      <c r="J6" s="727"/>
      <c r="K6" s="707"/>
      <c r="L6" s="727"/>
      <c r="M6" s="707"/>
      <c r="N6" s="727"/>
      <c r="O6" s="707"/>
      <c r="P6" s="727"/>
      <c r="Q6" s="707"/>
      <c r="R6" s="728"/>
    </row>
    <row r="7" spans="1:21" s="38" customFormat="1" ht="10.5" customHeight="1" x14ac:dyDescent="0.25">
      <c r="A7" s="303">
        <v>1</v>
      </c>
      <c r="B7" s="384" t="str">
        <f>IF($D7="","",VLOOKUP($D7,'1D ELO (5)'!$A$7:$P$23,14))</f>
        <v/>
      </c>
      <c r="C7" s="384" t="str">
        <f>IF($D7="","",VLOOKUP($D7,'1D ELO (5)'!$A$7:$P$23,15))</f>
        <v/>
      </c>
      <c r="D7" s="155"/>
      <c r="E7" s="617" t="str">
        <f>UPPER(IF($D7="","",VLOOKUP($D7,'1D ELO (5)'!$A$7:$P$23,5)))</f>
        <v/>
      </c>
      <c r="F7" s="618" t="str">
        <f>UPPER(IF($D7="","",VLOOKUP($D7,'1D ELO (5)'!$A$7:$P$23,2)))</f>
        <v/>
      </c>
      <c r="G7" s="618" t="str">
        <f>IF($D7="","",VLOOKUP($D7,'1D ELO (5)'!$A$7:$P$23,3))</f>
        <v/>
      </c>
      <c r="H7" s="619"/>
      <c r="I7" s="618" t="str">
        <f>IF($D7="","",VLOOKUP($D7,'1D ELO (5)'!$A$7:$P$23,4))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 (5)'!$A$7:$P$23,11)))</f>
        <v/>
      </c>
      <c r="F8" s="618" t="str">
        <f>UPPER(IF($D7="","",VLOOKUP($D7,'1D ELO (5)'!$A$7:$P$23,8)))</f>
        <v/>
      </c>
      <c r="G8" s="618" t="str">
        <f>IF($D7="","",VLOOKUP($D7,'1D ELO (5)'!$A$7:$P$23,9))</f>
        <v/>
      </c>
      <c r="H8" s="619"/>
      <c r="I8" s="618" t="str">
        <f>IF($D7="","",VLOOKUP($D7,'1D ELO (5)'!$A$7:$P$23,10))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(5)'!$A$7:$P$23,14))</f>
        <v/>
      </c>
      <c r="C11" s="384" t="str">
        <f>IF($D11="","",VLOOKUP($D11,'1D ELO (5)'!$A$7:$P$23,15))</f>
        <v/>
      </c>
      <c r="D11" s="155"/>
      <c r="E11" s="461" t="str">
        <f>UPPER(IF($D11="","",VLOOKUP($D11,'1D ELO (5)'!$A$7:$P$23,5)))</f>
        <v/>
      </c>
      <c r="F11" s="450" t="str">
        <f>UPPER(IF($D11="","",VLOOKUP($D11,'1D ELO (5)'!$A$7:$P$23,2)))</f>
        <v/>
      </c>
      <c r="G11" s="450" t="str">
        <f>IF($D11="","",VLOOKUP($D11,'1D ELO (5)'!$A$7:$P$23,3))</f>
        <v/>
      </c>
      <c r="H11" s="462"/>
      <c r="I11" s="450" t="str">
        <f>IF($D11="","",VLOOKUP($D11,'1D ELO (5)'!$A$7:$P$23,4))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(5)'!$A$7:$P$23,11)))</f>
        <v/>
      </c>
      <c r="F12" s="450" t="str">
        <f>UPPER(IF($D11="","",VLOOKUP($D11,'1D ELO (5)'!$A$7:$P$23,8)))</f>
        <v/>
      </c>
      <c r="G12" s="450" t="str">
        <f>IF($D11="","",VLOOKUP($D11,'1D ELO (5)'!$A$7:$P$23,9))</f>
        <v/>
      </c>
      <c r="H12" s="462"/>
      <c r="I12" s="450" t="str">
        <f>IF($D11="","",VLOOKUP($D11,'1D ELO (5)'!$A$7:$P$23,10))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(5)'!$A$7:$P$23,14))</f>
        <v/>
      </c>
      <c r="C15" s="384" t="str">
        <f>IF($D15="","",VLOOKUP($D15,'1D ELO (5)'!$A$7:$P$23,15))</f>
        <v/>
      </c>
      <c r="D15" s="155"/>
      <c r="E15" s="461" t="str">
        <f>UPPER(IF($D15="","",VLOOKUP($D15,'1D ELO (5)'!$A$7:$P$23,5)))</f>
        <v/>
      </c>
      <c r="F15" s="450" t="str">
        <f>UPPER(IF($D15="","",VLOOKUP($D15,'1D ELO (5)'!$A$7:$P$23,2)))</f>
        <v/>
      </c>
      <c r="G15" s="450" t="str">
        <f>IF($D15="","",VLOOKUP($D15,'1D ELO (5)'!$A$7:$P$23,3))</f>
        <v/>
      </c>
      <c r="H15" s="462"/>
      <c r="I15" s="450" t="str">
        <f>IF($D15="","",VLOOKUP($D15,'1D ELO (5)'!$A$7:$P$23,4))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(5)'!$A$7:$P$23,11)))</f>
        <v/>
      </c>
      <c r="F16" s="450" t="str">
        <f>UPPER(IF($D15="","",VLOOKUP($D15,'1D ELO (5)'!$A$7:$P$23,8)))</f>
        <v/>
      </c>
      <c r="G16" s="450" t="str">
        <f>IF($D15="","",VLOOKUP($D15,'1D ELO (5)'!$A$7:$P$23,9))</f>
        <v/>
      </c>
      <c r="H16" s="462"/>
      <c r="I16" s="450" t="str">
        <f>IF($D15="","",VLOOKUP($D15,'1D ELO (5)'!$A$7:$P$23,10))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(5)'!$A$7:$P$23,14))</f>
        <v/>
      </c>
      <c r="C19" s="384" t="str">
        <f>IF($D19="","",VLOOKUP($D19,'1D ELO (5)'!$A$7:$P$23,15))</f>
        <v/>
      </c>
      <c r="D19" s="155"/>
      <c r="E19" s="461" t="str">
        <f>UPPER(IF($D19="","",VLOOKUP($D19,'1D ELO (5)'!$A$7:$P$23,5)))</f>
        <v/>
      </c>
      <c r="F19" s="450" t="str">
        <f>UPPER(IF($D19="","",VLOOKUP($D19,'1D ELO (5)'!$A$7:$P$23,2)))</f>
        <v/>
      </c>
      <c r="G19" s="450" t="str">
        <f>IF($D19="","",VLOOKUP($D19,'1D ELO (5)'!$A$7:$P$23,3))</f>
        <v/>
      </c>
      <c r="H19" s="462"/>
      <c r="I19" s="450" t="str">
        <f>IF($D19="","",VLOOKUP($D19,'1D ELO (5)'!$A$7:$P$23,4))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(5)'!$A$7:$P$23,11)))</f>
        <v/>
      </c>
      <c r="F20" s="450" t="str">
        <f>UPPER(IF($D19="","",VLOOKUP($D19,'1D ELO (5)'!$A$7:$P$23,8)))</f>
        <v/>
      </c>
      <c r="G20" s="450" t="str">
        <f>IF($D19="","",VLOOKUP($D19,'1D ELO (5)'!$A$7:$P$23,9))</f>
        <v/>
      </c>
      <c r="H20" s="462"/>
      <c r="I20" s="450" t="str">
        <f>IF($D19="","",VLOOKUP($D19,'1D ELO (5)'!$A$7:$P$23,10))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(5)'!$A$7:$P$23,14))</f>
        <v/>
      </c>
      <c r="C23" s="384" t="str">
        <f>IF($D23="","",VLOOKUP($D23,'1D ELO (5)'!$A$7:$P$23,15))</f>
        <v/>
      </c>
      <c r="D23" s="155"/>
      <c r="E23" s="461" t="str">
        <f>UPPER(IF($D23="","",VLOOKUP($D23,'1D ELO (5)'!$A$7:$P$23,5)))</f>
        <v/>
      </c>
      <c r="F23" s="450" t="str">
        <f>UPPER(IF($D23="","",VLOOKUP($D23,'1D ELO (5)'!$A$7:$P$23,2)))</f>
        <v/>
      </c>
      <c r="G23" s="450" t="str">
        <f>IF($D23="","",VLOOKUP($D23,'1D ELO (5)'!$A$7:$P$23,3))</f>
        <v/>
      </c>
      <c r="H23" s="462"/>
      <c r="I23" s="450" t="str">
        <f>IF($D23="","",VLOOKUP($D23,'1D ELO (5)'!$A$7:$P$23,4))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 (5)'!$A$7:$P$23,11)))</f>
        <v/>
      </c>
      <c r="F24" s="450" t="str">
        <f>UPPER(IF($D23="","",VLOOKUP($D23,'1D ELO (5)'!$A$7:$P$23,8)))</f>
        <v/>
      </c>
      <c r="G24" s="450" t="str">
        <f>IF($D23="","",VLOOKUP($D23,'1D ELO (5)'!$A$7:$P$23,9))</f>
        <v/>
      </c>
      <c r="H24" s="462"/>
      <c r="I24" s="450" t="str">
        <f>IF($D23="","",VLOOKUP($D23,'1D ELO (5)'!$A$7:$P$23,10))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 (5)'!$A$7:$P$23,14))</f>
        <v/>
      </c>
      <c r="C27" s="384" t="str">
        <f>IF($D27="","",VLOOKUP($D27,'1D ELO (5)'!$A$7:$P$23,15))</f>
        <v/>
      </c>
      <c r="D27" s="155"/>
      <c r="E27" s="461" t="str">
        <f>UPPER(IF($D27="","",VLOOKUP($D27,'1D ELO (5)'!$A$7:$P$23,5)))</f>
        <v/>
      </c>
      <c r="F27" s="450" t="str">
        <f>UPPER(IF($D27="","",VLOOKUP($D27,'1D ELO (5)'!$A$7:$P$23,2)))</f>
        <v/>
      </c>
      <c r="G27" s="450" t="str">
        <f>IF($D27="","",VLOOKUP($D27,'1D ELO (5)'!$A$7:$P$23,3))</f>
        <v/>
      </c>
      <c r="H27" s="462"/>
      <c r="I27" s="450" t="str">
        <f>IF($D27="","",VLOOKUP($D27,'1D ELO (5)'!$A$7:$P$23,4))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 (5)'!$A$7:$P$23,11)))</f>
        <v/>
      </c>
      <c r="F28" s="450" t="str">
        <f>UPPER(IF($D27="","",VLOOKUP($D27,'1D ELO (5)'!$A$7:$P$23,8)))</f>
        <v/>
      </c>
      <c r="G28" s="450" t="str">
        <f>IF($D27="","",VLOOKUP($D27,'1D ELO (5)'!$A$7:$P$23,9))</f>
        <v/>
      </c>
      <c r="H28" s="462"/>
      <c r="I28" s="450" t="str">
        <f>IF($D27="","",VLOOKUP($D27,'1D ELO (5)'!$A$7:$P$23,10))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 (5)'!$A$7:$P$23,14))</f>
        <v/>
      </c>
      <c r="C31" s="384" t="str">
        <f>IF($D31="","",VLOOKUP($D31,'1D ELO (5)'!$A$7:$P$23,15))</f>
        <v/>
      </c>
      <c r="D31" s="155"/>
      <c r="E31" s="461" t="str">
        <f>UPPER(IF($D31="","",VLOOKUP($D31,'1D ELO (5)'!$A$7:$P$23,5)))</f>
        <v/>
      </c>
      <c r="F31" s="450" t="str">
        <f>UPPER(IF($D31="","",VLOOKUP($D31,'1D ELO (5)'!$A$7:$P$23,2)))</f>
        <v/>
      </c>
      <c r="G31" s="450" t="str">
        <f>IF($D31="","",VLOOKUP($D31,'1D ELO (5)'!$A$7:$P$23,3))</f>
        <v/>
      </c>
      <c r="H31" s="462"/>
      <c r="I31" s="450" t="str">
        <f>IF($D31="","",VLOOKUP($D31,'1D ELO (5)'!$A$7:$P$23,4))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 (5)'!$A$7:$P$23,11)))</f>
        <v/>
      </c>
      <c r="F32" s="450" t="str">
        <f>UPPER(IF($D31="","",VLOOKUP($D31,'1D ELO (5)'!$A$7:$P$23,8)))</f>
        <v/>
      </c>
      <c r="G32" s="450" t="str">
        <f>IF($D31="","",VLOOKUP($D31,'1D ELO (5)'!$A$7:$P$23,9))</f>
        <v/>
      </c>
      <c r="H32" s="462"/>
      <c r="I32" s="450" t="str">
        <f>IF($D31="","",VLOOKUP($D31,'1D ELO (5)'!$A$7:$P$23,10))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 (5)'!$A$7:$P$23,14))</f>
        <v/>
      </c>
      <c r="C35" s="384" t="str">
        <f>IF($D35="","",VLOOKUP($D35,'1D ELO (5)'!$A$7:$P$23,15))</f>
        <v/>
      </c>
      <c r="D35" s="155"/>
      <c r="E35" s="461" t="str">
        <f>UPPER(IF($D35="","",VLOOKUP($D35,'1D ELO (5)'!$A$7:$P$23,5)))</f>
        <v/>
      </c>
      <c r="F35" s="156" t="str">
        <f>UPPER(IF($D35="","",VLOOKUP($D35,'1D ELO (5)'!$A$7:$P$23,2)))</f>
        <v/>
      </c>
      <c r="G35" s="156" t="str">
        <f>IF($D35="","",VLOOKUP($D35,'1D ELO (5)'!$A$7:$P$23,3))</f>
        <v/>
      </c>
      <c r="H35" s="304"/>
      <c r="I35" s="156" t="str">
        <f>IF($D35="","",VLOOKUP($D35,'1D ELO (5)'!$A$7:$P$23,4))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 (5)'!$A$7:$P$23,11)))</f>
        <v/>
      </c>
      <c r="F36" s="618" t="str">
        <f>UPPER(IF($D35="","",VLOOKUP($D35,'1D ELO (5)'!$A$7:$P$23,8)))</f>
        <v/>
      </c>
      <c r="G36" s="618" t="str">
        <f>IF($D35="","",VLOOKUP($D35,'1D ELO (5)'!$A$7:$P$23,9))</f>
        <v/>
      </c>
      <c r="H36" s="619"/>
      <c r="I36" s="618" t="str">
        <f>IF($D35="","",VLOOKUP($D35,'1D ELO (5)'!$A$7:$P$23,10))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 (5)'!$A$7:$L$23,2)))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 (5)'!$A$7:$L$23,8)))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 (5)'!$A$7:$L$23,2)))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 (5)'!$A$7:$L$23,8)))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t="str">
        <f>R4</f>
        <v>Kovács Zoltán</v>
      </c>
      <c r="P79" s="229"/>
      <c r="Q79" s="230"/>
      <c r="R79" s="333">
        <f>MIN(4,'1D ELO (5)'!$P$5)</f>
        <v>0</v>
      </c>
    </row>
    <row r="80" spans="1:19" ht="15.75" customHeight="1" x14ac:dyDescent="0.25"/>
    <row r="81" ht="9" customHeight="1" x14ac:dyDescent="0.25"/>
  </sheetData>
  <mergeCells count="1">
    <mergeCell ref="A4:C4"/>
  </mergeCells>
  <conditionalFormatting sqref="D7 D11 D15 D19 D23 D27 D31 D35">
    <cfRule type="cellIs" dxfId="49" priority="1" stopIfTrue="1" operator="lessThan">
      <formula>3</formula>
    </cfRule>
  </conditionalFormatting>
  <conditionalFormatting sqref="E7:F7 E11:F11 E15:F15 E19:F19 E23:F23 E27:F27 E31:F31 E35:F35">
    <cfRule type="cellIs" dxfId="48" priority="2" stopIfTrue="1" operator="equal">
      <formula>"Bye"</formula>
    </cfRule>
  </conditionalFormatting>
  <conditionalFormatting sqref="I10 K14 I18 M22 I26 K30 I34 O38:O68">
    <cfRule type="expression" dxfId="47" priority="8" stopIfTrue="1">
      <formula>AND($O$1="CU",I10="Umpire")</formula>
    </cfRule>
    <cfRule type="expression" dxfId="46" priority="9" stopIfTrue="1">
      <formula>AND($O$1="CU",I10&lt;&gt;"Umpire",J10&lt;&gt;"")</formula>
    </cfRule>
    <cfRule type="expression" dxfId="45" priority="10" stopIfTrue="1">
      <formula>AND($O$1="CU",I10&lt;&gt;"Umpire")</formula>
    </cfRule>
  </conditionalFormatting>
  <conditionalFormatting sqref="J10 L14 J18 N22 J26 L30 J34">
    <cfRule type="expression" dxfId="44" priority="3" stopIfTrue="1">
      <formula>$O$1="CU"</formula>
    </cfRule>
  </conditionalFormatting>
  <conditionalFormatting sqref="K9 M13 K17 O21 K25 M29 K33 Q37">
    <cfRule type="expression" dxfId="43" priority="6" stopIfTrue="1">
      <formula>J10="as"</formula>
    </cfRule>
    <cfRule type="expression" dxfId="42" priority="7" stopIfTrue="1">
      <formula>J10="bs"</formula>
    </cfRule>
  </conditionalFormatting>
  <conditionalFormatting sqref="K10 M14 K18 O22 K26 M30 K34 Q38:Q68">
    <cfRule type="expression" dxfId="41" priority="4" stopIfTrue="1">
      <formula>J10="as"</formula>
    </cfRule>
    <cfRule type="expression" dxfId="40" priority="5" stopIfTrue="1">
      <formula>J10="bs"</formula>
    </cfRule>
  </conditionalFormatting>
  <dataValidations count="1">
    <dataValidation type="list" allowBlank="1" showInputMessage="1" sqref="I10 O38:O68 I34 K14 I26 M22 I18 K30" xr:uid="{5F51C24E-7E4B-428F-9B85-A42BC1ACCC79}">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0897"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08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71A4D-7879-4348-9566-6F035767B2E4}">
  <sheetPr codeName="Sheet48">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Diákolimpiai Döntő</v>
      </c>
      <c r="B1" s="134"/>
      <c r="I1" s="379"/>
      <c r="J1" s="133"/>
      <c r="K1" s="293" t="s">
        <v>145</v>
      </c>
      <c r="L1" s="293"/>
      <c r="M1" s="294"/>
      <c r="N1" s="133"/>
      <c r="O1" s="133"/>
      <c r="P1" s="133" t="s">
        <v>3</v>
      </c>
      <c r="R1" s="133"/>
    </row>
    <row r="2" spans="1:21" s="106" customFormat="1" x14ac:dyDescent="0.25">
      <c r="A2" s="449" t="s">
        <v>122</v>
      </c>
      <c r="B2" s="95"/>
      <c r="C2" s="95"/>
      <c r="D2" s="95"/>
      <c r="E2" s="95"/>
      <c r="F2" s="431">
        <f>Altalanos!$E$8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71" t="str">
        <f>Altalanos!$A$10</f>
        <v xml:space="preserve">2026. május 7. </v>
      </c>
      <c r="B4" s="771"/>
      <c r="C4" s="771"/>
      <c r="D4" s="141"/>
      <c r="E4" s="141"/>
      <c r="F4" s="141"/>
      <c r="G4" s="142" t="str">
        <f>Altalanos!$C$10</f>
        <v>Gyula</v>
      </c>
      <c r="H4" s="297"/>
      <c r="I4" s="141"/>
      <c r="J4" s="298"/>
      <c r="K4" s="144"/>
      <c r="L4" s="143"/>
      <c r="M4" s="102"/>
      <c r="N4" s="298"/>
      <c r="O4" s="141"/>
      <c r="P4" s="298"/>
      <c r="Q4" s="141"/>
      <c r="R4" s="88" t="str">
        <f>Altalanos!$E$10</f>
        <v>Kovács Zoltán</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12" customFormat="1" ht="11.25" customHeight="1" thickBot="1" x14ac:dyDescent="0.3">
      <c r="A6" s="713"/>
      <c r="B6" s="707"/>
      <c r="C6" s="707"/>
      <c r="D6" s="707"/>
      <c r="E6" s="707"/>
      <c r="F6" s="726"/>
      <c r="G6" s="726"/>
      <c r="I6" s="726"/>
      <c r="J6" s="727"/>
      <c r="K6" s="707"/>
      <c r="L6" s="727"/>
      <c r="M6" s="707"/>
      <c r="N6" s="727"/>
      <c r="O6" s="707"/>
      <c r="P6" s="727"/>
      <c r="Q6" s="707"/>
      <c r="R6" s="728"/>
    </row>
    <row r="7" spans="1:21" s="38" customFormat="1" ht="10.5" customHeight="1" x14ac:dyDescent="0.25">
      <c r="A7" s="303">
        <v>1</v>
      </c>
      <c r="B7" s="384" t="str">
        <f>IF($D7="","",VLOOKUP($D7,'1D ELO (5)'!$A$7:$P$23,14))</f>
        <v/>
      </c>
      <c r="C7" s="384" t="str">
        <f>IF($D7="","",VLOOKUP($D7,'1D ELO (5)'!$A$7:$P$33,15))</f>
        <v/>
      </c>
      <c r="D7" s="155"/>
      <c r="E7" s="466" t="str">
        <f>UPPER(IF($D7="","",VLOOKUP($D7,'1D ELO (5)'!$A$7:$P$33,5)))</f>
        <v/>
      </c>
      <c r="F7" s="156" t="str">
        <f>UPPER(IF($D7="","",VLOOKUP($D7,'1D ELO (5)'!$A$7:$P$33,2)))</f>
        <v/>
      </c>
      <c r="G7" s="156" t="str">
        <f>IF($D7="","",VLOOKUP($D7,'1D ELO (5)'!$A$7:$P$33,3))</f>
        <v/>
      </c>
      <c r="H7" s="304"/>
      <c r="I7" s="156" t="str">
        <f>IF($D7="","",VLOOKUP($D7,'1D ELO (5)'!$A$7:$P$33,4))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 (5)'!$A$7:$P$33,11)))</f>
        <v/>
      </c>
      <c r="F8" s="156" t="str">
        <f>UPPER(IF($D7="","",VLOOKUP($D7,'1D ELO (5)'!$A$7:$P$33,8)))</f>
        <v/>
      </c>
      <c r="G8" s="156" t="str">
        <f>IF($D7="","",VLOOKUP($D7,'1D ELO (5)'!$A$7:$P$33,9))</f>
        <v/>
      </c>
      <c r="H8" s="304"/>
      <c r="I8" s="156" t="str">
        <f>IF($D7="","",VLOOKUP($D7,'1D ELO (5)'!$A$7:$P$33,10))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(5)'!$A$7:$P$23,14))</f>
        <v/>
      </c>
      <c r="C11" s="384" t="str">
        <f>IF($D11="","",VLOOKUP($D11,'1D ELO (5)'!$A$7:$P$33,15))</f>
        <v/>
      </c>
      <c r="D11" s="155"/>
      <c r="E11" s="461" t="str">
        <f>UPPER(IF($D11="","",VLOOKUP($D11,'1D ELO (5)'!$A$7:$P$33,5)))</f>
        <v/>
      </c>
      <c r="F11" s="450" t="str">
        <f>UPPER(IF($D11="","",VLOOKUP($D11,'1D ELO (5)'!$A$7:$P$33,2)))</f>
        <v/>
      </c>
      <c r="G11" s="450" t="str">
        <f>IF($D11="","",VLOOKUP($D11,'1D ELO (5)'!$A$7:$P$33,3))</f>
        <v/>
      </c>
      <c r="H11" s="462"/>
      <c r="I11" s="450" t="str">
        <f>IF($D11="","",VLOOKUP($D11,'1D ELO (5)'!$A$7:$P$33,4))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(5)'!$A$7:$P$33,11)))</f>
        <v/>
      </c>
      <c r="F12" s="450" t="str">
        <f>UPPER(IF($D11="","",VLOOKUP($D11,'1D ELO (5)'!$A$7:$P$33,8)))</f>
        <v/>
      </c>
      <c r="G12" s="450" t="str">
        <f>IF($D11="","",VLOOKUP($D11,'1D ELO (5)'!$A$7:$P$33,9))</f>
        <v/>
      </c>
      <c r="H12" s="462"/>
      <c r="I12" s="450" t="str">
        <f>IF($D11="","",VLOOKUP($D11,'1D ELO (5)'!$A$7:$P$33,10))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(5)'!$A$7:$P$23,14))</f>
        <v/>
      </c>
      <c r="C15" s="384" t="str">
        <f>IF($D15="","",VLOOKUP($D15,'1D ELO (5)'!$A$7:$P$33,15))</f>
        <v/>
      </c>
      <c r="D15" s="155"/>
      <c r="E15" s="461" t="str">
        <f>UPPER(IF($D15="","",VLOOKUP($D15,'1D ELO (5)'!$A$7:$P$33,5)))</f>
        <v/>
      </c>
      <c r="F15" s="450" t="str">
        <f>UPPER(IF($D15="","",VLOOKUP($D15,'1D ELO (5)'!$A$7:$P$33,2)))</f>
        <v/>
      </c>
      <c r="G15" s="450" t="str">
        <f>IF($D15="","",VLOOKUP($D15,'1D ELO (5)'!$A$7:$P$33,3))</f>
        <v/>
      </c>
      <c r="H15" s="462"/>
      <c r="I15" s="450" t="str">
        <f>IF($D15="","",VLOOKUP($D15,'1D ELO (5)'!$A$7:$P$33,4))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(5)'!$A$7:$P$33,11)))</f>
        <v/>
      </c>
      <c r="F16" s="450" t="str">
        <f>UPPER(IF($D15="","",VLOOKUP($D15,'1D ELO (5)'!$A$7:$P$33,8)))</f>
        <v/>
      </c>
      <c r="G16" s="450" t="str">
        <f>IF($D15="","",VLOOKUP($D15,'1D ELO (5)'!$A$7:$P$33,9))</f>
        <v/>
      </c>
      <c r="H16" s="462"/>
      <c r="I16" s="450" t="str">
        <f>IF($D15="","",VLOOKUP($D15,'1D ELO (5)'!$A$7:$P$33,10))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(5)'!$A$7:$P$23,14))</f>
        <v/>
      </c>
      <c r="C19" s="384" t="str">
        <f>IF($D19="","",VLOOKUP($D19,'1D ELO (5)'!$A$7:$P$33,15))</f>
        <v/>
      </c>
      <c r="D19" s="155"/>
      <c r="E19" s="461" t="str">
        <f>UPPER(IF($D19="","",VLOOKUP($D19,'1D ELO (5)'!$A$7:$P$33,5)))</f>
        <v/>
      </c>
      <c r="F19" s="450" t="str">
        <f>UPPER(IF($D19="","",VLOOKUP($D19,'1D ELO (5)'!$A$7:$P$33,2)))</f>
        <v/>
      </c>
      <c r="G19" s="450" t="str">
        <f>IF($D19="","",VLOOKUP($D19,'1D ELO (5)'!$A$7:$P$33,3))</f>
        <v/>
      </c>
      <c r="H19" s="462"/>
      <c r="I19" s="450" t="str">
        <f>IF($D19="","",VLOOKUP($D19,'1D ELO (5)'!$A$7:$P$33,4))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(5)'!$A$7:$P$33,11)))</f>
        <v/>
      </c>
      <c r="F20" s="450" t="str">
        <f>UPPER(IF($D19="","",VLOOKUP($D19,'1D ELO (5)'!$A$7:$P$33,8)))</f>
        <v/>
      </c>
      <c r="G20" s="450" t="str">
        <f>IF($D19="","",VLOOKUP($D19,'1D ELO (5)'!$A$7:$P$33,9))</f>
        <v/>
      </c>
      <c r="H20" s="462"/>
      <c r="I20" s="450" t="str">
        <f>IF($D19="","",VLOOKUP($D19,'1D ELO (5)'!$A$7:$P$33,10))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 (5)'!$A$7:$P$23,14))</f>
        <v/>
      </c>
      <c r="C23" s="384" t="str">
        <f>IF($D23="","",VLOOKUP($D23,'1D ELO (5)'!$A$7:$P$33,15))</f>
        <v/>
      </c>
      <c r="D23" s="155"/>
      <c r="E23" s="466" t="str">
        <f>UPPER(IF($D23="","",VLOOKUP($D23,'1D ELO (5)'!$A$7:$P$33,5)))</f>
        <v/>
      </c>
      <c r="F23" s="156" t="str">
        <f>UPPER(IF($D23="","",VLOOKUP($D23,'1D ELO (5)'!$A$7:$P$33,2)))</f>
        <v/>
      </c>
      <c r="G23" s="156" t="str">
        <f>IF($D23="","",VLOOKUP($D23,'1D ELO (5)'!$A$7:$P$33,3))</f>
        <v/>
      </c>
      <c r="H23" s="304"/>
      <c r="I23" s="156" t="str">
        <f>IF($D23="","",VLOOKUP($D23,'1D ELO (5)'!$A$7:$P$33,4))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 (5)'!$A$7:$P$33,11)))</f>
        <v/>
      </c>
      <c r="F24" s="618" t="str">
        <f>UPPER(IF($D23="","",VLOOKUP($D23,'1D ELO (5)'!$A$7:$P$33,8)))</f>
        <v/>
      </c>
      <c r="G24" s="618" t="str">
        <f>IF($D23="","",VLOOKUP($D23,'1D ELO (5)'!$A$7:$P$33,9))</f>
        <v/>
      </c>
      <c r="H24" s="619"/>
      <c r="I24" s="618" t="str">
        <f>IF($D23="","",VLOOKUP($D23,'1D ELO (5)'!$A$7:$P$33,10))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(5)'!$A$7:$P$23,14))</f>
        <v/>
      </c>
      <c r="C27" s="384" t="str">
        <f>IF($D27="","",VLOOKUP($D27,'1D ELO (5)'!$A$7:$P$33,15))</f>
        <v/>
      </c>
      <c r="D27" s="155"/>
      <c r="E27" s="461" t="str">
        <f>UPPER(IF($D27="","",VLOOKUP($D27,'1D ELO (5)'!$A$7:$P$33,5)))</f>
        <v/>
      </c>
      <c r="F27" s="450" t="str">
        <f>UPPER(IF($D27="","",VLOOKUP($D27,'1D ELO (5)'!$A$7:$P$33,2)))</f>
        <v/>
      </c>
      <c r="G27" s="450" t="str">
        <f>IF($D27="","",VLOOKUP($D27,'1D ELO (5)'!$A$7:$P$33,3))</f>
        <v/>
      </c>
      <c r="H27" s="462"/>
      <c r="I27" s="450" t="str">
        <f>IF($D27="","",VLOOKUP($D27,'1D ELO (5)'!$A$7:$P$33,4))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(5)'!$A$7:$P$33,11)))</f>
        <v/>
      </c>
      <c r="F28" s="450" t="str">
        <f>UPPER(IF($D27="","",VLOOKUP($D27,'1D ELO (5)'!$A$7:$P$33,8)))</f>
        <v/>
      </c>
      <c r="G28" s="450" t="str">
        <f>IF($D27="","",VLOOKUP($D27,'1D ELO (5)'!$A$7:$P$33,9))</f>
        <v/>
      </c>
      <c r="H28" s="462"/>
      <c r="I28" s="450" t="str">
        <f>IF($D27="","",VLOOKUP($D27,'1D ELO (5)'!$A$7:$P$33,10))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(5)'!$A$7:$P$23,14))</f>
        <v/>
      </c>
      <c r="C31" s="384" t="str">
        <f>IF($D31="","",VLOOKUP($D31,'1D ELO (5)'!$A$7:$P$33,15))</f>
        <v/>
      </c>
      <c r="D31" s="155"/>
      <c r="E31" s="461" t="str">
        <f>UPPER(IF($D31="","",VLOOKUP($D31,'1D ELO (5)'!$A$7:$P$33,5)))</f>
        <v/>
      </c>
      <c r="F31" s="450" t="str">
        <f>UPPER(IF($D31="","",VLOOKUP($D31,'1D ELO (5)'!$A$7:$P$33,2)))</f>
        <v/>
      </c>
      <c r="G31" s="450" t="str">
        <f>IF($D31="","",VLOOKUP($D31,'1D ELO (5)'!$A$7:$P$33,3))</f>
        <v/>
      </c>
      <c r="H31" s="462"/>
      <c r="I31" s="450" t="str">
        <f>IF($D31="","",VLOOKUP($D31,'1D ELO (5)'!$A$7:$P$33,4))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(5)'!$A$7:$P$33,11)))</f>
        <v/>
      </c>
      <c r="F32" s="450" t="str">
        <f>UPPER(IF($D31="","",VLOOKUP($D31,'1D ELO (5)'!$A$7:$P$33,8)))</f>
        <v/>
      </c>
      <c r="G32" s="450" t="str">
        <f>IF($D31="","",VLOOKUP($D31,'1D ELO (5)'!$A$7:$P$33,9))</f>
        <v/>
      </c>
      <c r="H32" s="462"/>
      <c r="I32" s="450" t="str">
        <f>IF($D31="","",VLOOKUP($D31,'1D ELO (5)'!$A$7:$P$33,10))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 (5)'!$A$7:$P$23,14))</f>
        <v/>
      </c>
      <c r="C35" s="384" t="str">
        <f>IF($D35="","",VLOOKUP($D35,'1D ELO (5)'!$A$7:$P$33,15))</f>
        <v/>
      </c>
      <c r="D35" s="155"/>
      <c r="E35" s="461" t="str">
        <f>UPPER(IF($D35="","",VLOOKUP($D35,'1D ELO (5)'!$A$7:$P$33,5)))</f>
        <v/>
      </c>
      <c r="F35" s="450" t="str">
        <f>UPPER(IF($D35="","",VLOOKUP($D35,'1D ELO (5)'!$A$7:$P$33,2)))</f>
        <v/>
      </c>
      <c r="G35" s="450" t="str">
        <f>IF($D35="","",VLOOKUP($D35,'1D ELO (5)'!$A$7:$P$33,3))</f>
        <v/>
      </c>
      <c r="H35" s="462"/>
      <c r="I35" s="450" t="str">
        <f>IF($D35="","",VLOOKUP($D35,'1D ELO (5)'!$A$7:$P$33,4))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 (5)'!$A$7:$P$33,11)))</f>
        <v/>
      </c>
      <c r="F36" s="450" t="str">
        <f>UPPER(IF($D35="","",VLOOKUP($D35,'1D ELO (5)'!$A$7:$P$33,8)))</f>
        <v/>
      </c>
      <c r="G36" s="450" t="str">
        <f>IF($D35="","",VLOOKUP($D35,'1D ELO (5)'!$A$7:$P$33,9))</f>
        <v/>
      </c>
      <c r="H36" s="462"/>
      <c r="I36" s="450" t="str">
        <f>IF($D35="","",VLOOKUP($D35,'1D ELO (5)'!$A$7:$P$33,10))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 (5)'!$A$7:$P$23,14))</f>
        <v/>
      </c>
      <c r="C39" s="384" t="str">
        <f>IF($D39="","",VLOOKUP($D39,'1D ELO (5)'!$A$7:$P$33,15))</f>
        <v/>
      </c>
      <c r="D39" s="155"/>
      <c r="E39" s="461" t="str">
        <f>UPPER(IF($D39="","",VLOOKUP($D39,'1D ELO (5)'!$A$7:$P$33,5)))</f>
        <v/>
      </c>
      <c r="F39" s="450" t="str">
        <f>UPPER(IF($D39="","",VLOOKUP($D39,'1D ELO (5)'!$A$7:$P$33,2)))</f>
        <v/>
      </c>
      <c r="G39" s="450" t="str">
        <f>IF($D39="","",VLOOKUP($D39,'1D ELO (5)'!$A$7:$P$33,3))</f>
        <v/>
      </c>
      <c r="H39" s="462"/>
      <c r="I39" s="450" t="str">
        <f>IF($D39="","",VLOOKUP($D39,'1D ELO (5)'!$A$7:$P$33,4))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 (5)'!$A$7:$P$33,11)))</f>
        <v/>
      </c>
      <c r="F40" s="450" t="str">
        <f>UPPER(IF($D39="","",VLOOKUP($D39,'1D ELO (5)'!$A$7:$P$33,8)))</f>
        <v/>
      </c>
      <c r="G40" s="450" t="str">
        <f>IF($D39="","",VLOOKUP($D39,'1D ELO (5)'!$A$7:$P$33,9))</f>
        <v/>
      </c>
      <c r="H40" s="462"/>
      <c r="I40" s="450" t="str">
        <f>IF($D39="","",VLOOKUP($D39,'1D ELO (5)'!$A$7:$P$33,10))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(5)'!$A$7:$P$23,14))</f>
        <v/>
      </c>
      <c r="C43" s="384" t="str">
        <f>IF($D43="","",VLOOKUP($D43,'1D ELO (5)'!$A$7:$P$33,15))</f>
        <v/>
      </c>
      <c r="D43" s="155"/>
      <c r="E43" s="461" t="str">
        <f>UPPER(IF($D43="","",VLOOKUP($D43,'1D ELO (5)'!$A$7:$P$33,5)))</f>
        <v/>
      </c>
      <c r="F43" s="450" t="str">
        <f>UPPER(IF($D43="","",VLOOKUP($D43,'1D ELO (5)'!$A$7:$P$33,2)))</f>
        <v/>
      </c>
      <c r="G43" s="450" t="str">
        <f>IF($D43="","",VLOOKUP($D43,'1D ELO (5)'!$A$7:$P$33,3))</f>
        <v/>
      </c>
      <c r="H43" s="462"/>
      <c r="I43" s="450" t="str">
        <f>IF($D43="","",VLOOKUP($D43,'1D ELO (5)'!$A$7:$P$33,4))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(5)'!$A$7:$P$33,11)))</f>
        <v/>
      </c>
      <c r="F44" s="450" t="str">
        <f>UPPER(IF($D43="","",VLOOKUP($D43,'1D ELO (5)'!$A$7:$P$33,8)))</f>
        <v/>
      </c>
      <c r="G44" s="450" t="str">
        <f>IF($D43="","",VLOOKUP($D43,'1D ELO (5)'!$A$7:$P$33,9))</f>
        <v/>
      </c>
      <c r="H44" s="462"/>
      <c r="I44" s="450" t="str">
        <f>IF($D43="","",VLOOKUP($D43,'1D ELO (5)'!$A$7:$P$33,10))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(5)'!$A$7:$P$23,14))</f>
        <v/>
      </c>
      <c r="C47" s="384" t="str">
        <f>IF($D47="","",VLOOKUP($D47,'1D ELO (5)'!$A$7:$P$33,15))</f>
        <v/>
      </c>
      <c r="D47" s="155"/>
      <c r="E47" s="461" t="str">
        <f>UPPER(IF($D47="","",VLOOKUP($D47,'1D ELO (5)'!$A$7:$P$33,5)))</f>
        <v/>
      </c>
      <c r="F47" s="450" t="str">
        <f>UPPER(IF($D47="","",VLOOKUP($D47,'1D ELO (5)'!$A$7:$P$33,2)))</f>
        <v/>
      </c>
      <c r="G47" s="450" t="str">
        <f>IF($D47="","",VLOOKUP($D47,'1D ELO (5)'!$A$7:$P$33,3))</f>
        <v/>
      </c>
      <c r="H47" s="462"/>
      <c r="I47" s="450" t="str">
        <f>IF($D47="","",VLOOKUP($D47,'1D ELO (5)'!$A$7:$P$33,4))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(5)'!$A$7:$P$33,11)))</f>
        <v/>
      </c>
      <c r="F48" s="450" t="str">
        <f>UPPER(IF($D47="","",VLOOKUP($D47,'1D ELO (5)'!$A$7:$P$33,8)))</f>
        <v/>
      </c>
      <c r="G48" s="450" t="str">
        <f>IF($D47="","",VLOOKUP($D47,'1D ELO (5)'!$A$7:$P$33,9))</f>
        <v/>
      </c>
      <c r="H48" s="462"/>
      <c r="I48" s="450" t="str">
        <f>IF($D47="","",VLOOKUP($D47,'1D ELO (5)'!$A$7:$P$33,10))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 (5)'!$A$7:$P$23,14))</f>
        <v/>
      </c>
      <c r="C51" s="384" t="str">
        <f>IF($D51="","",VLOOKUP($D51,'1D ELO (5)'!$A$7:$P$33,15))</f>
        <v/>
      </c>
      <c r="D51" s="155"/>
      <c r="E51" s="466" t="str">
        <f>UPPER(IF($D51="","",VLOOKUP($D51,'1D ELO (5)'!$A$7:$P$33,5)))</f>
        <v/>
      </c>
      <c r="F51" s="156" t="str">
        <f>UPPER(IF($D51="","",VLOOKUP($D51,'1D ELO (5)'!$A$7:$P$33,2)))</f>
        <v/>
      </c>
      <c r="G51" s="156" t="str">
        <f>IF($D51="","",VLOOKUP($D51,'1D ELO (5)'!$A$7:$P$33,3))</f>
        <v/>
      </c>
      <c r="H51" s="304"/>
      <c r="I51" s="156" t="str">
        <f>IF($D51="","",VLOOKUP($D51,'1D ELO (5)'!$A$7:$P$33,4))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 (5)'!$A$7:$P$33,11)))</f>
        <v/>
      </c>
      <c r="F52" s="618" t="str">
        <f>UPPER(IF($D51="","",VLOOKUP($D51,'1D ELO (5)'!$A$7:$P$33,8)))</f>
        <v/>
      </c>
      <c r="G52" s="618" t="str">
        <f>IF($D51="","",VLOOKUP($D51,'1D ELO (5)'!$A$7:$P$33,9))</f>
        <v/>
      </c>
      <c r="H52" s="619"/>
      <c r="I52" s="618" t="str">
        <f>IF($D51="","",VLOOKUP($D51,'1D ELO (5)'!$A$7:$P$33,10))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(5)'!$A$7:$P$23,14))</f>
        <v/>
      </c>
      <c r="C55" s="384" t="str">
        <f>IF($D55="","",VLOOKUP($D55,'1D ELO (5)'!$A$7:$P$33,15))</f>
        <v/>
      </c>
      <c r="D55" s="155"/>
      <c r="E55" s="461" t="str">
        <f>UPPER(IF($D55="","",VLOOKUP($D55,'1D ELO (5)'!$A$7:$P$33,5)))</f>
        <v/>
      </c>
      <c r="F55" s="450" t="str">
        <f>UPPER(IF($D55="","",VLOOKUP($D55,'1D ELO (5)'!$A$7:$P$33,2)))</f>
        <v/>
      </c>
      <c r="G55" s="450" t="str">
        <f>IF($D55="","",VLOOKUP($D55,'1D ELO (5)'!$A$7:$P$33,3))</f>
        <v/>
      </c>
      <c r="H55" s="462"/>
      <c r="I55" s="450" t="str">
        <f>IF($D55="","",VLOOKUP($D55,'1D ELO (5)'!$A$7:$P$33,4))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(5)'!$A$7:$P$33,11)))</f>
        <v/>
      </c>
      <c r="F56" s="450" t="str">
        <f>UPPER(IF($D55="","",VLOOKUP($D55,'1D ELO (5)'!$A$7:$P$33,8)))</f>
        <v/>
      </c>
      <c r="G56" s="450" t="str">
        <f>IF($D55="","",VLOOKUP($D55,'1D ELO (5)'!$A$7:$P$33,9))</f>
        <v/>
      </c>
      <c r="H56" s="462"/>
      <c r="I56" s="450" t="str">
        <f>IF($D55="","",VLOOKUP($D55,'1D ELO (5)'!$A$7:$P$33,10))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(5)'!$A$7:$P$23,14))</f>
        <v/>
      </c>
      <c r="C59" s="384" t="str">
        <f>IF($D59="","",VLOOKUP($D59,'1D ELO (5)'!$A$7:$P$33,15))</f>
        <v/>
      </c>
      <c r="D59" s="155"/>
      <c r="E59" s="461" t="str">
        <f>UPPER(IF($D59="","",VLOOKUP($D59,'1D ELO (5)'!$A$7:$P$33,5)))</f>
        <v/>
      </c>
      <c r="F59" s="450" t="str">
        <f>UPPER(IF($D59="","",VLOOKUP($D59,'1D ELO (5)'!$A$7:$P$33,2)))</f>
        <v/>
      </c>
      <c r="G59" s="450" t="str">
        <f>IF($D59="","",VLOOKUP($D59,'1D ELO (5)'!$A$7:$P$33,3))</f>
        <v/>
      </c>
      <c r="H59" s="462"/>
      <c r="I59" s="450" t="str">
        <f>IF($D59="","",VLOOKUP($D59,'1D ELO (5)'!$A$7:$P$33,4))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(5)'!$A$7:$P$33,11)))</f>
        <v/>
      </c>
      <c r="F60" s="450" t="str">
        <f>UPPER(IF($D59="","",VLOOKUP($D59,'1D ELO (5)'!$A$7:$P$33,8)))</f>
        <v/>
      </c>
      <c r="G60" s="450" t="str">
        <f>IF($D59="","",VLOOKUP($D59,'1D ELO (5)'!$A$7:$P$33,9))</f>
        <v/>
      </c>
      <c r="H60" s="462"/>
      <c r="I60" s="450" t="str">
        <f>IF($D59="","",VLOOKUP($D59,'1D ELO (5)'!$A$7:$P$33,10))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(5)'!$A$7:$P$23,14))</f>
        <v/>
      </c>
      <c r="C63" s="384" t="str">
        <f>IF($D63="","",VLOOKUP($D63,'1D ELO (5)'!$A$7:$P$33,15))</f>
        <v/>
      </c>
      <c r="D63" s="155"/>
      <c r="E63" s="461" t="str">
        <f>UPPER(IF($D63="","",VLOOKUP($D63,'1D ELO (5)'!$A$7:$P$33,5)))</f>
        <v/>
      </c>
      <c r="F63" s="450" t="str">
        <f>UPPER(IF($D63="","",VLOOKUP($D63,'1D ELO (5)'!$A$7:$P$33,2)))</f>
        <v/>
      </c>
      <c r="G63" s="450" t="str">
        <f>IF($D63="","",VLOOKUP($D63,'1D ELO (5)'!$A$7:$P$33,3))</f>
        <v/>
      </c>
      <c r="H63" s="462"/>
      <c r="I63" s="450" t="str">
        <f>IF($D63="","",VLOOKUP($D63,'1D ELO (5)'!$A$7:$P$33,4))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 (5)'!$A$7:$P$33,11)))</f>
        <v/>
      </c>
      <c r="F64" s="450" t="str">
        <f>UPPER(IF($D63="","",VLOOKUP($D63,'1D ELO (5)'!$A$7:$P$33,8)))</f>
        <v/>
      </c>
      <c r="G64" s="450" t="str">
        <f>IF($D63="","",VLOOKUP($D63,'1D ELO (5)'!$A$7:$P$33,9))</f>
        <v/>
      </c>
      <c r="H64" s="462"/>
      <c r="I64" s="450" t="str">
        <f>IF($D63="","",VLOOKUP($D63,'1D ELO (5)'!$A$7:$P$33,10))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 (5)'!$A$7:$P$23,14))</f>
        <v/>
      </c>
      <c r="C67" s="384" t="str">
        <f>IF($D67="","",VLOOKUP($D67,'1D ELO (5)'!$A$7:$P$33,15))</f>
        <v/>
      </c>
      <c r="D67" s="155"/>
      <c r="E67" s="466" t="str">
        <f>UPPER(IF($D67="","",VLOOKUP($D67,'1D ELO (5)'!$A$7:$P$33,5)))</f>
        <v/>
      </c>
      <c r="F67" s="156" t="str">
        <f>UPPER(IF($D67="","",VLOOKUP($D67,'1D ELO (5)'!$A$7:$P$33,2)))</f>
        <v/>
      </c>
      <c r="G67" s="156" t="str">
        <f>IF($D67="","",VLOOKUP($D67,'1D ELO (5)'!$A$7:$P$33,3))</f>
        <v/>
      </c>
      <c r="H67" s="304"/>
      <c r="I67" s="156" t="str">
        <f>IF($D67="","",VLOOKUP($D67,'1D ELO (5)'!$A$7:$P$33,4))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 (5)'!$A$7:$P$33,11)))</f>
        <v/>
      </c>
      <c r="F68" s="618" t="str">
        <f>UPPER(IF($D67="","",VLOOKUP($D67,'1D ELO (5)'!$A$7:$P$33,8)))</f>
        <v/>
      </c>
      <c r="G68" s="618" t="str">
        <f>IF($D67="","",VLOOKUP($D67,'1D ELO (5)'!$A$7:$P$33,9))</f>
        <v/>
      </c>
      <c r="H68" s="619"/>
      <c r="I68" s="618" t="str">
        <f>IF($D67="","",VLOOKUP($D67,'1D ELO (5)'!$A$7:$P$33,10))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 (5)'!$A$7:$L$23,2)))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 (5)'!$A$7:$L$23,8)))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 (5)'!$A$7:$L$23,2)))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(5)'!$A$7:$L$23,8)))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(5)'!$A$7:$L$23,2)))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(5)'!$A$7:$L$23,8)))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(5)'!$A$7:$L$23,2)))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(5)'!$A$7:$L$23,8)))</f>
        <v>0</v>
      </c>
      <c r="G79" s="330"/>
      <c r="H79" s="330"/>
      <c r="I79" s="331"/>
      <c r="J79" s="332"/>
      <c r="K79" s="230"/>
      <c r="L79" s="229"/>
      <c r="M79" s="230"/>
      <c r="N79" s="231"/>
      <c r="O79" s="230" t="str">
        <f>R4</f>
        <v>Kovács Zoltán</v>
      </c>
      <c r="P79" s="229"/>
      <c r="Q79" s="230"/>
      <c r="R79" s="333">
        <f>MIN(4,'1D ELO (5)'!$P$5)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39" priority="1" stopIfTrue="1" operator="lessThan">
      <formula>5</formula>
    </cfRule>
  </conditionalFormatting>
  <conditionalFormatting sqref="E7:F7 E11:F11 E15:F15 E19:F19 E23:F23 E27:F27 E31:F31 E35:F35 E39:F39 E43:F43 E47:F47 E51:F51 E55:F55 E59:F59 E63:F63 E67:F67">
    <cfRule type="cellIs" dxfId="38" priority="2" stopIfTrue="1" operator="equal">
      <formula>"Bye"</formula>
    </cfRule>
  </conditionalFormatting>
  <conditionalFormatting sqref="I10 K14 I18 M22 I26 K30 I34 O38 I42 K46 I50 M54 I58 K62 I66">
    <cfRule type="expression" dxfId="37" priority="8" stopIfTrue="1">
      <formula>AND($O$1="CU",I10="Umpire")</formula>
    </cfRule>
    <cfRule type="expression" dxfId="36" priority="9" stopIfTrue="1">
      <formula>AND($O$1="CU",I10&lt;&gt;"Umpire",J10&lt;&gt;"")</formula>
    </cfRule>
    <cfRule type="expression" dxfId="35" priority="10" stopIfTrue="1">
      <formula>AND($O$1="CU",I10&lt;&gt;"Umpire")</formula>
    </cfRule>
  </conditionalFormatting>
  <conditionalFormatting sqref="J10 L14 J18 N22 J26 L30 J34 P38 J42 L46 J50 N54 J58 L62 J66">
    <cfRule type="expression" dxfId="34" priority="3" stopIfTrue="1">
      <formula>$O$1="CU"</formula>
    </cfRule>
  </conditionalFormatting>
  <conditionalFormatting sqref="K9 M13 K17 O21 K25 M29 K33 Q37 K41 M45 K49 O53 K57 M61 K65">
    <cfRule type="expression" dxfId="33" priority="6" stopIfTrue="1">
      <formula>J10="as"</formula>
    </cfRule>
    <cfRule type="expression" dxfId="32" priority="7" stopIfTrue="1">
      <formula>J10="bs"</formula>
    </cfRule>
  </conditionalFormatting>
  <conditionalFormatting sqref="K10 M14 K18 O22 K26 M30 K34 Q38 K42 M46 K50 O54 K58 M62 K66">
    <cfRule type="expression" dxfId="31" priority="4" stopIfTrue="1">
      <formula>J10="as"</formula>
    </cfRule>
    <cfRule type="expression" dxfId="30" priority="5" stopIfTrue="1">
      <formula>J10="bs"</formula>
    </cfRule>
  </conditionalFormatting>
  <dataValidations count="1">
    <dataValidation type="list" allowBlank="1" showInputMessage="1" sqref="I10 K14 M22 K30 O38 M54 K46 K62 I66 I34 I50 I26 I58 I18 I42" xr:uid="{866289F0-A654-42D5-9155-40B9F5DC507F}">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1921" r:id="rId3"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1922"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D4514-11B4-4230-B149-1493363F00BA}">
  <sheetPr codeName="Sheet49">
    <tabColor indexed="17"/>
  </sheetPr>
  <dimension ref="A1:U154"/>
  <sheetViews>
    <sheetView showGridLines="0" showZeros="0" workbookViewId="0">
      <selection activeCell="S20" sqref="S20"/>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Diákolimpiai Döntő</v>
      </c>
      <c r="B1" s="134"/>
      <c r="E1" s="6"/>
      <c r="I1" s="379"/>
      <c r="J1" s="133"/>
      <c r="K1" s="293" t="s">
        <v>145</v>
      </c>
      <c r="L1" s="293"/>
      <c r="M1" s="294"/>
      <c r="N1" s="133"/>
      <c r="O1" s="133"/>
      <c r="P1" s="133"/>
      <c r="R1" s="133"/>
    </row>
    <row r="2" spans="1:21" s="106" customFormat="1" x14ac:dyDescent="0.25">
      <c r="A2" s="449" t="s">
        <v>122</v>
      </c>
      <c r="B2" s="95"/>
      <c r="C2" s="95"/>
      <c r="D2" s="95"/>
      <c r="E2" s="86"/>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71" t="str">
        <f>Altalanos!$A$10</f>
        <v xml:space="preserve">2026. május 7. </v>
      </c>
      <c r="B4" s="771"/>
      <c r="C4" s="771"/>
      <c r="D4" s="141"/>
      <c r="E4" s="141"/>
      <c r="F4" s="141"/>
      <c r="G4" s="142" t="str">
        <f>Altalanos!$C$10</f>
        <v>Gyula</v>
      </c>
      <c r="H4" s="297"/>
      <c r="I4" s="141"/>
      <c r="J4" s="298"/>
      <c r="K4" s="144"/>
      <c r="L4" s="143"/>
      <c r="M4" s="102"/>
      <c r="N4" s="298"/>
      <c r="O4" s="141"/>
      <c r="P4" s="298"/>
      <c r="Q4" s="141"/>
      <c r="R4" s="88" t="str">
        <f>Altalanos!$E$10</f>
        <v>Kovács Zoltán</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2" customFormat="1" ht="12" customHeight="1" thickBot="1" x14ac:dyDescent="0.3">
      <c r="A6" s="713"/>
      <c r="B6" s="707"/>
      <c r="C6" s="707"/>
      <c r="D6" s="707"/>
      <c r="E6" s="707"/>
      <c r="F6" s="726"/>
      <c r="G6" s="726"/>
      <c r="I6" s="726"/>
      <c r="J6" s="727"/>
      <c r="K6" s="707"/>
      <c r="L6" s="727"/>
      <c r="M6" s="707"/>
      <c r="N6" s="727"/>
      <c r="O6" s="707"/>
      <c r="P6" s="727"/>
      <c r="Q6" s="707"/>
      <c r="R6" s="728"/>
    </row>
    <row r="7" spans="1:21" s="38" customFormat="1" ht="10.5" customHeight="1" x14ac:dyDescent="0.25">
      <c r="A7" s="303">
        <v>1</v>
      </c>
      <c r="B7" s="384" t="str">
        <f>IF($D7="","",VLOOKUP($D7,'1D ELO (5)'!$A$7:$P$39,14))</f>
        <v/>
      </c>
      <c r="C7" s="384" t="str">
        <f>IF($D7="","",VLOOKUP($D7,'1D ELO (5)'!$A$7:$P$39,15))</f>
        <v/>
      </c>
      <c r="D7" s="155"/>
      <c r="E7" s="466" t="str">
        <f>UPPER(IF($D7="","",VLOOKUP($D7,'1D ELO (5)'!$A$7:$P$33,5)))</f>
        <v/>
      </c>
      <c r="F7" s="156" t="str">
        <f>UPPER(IF($D7="","",VLOOKUP($D7,'1D ELO (5)'!$A$7:$P$33,2)))</f>
        <v/>
      </c>
      <c r="G7" s="156" t="str">
        <f>IF($D7="","",VLOOKUP($D7,'1D ELO (5)'!$A$7:$P$33,3))</f>
        <v/>
      </c>
      <c r="H7" s="304"/>
      <c r="I7" s="156" t="str">
        <f>IF($D7="","",VLOOKUP($D7,'1D ELO (5)'!$A$7:$P$33,4))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 (5)'!$A$7:$P$33,11)))</f>
        <v/>
      </c>
      <c r="F8" s="156" t="str">
        <f>UPPER(IF($D7="","",VLOOKUP($D7,'1D ELO (5)'!$A$7:$P$33,8)))</f>
        <v/>
      </c>
      <c r="G8" s="156" t="str">
        <f>IF($D7="","",VLOOKUP($D7,'1D ELO (5)'!$A$7:$P$33,9))</f>
        <v/>
      </c>
      <c r="H8" s="304"/>
      <c r="I8" s="156" t="str">
        <f>IF($D7="","",VLOOKUP($D7,'1D ELO (5)'!$A$7:$P$33,10))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(5)'!$A$7:$P$39,14))</f>
        <v/>
      </c>
      <c r="C11" s="384" t="str">
        <f>IF($D11="","",VLOOKUP($D11,'1D ELO (5)'!$A$7:$P$39,15))</f>
        <v/>
      </c>
      <c r="D11" s="155"/>
      <c r="E11" s="461" t="str">
        <f>UPPER(IF($D11="","",VLOOKUP($D11,'1D ELO (5)'!$A$7:$P$39,5)))</f>
        <v/>
      </c>
      <c r="F11" s="450" t="str">
        <f>UPPER(IF($D11="","",VLOOKUP($D11,'1D ELO (5)'!$A$7:$P$39,2)))</f>
        <v/>
      </c>
      <c r="G11" s="450" t="str">
        <f>IF($D11="","",VLOOKUP($D11,'1D ELO (5)'!$A$7:$P$39,3))</f>
        <v/>
      </c>
      <c r="H11" s="462"/>
      <c r="I11" s="450" t="str">
        <f>IF($D11="","",VLOOKUP($D11,'1D ELO (5)'!$A$7:$P$39,4))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(5)'!$A$7:$P$33,11)))</f>
        <v/>
      </c>
      <c r="F12" s="450" t="str">
        <f>UPPER(IF($D11="","",VLOOKUP($D11,'1D ELO (5)'!$A$7:$P$33,8)))</f>
        <v/>
      </c>
      <c r="G12" s="450" t="str">
        <f>IF($D11="","",VLOOKUP($D11,'1D ELO (5)'!$A$7:$P$33,9))</f>
        <v/>
      </c>
      <c r="H12" s="462"/>
      <c r="I12" s="450" t="str">
        <f>IF($D11="","",VLOOKUP($D11,'1D ELO (5)'!$A$7:$P$33,10))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(5)'!$A$7:$P$39,14))</f>
        <v/>
      </c>
      <c r="C15" s="384" t="str">
        <f>IF($D15="","",VLOOKUP($D15,'1D ELO (5)'!$A$7:$P$39,15))</f>
        <v/>
      </c>
      <c r="D15" s="155"/>
      <c r="E15" s="461" t="str">
        <f>UPPER(IF($D15="","",VLOOKUP($D15,'1D ELO (5)'!$A$7:$P$39,5)))</f>
        <v/>
      </c>
      <c r="F15" s="450" t="str">
        <f>UPPER(IF($D15="","",VLOOKUP($D15,'1D ELO (5)'!$A$7:$P$39,2)))</f>
        <v/>
      </c>
      <c r="G15" s="450" t="str">
        <f>IF($D15="","",VLOOKUP($D15,'1D ELO (5)'!$A$7:$P$39,3))</f>
        <v/>
      </c>
      <c r="H15" s="462"/>
      <c r="I15" s="450" t="str">
        <f>IF($D15="","",VLOOKUP($D15,'1D ELO (5)'!$A$7:$P$39,4))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(5)'!$A$7:$P$33,11)))</f>
        <v/>
      </c>
      <c r="F16" s="450" t="str">
        <f>UPPER(IF($D15="","",VLOOKUP($D15,'1D ELO (5)'!$A$7:$P$33,8)))</f>
        <v/>
      </c>
      <c r="G16" s="450" t="str">
        <f>IF($D15="","",VLOOKUP($D15,'1D ELO (5)'!$A$7:$P$33,9))</f>
        <v/>
      </c>
      <c r="H16" s="462"/>
      <c r="I16" s="450" t="str">
        <f>IF($D15="","",VLOOKUP($D15,'1D ELO (5)'!$A$7:$P$33,10))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(5)'!$A$7:$P$39,14))</f>
        <v/>
      </c>
      <c r="C19" s="384" t="str">
        <f>IF($D19="","",VLOOKUP($D19,'1D ELO (5)'!$A$7:$P$39,15))</f>
        <v/>
      </c>
      <c r="D19" s="155"/>
      <c r="E19" s="461" t="str">
        <f>UPPER(IF($D19="","",VLOOKUP($D19,'1D ELO (5)'!$A$7:$P$39,5)))</f>
        <v/>
      </c>
      <c r="F19" s="450" t="str">
        <f>UPPER(IF($D19="","",VLOOKUP($D19,'1D ELO (5)'!$A$7:$P$39,2)))</f>
        <v/>
      </c>
      <c r="G19" s="450" t="str">
        <f>IF($D19="","",VLOOKUP($D19,'1D ELO (5)'!$A$7:$P$39,3))</f>
        <v/>
      </c>
      <c r="H19" s="462"/>
      <c r="I19" s="450" t="str">
        <f>IF($D19="","",VLOOKUP($D19,'1D ELO (5)'!$A$7:$P$39,4))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(5)'!$A$7:$P$33,11)))</f>
        <v/>
      </c>
      <c r="F20" s="450" t="str">
        <f>UPPER(IF($D19="","",VLOOKUP($D19,'1D ELO (5)'!$A$7:$P$33,8)))</f>
        <v/>
      </c>
      <c r="G20" s="450" t="str">
        <f>IF($D19="","",VLOOKUP($D19,'1D ELO (5)'!$A$7:$P$33,9))</f>
        <v/>
      </c>
      <c r="H20" s="462"/>
      <c r="I20" s="450" t="str">
        <f>IF($D19="","",VLOOKUP($D19,'1D ELO (5)'!$A$7:$P$33,10))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(5)'!$A$7:$P$39,14))</f>
        <v/>
      </c>
      <c r="C23" s="384" t="str">
        <f>IF($D23="","",VLOOKUP($D23,'1D ELO (5)'!$A$7:$P$39,15))</f>
        <v/>
      </c>
      <c r="D23" s="155"/>
      <c r="E23" s="461" t="str">
        <f>UPPER(IF($D23="","",VLOOKUP($D23,'1D ELO (5)'!$A$7:$P$39,5)))</f>
        <v/>
      </c>
      <c r="F23" s="450" t="str">
        <f>UPPER(IF($D23="","",VLOOKUP($D23,'1D ELO (5)'!$A$7:$P$39,2)))</f>
        <v/>
      </c>
      <c r="G23" s="450" t="str">
        <f>IF($D23="","",VLOOKUP($D23,'1D ELO (5)'!$A$7:$P$39,3))</f>
        <v/>
      </c>
      <c r="H23" s="462"/>
      <c r="I23" s="450" t="str">
        <f>IF($D23="","",VLOOKUP($D23,'1D ELO (5)'!$A$7:$P$39,4))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 (5)'!$A$7:$P$33,11)))</f>
        <v/>
      </c>
      <c r="F24" s="450" t="str">
        <f>UPPER(IF($D23="","",VLOOKUP($D23,'1D ELO (5)'!$A$7:$P$33,8)))</f>
        <v/>
      </c>
      <c r="G24" s="450" t="str">
        <f>IF($D23="","",VLOOKUP($D23,'1D ELO (5)'!$A$7:$P$33,9))</f>
        <v/>
      </c>
      <c r="H24" s="462"/>
      <c r="I24" s="450" t="str">
        <f>IF($D23="","",VLOOKUP($D23,'1D ELO (5)'!$A$7:$P$33,10))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(5)'!$A$7:$P$39,14))</f>
        <v/>
      </c>
      <c r="C27" s="384" t="str">
        <f>IF($D27="","",VLOOKUP($D27,'1D ELO (5)'!$A$7:$P$39,15))</f>
        <v/>
      </c>
      <c r="D27" s="155"/>
      <c r="E27" s="461" t="str">
        <f>UPPER(IF($D27="","",VLOOKUP($D27,'1D ELO (5)'!$A$7:$P$39,5)))</f>
        <v/>
      </c>
      <c r="F27" s="450" t="str">
        <f>UPPER(IF($D27="","",VLOOKUP($D27,'1D ELO (5)'!$A$7:$P$39,2)))</f>
        <v/>
      </c>
      <c r="G27" s="450" t="str">
        <f>IF($D27="","",VLOOKUP($D27,'1D ELO (5)'!$A$7:$P$39,3))</f>
        <v/>
      </c>
      <c r="H27" s="462"/>
      <c r="I27" s="450" t="str">
        <f>IF($D27="","",VLOOKUP($D27,'1D ELO (5)'!$A$7:$P$39,4))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(5)'!$A$7:$P$33,11)))</f>
        <v/>
      </c>
      <c r="F28" s="450" t="str">
        <f>UPPER(IF($D27="","",VLOOKUP($D27,'1D ELO (5)'!$A$7:$P$33,8)))</f>
        <v/>
      </c>
      <c r="G28" s="450" t="str">
        <f>IF($D27="","",VLOOKUP($D27,'1D ELO (5)'!$A$7:$P$33,9))</f>
        <v/>
      </c>
      <c r="H28" s="462"/>
      <c r="I28" s="450" t="str">
        <f>IF($D27="","",VLOOKUP($D27,'1D ELO (5)'!$A$7:$P$33,10))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(5)'!$A$7:$P$39,14))</f>
        <v/>
      </c>
      <c r="C31" s="384" t="str">
        <f>IF($D31="","",VLOOKUP($D31,'1D ELO (5)'!$A$7:$P$39,15))</f>
        <v/>
      </c>
      <c r="D31" s="155"/>
      <c r="E31" s="461" t="str">
        <f>UPPER(IF($D31="","",VLOOKUP($D31,'1D ELO (5)'!$A$7:$P$39,5)))</f>
        <v/>
      </c>
      <c r="F31" s="450" t="str">
        <f>UPPER(IF($D31="","",VLOOKUP($D31,'1D ELO (5)'!$A$7:$P$39,2)))</f>
        <v/>
      </c>
      <c r="G31" s="450" t="str">
        <f>IF($D31="","",VLOOKUP($D31,'1D ELO (5)'!$A$7:$P$39,3))</f>
        <v/>
      </c>
      <c r="H31" s="462"/>
      <c r="I31" s="450" t="str">
        <f>IF($D31="","",VLOOKUP($D31,'1D ELO (5)'!$A$7:$P$39,4))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(5)'!$A$7:$P$33,11)))</f>
        <v/>
      </c>
      <c r="F32" s="450" t="str">
        <f>UPPER(IF($D31="","",VLOOKUP($D31,'1D ELO (5)'!$A$7:$P$33,8)))</f>
        <v/>
      </c>
      <c r="G32" s="450" t="str">
        <f>IF($D31="","",VLOOKUP($D31,'1D ELO (5)'!$A$7:$P$33,9))</f>
        <v/>
      </c>
      <c r="H32" s="462"/>
      <c r="I32" s="450" t="str">
        <f>IF($D31="","",VLOOKUP($D31,'1D ELO (5)'!$A$7:$P$33,10))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 (5)'!$A$7:$P$39,14))</f>
        <v/>
      </c>
      <c r="C35" s="384" t="str">
        <f>IF($D35="","",VLOOKUP($D35,'1D ELO (5)'!$A$7:$P$39,15))</f>
        <v/>
      </c>
      <c r="D35" s="155"/>
      <c r="E35" s="617" t="str">
        <f>UPPER(IF($D35="","",VLOOKUP($D35,'1D ELO (5)'!$A$7:$P$39,5)))</f>
        <v/>
      </c>
      <c r="F35" s="618" t="str">
        <f>UPPER(IF($D35="","",VLOOKUP($D35,'1D ELO (5)'!$A$7:$P$39,2)))</f>
        <v/>
      </c>
      <c r="G35" s="618" t="str">
        <f>IF($D35="","",VLOOKUP($D35,'1D ELO (5)'!$A$7:$P$39,3))</f>
        <v/>
      </c>
      <c r="H35" s="619"/>
      <c r="I35" s="618" t="str">
        <f>IF($D35="","",VLOOKUP($D35,'1D ELO (5)'!$A$7:$P$39,4))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 (5)'!$A$7:$P$33,11)))</f>
        <v/>
      </c>
      <c r="F36" s="618" t="str">
        <f>UPPER(IF($D35="","",VLOOKUP($D35,'1D ELO (5)'!$A$7:$P$33,8)))</f>
        <v/>
      </c>
      <c r="G36" s="618" t="str">
        <f>IF($D35="","",VLOOKUP($D35,'1D ELO (5)'!$A$7:$P$33,9))</f>
        <v/>
      </c>
      <c r="H36" s="619"/>
      <c r="I36" s="618" t="str">
        <f>IF($D35="","",VLOOKUP($D35,'1D ELO (5)'!$A$7:$P$33,10))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 (5)'!$A$7:$P$39,14))</f>
        <v/>
      </c>
      <c r="C39" s="384" t="str">
        <f>IF($D39="","",VLOOKUP($D39,'1D ELO (5)'!$A$7:$P$39,15))</f>
        <v/>
      </c>
      <c r="D39" s="155"/>
      <c r="E39" s="466" t="str">
        <f>UPPER(IF($D39="","",VLOOKUP($D39,'1D ELO (5)'!$A$7:$P$39,5)))</f>
        <v/>
      </c>
      <c r="F39" s="618" t="str">
        <f>UPPER(IF($D39="","",VLOOKUP($D39,'1D ELO (5)'!$A$7:$P$39,2)))</f>
        <v/>
      </c>
      <c r="G39" s="618" t="str">
        <f>IF($D39="","",VLOOKUP($D39,'1D ELO (5)'!$A$7:$P$39,3))</f>
        <v/>
      </c>
      <c r="H39" s="619"/>
      <c r="I39" s="618" t="str">
        <f>IF($D39="","",VLOOKUP($D39,'1D ELO (5)'!$A$7:$P$39,4))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 (5)'!$A$7:$P$33,11)))</f>
        <v/>
      </c>
      <c r="F40" s="156" t="str">
        <f>UPPER(IF($D39="","",VLOOKUP($D39,'1D ELO (5)'!$A$7:$P$33,8)))</f>
        <v/>
      </c>
      <c r="G40" s="156" t="str">
        <f>IF($D39="","",VLOOKUP($D39,'1D ELO (5)'!$A$7:$P$33,9))</f>
        <v/>
      </c>
      <c r="H40" s="304"/>
      <c r="I40" s="156" t="str">
        <f>IF($D39="","",VLOOKUP($D39,'1D ELO (5)'!$A$7:$P$33,10))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(5)'!$A$7:$P$39,13))</f>
        <v/>
      </c>
      <c r="C43" s="384" t="str">
        <f>IF($D43="","",VLOOKUP($D43,'1D ELO (5)'!$A$7:$P$39,15))</f>
        <v/>
      </c>
      <c r="D43" s="155"/>
      <c r="E43" s="461" t="str">
        <f>UPPER(IF($D43="","",VLOOKUP($D43,'1D ELO (5)'!$A$7:$P$39,5)))</f>
        <v/>
      </c>
      <c r="F43" s="450" t="str">
        <f>UPPER(IF($D43="","",VLOOKUP($D43,'1D ELO (5)'!$A$7:$P$39,2)))</f>
        <v/>
      </c>
      <c r="G43" s="450" t="str">
        <f>IF($D43="","",VLOOKUP($D43,'1D ELO (5)'!$A$7:$P$39,3))</f>
        <v/>
      </c>
      <c r="H43" s="462"/>
      <c r="I43" s="450" t="str">
        <f>IF($D43="","",VLOOKUP($D43,'1D ELO (5)'!$A$7:$P$39,4))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(5)'!$A$7:$P$33,11)))</f>
        <v/>
      </c>
      <c r="F44" s="450" t="str">
        <f>UPPER(IF($D43="","",VLOOKUP($D43,'1D ELO (5)'!$A$7:$P$33,8)))</f>
        <v/>
      </c>
      <c r="G44" s="450" t="str">
        <f>IF($D43="","",VLOOKUP($D43,'1D ELO (5)'!$A$7:$P$33,9))</f>
        <v/>
      </c>
      <c r="H44" s="462"/>
      <c r="I44" s="450" t="str">
        <f>IF($D43="","",VLOOKUP($D43,'1D ELO (5)'!$A$7:$P$33,10))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(5)'!$A$7:$P$39,14))</f>
        <v/>
      </c>
      <c r="C47" s="384" t="str">
        <f>IF($D47="","",VLOOKUP($D47,'1D ELO (5)'!$A$7:$P$39,15))</f>
        <v/>
      </c>
      <c r="D47" s="155"/>
      <c r="E47" s="461" t="str">
        <f>UPPER(IF($D47="","",VLOOKUP($D47,'1D ELO (5)'!$A$7:$P$39,5)))</f>
        <v/>
      </c>
      <c r="F47" s="450" t="str">
        <f>UPPER(IF($D47="","",VLOOKUP($D47,'1D ELO (5)'!$A$7:$P$39,2)))</f>
        <v/>
      </c>
      <c r="G47" s="450" t="str">
        <f>IF($D47="","",VLOOKUP($D47,'1D ELO (5)'!$A$7:$P$39,3))</f>
        <v/>
      </c>
      <c r="H47" s="462"/>
      <c r="I47" s="450" t="str">
        <f>IF($D47="","",VLOOKUP($D47,'1D ELO (5)'!$A$7:$P$39,4))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(5)'!$A$7:$P$33,11)))</f>
        <v/>
      </c>
      <c r="F48" s="450" t="str">
        <f>UPPER(IF($D47="","",VLOOKUP($D47,'1D ELO (5)'!$A$7:$P$33,8)))</f>
        <v/>
      </c>
      <c r="G48" s="450" t="str">
        <f>IF($D47="","",VLOOKUP($D47,'1D ELO (5)'!$A$7:$P$33,9))</f>
        <v/>
      </c>
      <c r="H48" s="462"/>
      <c r="I48" s="450" t="str">
        <f>IF($D47="","",VLOOKUP($D47,'1D ELO (5)'!$A$7:$P$33,10))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 (5)'!$A$7:$P$39,14))</f>
        <v/>
      </c>
      <c r="C51" s="384" t="str">
        <f>IF($D51="","",VLOOKUP($D51,'1D ELO (5)'!$A$7:$P$39,15))</f>
        <v/>
      </c>
      <c r="D51" s="155"/>
      <c r="E51" s="461" t="str">
        <f>UPPER(IF($D51="","",VLOOKUP($D51,'1D ELO (5)'!$A$7:$P$39,5)))</f>
        <v/>
      </c>
      <c r="F51" s="450" t="str">
        <f>UPPER(IF($D51="","",VLOOKUP($D51,'1D ELO (5)'!$A$7:$P$39,2)))</f>
        <v/>
      </c>
      <c r="G51" s="450" t="str">
        <f>IF($D51="","",VLOOKUP($D51,'1D ELO (5)'!$A$7:$P$39,3))</f>
        <v/>
      </c>
      <c r="H51" s="462"/>
      <c r="I51" s="450" t="str">
        <f>IF($D51="","",VLOOKUP($D51,'1D ELO (5)'!$A$7:$P$39,4))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 (5)'!$A$7:$P$33,11)))</f>
        <v/>
      </c>
      <c r="F52" s="450" t="str">
        <f>UPPER(IF($D51="","",VLOOKUP($D51,'1D ELO (5)'!$A$7:$P$33,8)))</f>
        <v/>
      </c>
      <c r="G52" s="450" t="str">
        <f>IF($D51="","",VLOOKUP($D51,'1D ELO (5)'!$A$7:$P$33,9))</f>
        <v/>
      </c>
      <c r="H52" s="462"/>
      <c r="I52" s="450" t="str">
        <f>IF($D51="","",VLOOKUP($D51,'1D ELO (5)'!$A$7:$P$33,10))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(5)'!$A$7:$P$39,14))</f>
        <v/>
      </c>
      <c r="C55" s="384" t="str">
        <f>IF($D55="","",VLOOKUP($D55,'1D ELO (5)'!$A$7:$P$39,15))</f>
        <v/>
      </c>
      <c r="D55" s="155"/>
      <c r="E55" s="461" t="str">
        <f>UPPER(IF($D55="","",VLOOKUP($D55,'1D ELO (5)'!$A$7:$P$39,5)))</f>
        <v/>
      </c>
      <c r="F55" s="450" t="str">
        <f>UPPER(IF($D55="","",VLOOKUP($D55,'1D ELO (5)'!$A$7:$P$39,2)))</f>
        <v/>
      </c>
      <c r="G55" s="450" t="str">
        <f>IF($D55="","",VLOOKUP($D55,'1D ELO (5)'!$A$7:$P$39,3))</f>
        <v/>
      </c>
      <c r="H55" s="462"/>
      <c r="I55" s="450" t="str">
        <f>IF($D55="","",VLOOKUP($D55,'1D ELO (5)'!$A$7:$P$39,4))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(5)'!$A$7:$P$33,11)))</f>
        <v/>
      </c>
      <c r="F56" s="450" t="str">
        <f>UPPER(IF($D55="","",VLOOKUP($D55,'1D ELO (5)'!$A$7:$P$33,8)))</f>
        <v/>
      </c>
      <c r="G56" s="450" t="str">
        <f>IF($D55="","",VLOOKUP($D55,'1D ELO (5)'!$A$7:$P$33,9))</f>
        <v/>
      </c>
      <c r="H56" s="462"/>
      <c r="I56" s="450" t="str">
        <f>IF($D55="","",VLOOKUP($D55,'1D ELO (5)'!$A$7:$P$33,10))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(5)'!$A$7:$P$39,14))</f>
        <v/>
      </c>
      <c r="C59" s="384" t="str">
        <f>IF($D59="","",VLOOKUP($D59,'1D ELO (5)'!$A$7:$P$39,15))</f>
        <v/>
      </c>
      <c r="D59" s="155"/>
      <c r="E59" s="461" t="str">
        <f>UPPER(IF($D59="","",VLOOKUP($D59,'1D ELO (5)'!$A$7:$P$39,5)))</f>
        <v/>
      </c>
      <c r="F59" s="450" t="str">
        <f>UPPER(IF($D59="","",VLOOKUP($D59,'1D ELO (5)'!$A$7:$P$39,2)))</f>
        <v/>
      </c>
      <c r="G59" s="450" t="str">
        <f>IF($D59="","",VLOOKUP($D59,'1D ELO (5)'!$A$7:$P$39,3))</f>
        <v/>
      </c>
      <c r="H59" s="462"/>
      <c r="I59" s="450" t="str">
        <f>IF($D59="","",VLOOKUP($D59,'1D ELO (5)'!$A$7:$P$39,4))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(5)'!$A$7:$P$33,11)))</f>
        <v/>
      </c>
      <c r="F60" s="450" t="str">
        <f>UPPER(IF($D59="","",VLOOKUP($D59,'1D ELO (5)'!$A$7:$P$33,8)))</f>
        <v/>
      </c>
      <c r="G60" s="450" t="str">
        <f>IF($D59="","",VLOOKUP($D59,'1D ELO (5)'!$A$7:$P$33,9))</f>
        <v/>
      </c>
      <c r="H60" s="462"/>
      <c r="I60" s="450" t="str">
        <f>IF($D59="","",VLOOKUP($D59,'1D ELO (5)'!$A$7:$P$33,10))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(5)'!$A$7:$P$39,14))</f>
        <v/>
      </c>
      <c r="C63" s="384" t="str">
        <f>IF($D63="","",VLOOKUP($D63,'1D ELO (5)'!$A$7:$P$39,15))</f>
        <v/>
      </c>
      <c r="D63" s="155"/>
      <c r="E63" s="461" t="str">
        <f>UPPER(IF($D63="","",VLOOKUP($D63,'1D ELO (5)'!$A$7:$P$39,5)))</f>
        <v/>
      </c>
      <c r="F63" s="450" t="str">
        <f>UPPER(IF($D63="","",VLOOKUP($D63,'1D ELO (5)'!$A$7:$P$39,2)))</f>
        <v/>
      </c>
      <c r="G63" s="450" t="str">
        <f>IF($D63="","",VLOOKUP($D63,'1D ELO (5)'!$A$7:$P$39,3))</f>
        <v/>
      </c>
      <c r="H63" s="462"/>
      <c r="I63" s="450" t="str">
        <f>IF($D63="","",VLOOKUP($D63,'1D ELO (5)'!$A$7:$P$39,4))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 (5)'!$A$7:$P$33,11)))</f>
        <v/>
      </c>
      <c r="F64" s="450" t="str">
        <f>UPPER(IF($D63="","",VLOOKUP($D63,'1D ELO (5)'!$A$7:$P$33,8)))</f>
        <v/>
      </c>
      <c r="G64" s="450" t="str">
        <f>IF($D63="","",VLOOKUP($D63,'1D ELO (5)'!$A$7:$P$33,9))</f>
        <v/>
      </c>
      <c r="H64" s="462"/>
      <c r="I64" s="450" t="str">
        <f>IF($D63="","",VLOOKUP($D63,'1D ELO (5)'!$A$7:$P$33,10))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 (5)'!$A$7:$P$39,14))</f>
        <v/>
      </c>
      <c r="C67" s="384" t="str">
        <f>IF($D67="","",VLOOKUP($D67,'1D ELO (5)'!$A$7:$P$39,15))</f>
        <v/>
      </c>
      <c r="D67" s="155"/>
      <c r="E67" s="466" t="str">
        <f>UPPER(IF($D67="","",VLOOKUP($D67,'1D ELO (5)'!$A$7:$P$39,5)))</f>
        <v/>
      </c>
      <c r="F67" s="618" t="str">
        <f>UPPER(IF($D67="","",VLOOKUP($D67,'1D ELO (5)'!$A$7:$P$39,2)))</f>
        <v/>
      </c>
      <c r="G67" s="618" t="str">
        <f>IF($D67="","",VLOOKUP($D67,'1D ELO (5)'!$A$7:$P$39,3))</f>
        <v/>
      </c>
      <c r="H67" s="619"/>
      <c r="I67" s="618" t="str">
        <f>IF($D67="","",VLOOKUP($D67,'1D ELO (5)'!$A$7:$P$39,4))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 (5)'!$A$7:$P$33,11)))</f>
        <v/>
      </c>
      <c r="F68" s="156" t="str">
        <f>UPPER(IF($D67="","",VLOOKUP($D67,'1D ELO (5)'!$A$7:$P$33,8)))</f>
        <v/>
      </c>
      <c r="G68" s="156" t="str">
        <f>IF($D67="","",VLOOKUP($D67,'1D ELO (5)'!$A$7:$P$33,9))</f>
        <v/>
      </c>
      <c r="H68" s="304"/>
      <c r="I68" s="156" t="str">
        <f>IF($D67="","",VLOOKUP($D67,'1D ELO (5)'!$A$7:$P$33,10))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 (5)'!$A$7:$L$23,2)))</f>
        <v>0</v>
      </c>
      <c r="G72" s="350">
        <v>5</v>
      </c>
      <c r="H72" s="91">
        <f>IF(G72&gt;$R$79,,UPPER(VLOOKUP(G72,'1D ELO (5)'!$A$7:$L$23,2)))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 (5)'!$A$7:$L$23,8)))</f>
        <v>0</v>
      </c>
      <c r="G73" s="350"/>
      <c r="H73" s="91">
        <f>IF(G72&gt;$R$79,,UPPER(VLOOKUP(G72,'1D ELO (5)'!$A$7:$L$23,8)))</f>
        <v>0</v>
      </c>
      <c r="I73" s="328"/>
      <c r="J73" s="329"/>
      <c r="K73" s="91">
        <f>IF(J72&gt;$R$79,,UPPER(VLOOKUP(J72,'1D ELO (5)'!$A$7:$L$23,8)))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 (5)'!$A$7:$L$23,2)))</f>
        <v>0</v>
      </c>
      <c r="G74" s="350">
        <v>6</v>
      </c>
      <c r="H74" s="91">
        <f>IF(G74&gt;$R$79,,UPPER(VLOOKUP(G74,'1D ELO (5)'!$A$7:$L$23,2)))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(5)'!$A$7:$L$23,8)))</f>
        <v>0</v>
      </c>
      <c r="G75" s="350"/>
      <c r="H75" s="91">
        <f>IF(G74&gt;$R$79,,UPPER(VLOOKUP(G74,'1D ELO (5)'!$A$7:$L$23,8)))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(5)'!$A$7:$L$23,2)))</f>
        <v>0</v>
      </c>
      <c r="G76" s="350">
        <v>7</v>
      </c>
      <c r="H76" s="91">
        <f>IF(G76&gt;$R$79,,UPPER(VLOOKUP(G76,'1D ELO (5)'!$A$7:$L$23,2)))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(5)'!$A$7:$L$23,8)))</f>
        <v>0</v>
      </c>
      <c r="G77" s="350"/>
      <c r="H77" s="91">
        <f>IF(G76&gt;$R$79,,UPPER(VLOOKUP(G76,'1D ELO (5)'!$A$7:$L$23,8)))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(5)'!$A$7:$L$23,2)))</f>
        <v>0</v>
      </c>
      <c r="G78" s="350">
        <v>8</v>
      </c>
      <c r="H78" s="91">
        <f>IF(G78&gt;$R$79,,UPPER(VLOOKUP(G78,'1D ELO (5)'!$A$7:$L$23,2)))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(5)'!$A$7:$L$23,8)))</f>
        <v>0</v>
      </c>
      <c r="G79" s="351"/>
      <c r="H79" s="237">
        <f>IF(G78&gt;$R$79,,UPPER(VLOOKUP(G78,'1D ELO (5)'!$A$7:$L$23,8)))</f>
        <v>0</v>
      </c>
      <c r="I79" s="331"/>
      <c r="J79" s="332"/>
      <c r="K79" s="230"/>
      <c r="L79" s="229"/>
      <c r="M79" s="230"/>
      <c r="N79" s="231"/>
      <c r="O79" s="230" t="str">
        <f>R4</f>
        <v>Kovács Zoltán</v>
      </c>
      <c r="P79" s="229"/>
      <c r="Q79" s="230"/>
      <c r="R79" s="352">
        <f>'1D ELO (5)'!$P$5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 (5)'!$A$7:$P$39,14))</f>
        <v/>
      </c>
      <c r="C82" s="384" t="str">
        <f>IF($D82="","",VLOOKUP($D82,'1D ELO (5)'!$A$7:$P$39,15))</f>
        <v/>
      </c>
      <c r="D82" s="155"/>
      <c r="E82" s="617" t="str">
        <f>UPPER(IF($D82="","",VLOOKUP($D82,'1D ELO (5)'!$A$7:$P$39,5)))</f>
        <v/>
      </c>
      <c r="F82" s="618" t="str">
        <f>UPPER(IF($D82="","",VLOOKUP($D82,'1D ELO (5)'!$A$7:$P$39,2)))</f>
        <v/>
      </c>
      <c r="G82" s="618" t="str">
        <f>IF($D82="","",VLOOKUP($D82,'1D ELO (5)'!$A$7:$P$39,3))</f>
        <v/>
      </c>
      <c r="H82" s="619"/>
      <c r="I82" s="618" t="str">
        <f>IF($D82="","",VLOOKUP($D82,'1D ELO (5)'!$A$7:$P$39,4))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 (5)'!$A$7:$P$33,11)))</f>
        <v/>
      </c>
      <c r="F83" s="618" t="str">
        <f>UPPER(IF($D82="","",VLOOKUP($D82,'1D ELO (5)'!$A$7:$P$33,8)))</f>
        <v/>
      </c>
      <c r="G83" s="618" t="str">
        <f>IF($D82="","",VLOOKUP($D82,'1D ELO (5)'!$A$7:$P$33,9))</f>
        <v/>
      </c>
      <c r="H83" s="619"/>
      <c r="I83" s="618" t="str">
        <f>IF($D82="","",VLOOKUP($D82,'1D ELO (5)'!$A$7:$P$33,10))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 (5)'!$A$7:$P$39,14))</f>
        <v/>
      </c>
      <c r="C86" s="384" t="str">
        <f>IF($D86="","",VLOOKUP($D86,'1D ELO (5)'!$A$7:$P$39,15))</f>
        <v/>
      </c>
      <c r="D86" s="155"/>
      <c r="E86" s="461" t="str">
        <f>UPPER(IF($D86="","",VLOOKUP($D86,'1D ELO (5)'!$A$7:$P$39,5)))</f>
        <v/>
      </c>
      <c r="F86" s="450" t="str">
        <f>UPPER(IF($D86="","",VLOOKUP($D86,'1D ELO (5)'!$A$7:$P$39,2)))</f>
        <v/>
      </c>
      <c r="G86" s="450" t="str">
        <f>IF($D86="","",VLOOKUP($D86,'1D ELO (5)'!$A$7:$P$39,3))</f>
        <v/>
      </c>
      <c r="H86" s="462"/>
      <c r="I86" s="450" t="str">
        <f>IF($D86="","",VLOOKUP($D86,'1D ELO (5)'!$A$7:$P$39,4))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 (5)'!$A$7:$P$33,11)))</f>
        <v/>
      </c>
      <c r="F87" s="450" t="str">
        <f>UPPER(IF($D86="","",VLOOKUP($D86,'1D ELO (5)'!$A$7:$P$33,8)))</f>
        <v/>
      </c>
      <c r="G87" s="450" t="str">
        <f>IF($D86="","",VLOOKUP($D86,'1D ELO (5)'!$A$7:$P$33,9))</f>
        <v/>
      </c>
      <c r="H87" s="462"/>
      <c r="I87" s="450" t="str">
        <f>IF($D86="","",VLOOKUP($D86,'1D ELO (5)'!$A$7:$P$33,10))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 (5)'!$A$7:$P$39,14))</f>
        <v/>
      </c>
      <c r="C90" s="384" t="str">
        <f>IF($D90="","",VLOOKUP($D90,'1D ELO (5)'!$A$7:$P$39,15))</f>
        <v/>
      </c>
      <c r="D90" s="155"/>
      <c r="E90" s="461" t="str">
        <f>UPPER(IF($D90="","",VLOOKUP($D90,'1D ELO (5)'!$A$7:$P$39,5)))</f>
        <v/>
      </c>
      <c r="F90" s="450" t="str">
        <f>UPPER(IF($D90="","",VLOOKUP($D90,'1D ELO (5)'!$A$7:$P$39,2)))</f>
        <v/>
      </c>
      <c r="G90" s="450" t="str">
        <f>IF($D90="","",VLOOKUP($D90,'1D ELO (5)'!$A$7:$P$39,3))</f>
        <v/>
      </c>
      <c r="H90" s="462"/>
      <c r="I90" s="450" t="str">
        <f>IF($D90="","",VLOOKUP($D90,'1D ELO (5)'!$A$7:$P$39,4))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 (5)'!$A$7:$P$33,11)))</f>
        <v/>
      </c>
      <c r="F91" s="450" t="str">
        <f>UPPER(IF($D90="","",VLOOKUP($D90,'1D ELO (5)'!$A$7:$P$33,8)))</f>
        <v/>
      </c>
      <c r="G91" s="450" t="str">
        <f>IF($D90="","",VLOOKUP($D90,'1D ELO (5)'!$A$7:$P$33,9))</f>
        <v/>
      </c>
      <c r="H91" s="462"/>
      <c r="I91" s="450" t="str">
        <f>IF($D90="","",VLOOKUP($D90,'1D ELO (5)'!$A$7:$P$33,10))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 (5)'!$A$7:$P$39,14))</f>
        <v/>
      </c>
      <c r="C94" s="384" t="str">
        <f>IF($D94="","",VLOOKUP($D94,'1D ELO (5)'!$A$7:$P$39,15))</f>
        <v/>
      </c>
      <c r="D94" s="155"/>
      <c r="E94" s="461" t="str">
        <f>UPPER(IF($D94="","",VLOOKUP($D94,'1D ELO (5)'!$A$7:$P$39,5)))</f>
        <v/>
      </c>
      <c r="F94" s="450" t="str">
        <f>UPPER(IF($D94="","",VLOOKUP($D94,'1D ELO (5)'!$A$7:$P$39,2)))</f>
        <v/>
      </c>
      <c r="G94" s="450" t="str">
        <f>IF($D94="","",VLOOKUP($D94,'1D ELO (5)'!$A$7:$P$39,3))</f>
        <v/>
      </c>
      <c r="H94" s="462"/>
      <c r="I94" s="450" t="str">
        <f>IF($D94="","",VLOOKUP($D94,'1D ELO (5)'!$A$7:$P$39,4))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 (5)'!$A$7:$P$33,11)))</f>
        <v/>
      </c>
      <c r="F95" s="450" t="str">
        <f>UPPER(IF($D94="","",VLOOKUP($D94,'1D ELO (5)'!$A$7:$P$33,8)))</f>
        <v/>
      </c>
      <c r="G95" s="450" t="str">
        <f>IF($D94="","",VLOOKUP($D94,'1D ELO (5)'!$A$7:$P$33,9))</f>
        <v/>
      </c>
      <c r="H95" s="462"/>
      <c r="I95" s="450" t="str">
        <f>IF($D94="","",VLOOKUP($D94,'1D ELO (5)'!$A$7:$P$33,10))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 (5)'!$A$7:$P$39,14))</f>
        <v/>
      </c>
      <c r="C98" s="384" t="str">
        <f>IF($D98="","",VLOOKUP($D98,'1D ELO (5)'!$A$7:$P$39,15))</f>
        <v/>
      </c>
      <c r="D98" s="155"/>
      <c r="E98" s="461" t="str">
        <f>UPPER(IF($D98="","",VLOOKUP($D98,'1D ELO (5)'!$A$7:$P$39,5)))</f>
        <v/>
      </c>
      <c r="F98" s="450" t="str">
        <f>UPPER(IF($D98="","",VLOOKUP($D98,'1D ELO (5)'!$A$7:$P$39,2)))</f>
        <v/>
      </c>
      <c r="G98" s="450" t="str">
        <f>IF($D98="","",VLOOKUP($D98,'1D ELO (5)'!$A$7:$P$39,3))</f>
        <v/>
      </c>
      <c r="H98" s="462"/>
      <c r="I98" s="450" t="str">
        <f>IF($D98="","",VLOOKUP($D98,'1D ELO (5)'!$A$7:$P$39,4))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 (5)'!$A$7:$P$33,11)))</f>
        <v/>
      </c>
      <c r="F99" s="450" t="str">
        <f>UPPER(IF($D98="","",VLOOKUP($D98,'1D ELO (5)'!$A$7:$P$33,8)))</f>
        <v/>
      </c>
      <c r="G99" s="450" t="str">
        <f>IF($D98="","",VLOOKUP($D98,'1D ELO (5)'!$A$7:$P$33,9))</f>
        <v/>
      </c>
      <c r="H99" s="462"/>
      <c r="I99" s="450" t="str">
        <f>IF($D98="","",VLOOKUP($D98,'1D ELO (5)'!$A$7:$P$33,10))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 (5)'!$A$7:$P$39,14))</f>
        <v/>
      </c>
      <c r="C102" s="384" t="str">
        <f>IF($D102="","",VLOOKUP($D102,'1D ELO (5)'!$A$7:$P$39,15))</f>
        <v/>
      </c>
      <c r="D102" s="155"/>
      <c r="E102" s="461" t="str">
        <f>UPPER(IF($D102="","",VLOOKUP($D102,'1D ELO (5)'!$A$7:$P$39,5)))</f>
        <v/>
      </c>
      <c r="F102" s="450" t="str">
        <f>UPPER(IF($D102="","",VLOOKUP($D102,'1D ELO (5)'!$A$7:$P$39,2)))</f>
        <v/>
      </c>
      <c r="G102" s="450" t="str">
        <f>IF($D102="","",VLOOKUP($D102,'1D ELO (5)'!$A$7:$P$39,3))</f>
        <v/>
      </c>
      <c r="H102" s="462"/>
      <c r="I102" s="450" t="str">
        <f>IF($D102="","",VLOOKUP($D102,'1D ELO (5)'!$A$7:$P$39,4))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 (5)'!$A$7:$P$33,11)))</f>
        <v/>
      </c>
      <c r="F103" s="450" t="str">
        <f>UPPER(IF($D102="","",VLOOKUP($D102,'1D ELO (5)'!$A$7:$P$33,8)))</f>
        <v/>
      </c>
      <c r="G103" s="450" t="str">
        <f>IF($D102="","",VLOOKUP($D102,'1D ELO (5)'!$A$7:$P$33,9))</f>
        <v/>
      </c>
      <c r="H103" s="462"/>
      <c r="I103" s="450" t="str">
        <f>IF($D102="","",VLOOKUP($D102,'1D ELO (5)'!$A$7:$P$33,10))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 (5)'!$A$7:$P$39,14))</f>
        <v/>
      </c>
      <c r="C106" s="384" t="str">
        <f>IF($D106="","",VLOOKUP($D106,'1D ELO (5)'!$A$7:$P$39,15))</f>
        <v/>
      </c>
      <c r="D106" s="155"/>
      <c r="E106" s="461" t="str">
        <f>UPPER(IF($D106="","",VLOOKUP($D106,'1D ELO (5)'!$A$7:$P$39,5)))</f>
        <v/>
      </c>
      <c r="F106" s="450" t="str">
        <f>UPPER(IF($D106="","",VLOOKUP($D106,'1D ELO (5)'!$A$7:$P$39,2)))</f>
        <v/>
      </c>
      <c r="G106" s="450" t="str">
        <f>IF($D106="","",VLOOKUP($D106,'1D ELO (5)'!$A$7:$P$39,3))</f>
        <v/>
      </c>
      <c r="H106" s="462"/>
      <c r="I106" s="450" t="str">
        <f>IF($D106="","",VLOOKUP($D106,'1D ELO (5)'!$A$7:$P$39,4))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 (5)'!$A$7:$P$33,11)))</f>
        <v/>
      </c>
      <c r="F107" s="450" t="str">
        <f>UPPER(IF($D106="","",VLOOKUP($D106,'1D ELO (5)'!$A$7:$P$33,8)))</f>
        <v/>
      </c>
      <c r="G107" s="450" t="str">
        <f>IF($D106="","",VLOOKUP($D106,'1D ELO (5)'!$A$7:$P$33,9))</f>
        <v/>
      </c>
      <c r="H107" s="462"/>
      <c r="I107" s="450" t="str">
        <f>IF($D106="","",VLOOKUP($D106,'1D ELO (5)'!$A$7:$P$33,10))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 (5)'!$A$7:$P$39,14))</f>
        <v/>
      </c>
      <c r="C110" s="384" t="str">
        <f>IF($D110="","",VLOOKUP($D110,'1D ELO (5)'!$A$7:$P$39,15))</f>
        <v/>
      </c>
      <c r="D110" s="155"/>
      <c r="E110" s="617" t="str">
        <f>UPPER(IF($D110="","",VLOOKUP($D110,'1D ELO (5)'!$A$7:$P$39,5)))</f>
        <v/>
      </c>
      <c r="F110" s="618" t="str">
        <f>UPPER(IF($D110="","",VLOOKUP($D110,'1D ELO (5)'!$A$7:$P$39,2)))</f>
        <v/>
      </c>
      <c r="G110" s="618" t="str">
        <f>IF($D110="","",VLOOKUP($D110,'1D ELO (5)'!$A$7:$P$39,3))</f>
        <v/>
      </c>
      <c r="H110" s="619"/>
      <c r="I110" s="618" t="str">
        <f>IF($D110="","",VLOOKUP($D110,'1D ELO (5)'!$A$7:$P$39,4))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 (5)'!$A$7:$P$33,11)))</f>
        <v/>
      </c>
      <c r="F111" s="618" t="str">
        <f>UPPER(IF($D110="","",VLOOKUP($D110,'1D ELO (5)'!$A$7:$P$33,8)))</f>
        <v/>
      </c>
      <c r="G111" s="618" t="str">
        <f>IF($D110="","",VLOOKUP($D110,'1D ELO (5)'!$A$7:$P$33,9))</f>
        <v/>
      </c>
      <c r="H111" s="619"/>
      <c r="I111" s="618" t="str">
        <f>IF($D110="","",VLOOKUP($D110,'1D ELO (5)'!$A$7:$P$33,10))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 (5)'!$A$7:$P$39,14))</f>
        <v/>
      </c>
      <c r="C114" s="384" t="str">
        <f>IF($D114="","",VLOOKUP($D114,'1D ELO (5)'!$A$7:$P$39,15))</f>
        <v/>
      </c>
      <c r="D114" s="155"/>
      <c r="E114" s="617" t="str">
        <f>UPPER(IF($D114="","",VLOOKUP($D114,'1D ELO (5)'!$A$7:$P$39,5)))</f>
        <v/>
      </c>
      <c r="F114" s="618" t="str">
        <f>UPPER(IF($D114="","",VLOOKUP($D114,'1D ELO (5)'!$A$7:$P$39,2)))</f>
        <v/>
      </c>
      <c r="G114" s="618" t="str">
        <f>IF($D114="","",VLOOKUP($D114,'1D ELO (5)'!$A$7:$P$39,3))</f>
        <v/>
      </c>
      <c r="H114" s="619"/>
      <c r="I114" s="618" t="str">
        <f>IF($D114="","",VLOOKUP($D114,'1D ELO (5)'!$A$7:$P$39,4))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 (5)'!$A$7:$P$33,11)))</f>
        <v/>
      </c>
      <c r="F115" s="618" t="str">
        <f>UPPER(IF($D114="","",VLOOKUP($D114,'1D ELO (5)'!$A$7:$P$33,8)))</f>
        <v/>
      </c>
      <c r="G115" s="618" t="str">
        <f>IF($D114="","",VLOOKUP($D114,'1D ELO (5)'!$A$7:$P$33,9))</f>
        <v/>
      </c>
      <c r="H115" s="619"/>
      <c r="I115" s="618" t="str">
        <f>IF($D114="","",VLOOKUP($D114,'1D ELO (5)'!$A$7:$P$33,10))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 (5)'!$A$7:$P$39,14))</f>
        <v/>
      </c>
      <c r="C118" s="384" t="str">
        <f>IF($D118="","",VLOOKUP($D118,'1D ELO (5)'!$A$7:$P$39,15))</f>
        <v/>
      </c>
      <c r="D118" s="155"/>
      <c r="E118" s="461" t="str">
        <f>UPPER(IF($D118="","",VLOOKUP($D118,'1D ELO (5)'!$A$7:$P$39,5)))</f>
        <v/>
      </c>
      <c r="F118" s="450" t="str">
        <f>UPPER(IF($D118="","",VLOOKUP($D118,'1D ELO (5)'!$A$7:$P$39,2)))</f>
        <v/>
      </c>
      <c r="G118" s="450" t="str">
        <f>IF($D118="","",VLOOKUP($D118,'1D ELO (5)'!$A$7:$P$39,3))</f>
        <v/>
      </c>
      <c r="H118" s="462"/>
      <c r="I118" s="450" t="str">
        <f>IF($D118="","",VLOOKUP($D118,'1D ELO (5)'!$A$7:$P$39,4))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 (5)'!$A$7:$P$33,11)))</f>
        <v/>
      </c>
      <c r="F119" s="450" t="str">
        <f>UPPER(IF($D118="","",VLOOKUP($D118,'1D ELO (5)'!$A$7:$P$33,8)))</f>
        <v/>
      </c>
      <c r="G119" s="450" t="str">
        <f>IF($D118="","",VLOOKUP($D118,'1D ELO (5)'!$A$7:$P$33,9))</f>
        <v/>
      </c>
      <c r="H119" s="462"/>
      <c r="I119" s="450" t="str">
        <f>IF($D118="","",VLOOKUP($D118,'1D ELO (5)'!$A$7:$P$33,10))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 (5)'!$A$7:$P$39,14))</f>
        <v/>
      </c>
      <c r="C122" s="384" t="str">
        <f>IF($D122="","",VLOOKUP($D122,'1D ELO (5)'!$A$7:$P$39,15))</f>
        <v/>
      </c>
      <c r="D122" s="155"/>
      <c r="E122" s="461" t="str">
        <f>UPPER(IF($D122="","",VLOOKUP($D122,'1D ELO (5)'!$A$7:$P$39,5)))</f>
        <v/>
      </c>
      <c r="F122" s="450" t="str">
        <f>UPPER(IF($D122="","",VLOOKUP($D122,'1D ELO (5)'!$A$7:$P$39,2)))</f>
        <v/>
      </c>
      <c r="G122" s="450" t="str">
        <f>IF($D122="","",VLOOKUP($D122,'1D ELO (5)'!$A$7:$P$39,3))</f>
        <v/>
      </c>
      <c r="H122" s="462"/>
      <c r="I122" s="450" t="str">
        <f>IF($D122="","",VLOOKUP($D122,'1D ELO (5)'!$A$7:$P$39,4))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 (5)'!$A$7:$P$33,11)))</f>
        <v/>
      </c>
      <c r="F123" s="450" t="str">
        <f>UPPER(IF($D122="","",VLOOKUP($D122,'1D ELO (5)'!$A$7:$P$33,8)))</f>
        <v/>
      </c>
      <c r="G123" s="450" t="str">
        <f>IF($D122="","",VLOOKUP($D122,'1D ELO (5)'!$A$7:$P$33,9))</f>
        <v/>
      </c>
      <c r="H123" s="462"/>
      <c r="I123" s="450" t="str">
        <f>IF($D122="","",VLOOKUP($D122,'1D ELO (5)'!$A$7:$P$33,10))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 (5)'!$A$7:$P$39,14))</f>
        <v/>
      </c>
      <c r="C126" s="384" t="str">
        <f>IF($D126="","",VLOOKUP($D126,'1D ELO (5)'!$A$7:$P$39,15))</f>
        <v/>
      </c>
      <c r="D126" s="155"/>
      <c r="E126" s="461" t="str">
        <f>UPPER(IF($D126="","",VLOOKUP($D126,'1D ELO (5)'!$A$7:$P$39,5)))</f>
        <v/>
      </c>
      <c r="F126" s="450" t="str">
        <f>UPPER(IF($D126="","",VLOOKUP($D126,'1D ELO (5)'!$A$7:$P$39,2)))</f>
        <v/>
      </c>
      <c r="G126" s="450" t="str">
        <f>IF($D126="","",VLOOKUP($D126,'1D ELO (5)'!$A$7:$P$39,3))</f>
        <v/>
      </c>
      <c r="H126" s="462"/>
      <c r="I126" s="450" t="str">
        <f>IF($D126="","",VLOOKUP($D126,'1D ELO (5)'!$A$7:$P$39,4))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 (5)'!$A$7:$P$33,11)))</f>
        <v/>
      </c>
      <c r="F127" s="450" t="str">
        <f>UPPER(IF($D126="","",VLOOKUP($D126,'1D ELO (5)'!$A$7:$P$33,8)))</f>
        <v/>
      </c>
      <c r="G127" s="450" t="str">
        <f>IF($D126="","",VLOOKUP($D126,'1D ELO (5)'!$A$7:$P$33,9))</f>
        <v/>
      </c>
      <c r="H127" s="462"/>
      <c r="I127" s="450" t="str">
        <f>IF($D126="","",VLOOKUP($D126,'1D ELO (5)'!$A$7:$P$33,10))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 (5)'!$A$7:$P$39,14))</f>
        <v/>
      </c>
      <c r="C130" s="384" t="str">
        <f>IF($D130="","",VLOOKUP($D130,'1D ELO (5)'!$A$7:$P$39,15))</f>
        <v/>
      </c>
      <c r="D130" s="155"/>
      <c r="E130" s="461" t="str">
        <f>UPPER(IF($D130="","",VLOOKUP($D130,'1D ELO (5)'!$A$7:$P$39,5)))</f>
        <v/>
      </c>
      <c r="F130" s="450" t="str">
        <f>UPPER(IF($D130="","",VLOOKUP($D130,'1D ELO (5)'!$A$7:$P$39,2)))</f>
        <v/>
      </c>
      <c r="G130" s="450" t="str">
        <f>IF($D130="","",VLOOKUP($D130,'1D ELO (5)'!$A$7:$P$39,3))</f>
        <v/>
      </c>
      <c r="H130" s="462"/>
      <c r="I130" s="450" t="str">
        <f>IF($D130="","",VLOOKUP($D130,'1D ELO (5)'!$A$7:$P$39,4))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 (5)'!$A$7:$P$33,11)))</f>
        <v/>
      </c>
      <c r="F131" s="450" t="str">
        <f>UPPER(IF($D130="","",VLOOKUP($D130,'1D ELO (5)'!$A$7:$P$33,8)))</f>
        <v/>
      </c>
      <c r="G131" s="450" t="str">
        <f>IF($D130="","",VLOOKUP($D130,'1D ELO (5)'!$A$7:$P$33,9))</f>
        <v/>
      </c>
      <c r="H131" s="462"/>
      <c r="I131" s="450" t="str">
        <f>IF($D130="","",VLOOKUP($D130,'1D ELO (5)'!$A$7:$P$33,10))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 (5)'!$A$7:$P$39,14))</f>
        <v/>
      </c>
      <c r="C134" s="384" t="str">
        <f>IF($D134="","",VLOOKUP($D134,'1D ELO (5)'!$A$7:$P$39,15))</f>
        <v/>
      </c>
      <c r="D134" s="155"/>
      <c r="E134" s="461" t="str">
        <f>UPPER(IF($D134="","",VLOOKUP($D134,'1D ELO (5)'!$A$7:$P$39,5)))</f>
        <v/>
      </c>
      <c r="F134" s="450" t="str">
        <f>UPPER(IF($D134="","",VLOOKUP($D134,'1D ELO (5)'!$A$7:$P$39,2)))</f>
        <v/>
      </c>
      <c r="G134" s="450" t="str">
        <f>IF($D134="","",VLOOKUP($D134,'1D ELO (5)'!$A$7:$P$39,3))</f>
        <v/>
      </c>
      <c r="H134" s="462"/>
      <c r="I134" s="450" t="str">
        <f>IF($D134="","",VLOOKUP($D134,'1D ELO (5)'!$A$7:$P$39,4))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 (5)'!$A$7:$P$33,11)))</f>
        <v/>
      </c>
      <c r="F135" s="450" t="str">
        <f>UPPER(IF($D134="","",VLOOKUP($D134,'1D ELO (5)'!$A$7:$P$33,8)))</f>
        <v/>
      </c>
      <c r="G135" s="450" t="str">
        <f>IF($D134="","",VLOOKUP($D134,'1D ELO (5)'!$A$7:$P$33,9))</f>
        <v/>
      </c>
      <c r="H135" s="462"/>
      <c r="I135" s="450" t="str">
        <f>IF($D134="","",VLOOKUP($D134,'1D ELO (5)'!$A$7:$P$33,10))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 (5)'!$A$7:$P$39,14))</f>
        <v/>
      </c>
      <c r="C138" s="384" t="str">
        <f>IF($D138="","",VLOOKUP($D138,'1D ELO (5)'!$A$7:$P$39,15))</f>
        <v/>
      </c>
      <c r="D138" s="155"/>
      <c r="E138" s="461" t="str">
        <f>UPPER(IF($D138="","",VLOOKUP($D138,'1D ELO (5)'!$A$7:$P$39,5)))</f>
        <v/>
      </c>
      <c r="F138" s="450" t="str">
        <f>UPPER(IF($D138="","",VLOOKUP($D138,'1D ELO (5)'!$A$7:$P$39,2)))</f>
        <v/>
      </c>
      <c r="G138" s="450" t="str">
        <f>IF($D138="","",VLOOKUP($D138,'1D ELO (5)'!$A$7:$P$39,3))</f>
        <v/>
      </c>
      <c r="H138" s="462"/>
      <c r="I138" s="450" t="str">
        <f>IF($D138="","",VLOOKUP($D138,'1D ELO (5)'!$A$7:$P$39,4))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 (5)'!$A$7:$P$33,11)))</f>
        <v/>
      </c>
      <c r="F139" s="450" t="str">
        <f>UPPER(IF($D138="","",VLOOKUP($D138,'1D ELO (5)'!$A$7:$P$33,8)))</f>
        <v/>
      </c>
      <c r="G139" s="450" t="str">
        <f>IF($D138="","",VLOOKUP($D138,'1D ELO (5)'!$A$7:$P$33,9))</f>
        <v/>
      </c>
      <c r="H139" s="462"/>
      <c r="I139" s="450" t="str">
        <f>IF($D138="","",VLOOKUP($D138,'1D ELO (5)'!$A$7:$P$33,10))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 (5)'!$A$7:$P$39,14))</f>
        <v/>
      </c>
      <c r="C142" s="384" t="str">
        <f>IF($D142="","",VLOOKUP($D142,'1D ELO (5)'!$A$7:$P$39,15))</f>
        <v/>
      </c>
      <c r="D142" s="155"/>
      <c r="E142" s="617" t="str">
        <f>UPPER(IF($D142="","",VLOOKUP($D142,'1D ELO (5)'!$A$7:$P$39,5)))</f>
        <v/>
      </c>
      <c r="F142" s="618" t="str">
        <f>UPPER(IF($D142="","",VLOOKUP($D142,'1D ELO (5)'!$A$7:$P$39,2)))</f>
        <v/>
      </c>
      <c r="G142" s="618" t="str">
        <f>IF($D142="","",VLOOKUP($D142,'1D ELO (5)'!$A$7:$P$39,3))</f>
        <v/>
      </c>
      <c r="H142" s="619"/>
      <c r="I142" s="618" t="str">
        <f>IF($D142="","",VLOOKUP($D142,'1D ELO (5)'!$A$7:$P$39,4))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 (5)'!$A$7:$P$33,11)))</f>
        <v/>
      </c>
      <c r="F143" s="618" t="str">
        <f>UPPER(IF($D142="","",VLOOKUP($D142,'1D ELO (5)'!$A$7:$P$33,8)))</f>
        <v/>
      </c>
      <c r="G143" s="618" t="str">
        <f>IF($D142="","",VLOOKUP($D142,'1D ELO (5)'!$A$7:$P$33,9))</f>
        <v/>
      </c>
      <c r="H143" s="619"/>
      <c r="I143" s="618" t="str">
        <f>IF($D142="","",VLOOKUP($D142,'1D ELO (5)'!$A$7:$P$33,10))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t="str">
        <f>O79</f>
        <v>Kovács Zoltán</v>
      </c>
      <c r="P154" s="229"/>
      <c r="Q154" s="230"/>
      <c r="R154" s="231"/>
    </row>
  </sheetData>
  <mergeCells count="1">
    <mergeCell ref="A4:C4"/>
  </mergeCells>
  <conditionalFormatting sqref="D7 D11 D15 D19 D23 D27 D31 D35 D39 D43 D47 D51 D55 D59 D63 D67 D82 D86 D90 D94 D98 D102 D106 D110 D114 D118 D122 D126 D130 D134 D138 D142">
    <cfRule type="cellIs" dxfId="29"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28" priority="22" stopIfTrue="1" operator="equal">
      <formula>"Bye"</formula>
    </cfRule>
  </conditionalFormatting>
  <conditionalFormatting sqref="I10 K14 I18 M22 I26 K30 I34 O38 I42 K46 I50 M54 I58 K62 I66 O67 I85 K89 I93 M97 I101 K105 I109 O113 I117 K121 I125 M129 I133 K137 I141">
    <cfRule type="expression" dxfId="27" priority="28" stopIfTrue="1">
      <formula>AND($O$1="CU",I10="Umpire")</formula>
    </cfRule>
    <cfRule type="expression" dxfId="26" priority="29" stopIfTrue="1">
      <formula>AND($O$1="CU",I10&lt;&gt;"Umpire",J10&lt;&gt;"")</formula>
    </cfRule>
    <cfRule type="expression" dxfId="25" priority="30" stopIfTrue="1">
      <formula>AND($O$1="CU",I10&lt;&gt;"Umpire")</formula>
    </cfRule>
  </conditionalFormatting>
  <conditionalFormatting sqref="J10 L14 J18 N22 J26 L30 J34 P38 J42 L46 J50 N54 J58 L62 J66 P67 J85 L89 J93 N97 J101 L105 J109 P113 J117 L121 J125 N129 J133 L137 J141">
    <cfRule type="expression" dxfId="24" priority="23" stopIfTrue="1">
      <formula>$O$1="CU"</formula>
    </cfRule>
  </conditionalFormatting>
  <conditionalFormatting sqref="K9 M13 K17 O21 K25 M29 K33 Q37 K41 M45 K49 O53 K57 M61 K65 Q66 K84 M88 K92 O96 K100 M104 K108 Q112 K116 M120 K124 O128 K132 M136 K140">
    <cfRule type="expression" dxfId="23" priority="26" stopIfTrue="1">
      <formula>J10="as"</formula>
    </cfRule>
    <cfRule type="expression" dxfId="22" priority="27" stopIfTrue="1">
      <formula>J10="bs"</formula>
    </cfRule>
  </conditionalFormatting>
  <conditionalFormatting sqref="K10 M14 K18 O22 K26 M30 K34 Q38 K42 M46 K50 O54 K58 M62 K66 Q67 K85 M89 K93 O97 K101 M105 K109 Q113 K117 M121 K125 O129 K133 M137 K141">
    <cfRule type="expression" dxfId="21" priority="24" stopIfTrue="1">
      <formula>J10="as"</formula>
    </cfRule>
    <cfRule type="expression" dxfId="20" priority="25" stopIfTrue="1">
      <formula>J10="bs"</formula>
    </cfRule>
  </conditionalFormatting>
  <conditionalFormatting sqref="O64">
    <cfRule type="expression" dxfId="19" priority="15" stopIfTrue="1">
      <formula>P38="as"</formula>
    </cfRule>
    <cfRule type="expression" dxfId="18" priority="16" stopIfTrue="1">
      <formula>P38="bs"</formula>
    </cfRule>
  </conditionalFormatting>
  <conditionalFormatting sqref="O65">
    <cfRule type="expression" dxfId="17" priority="19" stopIfTrue="1">
      <formula>P38="as"</formula>
    </cfRule>
    <cfRule type="expression" dxfId="16" priority="20" stopIfTrue="1">
      <formula>P38="bs"</formula>
    </cfRule>
  </conditionalFormatting>
  <conditionalFormatting sqref="O68">
    <cfRule type="expression" dxfId="15" priority="13" stopIfTrue="1">
      <formula>P113="as"</formula>
    </cfRule>
    <cfRule type="expression" dxfId="14" priority="14" stopIfTrue="1">
      <formula>P113="bs"</formula>
    </cfRule>
  </conditionalFormatting>
  <conditionalFormatting sqref="O69">
    <cfRule type="expression" dxfId="13" priority="17" stopIfTrue="1">
      <formula>P113="as"</formula>
    </cfRule>
    <cfRule type="expression" dxfId="12" priority="18" stopIfTrue="1">
      <formula>P113="bs"</formula>
    </cfRule>
  </conditionalFormatting>
  <conditionalFormatting sqref="O139">
    <cfRule type="expression" dxfId="11" priority="5" stopIfTrue="1">
      <formula>P38="as"</formula>
    </cfRule>
    <cfRule type="expression" dxfId="10" priority="6" stopIfTrue="1">
      <formula>P38="bs"</formula>
    </cfRule>
  </conditionalFormatting>
  <conditionalFormatting sqref="O140">
    <cfRule type="expression" dxfId="9" priority="9" stopIfTrue="1">
      <formula>P38="as"</formula>
    </cfRule>
    <cfRule type="expression" dxfId="8" priority="10" stopIfTrue="1">
      <formula>P38="bs"</formula>
    </cfRule>
  </conditionalFormatting>
  <conditionalFormatting sqref="O143">
    <cfRule type="expression" dxfId="7" priority="3" stopIfTrue="1">
      <formula>P113="as"</formula>
    </cfRule>
    <cfRule type="expression" dxfId="6" priority="4" stopIfTrue="1">
      <formula>P113="bs"</formula>
    </cfRule>
  </conditionalFormatting>
  <conditionalFormatting sqref="O144">
    <cfRule type="expression" dxfId="5" priority="7" stopIfTrue="1">
      <formula>P113="as"</formula>
    </cfRule>
    <cfRule type="expression" dxfId="4" priority="8" stopIfTrue="1">
      <formula>P113="bs"</formula>
    </cfRule>
  </conditionalFormatting>
  <conditionalFormatting sqref="Q141">
    <cfRule type="expression" dxfId="3" priority="1" stopIfTrue="1">
      <formula>P67="as"</formula>
    </cfRule>
    <cfRule type="expression" dxfId="2" priority="2" stopIfTrue="1">
      <formula>P67="bs"</formula>
    </cfRule>
  </conditionalFormatting>
  <conditionalFormatting sqref="Q142">
    <cfRule type="expression" dxfId="1" priority="11" stopIfTrue="1">
      <formula>P67="as"</formula>
    </cfRule>
    <cfRule type="expression" dxfId="0"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8F613D0A-B158-40AE-806F-3D1CCB79BD2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0]!Jun_Show_CU">
                <anchor moveWithCells="1" sizeWithCells="1">
                  <from>
                    <xdr:col>12</xdr:col>
                    <xdr:colOff>510540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2946"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A1592-396F-422C-9F51-9DD99EFDF4FB}">
  <sheetPr codeName="Sheet140">
    <tabColor indexed="11"/>
    <pageSetUpPr fitToPage="1"/>
  </sheetPr>
  <dimension ref="A1:AK79"/>
  <sheetViews>
    <sheetView showGridLines="0" showZeros="0" workbookViewId="0">
      <selection activeCell="O10" sqref="O10"/>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Diákolimpiai Döntő</v>
      </c>
      <c r="B1" s="92"/>
      <c r="C1" s="135"/>
      <c r="D1" s="135"/>
      <c r="E1" s="135"/>
      <c r="F1" s="135"/>
      <c r="G1" s="135"/>
      <c r="H1" s="135"/>
      <c r="I1" s="371"/>
      <c r="J1" s="136"/>
      <c r="K1" s="408" t="s">
        <v>123</v>
      </c>
      <c r="L1" s="118"/>
      <c r="M1" s="93"/>
      <c r="N1" s="136"/>
      <c r="O1" s="136" t="s">
        <v>71</v>
      </c>
      <c r="P1" s="136"/>
      <c r="Q1" s="135"/>
      <c r="R1" s="136"/>
      <c r="Y1" s="522"/>
      <c r="Z1" s="522"/>
      <c r="AA1" s="522"/>
      <c r="AB1" s="605" t="str">
        <f>IF($Y$5=1,CONCATENATE(VLOOKUP($Y$3,$AA$2:$AH$14,2)),CONCATENATE(VLOOKUP($Y$3,$AA$16:$AH$25,2)))</f>
        <v>40</v>
      </c>
      <c r="AC1" s="605" t="str">
        <f>IF($Y$5=1,CONCATENATE(VLOOKUP($Y$3,$AA$2:$AH$14,3)),CONCATENATE(VLOOKUP($Y$3,$AA$16:$AH$25,3)))</f>
        <v>25</v>
      </c>
      <c r="AD1" s="605" t="str">
        <f>IF($Y$5=1,CONCATENATE(VLOOKUP($Y$3,$AA$2:$AH$14,4)),CONCATENATE(VLOOKUP($Y$3,$AA$16:$AH$25,4)))</f>
        <v>15</v>
      </c>
      <c r="AE1" s="605" t="str">
        <f>IF($Y$5=1,CONCATENATE(VLOOKUP($Y$3,$AA$2:$AH$14,5)),CONCATENATE(VLOOKUP($Y$3,$AA$16:$AH$25,5)))</f>
        <v>8</v>
      </c>
      <c r="AF1" s="605" t="str">
        <f>IF($Y$5=1,CONCATENATE(VLOOKUP($Y$3,$AA$2:$AH$14,6)),CONCATENATE(VLOOKUP($Y$3,$AA$16:$AH$25,6)))</f>
        <v>4</v>
      </c>
      <c r="AG1" s="605" t="str">
        <f>IF($Y$5=1,CONCATENATE(VLOOKUP($Y$3,$AA$2:$AH$14,7)),CONCATENATE(VLOOKUP($Y$3,$AA$16:$AH$25,7)))</f>
        <v>2</v>
      </c>
      <c r="AH1" s="605" t="str">
        <f>IF($Y$5=1,CONCATENATE(VLOOKUP($Y$3,$AA$2:$AH$14,8)),CONCATENATE(VLOOKUP($Y$3,$AA$16:$AH$25,8)))</f>
        <v>1</v>
      </c>
    </row>
    <row r="2" spans="1:37" s="106" customFormat="1" x14ac:dyDescent="0.25">
      <c r="A2" s="436" t="s">
        <v>122</v>
      </c>
      <c r="B2" s="95"/>
      <c r="C2" s="95"/>
      <c r="E2" s="430">
        <f>Altalanos!$B$8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L16 "B"</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t="s">
        <v>473</v>
      </c>
      <c r="L4" s="143"/>
      <c r="M4" s="145"/>
      <c r="N4" s="143"/>
      <c r="O4" s="142"/>
      <c r="P4" s="143"/>
      <c r="Q4" s="142"/>
      <c r="R4" s="88" t="str">
        <f>Altalanos!$E$10</f>
        <v>Kovács Zoltán</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2" customFormat="1" ht="11.1" customHeight="1" thickBot="1" x14ac:dyDescent="0.3">
      <c r="A6" s="705"/>
      <c r="B6" s="714"/>
      <c r="C6" s="714"/>
      <c r="D6" s="714"/>
      <c r="E6" s="714"/>
      <c r="F6" s="713" t="str">
        <f>IF(Y3="","",CONCATENATE(AH1," / ",AG1," pont"))</f>
        <v>1 / 2 pont</v>
      </c>
      <c r="G6" s="715"/>
      <c r="H6" s="716"/>
      <c r="I6" s="715"/>
      <c r="J6" s="717"/>
      <c r="K6" s="714" t="str">
        <f>IF(Y3="","",CONCATENATE(AF1," pont"))</f>
        <v>4 pont</v>
      </c>
      <c r="L6" s="717"/>
      <c r="M6" s="714" t="str">
        <f>IF(Y3="","",CONCATENATE(AE1," pont"))</f>
        <v>8 pont</v>
      </c>
      <c r="N6" s="717"/>
      <c r="O6" s="714" t="str">
        <f>IF(Y3="","",CONCATENATE(AD1," pont"))</f>
        <v>15 pont</v>
      </c>
      <c r="P6" s="717"/>
      <c r="Q6" s="714" t="str">
        <f>IF(Y3="","",CONCATENATE(AC1," pont"))</f>
        <v>25 pont</v>
      </c>
      <c r="R6" s="724"/>
      <c r="Y6" s="720"/>
      <c r="Z6" s="720"/>
      <c r="AA6" s="720" t="s">
        <v>196</v>
      </c>
      <c r="AB6" s="721">
        <v>150</v>
      </c>
      <c r="AC6" s="721">
        <v>120</v>
      </c>
      <c r="AD6" s="721">
        <v>90</v>
      </c>
      <c r="AE6" s="721">
        <v>60</v>
      </c>
      <c r="AF6" s="721">
        <v>40</v>
      </c>
      <c r="AG6" s="721">
        <v>25</v>
      </c>
      <c r="AH6" s="721">
        <v>10</v>
      </c>
      <c r="AI6" s="723"/>
      <c r="AJ6" s="723"/>
      <c r="AK6" s="723"/>
    </row>
    <row r="7" spans="1:37" s="38" customFormat="1" ht="10.5" customHeight="1" x14ac:dyDescent="0.25">
      <c r="A7" s="153">
        <v>1</v>
      </c>
      <c r="B7" s="384" t="str">
        <f>IF($E7="","",VLOOKUP($E7,#REF!,14))</f>
        <v/>
      </c>
      <c r="C7" s="384" t="str">
        <f>IF($E7="","",VLOOKUP($E7,#REF!,15))</f>
        <v/>
      </c>
      <c r="D7" s="414" t="str">
        <f>IF($E7="","",VLOOKUP($E7,#REF!,5))</f>
        <v/>
      </c>
      <c r="E7" s="155"/>
      <c r="F7" s="156" t="s">
        <v>406</v>
      </c>
      <c r="G7" s="156" t="s">
        <v>394</v>
      </c>
      <c r="H7" s="156"/>
      <c r="I7" s="156" t="s">
        <v>264</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
        <v>444</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IF($E9="","",VLOOKUP($E9,#REF!,14))</f>
        <v/>
      </c>
      <c r="C9" s="384" t="str">
        <f>IF($E9="","",VLOOKUP($E9,#REF!,15))</f>
        <v/>
      </c>
      <c r="D9" s="414" t="str">
        <f>IF($E9="","",VLOOKUP($E9,#REF!,5))</f>
        <v/>
      </c>
      <c r="E9" s="155"/>
      <c r="F9" s="736" t="s">
        <v>202</v>
      </c>
      <c r="G9" s="450" t="str">
        <f>IF($E9="","",VLOOKUP($E9,#REF!,3))</f>
        <v/>
      </c>
      <c r="H9" s="450"/>
      <c r="I9" s="450" t="str">
        <f>IF($E9="","",VLOOKUP($E9,#REF!,4))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IF($E11="","",VLOOKUP($E11,#REF!,14))</f>
        <v/>
      </c>
      <c r="C11" s="384" t="str">
        <f>IF($E11="","",VLOOKUP($E11,#REF!,15))</f>
        <v/>
      </c>
      <c r="D11" s="414" t="str">
        <f>IF($E11="","",VLOOKUP($E11,#REF!,5))</f>
        <v/>
      </c>
      <c r="E11" s="155"/>
      <c r="F11" s="736" t="s">
        <v>276</v>
      </c>
      <c r="G11" s="736" t="s">
        <v>407</v>
      </c>
      <c r="H11" s="450"/>
      <c r="I11" s="736" t="s">
        <v>307</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IF($E13="","",VLOOKUP($E13,#REF!,14))</f>
        <v/>
      </c>
      <c r="C13" s="384" t="str">
        <f>IF($E13="","",VLOOKUP($E13,#REF!,15))</f>
        <v/>
      </c>
      <c r="D13" s="414" t="str">
        <f>IF($E13="","",VLOOKUP($E13,#REF!,5))</f>
        <v/>
      </c>
      <c r="E13" s="155"/>
      <c r="F13" s="736" t="s">
        <v>408</v>
      </c>
      <c r="G13" s="736" t="s">
        <v>409</v>
      </c>
      <c r="H13" s="450"/>
      <c r="I13" s="736" t="s">
        <v>387</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IF($E15="","",VLOOKUP($E15,#REF!,14))</f>
        <v/>
      </c>
      <c r="C15" s="384" t="str">
        <f>IF($E15="","",VLOOKUP($E15,#REF!,15))</f>
        <v/>
      </c>
      <c r="D15" s="414" t="str">
        <f>IF($E15="","",VLOOKUP($E15,#REF!,5))</f>
        <v/>
      </c>
      <c r="E15" s="155"/>
      <c r="F15" s="736" t="s">
        <v>410</v>
      </c>
      <c r="G15" s="736" t="s">
        <v>411</v>
      </c>
      <c r="H15" s="450"/>
      <c r="I15" s="736" t="s">
        <v>278</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IF($E17="","",VLOOKUP($E17,#REF!,14))</f>
        <v/>
      </c>
      <c r="C17" s="384" t="str">
        <f>IF($E17="","",VLOOKUP($E17,#REF!,15))</f>
        <v/>
      </c>
      <c r="D17" s="414" t="str">
        <f>IF($E17="","",VLOOKUP($E17,#REF!,5))</f>
        <v/>
      </c>
      <c r="E17" s="155"/>
      <c r="F17" s="736" t="s">
        <v>393</v>
      </c>
      <c r="G17" s="736" t="s">
        <v>412</v>
      </c>
      <c r="H17" s="450"/>
      <c r="I17" s="736" t="s">
        <v>237</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IF($E19="","",VLOOKUP($E19,#REF!,14))</f>
        <v/>
      </c>
      <c r="C19" s="384" t="str">
        <f>IF($E19="","",VLOOKUP($E19,#REF!,15))</f>
        <v/>
      </c>
      <c r="D19" s="414" t="str">
        <f>IF($E19="","",VLOOKUP($E19,#REF!,5))</f>
        <v/>
      </c>
      <c r="E19" s="155"/>
      <c r="F19" s="736" t="s">
        <v>276</v>
      </c>
      <c r="G19" s="736" t="s">
        <v>413</v>
      </c>
      <c r="H19" s="450"/>
      <c r="I19" s="736" t="s">
        <v>249</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IF($E21="","",VLOOKUP($E21,#REF!,14))</f>
        <v/>
      </c>
      <c r="C21" s="384" t="str">
        <f>IF($E21="","",VLOOKUP($E21,#REF!,15))</f>
        <v/>
      </c>
      <c r="D21" s="414" t="str">
        <f>IF($E21="","",VLOOKUP($E21,#REF!,5))</f>
        <v/>
      </c>
      <c r="E21" s="155"/>
      <c r="F21" s="156" t="s">
        <v>414</v>
      </c>
      <c r="G21" s="156" t="s">
        <v>415</v>
      </c>
      <c r="H21" s="156"/>
      <c r="I21" s="156" t="s">
        <v>246</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IF($E23="","",VLOOKUP($E23,#REF!,14))</f>
        <v/>
      </c>
      <c r="C23" s="384" t="str">
        <f>IF($E23="","",VLOOKUP($E23,#REF!,15))</f>
        <v/>
      </c>
      <c r="D23" s="414" t="str">
        <f>IF($E23="","",VLOOKUP($E23,#REF!,5))</f>
        <v/>
      </c>
      <c r="E23" s="155"/>
      <c r="F23" s="156" t="s">
        <v>301</v>
      </c>
      <c r="G23" s="156" t="str">
        <f>IF($E23="","",VLOOKUP($E23,#REF!,3))</f>
        <v/>
      </c>
      <c r="H23" s="156"/>
      <c r="I23" s="156" t="str">
        <f>IF($E23="","",VLOOKUP($E23,#REF!,4))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
        <v>416</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IF($E25="","",VLOOKUP($E25,#REF!,14))</f>
        <v/>
      </c>
      <c r="C25" s="384" t="str">
        <f>IF($E25="","",VLOOKUP($E25,#REF!,15))</f>
        <v/>
      </c>
      <c r="D25" s="414" t="str">
        <f>IF($E25="","",VLOOKUP($E25,#REF!,5))</f>
        <v/>
      </c>
      <c r="E25" s="155"/>
      <c r="F25" s="736" t="s">
        <v>416</v>
      </c>
      <c r="G25" s="736" t="s">
        <v>417</v>
      </c>
      <c r="H25" s="450"/>
      <c r="I25" s="736" t="s">
        <v>387</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IF($E27="","",VLOOKUP($E27,#REF!,14))</f>
        <v/>
      </c>
      <c r="C27" s="384" t="str">
        <f>IF($E27="","",VLOOKUP($E27,#REF!,15))</f>
        <v/>
      </c>
      <c r="D27" s="414" t="str">
        <f>IF($E27="","",VLOOKUP($E27,#REF!,5))</f>
        <v/>
      </c>
      <c r="E27" s="155"/>
      <c r="F27" s="736" t="s">
        <v>418</v>
      </c>
      <c r="G27" s="736" t="s">
        <v>419</v>
      </c>
      <c r="H27" s="450"/>
      <c r="I27" s="736" t="s">
        <v>300</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
        <v>418</v>
      </c>
      <c r="L28" s="185"/>
      <c r="M28" s="157"/>
      <c r="N28" s="184"/>
      <c r="O28" s="160"/>
      <c r="P28" s="242"/>
      <c r="Q28" s="160"/>
      <c r="R28" s="242"/>
      <c r="S28" s="165"/>
    </row>
    <row r="29" spans="1:37" s="38" customFormat="1" ht="9.6" customHeight="1" x14ac:dyDescent="0.25">
      <c r="A29" s="167">
        <v>12</v>
      </c>
      <c r="B29" s="384" t="str">
        <f>IF($E29="","",VLOOKUP($E29,#REF!,14))</f>
        <v/>
      </c>
      <c r="C29" s="384" t="str">
        <f>IF($E29="","",VLOOKUP($E29,#REF!,15))</f>
        <v/>
      </c>
      <c r="D29" s="414" t="str">
        <f>IF($E29="","",VLOOKUP($E29,#REF!,5))</f>
        <v/>
      </c>
      <c r="E29" s="155"/>
      <c r="F29" s="736" t="s">
        <v>301</v>
      </c>
      <c r="G29" s="450" t="str">
        <f>IF($E29="","",VLOOKUP($E29,#REF!,3))</f>
        <v/>
      </c>
      <c r="H29" s="450"/>
      <c r="I29" s="450" t="str">
        <f>IF($E29="","",VLOOKUP($E29,#REF!,4))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IF($E31="","",VLOOKUP($E31,#REF!,14))</f>
        <v/>
      </c>
      <c r="C31" s="384" t="str">
        <f>IF($E31="","",VLOOKUP($E31,#REF!,15))</f>
        <v/>
      </c>
      <c r="D31" s="414" t="str">
        <f>IF($E31="","",VLOOKUP($E31,#REF!,5))</f>
        <v/>
      </c>
      <c r="E31" s="155"/>
      <c r="F31" s="736" t="s">
        <v>420</v>
      </c>
      <c r="G31" s="736" t="s">
        <v>407</v>
      </c>
      <c r="H31" s="450"/>
      <c r="I31" s="736" t="s">
        <v>249</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IF($E33="","",VLOOKUP($E33,#REF!,14))</f>
        <v/>
      </c>
      <c r="C33" s="384" t="str">
        <f>IF($E33="","",VLOOKUP($E33,#REF!,15))</f>
        <v/>
      </c>
      <c r="D33" s="414" t="str">
        <f>IF($E33="","",VLOOKUP($E33,#REF!,5))</f>
        <v/>
      </c>
      <c r="E33" s="155"/>
      <c r="F33" s="736" t="s">
        <v>421</v>
      </c>
      <c r="G33" s="736" t="s">
        <v>422</v>
      </c>
      <c r="H33" s="450"/>
      <c r="I33" s="736" t="s">
        <v>278</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IF($E35="","",VLOOKUP($E35,#REF!,14))</f>
        <v/>
      </c>
      <c r="C35" s="384" t="str">
        <f>IF($E35="","",VLOOKUP($E35,#REF!,15))</f>
        <v/>
      </c>
      <c r="D35" s="414" t="str">
        <f>IF($E35="","",VLOOKUP($E35,#REF!,5))</f>
        <v/>
      </c>
      <c r="E35" s="155"/>
      <c r="F35" s="736" t="s">
        <v>423</v>
      </c>
      <c r="G35" s="736" t="s">
        <v>424</v>
      </c>
      <c r="H35" s="450"/>
      <c r="I35" s="736" t="s">
        <v>249</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IF($E37="","",VLOOKUP($E37,#REF!,14))</f>
        <v/>
      </c>
      <c r="C37" s="384" t="str">
        <f>IF($E37="","",VLOOKUP($E37,#REF!,15))</f>
        <v/>
      </c>
      <c r="D37" s="414" t="str">
        <f>IF($E37="","",VLOOKUP($E37,#REF!,5))</f>
        <v/>
      </c>
      <c r="E37" s="155"/>
      <c r="F37" s="156" t="s">
        <v>425</v>
      </c>
      <c r="G37" s="156" t="s">
        <v>372</v>
      </c>
      <c r="H37" s="156"/>
      <c r="I37" s="156" t="s">
        <v>246</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IF($E39="","",VLOOKUP($E39,#REF!,14))</f>
        <v/>
      </c>
      <c r="C39" s="384" t="str">
        <f>IF($E39="","",VLOOKUP($E39,#REF!,15))</f>
        <v/>
      </c>
      <c r="D39" s="414" t="str">
        <f>IF($E39="","",VLOOKUP($E39,#REF!,5))</f>
        <v/>
      </c>
      <c r="E39" s="155"/>
      <c r="F39" s="156" t="s">
        <v>426</v>
      </c>
      <c r="G39" s="156" t="s">
        <v>374</v>
      </c>
      <c r="H39" s="156"/>
      <c r="I39" s="156" t="s">
        <v>249</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
        <v>426</v>
      </c>
      <c r="L40" s="173"/>
      <c r="M40" s="157"/>
      <c r="N40" s="182"/>
      <c r="O40" s="160"/>
      <c r="P40" s="162"/>
      <c r="Q40" s="160"/>
      <c r="R40" s="242"/>
      <c r="S40" s="165"/>
    </row>
    <row r="41" spans="1:19" s="38" customFormat="1" ht="9.6" customHeight="1" x14ac:dyDescent="0.25">
      <c r="A41" s="167">
        <v>18</v>
      </c>
      <c r="B41" s="384" t="str">
        <f>IF($E41="","",VLOOKUP($E41,#REF!,14))</f>
        <v/>
      </c>
      <c r="C41" s="384" t="str">
        <f>IF($E41="","",VLOOKUP($E41,#REF!,15))</f>
        <v/>
      </c>
      <c r="D41" s="414" t="str">
        <f>IF($E41="","",VLOOKUP($E41,#REF!,5))</f>
        <v/>
      </c>
      <c r="E41" s="155"/>
      <c r="F41" s="736" t="s">
        <v>301</v>
      </c>
      <c r="G41" s="450" t="str">
        <f>IF($E41="","",VLOOKUP($E41,#REF!,3))</f>
        <v/>
      </c>
      <c r="H41" s="450"/>
      <c r="I41" s="450" t="str">
        <f>IF($E41="","",VLOOKUP($E41,#REF!,4))</f>
        <v/>
      </c>
      <c r="J41" s="176"/>
      <c r="K41" s="157"/>
      <c r="L41" s="177"/>
      <c r="M41" s="157"/>
      <c r="N41" s="182"/>
      <c r="O41" s="160"/>
      <c r="P41" s="162"/>
      <c r="Q41" s="772" t="str">
        <f>IF(Y3="","",CONCATENATE(AB1," pont"))</f>
        <v>40 pont</v>
      </c>
      <c r="R41" s="773"/>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IF($E43="","",VLOOKUP($E43,#REF!,14))</f>
        <v/>
      </c>
      <c r="C43" s="384" t="str">
        <f>IF($E43="","",VLOOKUP($E43,#REF!,15))</f>
        <v/>
      </c>
      <c r="D43" s="414" t="str">
        <f>IF($E43="","",VLOOKUP($E43,#REF!,5))</f>
        <v/>
      </c>
      <c r="E43" s="155"/>
      <c r="F43" s="736" t="s">
        <v>301</v>
      </c>
      <c r="G43" s="450" t="str">
        <f>IF($E43="","",VLOOKUP($E43,#REF!,3))</f>
        <v/>
      </c>
      <c r="H43" s="450"/>
      <c r="I43" s="450" t="str">
        <f>IF($E43="","",VLOOKUP($E43,#REF!,4))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
        <v>427</v>
      </c>
      <c r="L44" s="185"/>
      <c r="M44" s="157"/>
      <c r="N44" s="184"/>
      <c r="O44" s="160"/>
      <c r="P44" s="162"/>
      <c r="Q44" s="160"/>
      <c r="R44" s="242"/>
      <c r="S44" s="165"/>
    </row>
    <row r="45" spans="1:19" s="38" customFormat="1" ht="9.6" customHeight="1" x14ac:dyDescent="0.25">
      <c r="A45" s="167">
        <v>20</v>
      </c>
      <c r="B45" s="384" t="str">
        <f>IF($E45="","",VLOOKUP($E45,#REF!,14))</f>
        <v/>
      </c>
      <c r="C45" s="384" t="str">
        <f>IF($E45="","",VLOOKUP($E45,#REF!,15))</f>
        <v/>
      </c>
      <c r="D45" s="414" t="str">
        <f>IF($E45="","",VLOOKUP($E45,#REF!,5))</f>
        <v/>
      </c>
      <c r="E45" s="155"/>
      <c r="F45" s="736" t="s">
        <v>427</v>
      </c>
      <c r="G45" s="736" t="s">
        <v>428</v>
      </c>
      <c r="H45" s="450"/>
      <c r="I45" s="736" t="s">
        <v>429</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IF($E47="","",VLOOKUP($E47,#REF!,14))</f>
        <v/>
      </c>
      <c r="C47" s="384" t="str">
        <f>IF($E47="","",VLOOKUP($E47,#REF!,15))</f>
        <v/>
      </c>
      <c r="D47" s="414" t="str">
        <f>IF($E47="","",VLOOKUP($E47,#REF!,5))</f>
        <v/>
      </c>
      <c r="E47" s="155"/>
      <c r="F47" s="736" t="s">
        <v>430</v>
      </c>
      <c r="G47" s="736" t="s">
        <v>399</v>
      </c>
      <c r="H47" s="450"/>
      <c r="I47" s="736" t="s">
        <v>249</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
        <v>430</v>
      </c>
      <c r="L48" s="173"/>
      <c r="M48" s="157"/>
      <c r="N48" s="184"/>
      <c r="O48" s="160"/>
      <c r="P48" s="242"/>
      <c r="Q48" s="160"/>
      <c r="R48" s="242"/>
      <c r="S48" s="165"/>
    </row>
    <row r="49" spans="1:19" s="38" customFormat="1" ht="9.6" customHeight="1" x14ac:dyDescent="0.25">
      <c r="A49" s="167">
        <v>22</v>
      </c>
      <c r="B49" s="384" t="str">
        <f>IF($E49="","",VLOOKUP($E49,#REF!,14))</f>
        <v/>
      </c>
      <c r="C49" s="384" t="str">
        <f>IF($E49="","",VLOOKUP($E49,#REF!,15))</f>
        <v/>
      </c>
      <c r="D49" s="414" t="str">
        <f>IF($E49="","",VLOOKUP($E49,#REF!,5))</f>
        <v/>
      </c>
      <c r="E49" s="155"/>
      <c r="F49" s="736" t="s">
        <v>301</v>
      </c>
      <c r="G49" s="450" t="str">
        <f>IF($E49="","",VLOOKUP($E49,#REF!,3))</f>
        <v/>
      </c>
      <c r="H49" s="450"/>
      <c r="I49" s="450" t="str">
        <f>IF($E49="","",VLOOKUP($E49,#REF!,4))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IF($E51="","",VLOOKUP($E51,#REF!,14))</f>
        <v/>
      </c>
      <c r="C51" s="384" t="str">
        <f>IF($E51="","",VLOOKUP($E51,#REF!,15))</f>
        <v/>
      </c>
      <c r="D51" s="414" t="str">
        <f>IF($E51="","",VLOOKUP($E51,#REF!,5))</f>
        <v/>
      </c>
      <c r="E51" s="155"/>
      <c r="F51" s="736" t="s">
        <v>431</v>
      </c>
      <c r="G51" s="736" t="s">
        <v>432</v>
      </c>
      <c r="H51" s="450"/>
      <c r="I51" s="736" t="s">
        <v>249</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IF($E53="","",VLOOKUP($E53,#REF!,14))</f>
        <v/>
      </c>
      <c r="C53" s="384" t="str">
        <f>IF($E53="","",VLOOKUP($E53,#REF!,15))</f>
        <v/>
      </c>
      <c r="D53" s="414" t="str">
        <f>IF($E53="","",VLOOKUP($E53,#REF!,5))</f>
        <v/>
      </c>
      <c r="E53" s="155"/>
      <c r="F53" s="156" t="s">
        <v>433</v>
      </c>
      <c r="G53" s="156" t="s">
        <v>434</v>
      </c>
      <c r="H53" s="156"/>
      <c r="I53" s="156" t="s">
        <v>246</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IF($E55="","",VLOOKUP($E55,#REF!,14))</f>
        <v/>
      </c>
      <c r="C55" s="384" t="str">
        <f>IF($E55="","",VLOOKUP($E55,#REF!,15))</f>
        <v/>
      </c>
      <c r="D55" s="414" t="str">
        <f>IF($E55="","",VLOOKUP($E55,#REF!,5))</f>
        <v/>
      </c>
      <c r="E55" s="155"/>
      <c r="F55" s="156" t="s">
        <v>435</v>
      </c>
      <c r="G55" s="156" t="s">
        <v>384</v>
      </c>
      <c r="H55" s="156"/>
      <c r="I55" s="156" t="s">
        <v>387</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IF($E57="","",VLOOKUP($E57,#REF!,14))</f>
        <v/>
      </c>
      <c r="C57" s="384" t="str">
        <f>IF($E57="","",VLOOKUP($E57,#REF!,15))</f>
        <v/>
      </c>
      <c r="D57" s="414" t="str">
        <f>IF($E57="","",VLOOKUP($E57,#REF!,5))</f>
        <v/>
      </c>
      <c r="E57" s="155"/>
      <c r="F57" s="736" t="s">
        <v>436</v>
      </c>
      <c r="G57" s="736" t="s">
        <v>437</v>
      </c>
      <c r="H57" s="450"/>
      <c r="I57" s="736" t="s">
        <v>249</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IF($E59="","",VLOOKUP($E59,#REF!,14))</f>
        <v/>
      </c>
      <c r="C59" s="384" t="str">
        <f>IF($E59="","",VLOOKUP($E59,#REF!,15))</f>
        <v/>
      </c>
      <c r="D59" s="414" t="str">
        <f>IF($E59="","",VLOOKUP($E59,#REF!,5))</f>
        <v/>
      </c>
      <c r="E59" s="155"/>
      <c r="F59" s="736" t="s">
        <v>438</v>
      </c>
      <c r="G59" s="736" t="s">
        <v>439</v>
      </c>
      <c r="H59" s="450"/>
      <c r="I59" s="736" t="s">
        <v>300</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IF($E61="","",VLOOKUP($E61,#REF!,14))</f>
        <v/>
      </c>
      <c r="C61" s="384" t="str">
        <f>IF($E61="","",VLOOKUP($E61,#REF!,15))</f>
        <v/>
      </c>
      <c r="D61" s="414" t="str">
        <f>IF($E61="","",VLOOKUP($E61,#REF!,5))</f>
        <v/>
      </c>
      <c r="E61" s="155"/>
      <c r="F61" s="736" t="s">
        <v>440</v>
      </c>
      <c r="G61" s="736" t="s">
        <v>399</v>
      </c>
      <c r="H61" s="450"/>
      <c r="I61" s="736" t="s">
        <v>249</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IF($E63="","",VLOOKUP($E63,#REF!,14))</f>
        <v/>
      </c>
      <c r="C63" s="384" t="str">
        <f>IF($E63="","",VLOOKUP($E63,#REF!,15))</f>
        <v/>
      </c>
      <c r="D63" s="414" t="str">
        <f>IF($E63="","",VLOOKUP($E63,#REF!,5))</f>
        <v/>
      </c>
      <c r="E63" s="155"/>
      <c r="F63" s="736" t="s">
        <v>301</v>
      </c>
      <c r="G63" s="450" t="str">
        <f>IF($E63="","",VLOOKUP($E63,#REF!,3))</f>
        <v/>
      </c>
      <c r="H63" s="450"/>
      <c r="I63" s="450" t="str">
        <f>IF($E63="","",VLOOKUP($E63,#REF!,4))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
        <v>441</v>
      </c>
      <c r="L64" s="173"/>
      <c r="M64" s="157"/>
      <c r="N64" s="184"/>
      <c r="O64" s="182"/>
      <c r="P64" s="182"/>
      <c r="Q64" s="163"/>
      <c r="R64" s="164"/>
      <c r="S64" s="165"/>
    </row>
    <row r="65" spans="1:19" s="38" customFormat="1" ht="9.6" customHeight="1" x14ac:dyDescent="0.25">
      <c r="A65" s="167">
        <v>30</v>
      </c>
      <c r="B65" s="384" t="str">
        <f>IF($E65="","",VLOOKUP($E65,#REF!,14))</f>
        <v/>
      </c>
      <c r="C65" s="384" t="str">
        <f>IF($E65="","",VLOOKUP($E65,#REF!,15))</f>
        <v/>
      </c>
      <c r="D65" s="414" t="str">
        <f>IF($E65="","",VLOOKUP($E65,#REF!,5))</f>
        <v/>
      </c>
      <c r="E65" s="155"/>
      <c r="F65" s="736" t="s">
        <v>441</v>
      </c>
      <c r="G65" s="736" t="s">
        <v>442</v>
      </c>
      <c r="H65" s="450"/>
      <c r="I65" s="736" t="s">
        <v>249</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IF($E67="","",VLOOKUP($E67,#REF!,14))</f>
        <v/>
      </c>
      <c r="C67" s="384" t="str">
        <f>IF($E67="","",VLOOKUP($E67,#REF!,15))</f>
        <v/>
      </c>
      <c r="D67" s="414" t="str">
        <f>IF($E67="","",VLOOKUP($E67,#REF!,5))</f>
        <v/>
      </c>
      <c r="E67" s="155"/>
      <c r="F67" s="736" t="s">
        <v>202</v>
      </c>
      <c r="G67" s="450" t="str">
        <f>IF($E67="","",VLOOKUP($E67,#REF!,3))</f>
        <v/>
      </c>
      <c r="H67" s="450"/>
      <c r="I67" s="450" t="str">
        <f>IF($E67="","",VLOOKUP($E67,#REF!,4))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
        <v>443</v>
      </c>
      <c r="L68" s="185"/>
      <c r="M68" s="157"/>
      <c r="N68" s="182"/>
      <c r="O68" s="182"/>
      <c r="P68" s="182"/>
      <c r="Q68" s="163"/>
      <c r="R68" s="164"/>
      <c r="S68" s="165"/>
    </row>
    <row r="69" spans="1:19" s="38" customFormat="1" ht="9.6" customHeight="1" x14ac:dyDescent="0.25">
      <c r="A69" s="153">
        <v>32</v>
      </c>
      <c r="B69" s="384" t="str">
        <f>IF($E69="","",VLOOKUP($E69,#REF!,14))</f>
        <v/>
      </c>
      <c r="C69" s="384" t="str">
        <f>IF($E69="","",VLOOKUP($E69,#REF!,15))</f>
        <v/>
      </c>
      <c r="D69" s="414" t="str">
        <f>IF($E69="","",VLOOKUP($E69,#REF!,5))</f>
        <v/>
      </c>
      <c r="E69" s="155"/>
      <c r="F69" s="156" t="s">
        <v>443</v>
      </c>
      <c r="G69" s="156" t="s">
        <v>439</v>
      </c>
      <c r="H69" s="156"/>
      <c r="I69" s="156" t="s">
        <v>246</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e">
        <f>IF(E72&gt;$R$79,,UPPER(VLOOKUP(E72,#REF!,2)))</f>
        <v>#REF!</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e">
        <f>IF(E73&gt;$R$79,,UPPER(VLOOKUP(E73,#REF!,2)))</f>
        <v>#REF!</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e">
        <f>IF(E74&gt;$R$79,,UPPER(VLOOKUP(E74,#REF!,2)))</f>
        <v>#REF!</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e">
        <f>IF(E75&gt;$R$79,,UPPER(VLOOKUP(E75,#REF!,2)))</f>
        <v>#REF!</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e">
        <f>IF(E76&gt;$R$79,,UPPER(VLOOKUP(E76,#REF!,2)))</f>
        <v>#REF!</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e">
        <f>IF(E77&gt;$R$79,,UPPER(VLOOKUP(E77,#REF!,2)))</f>
        <v>#REF!</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e">
        <f>IF(E78&gt;$R$79,,UPPER(VLOOKUP(E78,#REF!,2)))</f>
        <v>#REF!</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e">
        <f>IF(E79&gt;$R$79,,UPPER(VLOOKUP(E79,#REF!,2)))</f>
        <v>#REF!</v>
      </c>
      <c r="G79" s="238"/>
      <c r="H79" s="237"/>
      <c r="I79" s="239"/>
      <c r="J79" s="240" t="s">
        <v>14</v>
      </c>
      <c r="K79" s="230"/>
      <c r="L79" s="229"/>
      <c r="M79" s="230"/>
      <c r="N79" s="231"/>
      <c r="O79" s="230" t="str">
        <f>R4</f>
        <v>Kovács Zoltán</v>
      </c>
      <c r="P79" s="229"/>
      <c r="Q79" s="230"/>
      <c r="R79" s="241" t="e">
        <f>MIN(8,#REF!)</f>
        <v>#REF!</v>
      </c>
    </row>
  </sheetData>
  <mergeCells count="2">
    <mergeCell ref="A4:C4"/>
    <mergeCell ref="Q41:R41"/>
  </mergeCells>
  <conditionalFormatting sqref="E7 E9 E11">
    <cfRule type="expression" dxfId="571" priority="1" stopIfTrue="1">
      <formula>$E7&lt;9</formula>
    </cfRule>
  </conditionalFormatting>
  <conditionalFormatting sqref="E13 E15 E17 E19 E21 E23 E25 E27 E29 E31 E33 E35 E37 E39 E41 E43 E45 E47 E49 E51 E53 E55 E57 E59 E61 E63 E65 E67 E69">
    <cfRule type="expression" dxfId="570" priority="7" stopIfTrue="1">
      <formula>AND($E13&lt;9,$C13&gt;0)</formula>
    </cfRule>
  </conditionalFormatting>
  <conditionalFormatting sqref="H7 H9 H11 H13 H15 H17 H19 H21 H23 H25 H27 H29 H31 H33 H35 H37 H39 H41 H43 H45 H47 H49 H51 H53 H55 H57 H59 H61 H63 H65 H67 H69">
    <cfRule type="expression" dxfId="569" priority="11" stopIfTrue="1">
      <formula>AND($E7&lt;9,$C7&gt;0)</formula>
    </cfRule>
  </conditionalFormatting>
  <conditionalFormatting sqref="I8 K10 I12 M14 I16 K18 I20 O22 I24 K26 I28 M30 I32 K34 I36 O39 I40 K42 I44 M46 I48 K50 I52 O54 I56 K58 I60 M62 I64 K66 I68">
    <cfRule type="expression" dxfId="568" priority="8" stopIfTrue="1">
      <formula>AND($O$1="CU",I8="Umpire")</formula>
    </cfRule>
    <cfRule type="expression" dxfId="567" priority="9" stopIfTrue="1">
      <formula>AND($O$1="CU",I8&lt;&gt;"Umpire",J8&lt;&gt;"")</formula>
    </cfRule>
    <cfRule type="expression" dxfId="566" priority="10" stopIfTrue="1">
      <formula>AND($O$1="CU",I8&lt;&gt;"Umpire")</formula>
    </cfRule>
  </conditionalFormatting>
  <conditionalFormatting sqref="J8 L10 J12 N14 J16 L18 J20 P22 J24 L26 J28 N30 J32 L34 J36 P39 J40 L42 J44 N46 J48 L50 J52 P54 J56 L58 J60 N62 J64 L66 J68 R79">
    <cfRule type="expression" dxfId="565" priority="4" stopIfTrue="1">
      <formula>$O$1="CU"</formula>
    </cfRule>
  </conditionalFormatting>
  <conditionalFormatting sqref="K8 M10 K12 O14 K16 M18 K20 Q22 K24 M26 K28 O30 K32 M34 K36 K40 M42 K44 O46 K48 M50 K52 Q54 K56 M58 K60 O62 K64 M66 K68">
    <cfRule type="expression" dxfId="564" priority="5" stopIfTrue="1">
      <formula>J8="as"</formula>
    </cfRule>
    <cfRule type="expression" dxfId="563" priority="6" stopIfTrue="1">
      <formula>J8="bs"</formula>
    </cfRule>
  </conditionalFormatting>
  <conditionalFormatting sqref="Q38">
    <cfRule type="expression" dxfId="562" priority="2" stopIfTrue="1">
      <formula>P39="as"</formula>
    </cfRule>
    <cfRule type="expression" dxfId="561" priority="3" stopIfTrue="1">
      <formula>P39="bs"</formula>
    </cfRule>
  </conditionalFormatting>
  <dataValidations count="2">
    <dataValidation type="list" allowBlank="1" showInputMessage="1" sqref="O54 O39 O22" xr:uid="{A4B42DD0-B732-4512-88F2-4C31E232A754}">
      <formula1>$V$8:$V$17</formula1>
    </dataValidation>
    <dataValidation type="list" allowBlank="1" showInputMessage="1" sqref="I8 I24 I12 I28 I16 I40 I20 I44 I48 I52 I32 I36 I56 I60 I64 I68 K66 K58 K50 K42 K34 K26 K18 K10 M14 M30 M46 M62" xr:uid="{2B3F453D-636B-4323-918F-0A2E202D51DE}">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548F2-058C-48C3-8EB7-F272B8F3C17F}">
  <sheetPr codeName="Sheet149">
    <tabColor indexed="11"/>
    <pageSetUpPr fitToPage="1"/>
  </sheetPr>
  <dimension ref="A1:AK57"/>
  <sheetViews>
    <sheetView showGridLines="0" showZeros="0" workbookViewId="0">
      <selection activeCell="T12" sqref="T12"/>
    </sheetView>
  </sheetViews>
  <sheetFormatPr defaultRowHeight="13.2" x14ac:dyDescent="0.25"/>
  <cols>
    <col min="1" max="2" width="3.33203125" customWidth="1"/>
    <col min="3" max="3" width="4.6640625"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Diákolimpiai Döntő</v>
      </c>
      <c r="B1" s="92"/>
      <c r="C1" s="135"/>
      <c r="D1" s="135"/>
      <c r="E1" s="135"/>
      <c r="F1" s="135"/>
      <c r="G1" s="135"/>
      <c r="H1" s="92"/>
      <c r="I1" s="371"/>
      <c r="J1" s="136"/>
      <c r="K1" s="408" t="s">
        <v>123</v>
      </c>
      <c r="L1" s="118"/>
      <c r="M1" s="93"/>
      <c r="N1" s="136"/>
      <c r="O1" s="136" t="s">
        <v>3</v>
      </c>
      <c r="P1" s="136"/>
      <c r="Q1" s="135"/>
      <c r="R1" s="136"/>
      <c r="Y1" s="522"/>
      <c r="Z1" s="522"/>
      <c r="AA1" s="522"/>
      <c r="AB1" s="605" t="str">
        <f>IF($Y$5=1,CONCATENATE(VLOOKUP($Y$3,$AA$2:$AH$14,2)),CONCATENATE(VLOOKUP($Y$3,$AA$16:$AH$25,2)))</f>
        <v>40</v>
      </c>
      <c r="AC1" s="605" t="str">
        <f>IF($Y$5=1,CONCATENATE(VLOOKUP($Y$3,$AA$2:$AH$14,3)),CONCATENATE(VLOOKUP($Y$3,$AA$16:$AH$25,3)))</f>
        <v>25</v>
      </c>
      <c r="AD1" s="605" t="str">
        <f>IF($Y$5=1,CONCATENATE(VLOOKUP($Y$3,$AA$2:$AH$14,4)),CONCATENATE(VLOOKUP($Y$3,$AA$16:$AH$25,4)))</f>
        <v>15</v>
      </c>
      <c r="AE1" s="605" t="str">
        <f>IF($Y$5=1,CONCATENATE(VLOOKUP($Y$3,$AA$2:$AH$14,5)),CONCATENATE(VLOOKUP($Y$3,$AA$16:$AH$25,5)))</f>
        <v>8</v>
      </c>
      <c r="AF1" s="605" t="str">
        <f>IF($Y$5=1,CONCATENATE(VLOOKUP($Y$3,$AA$2:$AH$14,6)),CONCATENATE(VLOOKUP($Y$3,$AA$16:$AH$25,6)))</f>
        <v>4</v>
      </c>
      <c r="AG1" s="605" t="str">
        <f>IF($Y$5=1,CONCATENATE(VLOOKUP($Y$3,$AA$2:$AH$14,7)),CONCATENATE(VLOOKUP($Y$3,$AA$16:$AH$25,7)))</f>
        <v>2</v>
      </c>
      <c r="AH1" s="605" t="str">
        <f>IF($Y$5=1,CONCATENATE(VLOOKUP($Y$3,$AA$2:$AH$14,8)),CONCATENATE(VLOOKUP($Y$3,$AA$16:$AH$25,8)))</f>
        <v>1</v>
      </c>
    </row>
    <row r="2" spans="1:37" s="106" customFormat="1" x14ac:dyDescent="0.25">
      <c r="A2" s="436" t="s">
        <v>122</v>
      </c>
      <c r="B2" s="95"/>
      <c r="C2" s="95"/>
      <c r="D2" s="95"/>
      <c r="E2" s="430">
        <f>Altalanos!$D$8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L18 "B"</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71" t="str">
        <f>Altalanos!$A$10</f>
        <v xml:space="preserve">2026. május 7. </v>
      </c>
      <c r="B4" s="771"/>
      <c r="C4" s="771"/>
      <c r="D4" s="402"/>
      <c r="E4" s="142"/>
      <c r="F4" s="142"/>
      <c r="G4" s="142" t="str">
        <f>Altalanos!$C$10</f>
        <v>Gyula</v>
      </c>
      <c r="H4" s="99"/>
      <c r="I4" s="142"/>
      <c r="J4" s="143"/>
      <c r="K4" s="144" t="s">
        <v>474</v>
      </c>
      <c r="L4" s="143"/>
      <c r="M4" s="145"/>
      <c r="N4" s="143"/>
      <c r="O4" s="142"/>
      <c r="P4" s="143"/>
      <c r="Q4" s="142"/>
      <c r="R4" s="88" t="str">
        <f>Altalanos!$E$10</f>
        <v>Kovács Zoltán</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2" customFormat="1" ht="14.25" customHeight="1" thickBot="1" x14ac:dyDescent="0.3">
      <c r="A6" s="705"/>
      <c r="B6" s="714"/>
      <c r="C6" s="714"/>
      <c r="D6" s="714"/>
      <c r="E6" s="714"/>
      <c r="F6" s="713" t="str">
        <f>IF(Y3="","",CONCATENATE(AH1," / ",VLOOKUP(Y3,AB1:AH1,5)," pont"))</f>
        <v>1 / 4 pont</v>
      </c>
      <c r="G6" s="715"/>
      <c r="H6" s="716"/>
      <c r="I6" s="715"/>
      <c r="J6" s="717"/>
      <c r="K6" s="714" t="str">
        <f>IF(Y3="","",CONCATENATE(VLOOKUP(Y3,AB1:AH1,4)," pont"))</f>
        <v>8 pont</v>
      </c>
      <c r="L6" s="717"/>
      <c r="M6" s="714" t="str">
        <f>IF(Y3="","",CONCATENATE(VLOOKUP(Y3,AB1:AH1,3)," pont"))</f>
        <v>15 pont</v>
      </c>
      <c r="N6" s="717"/>
      <c r="O6" s="714" t="str">
        <f>IF(Y3="","",CONCATENATE(VLOOKUP(Y3,AB1:AH1,2)," pont"))</f>
        <v>25 pont</v>
      </c>
      <c r="P6" s="717"/>
      <c r="Q6" s="714" t="str">
        <f>IF(Y3="","",CONCATENATE(VLOOKUP(Y3,AB1:AH1,1)," pont"))</f>
        <v>40 pont</v>
      </c>
      <c r="R6" s="718"/>
      <c r="Y6" s="720"/>
      <c r="Z6" s="720"/>
      <c r="AA6" s="720" t="s">
        <v>196</v>
      </c>
      <c r="AB6" s="721">
        <v>150</v>
      </c>
      <c r="AC6" s="721">
        <v>120</v>
      </c>
      <c r="AD6" s="721">
        <v>90</v>
      </c>
      <c r="AE6" s="721">
        <v>60</v>
      </c>
      <c r="AF6" s="721">
        <v>40</v>
      </c>
      <c r="AG6" s="721">
        <v>25</v>
      </c>
      <c r="AH6" s="721">
        <v>10</v>
      </c>
      <c r="AI6" s="723"/>
      <c r="AJ6" s="723"/>
      <c r="AK6" s="723"/>
    </row>
    <row r="7" spans="1:37" s="38" customFormat="1" ht="12.9" customHeight="1" x14ac:dyDescent="0.25">
      <c r="A7" s="153">
        <v>1</v>
      </c>
      <c r="B7" s="384" t="str">
        <f>IF($E7="","",VLOOKUP($E7,'1MD ELO (4)'!$A$7:$O$22,14))</f>
        <v/>
      </c>
      <c r="C7" s="414" t="str">
        <f>IF($E7="","",VLOOKUP($E7,'1MD ELO (4)'!$A$7:$O$22,15))</f>
        <v/>
      </c>
      <c r="D7" s="414" t="str">
        <f>IF($E7="","",VLOOKUP($E7,'1MD ELO (4)'!$A$7:$O$22,5))</f>
        <v/>
      </c>
      <c r="E7" s="155"/>
      <c r="F7" s="156" t="s">
        <v>445</v>
      </c>
      <c r="G7" s="156" t="s">
        <v>407</v>
      </c>
      <c r="H7" s="156"/>
      <c r="I7" s="156" t="s">
        <v>255</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
        <v>445</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 (4)'!$A$7:$O$22,14))</f>
        <v/>
      </c>
      <c r="C9" s="414" t="str">
        <f>IF($E9="","",VLOOKUP($E9,'1MD ELO (4)'!$A$7:$O$22,15))</f>
        <v/>
      </c>
      <c r="D9" s="414" t="str">
        <f>IF($E9="","",VLOOKUP($E9,'1MD ELO (4)'!$A$7:$O$22,5))</f>
        <v/>
      </c>
      <c r="E9" s="155"/>
      <c r="F9" s="175" t="s">
        <v>301</v>
      </c>
      <c r="G9" s="175" t="str">
        <f>IF($E9="","",VLOOKUP($E9,'1MD ELO (4)'!$A$7:$O$22,3))</f>
        <v/>
      </c>
      <c r="H9" s="175"/>
      <c r="I9" s="156" t="str">
        <f>IF($E9="","",VLOOKUP($E9,'1MD ELO (4)'!$A$7:$O$22,4))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 (4)'!$A$7:$O$22,14))</f>
        <v/>
      </c>
      <c r="C11" s="414" t="str">
        <f>IF($E11="","",VLOOKUP($E11,'1MD ELO (4)'!$A$7:$O$22,15))</f>
        <v/>
      </c>
      <c r="D11" s="414" t="str">
        <f>IF($E11="","",VLOOKUP($E11,'1MD ELO (4)'!$A$7:$O$22,5))</f>
        <v/>
      </c>
      <c r="E11" s="155"/>
      <c r="F11" s="175" t="s">
        <v>281</v>
      </c>
      <c r="G11" s="175" t="s">
        <v>384</v>
      </c>
      <c r="H11" s="175"/>
      <c r="I11" s="175" t="s">
        <v>252</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 (4)'!$A$7:$O$22,14))</f>
        <v/>
      </c>
      <c r="C13" s="414" t="str">
        <f>IF($E13="","",VLOOKUP($E13,'1MD ELO (4)'!$A$7:$O$22,15))</f>
        <v/>
      </c>
      <c r="D13" s="414" t="str">
        <f>IF($E13="","",VLOOKUP($E13,'1MD ELO (4)'!$A$7:$O$22,5))</f>
        <v/>
      </c>
      <c r="E13" s="155"/>
      <c r="F13" s="175" t="s">
        <v>276</v>
      </c>
      <c r="G13" s="175" t="s">
        <v>446</v>
      </c>
      <c r="H13" s="175"/>
      <c r="I13" s="175" t="s">
        <v>249</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 (4)'!$A$7:$O$22,14))</f>
        <v/>
      </c>
      <c r="C15" s="414" t="str">
        <f>IF($E15="","",VLOOKUP($E15,'1MD ELO (4)'!$A$7:$O$22,15))</f>
        <v/>
      </c>
      <c r="D15" s="414" t="str">
        <f>IF($E15="","",VLOOKUP($E15,'1MD ELO (4)'!$A$7:$O$22,5))</f>
        <v/>
      </c>
      <c r="E15" s="155"/>
      <c r="F15" s="156" t="s">
        <v>447</v>
      </c>
      <c r="G15" s="156" t="s">
        <v>448</v>
      </c>
      <c r="H15" s="156"/>
      <c r="I15" s="156" t="s">
        <v>252</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 (4)'!$A$7:$O$22,14))</f>
        <v/>
      </c>
      <c r="C17" s="414" t="str">
        <f>IF($E17="","",VLOOKUP($E17,'1MD ELO (4)'!$A$7:$O$22,15))</f>
        <v/>
      </c>
      <c r="D17" s="414" t="str">
        <f>IF($E17="","",VLOOKUP($E17,'1MD ELO (4)'!$A$7:$O$22,5))</f>
        <v/>
      </c>
      <c r="E17" s="155"/>
      <c r="F17" s="175" t="s">
        <v>449</v>
      </c>
      <c r="G17" s="175" t="s">
        <v>363</v>
      </c>
      <c r="H17" s="175"/>
      <c r="I17" s="175" t="s">
        <v>262</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 (4)'!$A$7:$O$22,14))</f>
        <v/>
      </c>
      <c r="C19" s="414" t="str">
        <f>IF($E19="","",VLOOKUP($E19,'1MD ELO (4)'!$A$7:$O$22,15))</f>
        <v/>
      </c>
      <c r="D19" s="414" t="str">
        <f>IF($E19="","",VLOOKUP($E19,'1MD ELO (4)'!$A$7:$O$22,5))</f>
        <v/>
      </c>
      <c r="E19" s="155"/>
      <c r="F19" s="175" t="s">
        <v>301</v>
      </c>
      <c r="G19" s="175" t="str">
        <f>IF($E19="","",VLOOKUP($E19,'1MD ELO (4)'!$A$7:$O$22,3))</f>
        <v/>
      </c>
      <c r="H19" s="175"/>
      <c r="I19" s="175" t="str">
        <f>IF($E19="","",VLOOKUP($E19,'1MD ELO (4)'!$A$7:$O$22,4))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
        <v>450</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 (4)'!$A$7:$O$22,14))</f>
        <v/>
      </c>
      <c r="C21" s="414" t="str">
        <f>IF($E21="","",VLOOKUP($E21,'1MD ELO (4)'!$A$7:$O$22,15))</f>
        <v/>
      </c>
      <c r="D21" s="414" t="str">
        <f>IF($E21="","",VLOOKUP($E21,'1MD ELO (4)'!$A$7:$O$22,5))</f>
        <v/>
      </c>
      <c r="E21" s="155"/>
      <c r="F21" s="175" t="s">
        <v>450</v>
      </c>
      <c r="G21" s="175" t="s">
        <v>451</v>
      </c>
      <c r="H21" s="175"/>
      <c r="I21" s="175" t="s">
        <v>249</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 (4)'!$A$7:$O$22,14))</f>
        <v/>
      </c>
      <c r="C23" s="414" t="str">
        <f>IF($E23="","",VLOOKUP($E23,'1MD ELO (4)'!$A$7:$O$22,15))</f>
        <v/>
      </c>
      <c r="D23" s="414" t="str">
        <f>IF($E23="","",VLOOKUP($E23,'1MD ELO (4)'!$A$7:$O$22,5))</f>
        <v/>
      </c>
      <c r="E23" s="155"/>
      <c r="F23" s="175" t="s">
        <v>452</v>
      </c>
      <c r="G23" s="175" t="s">
        <v>453</v>
      </c>
      <c r="H23" s="175"/>
      <c r="I23" s="175" t="s">
        <v>264</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 (4)'!$A$7:$O$22,14))</f>
        <v/>
      </c>
      <c r="C25" s="414" t="str">
        <f>IF($E25="","",VLOOKUP($E25,'1MD ELO (4)'!$A$7:$O$22,15))</f>
        <v/>
      </c>
      <c r="D25" s="414" t="str">
        <f>IF($E25="","",VLOOKUP($E25,'1MD ELO (4)'!$A$7:$O$22,5))</f>
        <v/>
      </c>
      <c r="E25" s="155"/>
      <c r="F25" s="175" t="s">
        <v>454</v>
      </c>
      <c r="G25" s="175" t="s">
        <v>455</v>
      </c>
      <c r="H25" s="175"/>
      <c r="I25" s="175" t="s">
        <v>252</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 (4)'!$A$7:$O$22,14))</f>
        <v/>
      </c>
      <c r="C27" s="414" t="str">
        <f>IF($E27="","",VLOOKUP($E27,'1MD ELO (4)'!$A$7:$O$22,15))</f>
        <v/>
      </c>
      <c r="D27" s="414" t="str">
        <f>IF($E27="","",VLOOKUP($E27,'1MD ELO (4)'!$A$7:$O$22,5))</f>
        <v/>
      </c>
      <c r="E27" s="155"/>
      <c r="F27" s="175" t="s">
        <v>378</v>
      </c>
      <c r="G27" s="175" t="s">
        <v>456</v>
      </c>
      <c r="H27" s="175"/>
      <c r="I27" s="175" t="s">
        <v>297</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 (4)'!$A$7:$O$22,14))</f>
        <v/>
      </c>
      <c r="C29" s="414" t="str">
        <f>IF($E29="","",VLOOKUP($E29,'1MD ELO (4)'!$A$7:$O$22,15))</f>
        <v/>
      </c>
      <c r="D29" s="414" t="str">
        <f>IF($E29="","",VLOOKUP($E29,'1MD ELO (4)'!$A$7:$O$22,5))</f>
        <v/>
      </c>
      <c r="E29" s="155"/>
      <c r="F29" s="156" t="s">
        <v>457</v>
      </c>
      <c r="G29" s="156" t="s">
        <v>453</v>
      </c>
      <c r="H29" s="156"/>
      <c r="I29" s="156" t="s">
        <v>237</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 (4)'!$A$7:$O$22,14))</f>
        <v/>
      </c>
      <c r="C31" s="414" t="str">
        <f>IF($E31="","",VLOOKUP($E31,'1MD ELO (4)'!$A$7:$O$22,15))</f>
        <v/>
      </c>
      <c r="D31" s="414" t="str">
        <f>IF($E31="","",VLOOKUP($E31,'1MD ELO (4)'!$A$7:$O$22,5))</f>
        <v/>
      </c>
      <c r="E31" s="155"/>
      <c r="F31" s="175" t="s">
        <v>458</v>
      </c>
      <c r="G31" s="175" t="s">
        <v>459</v>
      </c>
      <c r="H31" s="175"/>
      <c r="I31" s="175" t="s">
        <v>252</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 (4)'!$A$7:$O$22,14))</f>
        <v/>
      </c>
      <c r="C33" s="414" t="str">
        <f>IF($E33="","",VLOOKUP($E33,'1MD ELO (4)'!$A$7:$O$22,15))</f>
        <v/>
      </c>
      <c r="D33" s="414" t="str">
        <f>IF($E33="","",VLOOKUP($E33,'1MD ELO (4)'!$A$7:$O$22,5))</f>
        <v/>
      </c>
      <c r="E33" s="155"/>
      <c r="F33" s="175" t="s">
        <v>313</v>
      </c>
      <c r="G33" s="175" t="s">
        <v>417</v>
      </c>
      <c r="H33" s="175"/>
      <c r="I33" s="175" t="s">
        <v>262</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 (4)'!$A$7:$O$22,14))</f>
        <v/>
      </c>
      <c r="C35" s="414" t="str">
        <f>IF($E35="","",VLOOKUP($E35,'1MD ELO (4)'!$A$7:$O$22,15))</f>
        <v/>
      </c>
      <c r="D35" s="414" t="str">
        <f>IF($E35="","",VLOOKUP($E35,'1MD ELO (4)'!$A$7:$O$22,5))</f>
        <v/>
      </c>
      <c r="E35" s="155"/>
      <c r="F35" s="175" t="s">
        <v>301</v>
      </c>
      <c r="G35" s="175" t="str">
        <f>IF($E35="","",VLOOKUP($E35,'1MD ELO (4)'!$A$7:$O$22,3))</f>
        <v/>
      </c>
      <c r="H35" s="175"/>
      <c r="I35" s="175" t="str">
        <f>IF($E35="","",VLOOKUP($E35,'1MD ELO (4)'!$A$7:$O$22,4))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
        <v>460</v>
      </c>
      <c r="L36" s="185"/>
      <c r="M36" s="157"/>
      <c r="N36" s="182"/>
      <c r="O36" s="182"/>
      <c r="P36" s="182"/>
      <c r="Q36" s="163"/>
      <c r="R36" s="164"/>
      <c r="S36" s="165"/>
    </row>
    <row r="37" spans="1:19" s="38" customFormat="1" ht="12.9" customHeight="1" x14ac:dyDescent="0.25">
      <c r="A37" s="153">
        <v>16</v>
      </c>
      <c r="B37" s="384" t="str">
        <f>IF($E37="","",VLOOKUP($E37,'1MD ELO (4)'!$A$7:$O$22,14))</f>
        <v/>
      </c>
      <c r="C37" s="414" t="str">
        <f>IF($E37="","",VLOOKUP($E37,'1MD ELO (4)'!$A$7:$O$22,15))</f>
        <v/>
      </c>
      <c r="D37" s="414" t="str">
        <f>IF($E37="","",VLOOKUP($E37,'1MD ELO (4)'!$A$7:$O$22,5))</f>
        <v/>
      </c>
      <c r="E37" s="155"/>
      <c r="F37" s="156" t="s">
        <v>460</v>
      </c>
      <c r="G37" s="156" t="s">
        <v>461</v>
      </c>
      <c r="H37" s="175"/>
      <c r="I37" s="156" t="s">
        <v>255</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 (4)'!$A$7:$Q$134,2)))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 (4)'!$A$7:$Q$134,2)))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 (4)'!$A$7:$Q$134,2)))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 (4)'!$A$7:$Q$134,2)))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t="str">
        <f>R4</f>
        <v>Kovács Zoltán</v>
      </c>
      <c r="P57" s="229"/>
      <c r="Q57" s="230"/>
      <c r="R57" s="241">
        <f>MIN(4,'1MD ELO (4)'!Q5)</f>
        <v>4</v>
      </c>
    </row>
  </sheetData>
  <mergeCells count="1">
    <mergeCell ref="A4:C4"/>
  </mergeCells>
  <conditionalFormatting sqref="B39 B41 B43 B45 B47">
    <cfRule type="cellIs" dxfId="560" priority="4" stopIfTrue="1" operator="equal">
      <formula>"QA"</formula>
    </cfRule>
    <cfRule type="cellIs" dxfId="559" priority="5" stopIfTrue="1" operator="equal">
      <formula>"DA"</formula>
    </cfRule>
  </conditionalFormatting>
  <conditionalFormatting sqref="E7 E9 E11 E13 E15 E17 E19 E21 E23 E25 E27 E29 E31 E33 E35 E37">
    <cfRule type="expression" dxfId="558" priority="2" stopIfTrue="1">
      <formula>$E7&lt;5</formula>
    </cfRule>
  </conditionalFormatting>
  <conditionalFormatting sqref="E39 E41 E43 E45 E47">
    <cfRule type="expression" dxfId="557" priority="10" stopIfTrue="1">
      <formula>AND($E39&lt;9,$C39&gt;0)</formula>
    </cfRule>
  </conditionalFormatting>
  <conditionalFormatting sqref="F7 F9 F11 F13 F15 F17 F19 F21 F23 F25 F27 F29 F31 F33 F35 F37">
    <cfRule type="cellIs" dxfId="556" priority="1" stopIfTrue="1" operator="equal">
      <formula>"Bye"</formula>
    </cfRule>
  </conditionalFormatting>
  <conditionalFormatting sqref="F39 F41 F43 F45 F47">
    <cfRule type="cellIs" dxfId="555" priority="8" stopIfTrue="1" operator="equal">
      <formula>"Bye"</formula>
    </cfRule>
  </conditionalFormatting>
  <conditionalFormatting sqref="F39:I39 F41:I41 F43:I43 F45:I45 F47:I47">
    <cfRule type="expression" dxfId="554" priority="9" stopIfTrue="1">
      <formula>AND($E39&lt;9,$C39&gt;0)</formula>
    </cfRule>
  </conditionalFormatting>
  <conditionalFormatting sqref="H7 H9 H11 H13 H15 H17 H19 H21 H23 H25 H27 H29 H31 H33 H35 H37">
    <cfRule type="expression" dxfId="553" priority="14" stopIfTrue="1">
      <formula>AND($E7&lt;9,$C7&gt;0)</formula>
    </cfRule>
  </conditionalFormatting>
  <conditionalFormatting sqref="I8 K10 I12 M14 I16 K18 I20 O22 I24 K26 I28 M30 I32 K34 I36 M40 I42 K44 I46">
    <cfRule type="expression" dxfId="552" priority="11" stopIfTrue="1">
      <formula>AND($O$1="CU",I8="Umpire")</formula>
    </cfRule>
    <cfRule type="expression" dxfId="551" priority="12" stopIfTrue="1">
      <formula>AND($O$1="CU",I8&lt;&gt;"Umpire",J8&lt;&gt;"")</formula>
    </cfRule>
    <cfRule type="expression" dxfId="550" priority="13" stopIfTrue="1">
      <formula>AND($O$1="CU",I8&lt;&gt;"Umpire")</formula>
    </cfRule>
  </conditionalFormatting>
  <conditionalFormatting sqref="J8 L10 J12 N14 J16 L18 J20 P22 J24 L26 J28 N30 J32 L34 J36 R57">
    <cfRule type="expression" dxfId="549" priority="3" stopIfTrue="1">
      <formula>$O$1="CU"</formula>
    </cfRule>
  </conditionalFormatting>
  <conditionalFormatting sqref="K8 M10 K12 O14 K16 M18 K20 Q22 K24 M26 K28 O30 K32 M34 K36 O40 K42 M44 K46">
    <cfRule type="expression" dxfId="548" priority="6" stopIfTrue="1">
      <formula>J8="as"</formula>
    </cfRule>
    <cfRule type="expression" dxfId="547" priority="7" stopIfTrue="1">
      <formula>J8="bs"</formula>
    </cfRule>
  </conditionalFormatting>
  <dataValidations count="1">
    <dataValidation type="list" allowBlank="1" showInputMessage="1" sqref="I46 I42 K44 M40 I8 M14 K10 K18 K26 K34 M30 I12 I36 O22 I16 I32 I24 I20 I28" xr:uid="{D30E0C7E-E3CE-4F4D-A303-B2D150852C2D}">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74</vt:i4>
      </vt:variant>
      <vt:variant>
        <vt:lpstr>Névvel ellátott tartományok</vt:lpstr>
      </vt:variant>
      <vt:variant>
        <vt:i4>82</vt:i4>
      </vt:variant>
    </vt:vector>
  </HeadingPairs>
  <TitlesOfParts>
    <vt:vector size="156" baseType="lpstr">
      <vt:lpstr>Altalanos</vt:lpstr>
      <vt:lpstr>Birók</vt:lpstr>
      <vt:lpstr>Nevezések</vt:lpstr>
      <vt:lpstr>Játél nélkül továbbjutók</vt:lpstr>
      <vt:lpstr>Játékrend</vt:lpstr>
      <vt:lpstr>L12 "B"</vt:lpstr>
      <vt:lpstr>L14 "B"</vt:lpstr>
      <vt:lpstr>L16 "B"</vt:lpstr>
      <vt:lpstr>L18 "B"</vt:lpstr>
      <vt:lpstr>F12 "B"</vt:lpstr>
      <vt:lpstr>F14 "B"</vt:lpstr>
      <vt:lpstr>F16 "B"</vt:lpstr>
      <vt:lpstr>F18 "B"</vt:lpstr>
      <vt:lpstr>F18+"B"</vt:lpstr>
      <vt:lpstr>F12 "A"</vt:lpstr>
      <vt:lpstr>F14 "A"</vt:lpstr>
      <vt:lpstr>F16 "A"</vt:lpstr>
      <vt:lpstr>F18 "A"</vt:lpstr>
      <vt:lpstr>F18+"A"</vt:lpstr>
      <vt:lpstr>1Q ELO (3)</vt:lpstr>
      <vt:lpstr>1Q 8&gt;2 (3)</vt:lpstr>
      <vt:lpstr>1Q 8&gt;4 (3)</vt:lpstr>
      <vt:lpstr>1Q 16&gt;4 (3)</vt:lpstr>
      <vt:lpstr>1MD ELO (3)</vt:lpstr>
      <vt:lpstr>1E3 (3)</vt:lpstr>
      <vt:lpstr>1E4 (3)</vt:lpstr>
      <vt:lpstr>1E5 (3)</vt:lpstr>
      <vt:lpstr>1E6 (3)</vt:lpstr>
      <vt:lpstr>1E7 (3)</vt:lpstr>
      <vt:lpstr>1E8 (3)</vt:lpstr>
      <vt:lpstr>1MD 8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 (3)'!Nyomtatási_cím</vt:lpstr>
      <vt:lpstr>'1D 32 (4)'!Nyomtatási_cím</vt:lpstr>
      <vt:lpstr>'1D 32 (5)'!Nyomtatási_cím</vt:lpstr>
      <vt:lpstr>'1D ELO (3)'!Nyomtatási_cím</vt:lpstr>
      <vt:lpstr>'1D ELO (4)'!Nyomtatási_cím</vt:lpstr>
      <vt:lpstr>'1D ELO (5)'!Nyomtatási_cím</vt:lpstr>
      <vt:lpstr>'1MD ELO (3)'!Nyomtatási_cím</vt:lpstr>
      <vt:lpstr>'1MD ELO (4)'!Nyomtatási_cím</vt:lpstr>
      <vt:lpstr>'1MD ELO (5)'!Nyomtatási_cím</vt:lpstr>
      <vt:lpstr>'1Q ELO (3)'!Nyomtatási_cím</vt:lpstr>
      <vt:lpstr>'1Q ELO (4)'!Nyomtatási_cím</vt:lpstr>
      <vt:lpstr>'1Q ELO (5)'!Nyomtatási_cím</vt:lpstr>
      <vt:lpstr>'1D 16 (3)'!Nyomtatási_terület</vt:lpstr>
      <vt:lpstr>'1D 16 (4)'!Nyomtatási_terület</vt:lpstr>
      <vt:lpstr>'1D 16 (5)'!Nyomtatási_terület</vt:lpstr>
      <vt:lpstr>'1D 32 (3)'!Nyomtatási_terület</vt:lpstr>
      <vt:lpstr>'1D 32 (4)'!Nyomtatási_terület</vt:lpstr>
      <vt:lpstr>'1D 32 (5)'!Nyomtatási_terület</vt:lpstr>
      <vt:lpstr>'1D 8 (3)'!Nyomtatási_terület</vt:lpstr>
      <vt:lpstr>'1D 8 (4)'!Nyomtatási_terület</vt:lpstr>
      <vt:lpstr>'1D 8 (5)'!Nyomtatási_terület</vt:lpstr>
      <vt:lpstr>'1D ELO (3)'!Nyomtatási_terület</vt:lpstr>
      <vt:lpstr>'1D ELO (4)'!Nyomtatási_terület</vt:lpstr>
      <vt:lpstr>'1D ELO (5)'!Nyomtatási_terület</vt:lpstr>
      <vt:lpstr>'1E3 (3)'!Nyomtatási_terület</vt:lpstr>
      <vt:lpstr>'1E3 (4)'!Nyomtatási_terület</vt:lpstr>
      <vt:lpstr>'1E3 (5)'!Nyomtatási_terület</vt:lpstr>
      <vt:lpstr>'1E4 (3)'!Nyomtatási_terület</vt:lpstr>
      <vt:lpstr>'1E4 (4)'!Nyomtatási_terület</vt:lpstr>
      <vt:lpstr>'1E4 (5)'!Nyomtatási_terület</vt:lpstr>
      <vt:lpstr>'1E5 (3)'!Nyomtatási_terület</vt:lpstr>
      <vt:lpstr>'1E5 (4)'!Nyomtatási_terület</vt:lpstr>
      <vt:lpstr>'1E5 (5)'!Nyomtatási_terület</vt:lpstr>
      <vt:lpstr>'1E6 (3)'!Nyomtatási_terület</vt:lpstr>
      <vt:lpstr>'1E6 (4)'!Nyomtatási_terület</vt:lpstr>
      <vt:lpstr>'1E6 (5)'!Nyomtatási_terület</vt:lpstr>
      <vt:lpstr>'1E7 (3)'!Nyomtatási_terület</vt:lpstr>
      <vt:lpstr>'1E7 (4)'!Nyomtatási_terület</vt:lpstr>
      <vt:lpstr>'1E7 (5)'!Nyomtatási_terület</vt:lpstr>
      <vt:lpstr>'1E8 (3)'!Nyomtatási_terület</vt:lpstr>
      <vt:lpstr>'1E8 (4)'!Nyomtatási_terület</vt:lpstr>
      <vt:lpstr>'1E8 (5)'!Nyomtatási_terület</vt:lpstr>
      <vt:lpstr>'1MD 16 (5)'!Nyomtatási_terület</vt:lpstr>
      <vt:lpstr>'1MD 32 (3)'!Nyomtatási_terület</vt:lpstr>
      <vt:lpstr>'1MD 32 (4)'!Nyomtatási_terület</vt:lpstr>
      <vt:lpstr>'1MD 32 (5)'!Nyomtatási_terület</vt:lpstr>
      <vt:lpstr>'1MD 64 (3)'!Nyomtatási_terület</vt:lpstr>
      <vt:lpstr>'1MD 64 (4)'!Nyomtatási_terület</vt:lpstr>
      <vt:lpstr>'1MD 64 (5)'!Nyomtatási_terület</vt:lpstr>
      <vt:lpstr>'1MD 8 (3)'!Nyomtatási_terület</vt:lpstr>
      <vt:lpstr>'1MD 8 (4)'!Nyomtatási_terület</vt:lpstr>
      <vt:lpstr>'1MD 8 (5)'!Nyomtatási_terület</vt:lpstr>
      <vt:lpstr>'1MD ELO (3)'!Nyomtatási_terület</vt:lpstr>
      <vt:lpstr>'1MD ELO (4)'!Nyomtatási_terület</vt:lpstr>
      <vt:lpstr>'1MD ELO (5)'!Nyomtatási_terület</vt:lpstr>
      <vt:lpstr>'1Q 16&gt;4 (3)'!Nyomtatási_terület</vt:lpstr>
      <vt:lpstr>'1Q 16&gt;4 (4)'!Nyomtatási_terület</vt:lpstr>
      <vt:lpstr>'1Q 16&gt;4 (5)'!Nyomtatási_terület</vt:lpstr>
      <vt:lpstr>'1Q 8&gt;2 (3)'!Nyomtatási_terület</vt:lpstr>
      <vt:lpstr>'1Q 8&gt;2 (4)'!Nyomtatási_terület</vt:lpstr>
      <vt:lpstr>'1Q 8&gt;2 (5)'!Nyomtatási_terület</vt:lpstr>
      <vt:lpstr>'1Q 8&gt;4 (3)'!Nyomtatási_terület</vt:lpstr>
      <vt:lpstr>'1Q 8&gt;4 (4)'!Nyomtatási_terület</vt:lpstr>
      <vt:lpstr>'1Q 8&gt;4 (5)'!Nyomtatási_terület</vt:lpstr>
      <vt:lpstr>'1Q ELO (3)'!Nyomtatási_terület</vt:lpstr>
      <vt:lpstr>'1Q ELO (4)'!Nyomtatási_terület</vt:lpstr>
      <vt:lpstr>'1Q ELO (5)'!Nyomtatási_terület</vt:lpstr>
      <vt:lpstr>Birók!Nyomtatási_terület</vt:lpstr>
      <vt:lpstr>'F12 "A"'!Nyomtatási_terület</vt:lpstr>
      <vt:lpstr>'F12 "B"'!Nyomtatási_terület</vt:lpstr>
      <vt:lpstr>'F14 "A"'!Nyomtatási_terület</vt:lpstr>
      <vt:lpstr>'F14 "B"'!Nyomtatási_terület</vt:lpstr>
      <vt:lpstr>'F16 "A"'!Nyomtatási_terület</vt:lpstr>
      <vt:lpstr>'F16 "B"'!Nyomtatási_terület</vt:lpstr>
      <vt:lpstr>'F18 "A"'!Nyomtatási_terület</vt:lpstr>
      <vt:lpstr>'F18 "B"'!Nyomtatási_terület</vt:lpstr>
      <vt:lpstr>'F18+"A"'!Nyomtatási_terület</vt:lpstr>
      <vt:lpstr>'F18+"B"'!Nyomtatási_terület</vt:lpstr>
      <vt:lpstr>'L12 "B"'!Nyomtatási_terület</vt:lpstr>
      <vt:lpstr>'L14 "B"'!Nyomtatási_terület</vt:lpstr>
      <vt:lpstr>'L16 "B"'!Nyomtatási_terület</vt:lpstr>
      <vt:lpstr>'L18 "B"'!Nyomtatási_terület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János Guti</cp:lastModifiedBy>
  <cp:lastPrinted>2016-03-12T10:05:59Z</cp:lastPrinted>
  <dcterms:created xsi:type="dcterms:W3CDTF">1998-01-18T23:10:02Z</dcterms:created>
  <dcterms:modified xsi:type="dcterms:W3CDTF">2026-04-21T07:47:27Z</dcterms:modified>
  <cp:category>Forms</cp:category>
</cp:coreProperties>
</file>