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trlProps/ctrlProp6.xml" ContentType="application/vnd.ms-excel.controlproperties+xml"/>
  <Override PartName="/xl/ctrlProps/ctrlProp7.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4.xml" ContentType="application/vnd.openxmlformats-officedocument.spreadsheetml.comments+xml"/>
  <Override PartName="/xl/drawings/drawing9.xml" ContentType="application/vnd.openxmlformats-officedocument.drawing+xml"/>
  <Override PartName="/xl/ctrlProps/ctrlProp10.xml" ContentType="application/vnd.ms-excel.controlproperties+xml"/>
  <Override PartName="/xl/ctrlProps/ctrlProp11.xml" ContentType="application/vnd.ms-excel.controlproperties+xml"/>
  <Override PartName="/xl/comments5.xml" ContentType="application/vnd.openxmlformats-officedocument.spreadsheetml.comments+xml"/>
  <Override PartName="/xl/drawings/drawing10.xml" ContentType="application/vnd.openxmlformats-officedocument.drawing+xml"/>
  <Override PartName="/xl/ctrlProps/ctrlProp12.xml" ContentType="application/vnd.ms-excel.controlproperties+xml"/>
  <Override PartName="/xl/ctrlProps/ctrlProp13.xml" ContentType="application/vnd.ms-excel.controlproperties+xml"/>
  <Override PartName="/xl/comments6.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trlProps/ctrlProp14.xml" ContentType="application/vnd.ms-excel.controlproperties+xml"/>
  <Override PartName="/xl/comments7.xml" ContentType="application/vnd.openxmlformats-officedocument.spreadsheetml.comments+xml"/>
  <Override PartName="/xl/drawings/drawing18.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8.xml" ContentType="application/vnd.openxmlformats-officedocument.spreadsheetml.comments+xml"/>
  <Override PartName="/xl/drawings/drawing19.xml" ContentType="application/vnd.openxmlformats-officedocument.drawing+xml"/>
  <Override PartName="/xl/ctrlProps/ctrlProp17.xml" ContentType="application/vnd.ms-excel.controlproperties+xml"/>
  <Override PartName="/xl/ctrlProps/ctrlProp18.xml" ContentType="application/vnd.ms-excel.controlproperties+xml"/>
  <Override PartName="/xl/comments9.xml" ContentType="application/vnd.openxmlformats-officedocument.spreadsheetml.comments+xml"/>
  <Override PartName="/xl/drawings/drawing20.xml" ContentType="application/vnd.openxmlformats-officedocument.drawing+xml"/>
  <Override PartName="/xl/ctrlProps/ctrlProp19.xml" ContentType="application/vnd.ms-excel.controlproperties+xml"/>
  <Override PartName="/xl/ctrlProps/ctrlProp20.xml" ContentType="application/vnd.ms-excel.controlproperties+xml"/>
  <Override PartName="/xl/comments10.xml" ContentType="application/vnd.openxmlformats-officedocument.spreadsheetml.comments+xml"/>
  <Override PartName="/xl/drawings/drawing21.xml" ContentType="application/vnd.openxmlformats-officedocument.drawing+xml"/>
  <Override PartName="/xl/ctrlProps/ctrlProp21.xml" ContentType="application/vnd.ms-excel.controlproperties+xml"/>
  <Override PartName="/xl/comments11.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trlProps/ctrlProp22.xml" ContentType="application/vnd.ms-excel.controlproperties+xml"/>
  <Override PartName="/xl/ctrlProps/ctrlProp23.xml" ContentType="application/vnd.ms-excel.controlproperties+xml"/>
  <Override PartName="/xl/comments12.xml" ContentType="application/vnd.openxmlformats-officedocument.spreadsheetml.comments+xml"/>
  <Override PartName="/xl/drawings/drawing29.xml" ContentType="application/vnd.openxmlformats-officedocument.drawing+xml"/>
  <Override PartName="/xl/ctrlProps/ctrlProp24.xml" ContentType="application/vnd.ms-excel.controlproperties+xml"/>
  <Override PartName="/xl/ctrlProps/ctrlProp25.xml" ContentType="application/vnd.ms-excel.controlproperties+xml"/>
  <Override PartName="/xl/comments13.xml" ContentType="application/vnd.openxmlformats-officedocument.spreadsheetml.comments+xml"/>
  <Override PartName="/xl/drawings/drawing30.xml" ContentType="application/vnd.openxmlformats-officedocument.drawing+xml"/>
  <Override PartName="/xl/ctrlProps/ctrlProp26.xml" ContentType="application/vnd.ms-excel.controlproperties+xml"/>
  <Override PartName="/xl/ctrlProps/ctrlProp27.xml" ContentType="application/vnd.ms-excel.controlproperties+xml"/>
  <Override PartName="/xl/comments14.xml" ContentType="application/vnd.openxmlformats-officedocument.spreadsheetml.comments+xml"/>
  <Override PartName="/xl/drawings/drawing31.xml" ContentType="application/vnd.openxmlformats-officedocument.drawing+xml"/>
  <Override PartName="/xl/ctrlProps/ctrlProp28.xml" ContentType="application/vnd.ms-excel.controlproperties+xml"/>
  <Override PartName="/xl/drawings/drawing32.xml" ContentType="application/vnd.openxmlformats-officedocument.drawing+xml"/>
  <Override PartName="/xl/ctrlProps/ctrlProp29.xml" ContentType="application/vnd.ms-excel.controlproperties+xml"/>
  <Override PartName="/xl/ctrlProps/ctrlProp30.xml" ContentType="application/vnd.ms-excel.controlproperties+xml"/>
  <Override PartName="/xl/comments15.xml" ContentType="application/vnd.openxmlformats-officedocument.spreadsheetml.comments+xml"/>
  <Override PartName="/xl/drawings/drawing33.xml" ContentType="application/vnd.openxmlformats-officedocument.drawing+xml"/>
  <Override PartName="/xl/ctrlProps/ctrlProp31.xml" ContentType="application/vnd.ms-excel.controlproperties+xml"/>
  <Override PartName="/xl/ctrlProps/ctrlProp32.xml" ContentType="application/vnd.ms-excel.controlproperties+xml"/>
  <Override PartName="/xl/comments16.xml" ContentType="application/vnd.openxmlformats-officedocument.spreadsheetml.comments+xml"/>
  <Override PartName="/xl/drawings/drawing34.xml" ContentType="application/vnd.openxmlformats-officedocument.drawing+xml"/>
  <Override PartName="/xl/ctrlProps/ctrlProp33.xml" ContentType="application/vnd.ms-excel.controlproperties+xml"/>
  <Override PartName="/xl/ctrlProps/ctrlProp34.xml" ContentType="application/vnd.ms-excel.controlproperties+xml"/>
  <Override PartName="/xl/comments17.xml" ContentType="application/vnd.openxmlformats-officedocument.spreadsheetml.comments+xml"/>
  <Override PartName="/xl/drawings/drawing35.xml" ContentType="application/vnd.openxmlformats-officedocument.drawing+xml"/>
  <Override PartName="/xl/ctrlProps/ctrlProp35.xml" ContentType="application/vnd.ms-excel.controlproperties+xml"/>
  <Override PartName="/xl/comments18.xml" ContentType="application/vnd.openxmlformats-officedocument.spreadsheetml.comments+xml"/>
  <Override PartName="/xl/drawings/drawing36.xml" ContentType="application/vnd.openxmlformats-officedocument.drawing+xml"/>
  <Override PartName="/xl/ctrlProps/ctrlProp36.xml" ContentType="application/vnd.ms-excel.controlproperties+xml"/>
  <Override PartName="/xl/ctrlProps/ctrlProp37.xml" ContentType="application/vnd.ms-excel.controlproperties+xml"/>
  <Override PartName="/xl/comments19.xml" ContentType="application/vnd.openxmlformats-officedocument.spreadsheetml.comments+xml"/>
  <Override PartName="/xl/drawings/drawing37.xml" ContentType="application/vnd.openxmlformats-officedocument.drawing+xml"/>
  <Override PartName="/xl/ctrlProps/ctrlProp38.xml" ContentType="application/vnd.ms-excel.controlproperties+xml"/>
  <Override PartName="/xl/ctrlProps/ctrlProp39.xml" ContentType="application/vnd.ms-excel.controlproperties+xml"/>
  <Override PartName="/xl/comments20.xml" ContentType="application/vnd.openxmlformats-officedocument.spreadsheetml.comments+xml"/>
  <Override PartName="/xl/drawings/drawing38.xml" ContentType="application/vnd.openxmlformats-officedocument.drawing+xml"/>
  <Override PartName="/xl/ctrlProps/ctrlProp40.xml" ContentType="application/vnd.ms-excel.controlproperties+xml"/>
  <Override PartName="/xl/ctrlProps/ctrlProp41.xml" ContentType="application/vnd.ms-excel.controlproperties+xml"/>
  <Override PartName="/xl/comments21.xml" ContentType="application/vnd.openxmlformats-officedocument.spreadsheetml.comments+xml"/>
  <Override PartName="/xl/drawings/drawing39.xml" ContentType="application/vnd.openxmlformats-officedocument.drawing+xml"/>
  <Override PartName="/xl/ctrlProps/ctrlProp42.xml" ContentType="application/vnd.ms-excel.controlproperties+xml"/>
  <Override PartName="/xl/comments22.xml" ContentType="application/vnd.openxmlformats-officedocument.spreadsheetml.comments+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trlProps/ctrlProp43.xml" ContentType="application/vnd.ms-excel.controlproperties+xml"/>
  <Override PartName="/xl/ctrlProps/ctrlProp44.xml" ContentType="application/vnd.ms-excel.controlproperties+xml"/>
  <Override PartName="/xl/comments23.xml" ContentType="application/vnd.openxmlformats-officedocument.spreadsheetml.comments+xml"/>
  <Override PartName="/xl/drawings/drawing47.xml" ContentType="application/vnd.openxmlformats-officedocument.drawing+xml"/>
  <Override PartName="/xl/ctrlProps/ctrlProp45.xml" ContentType="application/vnd.ms-excel.controlproperties+xml"/>
  <Override PartName="/xl/ctrlProps/ctrlProp46.xml" ContentType="application/vnd.ms-excel.controlproperties+xml"/>
  <Override PartName="/xl/comments24.xml" ContentType="application/vnd.openxmlformats-officedocument.spreadsheetml.comments+xml"/>
  <Override PartName="/xl/drawings/drawing48.xml" ContentType="application/vnd.openxmlformats-officedocument.drawing+xml"/>
  <Override PartName="/xl/ctrlProps/ctrlProp47.xml" ContentType="application/vnd.ms-excel.controlproperties+xml"/>
  <Override PartName="/xl/ctrlProps/ctrlProp48.xml" ContentType="application/vnd.ms-excel.controlproperties+xml"/>
  <Override PartName="/xl/comments25.xml" ContentType="application/vnd.openxmlformats-officedocument.spreadsheetml.comments+xml"/>
  <Override PartName="/xl/drawings/drawing49.xml" ContentType="application/vnd.openxmlformats-officedocument.drawing+xml"/>
  <Override PartName="/xl/ctrlProps/ctrlProp49.xml" ContentType="application/vnd.ms-excel.controlproperties+xml"/>
  <Override PartName="/xl/drawings/drawing50.xml" ContentType="application/vnd.openxmlformats-officedocument.drawing+xml"/>
  <Override PartName="/xl/ctrlProps/ctrlProp50.xml" ContentType="application/vnd.ms-excel.controlproperties+xml"/>
  <Override PartName="/xl/ctrlProps/ctrlProp51.xml" ContentType="application/vnd.ms-excel.controlproperties+xml"/>
  <Override PartName="/xl/comments26.xml" ContentType="application/vnd.openxmlformats-officedocument.spreadsheetml.comments+xml"/>
  <Override PartName="/xl/drawings/drawing51.xml" ContentType="application/vnd.openxmlformats-officedocument.drawing+xml"/>
  <Override PartName="/xl/ctrlProps/ctrlProp52.xml" ContentType="application/vnd.ms-excel.controlproperties+xml"/>
  <Override PartName="/xl/ctrlProps/ctrlProp53.xml" ContentType="application/vnd.ms-excel.controlproperties+xml"/>
  <Override PartName="/xl/comments27.xml" ContentType="application/vnd.openxmlformats-officedocument.spreadsheetml.comments+xml"/>
  <Override PartName="/xl/drawings/drawing52.xml" ContentType="application/vnd.openxmlformats-officedocument.drawing+xml"/>
  <Override PartName="/xl/ctrlProps/ctrlProp54.xml" ContentType="application/vnd.ms-excel.controlproperties+xml"/>
  <Override PartName="/xl/ctrlProps/ctrlProp55.xml" ContentType="application/vnd.ms-excel.controlproperties+xml"/>
  <Override PartName="/xl/comments28.xml" ContentType="application/vnd.openxmlformats-officedocument.spreadsheetml.comments+xml"/>
  <Override PartName="/xl/drawings/drawing53.xml" ContentType="application/vnd.openxmlformats-officedocument.drawing+xml"/>
  <Override PartName="/xl/ctrlProps/ctrlProp56.xml" ContentType="application/vnd.ms-excel.controlproperties+xml"/>
  <Override PartName="/xl/comments29.xml" ContentType="application/vnd.openxmlformats-officedocument.spreadsheetml.comments+xml"/>
  <Override PartName="/xl/drawings/drawing54.xml" ContentType="application/vnd.openxmlformats-officedocument.drawing+xml"/>
  <Override PartName="/xl/ctrlProps/ctrlProp57.xml" ContentType="application/vnd.ms-excel.controlproperties+xml"/>
  <Override PartName="/xl/ctrlProps/ctrlProp58.xml" ContentType="application/vnd.ms-excel.controlproperties+xml"/>
  <Override PartName="/xl/comments30.xml" ContentType="application/vnd.openxmlformats-officedocument.spreadsheetml.comments+xml"/>
  <Override PartName="/xl/drawings/drawing55.xml" ContentType="application/vnd.openxmlformats-officedocument.drawing+xml"/>
  <Override PartName="/xl/ctrlProps/ctrlProp59.xml" ContentType="application/vnd.ms-excel.controlproperties+xml"/>
  <Override PartName="/xl/ctrlProps/ctrlProp60.xml" ContentType="application/vnd.ms-excel.controlproperties+xml"/>
  <Override PartName="/xl/comments31.xml" ContentType="application/vnd.openxmlformats-officedocument.spreadsheetml.comments+xml"/>
  <Override PartName="/xl/drawings/drawing56.xml" ContentType="application/vnd.openxmlformats-officedocument.drawing+xml"/>
  <Override PartName="/xl/ctrlProps/ctrlProp61.xml" ContentType="application/vnd.ms-excel.controlproperties+xml"/>
  <Override PartName="/xl/ctrlProps/ctrlProp62.xml" ContentType="application/vnd.ms-excel.controlproperties+xml"/>
  <Override PartName="/xl/comments32.xml" ContentType="application/vnd.openxmlformats-officedocument.spreadsheetml.comments+xml"/>
  <Override PartName="/xl/drawings/drawing57.xml" ContentType="application/vnd.openxmlformats-officedocument.drawing+xml"/>
  <Override PartName="/xl/ctrlProps/ctrlProp63.xml" ContentType="application/vnd.ms-excel.controlproperties+xml"/>
  <Override PartName="/xl/comments33.xml" ContentType="application/vnd.openxmlformats-officedocument.spreadsheetml.comments+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ctrlProps/ctrlProp64.xml" ContentType="application/vnd.ms-excel.controlproperties+xml"/>
  <Override PartName="/xl/ctrlProps/ctrlProp65.xml" ContentType="application/vnd.ms-excel.controlproperties+xml"/>
  <Override PartName="/xl/comments34.xml" ContentType="application/vnd.openxmlformats-officedocument.spreadsheetml.comments+xml"/>
  <Override PartName="/xl/drawings/drawing65.xml" ContentType="application/vnd.openxmlformats-officedocument.drawing+xml"/>
  <Override PartName="/xl/ctrlProps/ctrlProp66.xml" ContentType="application/vnd.ms-excel.controlproperties+xml"/>
  <Override PartName="/xl/ctrlProps/ctrlProp67.xml" ContentType="application/vnd.ms-excel.controlproperties+xml"/>
  <Override PartName="/xl/comments35.xml" ContentType="application/vnd.openxmlformats-officedocument.spreadsheetml.comments+xml"/>
  <Override PartName="/xl/drawings/drawing66.xml" ContentType="application/vnd.openxmlformats-officedocument.drawing+xml"/>
  <Override PartName="/xl/ctrlProps/ctrlProp68.xml" ContentType="application/vnd.ms-excel.controlproperties+xml"/>
  <Override PartName="/xl/ctrlProps/ctrlProp69.xml" ContentType="application/vnd.ms-excel.controlproperties+xml"/>
  <Override PartName="/xl/comments36.xml" ContentType="application/vnd.openxmlformats-officedocument.spreadsheetml.comments+xml"/>
  <Override PartName="/xl/drawings/drawing67.xml" ContentType="application/vnd.openxmlformats-officedocument.drawing+xml"/>
  <Override PartName="/xl/ctrlProps/ctrlProp70.xml" ContentType="application/vnd.ms-excel.controlproperties+xml"/>
  <Override PartName="/xl/ctrlProps/ctrlProp71.xml" ContentType="application/vnd.ms-excel.controlproperties+xml"/>
  <Override PartName="/xl/comments37.xml" ContentType="application/vnd.openxmlformats-officedocument.spreadsheetml.comments+xml"/>
  <Override PartName="/xl/drawings/drawing68.xml" ContentType="application/vnd.openxmlformats-officedocument.drawing+xml"/>
  <Override PartName="/xl/ctrlProps/ctrlProp72.xml" ContentType="application/vnd.ms-excel.controlproperties+xml"/>
  <Override PartName="/xl/drawings/drawing69.xml" ContentType="application/vnd.openxmlformats-officedocument.drawing+xml"/>
  <Override PartName="/xl/ctrlProps/ctrlProp73.xml" ContentType="application/vnd.ms-excel.controlproperties+xml"/>
  <Override PartName="/xl/ctrlProps/ctrlProp74.xml" ContentType="application/vnd.ms-excel.controlproperties+xml"/>
  <Override PartName="/xl/comments38.xml" ContentType="application/vnd.openxmlformats-officedocument.spreadsheetml.comments+xml"/>
  <Override PartName="/xl/drawings/drawing70.xml" ContentType="application/vnd.openxmlformats-officedocument.drawing+xml"/>
  <Override PartName="/xl/ctrlProps/ctrlProp75.xml" ContentType="application/vnd.ms-excel.controlproperties+xml"/>
  <Override PartName="/xl/ctrlProps/ctrlProp76.xml" ContentType="application/vnd.ms-excel.controlproperties+xml"/>
  <Override PartName="/xl/comments39.xml" ContentType="application/vnd.openxmlformats-officedocument.spreadsheetml.comments+xml"/>
  <Override PartName="/xl/drawings/drawing71.xml" ContentType="application/vnd.openxmlformats-officedocument.drawing+xml"/>
  <Override PartName="/xl/ctrlProps/ctrlProp77.xml" ContentType="application/vnd.ms-excel.controlproperties+xml"/>
  <Override PartName="/xl/ctrlProps/ctrlProp78.xml" ContentType="application/vnd.ms-excel.controlproperties+xml"/>
  <Override PartName="/xl/comments4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codeName="ThisWorkbook"/>
  <mc:AlternateContent xmlns:mc="http://schemas.openxmlformats.org/markup-compatibility/2006">
    <mc:Choice Requires="x15">
      <x15ac:absPath xmlns:x15ac="http://schemas.microsoft.com/office/spreadsheetml/2010/11/ac" url="C:\Munka\Diákolimpia\2025-2026\Vármegyei döntők\Sorsolás és játékrend\Békés vármegye - Hankó Bálint\Gyula\"/>
    </mc:Choice>
  </mc:AlternateContent>
  <xr:revisionPtr revIDLastSave="0" documentId="13_ncr:1_{8111C7C3-1259-454C-A68B-57F162856639}" xr6:coauthVersionLast="47" xr6:coauthVersionMax="47" xr10:uidLastSave="{00000000-0000-0000-0000-000000000000}"/>
  <bookViews>
    <workbookView xWindow="-108" yWindow="-108" windowWidth="23256" windowHeight="13176" tabRatio="884" activeTab="4" xr2:uid="{35ECB4B2-AFD8-47C7-BFB5-89D0990FB153}"/>
  </bookViews>
  <sheets>
    <sheet name="Altalanos" sheetId="1" r:id="rId1"/>
    <sheet name="Birók" sheetId="2" r:id="rId2"/>
    <sheet name="Nevezések" sheetId="349" r:id="rId3"/>
    <sheet name="Játél nélkül továbbjutók" sheetId="347" r:id="rId4"/>
    <sheet name="Játékrend" sheetId="348" r:id="rId5"/>
    <sheet name="L12 &quot;B&quot;" sheetId="236" r:id="rId6"/>
    <sheet name="L14 &quot;B&quot;" sheetId="11" r:id="rId7"/>
    <sheet name="L16 &quot;B&quot;" sheetId="240" r:id="rId8"/>
    <sheet name="L18 &quot;B&quot;" sheetId="311" r:id="rId9"/>
    <sheet name="F12 &quot;B&quot;" sheetId="87" r:id="rId10"/>
    <sheet name="F14 &quot;B&quot;" sheetId="10" r:id="rId11"/>
    <sheet name="F16 &quot;B&quot;" sheetId="239" r:id="rId12"/>
    <sheet name="F18 &quot;B&quot;" sheetId="287" r:id="rId13"/>
    <sheet name="F18+&quot;B&quot;" sheetId="234" r:id="rId14"/>
    <sheet name="F12 &quot;A&quot;" sheetId="90" r:id="rId15"/>
    <sheet name="F14 &quot;A&quot;" sheetId="86" r:id="rId16"/>
    <sheet name="F16 &quot;A&quot;" sheetId="88" r:id="rId17"/>
    <sheet name="F18 &quot;A&quot;" sheetId="233" r:id="rId18"/>
    <sheet name="F18+&quot;A&quot;" sheetId="89" r:id="rId19"/>
    <sheet name="1Q ELO (3)" sheetId="275" r:id="rId20"/>
    <sheet name="1Q 8&gt;2 (3)" sheetId="276" r:id="rId21"/>
    <sheet name="1Q 8&gt;4 (3)" sheetId="277" r:id="rId22"/>
    <sheet name="1Q 16&gt;4 (3)" sheetId="278" r:id="rId23"/>
    <sheet name="1MD ELO (3)" sheetId="279" r:id="rId24"/>
    <sheet name="1E3 (3)" sheetId="280" r:id="rId25"/>
    <sheet name="1E4 (3)" sheetId="281" r:id="rId26"/>
    <sheet name="1E5 (3)" sheetId="282" r:id="rId27"/>
    <sheet name="1E6 (3)" sheetId="283" r:id="rId28"/>
    <sheet name="1E7 (3)" sheetId="284" r:id="rId29"/>
    <sheet name="1E8 (3)" sheetId="285" r:id="rId30"/>
    <sheet name="1MD 8 (3)" sheetId="286" r:id="rId31"/>
    <sheet name="1MD 32 (3)" sheetId="288" r:id="rId32"/>
    <sheet name="1MD 64 (3)" sheetId="289" r:id="rId33"/>
    <sheet name="1D ELO (3)" sheetId="290" r:id="rId34"/>
    <sheet name="1D 8 (3)" sheetId="296" r:id="rId35"/>
    <sheet name="1D 16 (3)" sheetId="297" r:id="rId36"/>
    <sheet name="1D 32 (3)" sheetId="298" r:id="rId37"/>
    <sheet name="1Q ELO (4)" sheetId="299" r:id="rId38"/>
    <sheet name="1Q 8&gt;2 (4)" sheetId="300" r:id="rId39"/>
    <sheet name="1Q 8&gt;4 (4)" sheetId="301" r:id="rId40"/>
    <sheet name="1Q 16&gt;4 (4)" sheetId="302" r:id="rId41"/>
    <sheet name="1MD ELO (4)" sheetId="303" r:id="rId42"/>
    <sheet name="1E3 (4)" sheetId="304" r:id="rId43"/>
    <sheet name="1E4 (4)" sheetId="305" r:id="rId44"/>
    <sheet name="1E5 (4)" sheetId="306" r:id="rId45"/>
    <sheet name="1E6 (4)" sheetId="307" r:id="rId46"/>
    <sheet name="1E7 (4)" sheetId="308" r:id="rId47"/>
    <sheet name="1E8 (4)" sheetId="309" r:id="rId48"/>
    <sheet name="1MD 8 (4)" sheetId="310" r:id="rId49"/>
    <sheet name="1MD 32 (4)" sheetId="312" r:id="rId50"/>
    <sheet name="1MD 64 (4)" sheetId="313" r:id="rId51"/>
    <sheet name="1D ELO (4)" sheetId="314" r:id="rId52"/>
    <sheet name="1D 8 (4)" sheetId="320" r:id="rId53"/>
    <sheet name="1D 16 (4)" sheetId="321" r:id="rId54"/>
    <sheet name="1D 32 (4)" sheetId="322" r:id="rId55"/>
    <sheet name="1Q ELO (5)" sheetId="323" r:id="rId56"/>
    <sheet name="1Q 8&gt;2 (5)" sheetId="324" r:id="rId57"/>
    <sheet name="1Q 8&gt;4 (5)" sheetId="325" r:id="rId58"/>
    <sheet name="1Q 16&gt;4 (5)" sheetId="326" r:id="rId59"/>
    <sheet name="1MD ELO (5)" sheetId="327" r:id="rId60"/>
    <sheet name="1E3 (5)" sheetId="328" r:id="rId61"/>
    <sheet name="1E4 (5)" sheetId="329" r:id="rId62"/>
    <sheet name="1E5 (5)" sheetId="330" r:id="rId63"/>
    <sheet name="1E6 (5)" sheetId="331" r:id="rId64"/>
    <sheet name="1E7 (5)" sheetId="332" r:id="rId65"/>
    <sheet name="1E8 (5)" sheetId="333" r:id="rId66"/>
    <sheet name="1MD 8 (5)" sheetId="334" r:id="rId67"/>
    <sheet name="1MD 16 (5)" sheetId="335" r:id="rId68"/>
    <sheet name="1MD 32 (5)" sheetId="336" r:id="rId69"/>
    <sheet name="1MD 64 (5)" sheetId="337" r:id="rId70"/>
    <sheet name="1D ELO (5)" sheetId="338" r:id="rId71"/>
    <sheet name="1D 8 (5)" sheetId="344" r:id="rId72"/>
    <sheet name="1D 16 (5)" sheetId="345" r:id="rId73"/>
    <sheet name="1D 32 (5)" sheetId="346" r:id="rId74"/>
  </sheets>
  <definedNames>
    <definedName name="_xlnm._FilterDatabase" localSheetId="19" hidden="1">'1Q ELO (3)'!$B$7:$O$14</definedName>
    <definedName name="_xlnm._FilterDatabase" localSheetId="37" hidden="1">'1Q ELO (4)'!$B$7:$O$14</definedName>
    <definedName name="_xlnm._FilterDatabase" localSheetId="55" hidden="1">'1Q ELO (5)'!$B$7:$O$14</definedName>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Titles" localSheetId="36">'1D 32 (3)'!$1:$4</definedName>
    <definedName name="_xlnm.Print_Titles" localSheetId="54">'1D 32 (4)'!$1:$4</definedName>
    <definedName name="_xlnm.Print_Titles" localSheetId="73">'1D 32 (5)'!$1:$4</definedName>
    <definedName name="_xlnm.Print_Titles" localSheetId="33">'1D ELO (3)'!$1:$5</definedName>
    <definedName name="_xlnm.Print_Titles" localSheetId="51">'1D ELO (4)'!$1:$5</definedName>
    <definedName name="_xlnm.Print_Titles" localSheetId="70">'1D ELO (5)'!$1:$5</definedName>
    <definedName name="_xlnm.Print_Titles" localSheetId="23">'1MD ELO (3)'!$1:$6</definedName>
    <definedName name="_xlnm.Print_Titles" localSheetId="41">'1MD ELO (4)'!$1:$6</definedName>
    <definedName name="_xlnm.Print_Titles" localSheetId="59">'1MD ELO (5)'!$1:$6</definedName>
    <definedName name="_xlnm.Print_Titles" localSheetId="19">'1Q ELO (3)'!$1:$6</definedName>
    <definedName name="_xlnm.Print_Titles" localSheetId="37">'1Q ELO (4)'!$1:$6</definedName>
    <definedName name="_xlnm.Print_Titles" localSheetId="55">'1Q ELO (5)'!$1:$6</definedName>
    <definedName name="_xlnm.Print_Area" localSheetId="35">'1D 16 (3)'!$A$1:$R$79</definedName>
    <definedName name="_xlnm.Print_Area" localSheetId="53">'1D 16 (4)'!$A$1:$R$79</definedName>
    <definedName name="_xlnm.Print_Area" localSheetId="72">'1D 16 (5)'!$A$1:$R$79</definedName>
    <definedName name="_xlnm.Print_Area" localSheetId="36">'1D 32 (3)'!$A$1:$R$157</definedName>
    <definedName name="_xlnm.Print_Area" localSheetId="54">'1D 32 (4)'!$A$1:$R$157</definedName>
    <definedName name="_xlnm.Print_Area" localSheetId="73">'1D 32 (5)'!$A$1:$R$157</definedName>
    <definedName name="_xlnm.Print_Area" localSheetId="34">'1D 8 (3)'!$A$1:$R$79</definedName>
    <definedName name="_xlnm.Print_Area" localSheetId="52">'1D 8 (4)'!$A$1:$R$79</definedName>
    <definedName name="_xlnm.Print_Area" localSheetId="71">'1D 8 (5)'!$A$1:$R$79</definedName>
    <definedName name="_xlnm.Print_Area" localSheetId="33">'1D ELO (3)'!$A$1:$P$87</definedName>
    <definedName name="_xlnm.Print_Area" localSheetId="51">'1D ELO (4)'!$A$1:$P$87</definedName>
    <definedName name="_xlnm.Print_Area" localSheetId="70">'1D ELO (5)'!$A$1:$P$87</definedName>
    <definedName name="_xlnm.Print_Area" localSheetId="24">'1E3 (3)'!$A$1:$M$41</definedName>
    <definedName name="_xlnm.Print_Area" localSheetId="42">'1E3 (4)'!$A$1:$M$41</definedName>
    <definedName name="_xlnm.Print_Area" localSheetId="60">'1E3 (5)'!$A$1:$M$41</definedName>
    <definedName name="_xlnm.Print_Area" localSheetId="25">'1E4 (3)'!$A$1:$M$41</definedName>
    <definedName name="_xlnm.Print_Area" localSheetId="43">'1E4 (4)'!$A$1:$M$41</definedName>
    <definedName name="_xlnm.Print_Area" localSheetId="61">'1E4 (5)'!$A$1:$M$41</definedName>
    <definedName name="_xlnm.Print_Area" localSheetId="26">'1E5 (3)'!$A$1:$M$41</definedName>
    <definedName name="_xlnm.Print_Area" localSheetId="44">'1E5 (4)'!$A$1:$M$41</definedName>
    <definedName name="_xlnm.Print_Area" localSheetId="62">'1E5 (5)'!$A$1:$M$41</definedName>
    <definedName name="_xlnm.Print_Area" localSheetId="27">'1E6 (3)'!$A$1:$M$47</definedName>
    <definedName name="_xlnm.Print_Area" localSheetId="45">'1E6 (4)'!$A$1:$M$47</definedName>
    <definedName name="_xlnm.Print_Area" localSheetId="63">'1E6 (5)'!$A$1:$M$47</definedName>
    <definedName name="_xlnm.Print_Area" localSheetId="28">'1E7 (3)'!$A$1:$M$49</definedName>
    <definedName name="_xlnm.Print_Area" localSheetId="46">'1E7 (4)'!$A$1:$M$49</definedName>
    <definedName name="_xlnm.Print_Area" localSheetId="64">'1E7 (5)'!$A$1:$M$49</definedName>
    <definedName name="_xlnm.Print_Area" localSheetId="29">'1E8 (3)'!$A$1:$M$52</definedName>
    <definedName name="_xlnm.Print_Area" localSheetId="47">'1E8 (4)'!$A$1:$M$52</definedName>
    <definedName name="_xlnm.Print_Area" localSheetId="65">'1E8 (5)'!$A$1:$M$52</definedName>
    <definedName name="_xlnm.Print_Area" localSheetId="67">'1MD 16 (5)'!$A$1:$R$57</definedName>
    <definedName name="_xlnm.Print_Area" localSheetId="31">'1MD 32 (3)'!$A$1:$R$79</definedName>
    <definedName name="_xlnm.Print_Area" localSheetId="49">'1MD 32 (4)'!$A$1:$R$79</definedName>
    <definedName name="_xlnm.Print_Area" localSheetId="68">'1MD 32 (5)'!$A$1:$R$79</definedName>
    <definedName name="_xlnm.Print_Area" localSheetId="32">'1MD 64 (3)'!$A$1:$R$80</definedName>
    <definedName name="_xlnm.Print_Area" localSheetId="50">'1MD 64 (4)'!$A$1:$R$80</definedName>
    <definedName name="_xlnm.Print_Area" localSheetId="69">'1MD 64 (5)'!$A$1:$R$80</definedName>
    <definedName name="_xlnm.Print_Area" localSheetId="30">'1MD 8 (3)'!$A$1:$R$62</definedName>
    <definedName name="_xlnm.Print_Area" localSheetId="48">'1MD 8 (4)'!$A$1:$R$62</definedName>
    <definedName name="_xlnm.Print_Area" localSheetId="66">'1MD 8 (5)'!$A$1:$R$62</definedName>
    <definedName name="_xlnm.Print_Area" localSheetId="23">'1MD ELO (3)'!$A$1:$Q$134</definedName>
    <definedName name="_xlnm.Print_Area" localSheetId="41">'1MD ELO (4)'!$A$1:$Q$134</definedName>
    <definedName name="_xlnm.Print_Area" localSheetId="59">'1MD ELO (5)'!$A$1:$Q$134</definedName>
    <definedName name="_xlnm.Print_Area" localSheetId="22">'1Q 16&gt;4 (3)'!$A$1:$R$47</definedName>
    <definedName name="_xlnm.Print_Area" localSheetId="40">'1Q 16&gt;4 (4)'!$A$1:$R$47</definedName>
    <definedName name="_xlnm.Print_Area" localSheetId="58">'1Q 16&gt;4 (5)'!$A$1:$R$47</definedName>
    <definedName name="_xlnm.Print_Area" localSheetId="20">'1Q 8&gt;2 (3)'!$A$1:$R$31</definedName>
    <definedName name="_xlnm.Print_Area" localSheetId="38">'1Q 8&gt;2 (4)'!$A$1:$R$31</definedName>
    <definedName name="_xlnm.Print_Area" localSheetId="56">'1Q 8&gt;2 (5)'!$A$1:$R$31</definedName>
    <definedName name="_xlnm.Print_Area" localSheetId="21">'1Q 8&gt;4 (3)'!$A$1:$R$32</definedName>
    <definedName name="_xlnm.Print_Area" localSheetId="39">'1Q 8&gt;4 (4)'!$A$1:$R$32</definedName>
    <definedName name="_xlnm.Print_Area" localSheetId="57">'1Q 8&gt;4 (5)'!$A$1:$R$32</definedName>
    <definedName name="_xlnm.Print_Area" localSheetId="19">'1Q ELO (3)'!$A$1:$O$134</definedName>
    <definedName name="_xlnm.Print_Area" localSheetId="37">'1Q ELO (4)'!$A$1:$O$134</definedName>
    <definedName name="_xlnm.Print_Area" localSheetId="55">'1Q ELO (5)'!$A$1:$O$134</definedName>
    <definedName name="_xlnm.Print_Area" localSheetId="1">Birók!$A$1:$N$29</definedName>
    <definedName name="_xlnm.Print_Area" localSheetId="14">'F12 "A"'!$A$1:$M$47</definedName>
    <definedName name="_xlnm.Print_Area" localSheetId="9">'F12 "B"'!$A$1:$M$41</definedName>
    <definedName name="_xlnm.Print_Area" localSheetId="15">'F14 "A"'!$A$1:$M$49</definedName>
    <definedName name="_xlnm.Print_Area" localSheetId="10">'F14 "B"'!$A$1:$R$57</definedName>
    <definedName name="_xlnm.Print_Area" localSheetId="16">'F16 "A"'!$A$1:$M$41</definedName>
    <definedName name="_xlnm.Print_Area" localSheetId="11">'F16 "B"'!$A$1:$R$57</definedName>
    <definedName name="_xlnm.Print_Area" localSheetId="17">'F18 "A"'!$A$1:$M$41</definedName>
    <definedName name="_xlnm.Print_Area" localSheetId="12">'F18 "B"'!$A$1:$R$57</definedName>
    <definedName name="_xlnm.Print_Area" localSheetId="18">'F18+"A"'!$A$1:$M$41</definedName>
    <definedName name="_xlnm.Print_Area" localSheetId="13">'F18+"B"'!$A$1:$M$41</definedName>
    <definedName name="_xlnm.Print_Area" localSheetId="5">'L12 "B"'!$A$1:$M$49</definedName>
    <definedName name="_xlnm.Print_Area" localSheetId="6">'L14 "B"'!$A$1:$R$79</definedName>
    <definedName name="_xlnm.Print_Area" localSheetId="7">'L16 "B"'!$A$1:$R$79</definedName>
    <definedName name="_xlnm.Print_Area" localSheetId="8">'L18 "B"'!$A$1:$R$57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45" l="1"/>
  <c r="F2" i="344"/>
  <c r="C2" i="338"/>
  <c r="E2" i="337"/>
  <c r="E2" i="336"/>
  <c r="E2" i="335"/>
  <c r="E2" i="334"/>
  <c r="E2" i="333"/>
  <c r="E2" i="332"/>
  <c r="E2" i="331"/>
  <c r="E2" i="330"/>
  <c r="E2" i="329"/>
  <c r="E2" i="328"/>
  <c r="C2" i="327"/>
  <c r="E2" i="326"/>
  <c r="E2" i="325"/>
  <c r="E2" i="324"/>
  <c r="C2" i="323"/>
  <c r="M154" i="346"/>
  <c r="K154" i="346"/>
  <c r="G154" i="346"/>
  <c r="M153" i="346"/>
  <c r="K153" i="346"/>
  <c r="G153" i="346"/>
  <c r="M152" i="346"/>
  <c r="K152" i="346"/>
  <c r="G152" i="346"/>
  <c r="M151" i="346"/>
  <c r="K151" i="346"/>
  <c r="G151" i="346"/>
  <c r="M150" i="346"/>
  <c r="K150" i="346"/>
  <c r="G150" i="346"/>
  <c r="M149" i="346"/>
  <c r="K149" i="346"/>
  <c r="G149" i="346"/>
  <c r="M148" i="346"/>
  <c r="G148" i="346"/>
  <c r="M147" i="346"/>
  <c r="K147" i="346"/>
  <c r="G147" i="346"/>
  <c r="Q146" i="346"/>
  <c r="Q143" i="346"/>
  <c r="I143" i="346"/>
  <c r="G143" i="346"/>
  <c r="F143" i="346"/>
  <c r="E143" i="346"/>
  <c r="I142" i="346"/>
  <c r="G142" i="346"/>
  <c r="F142" i="346"/>
  <c r="E142" i="346"/>
  <c r="C142" i="346"/>
  <c r="B142" i="346"/>
  <c r="K141" i="346"/>
  <c r="K140" i="346"/>
  <c r="K139" i="346"/>
  <c r="I139" i="346"/>
  <c r="G139" i="346"/>
  <c r="F139" i="346"/>
  <c r="E139" i="346"/>
  <c r="Q138" i="346"/>
  <c r="O138" i="346"/>
  <c r="I138" i="346"/>
  <c r="G138" i="346"/>
  <c r="F138" i="346"/>
  <c r="E138" i="346"/>
  <c r="C138" i="346"/>
  <c r="B138" i="346"/>
  <c r="M137" i="346"/>
  <c r="M136" i="346"/>
  <c r="I135" i="346"/>
  <c r="G135" i="346"/>
  <c r="F135" i="346"/>
  <c r="E135" i="346"/>
  <c r="I134" i="346"/>
  <c r="G134" i="346"/>
  <c r="F134" i="346"/>
  <c r="E134" i="346"/>
  <c r="C134" i="346"/>
  <c r="B134" i="346"/>
  <c r="K133" i="346"/>
  <c r="K132" i="346"/>
  <c r="K131" i="346"/>
  <c r="I131" i="346"/>
  <c r="G131" i="346"/>
  <c r="F131" i="346"/>
  <c r="E131" i="346"/>
  <c r="I130" i="346"/>
  <c r="G130" i="346"/>
  <c r="F130" i="346"/>
  <c r="E130" i="346"/>
  <c r="C130" i="346"/>
  <c r="B130" i="346"/>
  <c r="O129" i="346"/>
  <c r="O128" i="346"/>
  <c r="I127" i="346"/>
  <c r="G127" i="346"/>
  <c r="F127" i="346"/>
  <c r="E127" i="346"/>
  <c r="I126" i="346"/>
  <c r="G126" i="346"/>
  <c r="F126" i="346"/>
  <c r="E126" i="346"/>
  <c r="C126" i="346"/>
  <c r="B126" i="346"/>
  <c r="K125" i="346"/>
  <c r="K124" i="346"/>
  <c r="K123" i="346"/>
  <c r="I123" i="346"/>
  <c r="G123" i="346"/>
  <c r="F123" i="346"/>
  <c r="E123" i="346"/>
  <c r="I122" i="346"/>
  <c r="G122" i="346"/>
  <c r="F122" i="346"/>
  <c r="E122" i="346"/>
  <c r="C122" i="346"/>
  <c r="B122" i="346"/>
  <c r="M121" i="346"/>
  <c r="M120" i="346"/>
  <c r="I119" i="346"/>
  <c r="G119" i="346"/>
  <c r="F119" i="346"/>
  <c r="E119" i="346"/>
  <c r="I118" i="346"/>
  <c r="G118" i="346"/>
  <c r="F118" i="346"/>
  <c r="E118" i="346"/>
  <c r="C118" i="346"/>
  <c r="B118" i="346"/>
  <c r="K117" i="346"/>
  <c r="K116" i="346"/>
  <c r="K115" i="346"/>
  <c r="I115" i="346"/>
  <c r="G115" i="346"/>
  <c r="F115" i="346"/>
  <c r="E115" i="346"/>
  <c r="I114" i="346"/>
  <c r="G114" i="346"/>
  <c r="F114" i="346"/>
  <c r="E114" i="346"/>
  <c r="C114" i="346"/>
  <c r="B114" i="346"/>
  <c r="Q113" i="346"/>
  <c r="Q112" i="346"/>
  <c r="I111" i="346"/>
  <c r="G111" i="346"/>
  <c r="F111" i="346"/>
  <c r="E111" i="346"/>
  <c r="I110" i="346"/>
  <c r="G110" i="346"/>
  <c r="F110" i="346"/>
  <c r="E110" i="346"/>
  <c r="C110" i="346"/>
  <c r="B110" i="346"/>
  <c r="K109" i="346"/>
  <c r="K108" i="346"/>
  <c r="K107" i="346"/>
  <c r="I107" i="346"/>
  <c r="G107" i="346"/>
  <c r="F107" i="346"/>
  <c r="E107" i="346"/>
  <c r="I106" i="346"/>
  <c r="G106" i="346"/>
  <c r="F106" i="346"/>
  <c r="E106" i="346"/>
  <c r="C106" i="346"/>
  <c r="B106" i="346"/>
  <c r="M105" i="346"/>
  <c r="M104" i="346"/>
  <c r="I103" i="346"/>
  <c r="G103" i="346"/>
  <c r="F103" i="346"/>
  <c r="E103" i="346"/>
  <c r="I102" i="346"/>
  <c r="G102" i="346"/>
  <c r="F102" i="346"/>
  <c r="E102" i="346"/>
  <c r="C102" i="346"/>
  <c r="B102" i="346"/>
  <c r="K101" i="346"/>
  <c r="K100" i="346"/>
  <c r="K99" i="346"/>
  <c r="I99" i="346"/>
  <c r="G99" i="346"/>
  <c r="F99" i="346"/>
  <c r="E99" i="346"/>
  <c r="I98" i="346"/>
  <c r="G98" i="346"/>
  <c r="F98" i="346"/>
  <c r="E98" i="346"/>
  <c r="C98" i="346"/>
  <c r="B98" i="346"/>
  <c r="O97" i="346"/>
  <c r="O96" i="346"/>
  <c r="I95" i="346"/>
  <c r="G95" i="346"/>
  <c r="F95" i="346"/>
  <c r="E95" i="346"/>
  <c r="I94" i="346"/>
  <c r="G94" i="346"/>
  <c r="F94" i="346"/>
  <c r="E94" i="346"/>
  <c r="C94" i="346"/>
  <c r="B94" i="346"/>
  <c r="K93" i="346"/>
  <c r="K92" i="346"/>
  <c r="U91" i="346"/>
  <c r="K91" i="346"/>
  <c r="I91" i="346"/>
  <c r="G91" i="346"/>
  <c r="F91" i="346"/>
  <c r="E91" i="346"/>
  <c r="U90" i="346"/>
  <c r="I90" i="346"/>
  <c r="G90" i="346"/>
  <c r="F90" i="346"/>
  <c r="E90" i="346"/>
  <c r="C90" i="346"/>
  <c r="B90" i="346"/>
  <c r="U89" i="346"/>
  <c r="M89" i="346"/>
  <c r="U88" i="346"/>
  <c r="M88" i="346"/>
  <c r="U87" i="346"/>
  <c r="I87" i="346"/>
  <c r="G87" i="346"/>
  <c r="F87" i="346"/>
  <c r="E87" i="346"/>
  <c r="U86" i="346"/>
  <c r="I86" i="346"/>
  <c r="G86" i="346"/>
  <c r="F86" i="346"/>
  <c r="E86" i="346"/>
  <c r="C86" i="346"/>
  <c r="B86" i="346"/>
  <c r="U85" i="346"/>
  <c r="K85" i="346"/>
  <c r="U84" i="346"/>
  <c r="K84" i="346"/>
  <c r="U83" i="346"/>
  <c r="K83" i="346"/>
  <c r="I83" i="346"/>
  <c r="G83" i="346"/>
  <c r="F83" i="346"/>
  <c r="E83" i="346"/>
  <c r="U82" i="346"/>
  <c r="I82" i="346"/>
  <c r="G82" i="346"/>
  <c r="F82" i="346"/>
  <c r="E82" i="346"/>
  <c r="C82" i="346"/>
  <c r="B82" i="346"/>
  <c r="O69" i="346"/>
  <c r="O144" i="346" s="1"/>
  <c r="O68" i="346"/>
  <c r="O143" i="346" s="1"/>
  <c r="I68" i="346"/>
  <c r="G68" i="346"/>
  <c r="F68" i="346"/>
  <c r="E68" i="346"/>
  <c r="Q67" i="346"/>
  <c r="Q142" i="346" s="1"/>
  <c r="I67" i="346"/>
  <c r="G67" i="346"/>
  <c r="F67" i="346"/>
  <c r="E67" i="346"/>
  <c r="C67" i="346"/>
  <c r="B67" i="346"/>
  <c r="Q66" i="346"/>
  <c r="Q141" i="346" s="1"/>
  <c r="K66" i="346"/>
  <c r="O65" i="346"/>
  <c r="O140" i="346"/>
  <c r="K65" i="346"/>
  <c r="O64" i="346"/>
  <c r="O139" i="346" s="1"/>
  <c r="K64" i="346"/>
  <c r="I64" i="346"/>
  <c r="G64" i="346"/>
  <c r="F64" i="346"/>
  <c r="E64" i="346"/>
  <c r="I63" i="346"/>
  <c r="G63" i="346"/>
  <c r="F63" i="346"/>
  <c r="E63" i="346"/>
  <c r="C63" i="346"/>
  <c r="B63" i="346"/>
  <c r="M62" i="346"/>
  <c r="M61" i="346"/>
  <c r="I60" i="346"/>
  <c r="G60" i="346"/>
  <c r="F60" i="346"/>
  <c r="E60" i="346"/>
  <c r="I59" i="346"/>
  <c r="G59" i="346"/>
  <c r="F59" i="346"/>
  <c r="E59" i="346"/>
  <c r="C59" i="346"/>
  <c r="B59" i="346"/>
  <c r="K58" i="346"/>
  <c r="K57" i="346"/>
  <c r="K56" i="346"/>
  <c r="I56" i="346"/>
  <c r="G56" i="346"/>
  <c r="F56" i="346"/>
  <c r="E56" i="346"/>
  <c r="I55" i="346"/>
  <c r="G55" i="346"/>
  <c r="F55" i="346"/>
  <c r="E55" i="346"/>
  <c r="C55" i="346"/>
  <c r="B55" i="346"/>
  <c r="O54" i="346"/>
  <c r="O53" i="346"/>
  <c r="I52" i="346"/>
  <c r="G52" i="346"/>
  <c r="F52" i="346"/>
  <c r="E52" i="346"/>
  <c r="I51" i="346"/>
  <c r="G51" i="346"/>
  <c r="F51" i="346"/>
  <c r="E51" i="346"/>
  <c r="C51" i="346"/>
  <c r="B51" i="346"/>
  <c r="K50" i="346"/>
  <c r="K49" i="346"/>
  <c r="K48" i="346"/>
  <c r="I48" i="346"/>
  <c r="G48" i="346"/>
  <c r="F48" i="346"/>
  <c r="E48" i="346"/>
  <c r="I47" i="346"/>
  <c r="G47" i="346"/>
  <c r="F47" i="346"/>
  <c r="E47" i="346"/>
  <c r="C47" i="346"/>
  <c r="B47" i="346"/>
  <c r="M46" i="346"/>
  <c r="M45" i="346"/>
  <c r="I44" i="346"/>
  <c r="G44" i="346"/>
  <c r="F44" i="346"/>
  <c r="E44" i="346"/>
  <c r="I43" i="346"/>
  <c r="G43" i="346"/>
  <c r="F43" i="346"/>
  <c r="E43" i="346"/>
  <c r="C43" i="346"/>
  <c r="B43" i="346"/>
  <c r="K42" i="346"/>
  <c r="K41" i="346"/>
  <c r="K40" i="346"/>
  <c r="I40" i="346"/>
  <c r="G40" i="346"/>
  <c r="F40" i="346"/>
  <c r="E40" i="346"/>
  <c r="I39" i="346"/>
  <c r="G39" i="346"/>
  <c r="F39" i="346"/>
  <c r="E39" i="346"/>
  <c r="C39" i="346"/>
  <c r="B39" i="346"/>
  <c r="Q38" i="346"/>
  <c r="Q37" i="346"/>
  <c r="I36" i="346"/>
  <c r="G36" i="346"/>
  <c r="F36" i="346"/>
  <c r="E36" i="346"/>
  <c r="I35" i="346"/>
  <c r="G35" i="346"/>
  <c r="F35" i="346"/>
  <c r="E35" i="346"/>
  <c r="C35" i="346"/>
  <c r="B35" i="346"/>
  <c r="K34" i="346"/>
  <c r="K33" i="346"/>
  <c r="K32" i="346"/>
  <c r="I32" i="346"/>
  <c r="G32" i="346"/>
  <c r="F32" i="346"/>
  <c r="E32" i="346"/>
  <c r="I31" i="346"/>
  <c r="G31" i="346"/>
  <c r="F31" i="346"/>
  <c r="E31" i="346"/>
  <c r="C31" i="346"/>
  <c r="B31" i="346"/>
  <c r="M30" i="346"/>
  <c r="M29" i="346"/>
  <c r="I28" i="346"/>
  <c r="G28" i="346"/>
  <c r="F28" i="346"/>
  <c r="E28" i="346"/>
  <c r="I27" i="346"/>
  <c r="G27" i="346"/>
  <c r="F27" i="346"/>
  <c r="E27" i="346"/>
  <c r="C27" i="346"/>
  <c r="B27" i="346"/>
  <c r="K26" i="346"/>
  <c r="K25" i="346"/>
  <c r="K24" i="346"/>
  <c r="I24" i="346"/>
  <c r="G24" i="346"/>
  <c r="F24" i="346"/>
  <c r="E24" i="346"/>
  <c r="I23" i="346"/>
  <c r="G23" i="346"/>
  <c r="F23" i="346"/>
  <c r="E23" i="346"/>
  <c r="C23" i="346"/>
  <c r="B23" i="346"/>
  <c r="O22" i="346"/>
  <c r="O21" i="346"/>
  <c r="I20" i="346"/>
  <c r="G20" i="346"/>
  <c r="F20" i="346"/>
  <c r="E20" i="346"/>
  <c r="I19" i="346"/>
  <c r="G19" i="346"/>
  <c r="F19" i="346"/>
  <c r="E19" i="346"/>
  <c r="C19" i="346"/>
  <c r="B19" i="346"/>
  <c r="K18" i="346"/>
  <c r="K17" i="346"/>
  <c r="U16" i="346"/>
  <c r="K16" i="346"/>
  <c r="I16" i="346"/>
  <c r="G16" i="346"/>
  <c r="F16" i="346"/>
  <c r="E16" i="346"/>
  <c r="I15" i="346"/>
  <c r="G15" i="346"/>
  <c r="F15" i="346"/>
  <c r="E15" i="346"/>
  <c r="C15" i="346"/>
  <c r="B15" i="346"/>
  <c r="M14" i="346"/>
  <c r="M13" i="346"/>
  <c r="I12" i="346"/>
  <c r="G12" i="346"/>
  <c r="F12" i="346"/>
  <c r="E12" i="346"/>
  <c r="I11" i="346"/>
  <c r="G11" i="346"/>
  <c r="F11" i="346"/>
  <c r="E11" i="346"/>
  <c r="C11" i="346"/>
  <c r="B11" i="346"/>
  <c r="K10" i="346"/>
  <c r="K9" i="346"/>
  <c r="K8" i="346"/>
  <c r="I8" i="346"/>
  <c r="G8" i="346"/>
  <c r="F8" i="346"/>
  <c r="E8" i="346"/>
  <c r="U7" i="346"/>
  <c r="I7" i="346"/>
  <c r="G7" i="346"/>
  <c r="F7" i="346"/>
  <c r="E7" i="346"/>
  <c r="C7" i="346"/>
  <c r="B7" i="346"/>
  <c r="R4" i="346"/>
  <c r="O79" i="346" s="1"/>
  <c r="O154" i="346" s="1"/>
  <c r="G4" i="346"/>
  <c r="A4" i="346"/>
  <c r="F2" i="346"/>
  <c r="A1" i="346"/>
  <c r="I68" i="345"/>
  <c r="G68" i="345"/>
  <c r="F68" i="345"/>
  <c r="E68" i="345"/>
  <c r="I67" i="345"/>
  <c r="G67" i="345"/>
  <c r="F67" i="345"/>
  <c r="E67" i="345"/>
  <c r="C67" i="345"/>
  <c r="B67" i="345"/>
  <c r="K66" i="345"/>
  <c r="K65" i="345"/>
  <c r="K64" i="345"/>
  <c r="I64" i="345"/>
  <c r="G64" i="345"/>
  <c r="F64" i="345"/>
  <c r="E64" i="345"/>
  <c r="I63" i="345"/>
  <c r="G63" i="345"/>
  <c r="F63" i="345"/>
  <c r="E63" i="345"/>
  <c r="C63" i="345"/>
  <c r="B63" i="345"/>
  <c r="M62" i="345"/>
  <c r="M61" i="345"/>
  <c r="I60" i="345"/>
  <c r="G60" i="345"/>
  <c r="F60" i="345"/>
  <c r="E60" i="345"/>
  <c r="I59" i="345"/>
  <c r="G59" i="345"/>
  <c r="F59" i="345"/>
  <c r="E59" i="345"/>
  <c r="C59" i="345"/>
  <c r="B59" i="345"/>
  <c r="K58" i="345"/>
  <c r="K57" i="345"/>
  <c r="K56" i="345"/>
  <c r="I56" i="345"/>
  <c r="G56" i="345"/>
  <c r="F56" i="345"/>
  <c r="E56" i="345"/>
  <c r="I55" i="345"/>
  <c r="G55" i="345"/>
  <c r="F55" i="345"/>
  <c r="E55" i="345"/>
  <c r="C55" i="345"/>
  <c r="B55" i="345"/>
  <c r="O54" i="345"/>
  <c r="O53" i="345"/>
  <c r="I52" i="345"/>
  <c r="G52" i="345"/>
  <c r="F52" i="345"/>
  <c r="E52" i="345"/>
  <c r="I51" i="345"/>
  <c r="G51" i="345"/>
  <c r="F51" i="345"/>
  <c r="E51" i="345"/>
  <c r="C51" i="345"/>
  <c r="B51" i="345"/>
  <c r="K50" i="345"/>
  <c r="K49" i="345"/>
  <c r="K48" i="345"/>
  <c r="I48" i="345"/>
  <c r="G48" i="345"/>
  <c r="F48" i="345"/>
  <c r="E48" i="345"/>
  <c r="I47" i="345"/>
  <c r="G47" i="345"/>
  <c r="F47" i="345"/>
  <c r="E47" i="345"/>
  <c r="C47" i="345"/>
  <c r="B47" i="345"/>
  <c r="M46" i="345"/>
  <c r="M45" i="345"/>
  <c r="I44" i="345"/>
  <c r="G44" i="345"/>
  <c r="F44" i="345"/>
  <c r="E44" i="345"/>
  <c r="I43" i="345"/>
  <c r="G43" i="345"/>
  <c r="F43" i="345"/>
  <c r="E43" i="345"/>
  <c r="C43" i="345"/>
  <c r="B43" i="345"/>
  <c r="K42" i="345"/>
  <c r="K41" i="345"/>
  <c r="K40" i="345"/>
  <c r="I40" i="345"/>
  <c r="G40" i="345"/>
  <c r="F40" i="345"/>
  <c r="E40" i="345"/>
  <c r="I39" i="345"/>
  <c r="G39" i="345"/>
  <c r="F39" i="345"/>
  <c r="E39" i="345"/>
  <c r="C39" i="345"/>
  <c r="B39" i="345"/>
  <c r="Q38" i="345"/>
  <c r="Q37" i="345"/>
  <c r="I36" i="345"/>
  <c r="G36" i="345"/>
  <c r="F36" i="345"/>
  <c r="E36" i="345"/>
  <c r="I35" i="345"/>
  <c r="G35" i="345"/>
  <c r="F35" i="345"/>
  <c r="E35" i="345"/>
  <c r="C35" i="345"/>
  <c r="B35" i="345"/>
  <c r="K34" i="345"/>
  <c r="K33" i="345"/>
  <c r="K32" i="345"/>
  <c r="I32" i="345"/>
  <c r="G32" i="345"/>
  <c r="F32" i="345"/>
  <c r="E32" i="345"/>
  <c r="I31" i="345"/>
  <c r="G31" i="345"/>
  <c r="F31" i="345"/>
  <c r="E31" i="345"/>
  <c r="C31" i="345"/>
  <c r="B31" i="345"/>
  <c r="M30" i="345"/>
  <c r="M29" i="345"/>
  <c r="I28" i="345"/>
  <c r="G28" i="345"/>
  <c r="F28" i="345"/>
  <c r="E28" i="345"/>
  <c r="I27" i="345"/>
  <c r="G27" i="345"/>
  <c r="F27" i="345"/>
  <c r="E27" i="345"/>
  <c r="C27" i="345"/>
  <c r="B27" i="345"/>
  <c r="K26" i="345"/>
  <c r="K25" i="345"/>
  <c r="K24" i="345"/>
  <c r="I24" i="345"/>
  <c r="G24" i="345"/>
  <c r="F24" i="345"/>
  <c r="E24" i="345"/>
  <c r="I23" i="345"/>
  <c r="G23" i="345"/>
  <c r="F23" i="345"/>
  <c r="E23" i="345"/>
  <c r="C23" i="345"/>
  <c r="B23" i="345"/>
  <c r="O22" i="345"/>
  <c r="O21" i="345"/>
  <c r="I20" i="345"/>
  <c r="G20" i="345"/>
  <c r="F20" i="345"/>
  <c r="E20" i="345"/>
  <c r="I19" i="345"/>
  <c r="G19" i="345"/>
  <c r="F19" i="345"/>
  <c r="E19" i="345"/>
  <c r="C19" i="345"/>
  <c r="B19" i="345"/>
  <c r="K18" i="345"/>
  <c r="K17" i="345"/>
  <c r="U16" i="345"/>
  <c r="K16" i="345"/>
  <c r="I16" i="345"/>
  <c r="G16" i="345"/>
  <c r="F16" i="345"/>
  <c r="E16" i="345"/>
  <c r="I15" i="345"/>
  <c r="G15" i="345"/>
  <c r="F15" i="345"/>
  <c r="E15" i="345"/>
  <c r="C15" i="345"/>
  <c r="B15" i="345"/>
  <c r="M14" i="345"/>
  <c r="M13" i="345"/>
  <c r="I12" i="345"/>
  <c r="G12" i="345"/>
  <c r="F12" i="345"/>
  <c r="E12" i="345"/>
  <c r="I11" i="345"/>
  <c r="G11" i="345"/>
  <c r="F11" i="345"/>
  <c r="E11" i="345"/>
  <c r="C11" i="345"/>
  <c r="B11" i="345"/>
  <c r="K10" i="345"/>
  <c r="K9" i="345"/>
  <c r="K8" i="345"/>
  <c r="I8" i="345"/>
  <c r="G8" i="345"/>
  <c r="F8" i="345"/>
  <c r="E8" i="345"/>
  <c r="U7" i="345"/>
  <c r="I7" i="345"/>
  <c r="G7" i="345"/>
  <c r="F7" i="345"/>
  <c r="E7" i="345"/>
  <c r="C7" i="345"/>
  <c r="B7" i="345"/>
  <c r="R4" i="345"/>
  <c r="O79" i="345" s="1"/>
  <c r="G4" i="345"/>
  <c r="A4" i="345"/>
  <c r="A1" i="345"/>
  <c r="Q37" i="344"/>
  <c r="I36" i="344"/>
  <c r="G36" i="344"/>
  <c r="F36" i="344"/>
  <c r="E36" i="344"/>
  <c r="I35" i="344"/>
  <c r="G35" i="344"/>
  <c r="F35" i="344"/>
  <c r="E35" i="344"/>
  <c r="C35" i="344"/>
  <c r="B35" i="344"/>
  <c r="K34" i="344"/>
  <c r="K33" i="344"/>
  <c r="K32" i="344"/>
  <c r="I32" i="344"/>
  <c r="G32" i="344"/>
  <c r="F32" i="344"/>
  <c r="E32" i="344"/>
  <c r="I31" i="344"/>
  <c r="G31" i="344"/>
  <c r="F31" i="344"/>
  <c r="E31" i="344"/>
  <c r="C31" i="344"/>
  <c r="B31" i="344"/>
  <c r="M30" i="344"/>
  <c r="M29" i="344"/>
  <c r="I28" i="344"/>
  <c r="G28" i="344"/>
  <c r="F28" i="344"/>
  <c r="E28" i="344"/>
  <c r="I27" i="344"/>
  <c r="G27" i="344"/>
  <c r="F27" i="344"/>
  <c r="E27" i="344"/>
  <c r="C27" i="344"/>
  <c r="B27" i="344"/>
  <c r="K26" i="344"/>
  <c r="K25" i="344"/>
  <c r="K24" i="344"/>
  <c r="I24" i="344"/>
  <c r="G24" i="344"/>
  <c r="F24" i="344"/>
  <c r="E24" i="344"/>
  <c r="I23" i="344"/>
  <c r="G23" i="344"/>
  <c r="F23" i="344"/>
  <c r="E23" i="344"/>
  <c r="C23" i="344"/>
  <c r="B23" i="344"/>
  <c r="O22" i="344"/>
  <c r="O21" i="344"/>
  <c r="I20" i="344"/>
  <c r="G20" i="344"/>
  <c r="F20" i="344"/>
  <c r="E20" i="344"/>
  <c r="I19" i="344"/>
  <c r="G19" i="344"/>
  <c r="F19" i="344"/>
  <c r="E19" i="344"/>
  <c r="C19" i="344"/>
  <c r="B19" i="344"/>
  <c r="K18" i="344"/>
  <c r="K17" i="344"/>
  <c r="U16" i="344"/>
  <c r="K16" i="344"/>
  <c r="I16" i="344"/>
  <c r="G16" i="344"/>
  <c r="F16" i="344"/>
  <c r="E16" i="344"/>
  <c r="I15" i="344"/>
  <c r="G15" i="344"/>
  <c r="F15" i="344"/>
  <c r="E15" i="344"/>
  <c r="C15" i="344"/>
  <c r="B15" i="344"/>
  <c r="M14" i="344"/>
  <c r="M13" i="344"/>
  <c r="I12" i="344"/>
  <c r="G12" i="344"/>
  <c r="F12" i="344"/>
  <c r="E12" i="344"/>
  <c r="I11" i="344"/>
  <c r="G11" i="344"/>
  <c r="F11" i="344"/>
  <c r="E11" i="344"/>
  <c r="C11" i="344"/>
  <c r="B11" i="344"/>
  <c r="K10" i="344"/>
  <c r="K9" i="344"/>
  <c r="K8" i="344"/>
  <c r="I8" i="344"/>
  <c r="G8" i="344"/>
  <c r="F8" i="344"/>
  <c r="E8" i="344"/>
  <c r="U7" i="344"/>
  <c r="I7" i="344"/>
  <c r="G7" i="344"/>
  <c r="F7" i="344"/>
  <c r="E7" i="344"/>
  <c r="C7" i="344"/>
  <c r="B7" i="344"/>
  <c r="R4" i="344"/>
  <c r="O79" i="344" s="1"/>
  <c r="G4" i="344"/>
  <c r="A4" i="344"/>
  <c r="A1" i="344"/>
  <c r="O26" i="338"/>
  <c r="O25" i="338"/>
  <c r="O24" i="338"/>
  <c r="O23" i="338"/>
  <c r="O22" i="338"/>
  <c r="O21" i="338"/>
  <c r="O20" i="338"/>
  <c r="O19" i="338"/>
  <c r="O18" i="338"/>
  <c r="O17" i="338"/>
  <c r="O16" i="338"/>
  <c r="O15" i="338"/>
  <c r="O14" i="338"/>
  <c r="O13" i="338"/>
  <c r="O12" i="338"/>
  <c r="O11" i="338"/>
  <c r="O10" i="338"/>
  <c r="O9" i="338"/>
  <c r="O8" i="338"/>
  <c r="P5" i="338"/>
  <c r="R79" i="346" s="1"/>
  <c r="L5" i="338"/>
  <c r="C5" i="338"/>
  <c r="A5" i="338"/>
  <c r="A2" i="338"/>
  <c r="A1" i="338"/>
  <c r="R80" i="337"/>
  <c r="H79" i="337" s="1"/>
  <c r="I70" i="337"/>
  <c r="G70" i="337"/>
  <c r="F70" i="337"/>
  <c r="D70" i="337"/>
  <c r="C70" i="337"/>
  <c r="B70" i="337"/>
  <c r="K69" i="337"/>
  <c r="I69" i="337"/>
  <c r="G69" i="337"/>
  <c r="F69" i="337"/>
  <c r="D69" i="337"/>
  <c r="C69" i="337"/>
  <c r="B69" i="337"/>
  <c r="M68" i="337"/>
  <c r="I68" i="337"/>
  <c r="G68" i="337"/>
  <c r="F68" i="337"/>
  <c r="D68" i="337"/>
  <c r="C68" i="337"/>
  <c r="B68" i="337"/>
  <c r="K67" i="337"/>
  <c r="I67" i="337"/>
  <c r="G67" i="337"/>
  <c r="F67" i="337"/>
  <c r="D67" i="337"/>
  <c r="C67" i="337"/>
  <c r="B67" i="337"/>
  <c r="O66" i="337"/>
  <c r="I66" i="337"/>
  <c r="G66" i="337"/>
  <c r="F66" i="337"/>
  <c r="D66" i="337"/>
  <c r="C66" i="337"/>
  <c r="B66" i="337"/>
  <c r="K65" i="337"/>
  <c r="I65" i="337"/>
  <c r="G65" i="337"/>
  <c r="F65" i="337"/>
  <c r="D65" i="337"/>
  <c r="C65" i="337"/>
  <c r="B65" i="337"/>
  <c r="M64" i="337"/>
  <c r="I64" i="337"/>
  <c r="G64" i="337"/>
  <c r="F64" i="337"/>
  <c r="D64" i="337"/>
  <c r="C64" i="337"/>
  <c r="B64" i="337"/>
  <c r="K63" i="337"/>
  <c r="I63" i="337"/>
  <c r="G63" i="337"/>
  <c r="F63" i="337"/>
  <c r="D63" i="337"/>
  <c r="C63" i="337"/>
  <c r="B63" i="337"/>
  <c r="Q62" i="337"/>
  <c r="I62" i="337"/>
  <c r="G62" i="337"/>
  <c r="F62" i="337"/>
  <c r="D62" i="337"/>
  <c r="C62" i="337"/>
  <c r="B62" i="337"/>
  <c r="K61" i="337"/>
  <c r="I61" i="337"/>
  <c r="G61" i="337"/>
  <c r="F61" i="337"/>
  <c r="D61" i="337"/>
  <c r="C61" i="337"/>
  <c r="B61" i="337"/>
  <c r="M60" i="337"/>
  <c r="I60" i="337"/>
  <c r="G60" i="337"/>
  <c r="F60" i="337"/>
  <c r="D60" i="337"/>
  <c r="C60" i="337"/>
  <c r="B60" i="337"/>
  <c r="K59" i="337"/>
  <c r="I59" i="337"/>
  <c r="G59" i="337"/>
  <c r="F59" i="337"/>
  <c r="D59" i="337"/>
  <c r="C59" i="337"/>
  <c r="B59" i="337"/>
  <c r="O58" i="337"/>
  <c r="I58" i="337"/>
  <c r="G58" i="337"/>
  <c r="F58" i="337"/>
  <c r="D58" i="337"/>
  <c r="C58" i="337"/>
  <c r="B58" i="337"/>
  <c r="K57" i="337"/>
  <c r="I57" i="337"/>
  <c r="G57" i="337"/>
  <c r="F57" i="337"/>
  <c r="D57" i="337"/>
  <c r="C57" i="337"/>
  <c r="B57" i="337"/>
  <c r="M56" i="337"/>
  <c r="I56" i="337"/>
  <c r="G56" i="337"/>
  <c r="F56" i="337"/>
  <c r="D56" i="337"/>
  <c r="C56" i="337"/>
  <c r="B56" i="337"/>
  <c r="K55" i="337"/>
  <c r="I55" i="337"/>
  <c r="G55" i="337"/>
  <c r="F55" i="337"/>
  <c r="D55" i="337"/>
  <c r="C55" i="337"/>
  <c r="B55" i="337"/>
  <c r="Q54" i="337"/>
  <c r="I54" i="337"/>
  <c r="G54" i="337"/>
  <c r="F54" i="337"/>
  <c r="D54" i="337"/>
  <c r="C54" i="337"/>
  <c r="B54" i="337"/>
  <c r="K53" i="337"/>
  <c r="I53" i="337"/>
  <c r="G53" i="337"/>
  <c r="F53" i="337"/>
  <c r="D53" i="337"/>
  <c r="C53" i="337"/>
  <c r="B53" i="337"/>
  <c r="M52" i="337"/>
  <c r="I52" i="337"/>
  <c r="G52" i="337"/>
  <c r="F52" i="337"/>
  <c r="D52" i="337"/>
  <c r="C52" i="337"/>
  <c r="B52" i="337"/>
  <c r="K51" i="337"/>
  <c r="I51" i="337"/>
  <c r="G51" i="337"/>
  <c r="F51" i="337"/>
  <c r="D51" i="337"/>
  <c r="C51" i="337"/>
  <c r="B51" i="337"/>
  <c r="O50" i="337"/>
  <c r="I50" i="337"/>
  <c r="G50" i="337"/>
  <c r="F50" i="337"/>
  <c r="D50" i="337"/>
  <c r="C50" i="337"/>
  <c r="B50" i="337"/>
  <c r="K49" i="337"/>
  <c r="I49" i="337"/>
  <c r="G49" i="337"/>
  <c r="F49" i="337"/>
  <c r="D49" i="337"/>
  <c r="C49" i="337"/>
  <c r="B49" i="337"/>
  <c r="M48" i="337"/>
  <c r="I48" i="337"/>
  <c r="G48" i="337"/>
  <c r="F48" i="337"/>
  <c r="D48" i="337"/>
  <c r="C48" i="337"/>
  <c r="B48" i="337"/>
  <c r="K47" i="337"/>
  <c r="I47" i="337"/>
  <c r="G47" i="337"/>
  <c r="F47" i="337"/>
  <c r="D47" i="337"/>
  <c r="C47" i="337"/>
  <c r="B47" i="337"/>
  <c r="Q46" i="337"/>
  <c r="I46" i="337"/>
  <c r="G46" i="337"/>
  <c r="F46" i="337"/>
  <c r="D46" i="337"/>
  <c r="C46" i="337"/>
  <c r="B46" i="337"/>
  <c r="K45" i="337"/>
  <c r="I45" i="337"/>
  <c r="G45" i="337"/>
  <c r="F45" i="337"/>
  <c r="D45" i="337"/>
  <c r="C45" i="337"/>
  <c r="B45" i="337"/>
  <c r="M44" i="337"/>
  <c r="I44" i="337"/>
  <c r="G44" i="337"/>
  <c r="F44" i="337"/>
  <c r="D44" i="337"/>
  <c r="C44" i="337"/>
  <c r="B44" i="337"/>
  <c r="K43" i="337"/>
  <c r="I43" i="337"/>
  <c r="G43" i="337"/>
  <c r="F43" i="337"/>
  <c r="D43" i="337"/>
  <c r="C43" i="337"/>
  <c r="B43" i="337"/>
  <c r="O42" i="337"/>
  <c r="I42" i="337"/>
  <c r="G42" i="337"/>
  <c r="F42" i="337"/>
  <c r="D42" i="337"/>
  <c r="C42" i="337"/>
  <c r="B42" i="337"/>
  <c r="K41" i="337"/>
  <c r="I41" i="337"/>
  <c r="G41" i="337"/>
  <c r="F41" i="337"/>
  <c r="D41" i="337"/>
  <c r="C41" i="337"/>
  <c r="B41" i="337"/>
  <c r="M40" i="337"/>
  <c r="I40" i="337"/>
  <c r="G40" i="337"/>
  <c r="F40" i="337"/>
  <c r="D40" i="337"/>
  <c r="C40" i="337"/>
  <c r="B40" i="337"/>
  <c r="O39" i="337"/>
  <c r="K39" i="337"/>
  <c r="I39" i="337"/>
  <c r="G39" i="337"/>
  <c r="F39" i="337"/>
  <c r="D39" i="337"/>
  <c r="C39" i="337"/>
  <c r="B39" i="337"/>
  <c r="Q38" i="337"/>
  <c r="I38" i="337"/>
  <c r="G38" i="337"/>
  <c r="F38" i="337"/>
  <c r="D38" i="337"/>
  <c r="C38" i="337"/>
  <c r="B38" i="337"/>
  <c r="O37" i="337"/>
  <c r="K37" i="337"/>
  <c r="I37" i="337"/>
  <c r="G37" i="337"/>
  <c r="F37" i="337"/>
  <c r="D37" i="337"/>
  <c r="C37" i="337"/>
  <c r="B37" i="337"/>
  <c r="M36" i="337"/>
  <c r="I36" i="337"/>
  <c r="G36" i="337"/>
  <c r="F36" i="337"/>
  <c r="D36" i="337"/>
  <c r="C36" i="337"/>
  <c r="B36" i="337"/>
  <c r="K35" i="337"/>
  <c r="I35" i="337"/>
  <c r="G35" i="337"/>
  <c r="F35" i="337"/>
  <c r="D35" i="337"/>
  <c r="C35" i="337"/>
  <c r="B35" i="337"/>
  <c r="O34" i="337"/>
  <c r="I34" i="337"/>
  <c r="G34" i="337"/>
  <c r="F34" i="337"/>
  <c r="D34" i="337"/>
  <c r="C34" i="337"/>
  <c r="B34" i="337"/>
  <c r="K33" i="337"/>
  <c r="I33" i="337"/>
  <c r="G33" i="337"/>
  <c r="F33" i="337"/>
  <c r="D33" i="337"/>
  <c r="C33" i="337"/>
  <c r="B33" i="337"/>
  <c r="M32" i="337"/>
  <c r="I32" i="337"/>
  <c r="G32" i="337"/>
  <c r="F32" i="337"/>
  <c r="D32" i="337"/>
  <c r="C32" i="337"/>
  <c r="B32" i="337"/>
  <c r="K31" i="337"/>
  <c r="I31" i="337"/>
  <c r="G31" i="337"/>
  <c r="F31" i="337"/>
  <c r="D31" i="337"/>
  <c r="C31" i="337"/>
  <c r="B31" i="337"/>
  <c r="Q30" i="337"/>
  <c r="I30" i="337"/>
  <c r="G30" i="337"/>
  <c r="F30" i="337"/>
  <c r="D30" i="337"/>
  <c r="C30" i="337"/>
  <c r="B30" i="337"/>
  <c r="K29" i="337"/>
  <c r="I29" i="337"/>
  <c r="G29" i="337"/>
  <c r="F29" i="337"/>
  <c r="D29" i="337"/>
  <c r="C29" i="337"/>
  <c r="B29" i="337"/>
  <c r="M28" i="337"/>
  <c r="I28" i="337"/>
  <c r="G28" i="337"/>
  <c r="F28" i="337"/>
  <c r="D28" i="337"/>
  <c r="C28" i="337"/>
  <c r="B28" i="337"/>
  <c r="K27" i="337"/>
  <c r="I27" i="337"/>
  <c r="G27" i="337"/>
  <c r="F27" i="337"/>
  <c r="D27" i="337"/>
  <c r="C27" i="337"/>
  <c r="B27" i="337"/>
  <c r="O26" i="337"/>
  <c r="I26" i="337"/>
  <c r="G26" i="337"/>
  <c r="F26" i="337"/>
  <c r="D26" i="337"/>
  <c r="C26" i="337"/>
  <c r="B26" i="337"/>
  <c r="K25" i="337"/>
  <c r="I25" i="337"/>
  <c r="G25" i="337"/>
  <c r="F25" i="337"/>
  <c r="D25" i="337"/>
  <c r="C25" i="337"/>
  <c r="B25" i="337"/>
  <c r="M24" i="337"/>
  <c r="I24" i="337"/>
  <c r="G24" i="337"/>
  <c r="F24" i="337"/>
  <c r="D24" i="337"/>
  <c r="C24" i="337"/>
  <c r="B24" i="337"/>
  <c r="K23" i="337"/>
  <c r="I23" i="337"/>
  <c r="G23" i="337"/>
  <c r="F23" i="337"/>
  <c r="D23" i="337"/>
  <c r="C23" i="337"/>
  <c r="B23" i="337"/>
  <c r="Q22" i="337"/>
  <c r="I22" i="337"/>
  <c r="G22" i="337"/>
  <c r="F22" i="337"/>
  <c r="D22" i="337"/>
  <c r="C22" i="337"/>
  <c r="B22" i="337"/>
  <c r="K21" i="337"/>
  <c r="I21" i="337"/>
  <c r="G21" i="337"/>
  <c r="F21" i="337"/>
  <c r="D21" i="337"/>
  <c r="C21" i="337"/>
  <c r="B21" i="337"/>
  <c r="M20" i="337"/>
  <c r="I20" i="337"/>
  <c r="G20" i="337"/>
  <c r="F20" i="337"/>
  <c r="D20" i="337"/>
  <c r="C20" i="337"/>
  <c r="B20" i="337"/>
  <c r="K19" i="337"/>
  <c r="I19" i="337"/>
  <c r="G19" i="337"/>
  <c r="F19" i="337"/>
  <c r="D19" i="337"/>
  <c r="C19" i="337"/>
  <c r="B19" i="337"/>
  <c r="O18" i="337"/>
  <c r="I18" i="337"/>
  <c r="G18" i="337"/>
  <c r="F18" i="337"/>
  <c r="D18" i="337"/>
  <c r="C18" i="337"/>
  <c r="B18" i="337"/>
  <c r="K17" i="337"/>
  <c r="I17" i="337"/>
  <c r="G17" i="337"/>
  <c r="F17" i="337"/>
  <c r="D17" i="337"/>
  <c r="C17" i="337"/>
  <c r="B17" i="337"/>
  <c r="U16" i="337"/>
  <c r="M16" i="337"/>
  <c r="I16" i="337"/>
  <c r="G16" i="337"/>
  <c r="F16" i="337"/>
  <c r="D16" i="337"/>
  <c r="C16" i="337"/>
  <c r="B16" i="337"/>
  <c r="K15" i="337"/>
  <c r="I15" i="337"/>
  <c r="G15" i="337"/>
  <c r="F15" i="337"/>
  <c r="D15" i="337"/>
  <c r="C15" i="337"/>
  <c r="B15" i="337"/>
  <c r="Q14" i="337"/>
  <c r="I14" i="337"/>
  <c r="G14" i="337"/>
  <c r="F14" i="337"/>
  <c r="D14" i="337"/>
  <c r="C14" i="337"/>
  <c r="B14" i="337"/>
  <c r="K13" i="337"/>
  <c r="I13" i="337"/>
  <c r="G13" i="337"/>
  <c r="F13" i="337"/>
  <c r="D13" i="337"/>
  <c r="C13" i="337"/>
  <c r="B13" i="337"/>
  <c r="M12" i="337"/>
  <c r="I12" i="337"/>
  <c r="G12" i="337"/>
  <c r="F12" i="337"/>
  <c r="D12" i="337"/>
  <c r="C12" i="337"/>
  <c r="B12" i="337"/>
  <c r="K11" i="337"/>
  <c r="I11" i="337"/>
  <c r="G11" i="337"/>
  <c r="F11" i="337"/>
  <c r="D11" i="337"/>
  <c r="C11" i="337"/>
  <c r="B11" i="337"/>
  <c r="O10" i="337"/>
  <c r="I10" i="337"/>
  <c r="G10" i="337"/>
  <c r="F10" i="337"/>
  <c r="D10" i="337"/>
  <c r="C10" i="337"/>
  <c r="B10" i="337"/>
  <c r="K9" i="337"/>
  <c r="I9" i="337"/>
  <c r="G9" i="337"/>
  <c r="F9" i="337"/>
  <c r="D9" i="337"/>
  <c r="C9" i="337"/>
  <c r="B9" i="337"/>
  <c r="M8" i="337"/>
  <c r="I8" i="337"/>
  <c r="G8" i="337"/>
  <c r="F8" i="337"/>
  <c r="D8" i="337"/>
  <c r="C8" i="337"/>
  <c r="B8" i="337"/>
  <c r="U7" i="337"/>
  <c r="K7" i="337"/>
  <c r="I7" i="337"/>
  <c r="G7" i="337"/>
  <c r="F7" i="337"/>
  <c r="D7" i="337"/>
  <c r="C7" i="337"/>
  <c r="B7" i="337"/>
  <c r="Y5" i="337"/>
  <c r="R4" i="337"/>
  <c r="O80" i="337" s="1"/>
  <c r="G4" i="337"/>
  <c r="A4" i="337"/>
  <c r="Y3" i="337"/>
  <c r="A1" i="337"/>
  <c r="R79" i="336"/>
  <c r="F78" i="336" s="1"/>
  <c r="F77" i="336"/>
  <c r="I69" i="336"/>
  <c r="G69" i="336"/>
  <c r="F69" i="336"/>
  <c r="D69" i="336"/>
  <c r="C69" i="336"/>
  <c r="B69" i="336"/>
  <c r="K68" i="336"/>
  <c r="I67" i="336"/>
  <c r="G67" i="336"/>
  <c r="F67" i="336"/>
  <c r="D67" i="336"/>
  <c r="C67" i="336"/>
  <c r="B67" i="336"/>
  <c r="M66" i="336"/>
  <c r="I65" i="336"/>
  <c r="G65" i="336"/>
  <c r="F65" i="336"/>
  <c r="D65" i="336"/>
  <c r="C65" i="336"/>
  <c r="B65" i="336"/>
  <c r="K64" i="336"/>
  <c r="I63" i="336"/>
  <c r="G63" i="336"/>
  <c r="F63" i="336"/>
  <c r="D63" i="336"/>
  <c r="C63" i="336"/>
  <c r="B63" i="336"/>
  <c r="O62" i="336"/>
  <c r="I61" i="336"/>
  <c r="G61" i="336"/>
  <c r="F61" i="336"/>
  <c r="D61" i="336"/>
  <c r="C61" i="336"/>
  <c r="B61" i="336"/>
  <c r="K60" i="336"/>
  <c r="I59" i="336"/>
  <c r="G59" i="336"/>
  <c r="F59" i="336"/>
  <c r="D59" i="336"/>
  <c r="C59" i="336"/>
  <c r="B59" i="336"/>
  <c r="M58" i="336"/>
  <c r="I57" i="336"/>
  <c r="G57" i="336"/>
  <c r="F57" i="336"/>
  <c r="D57" i="336"/>
  <c r="C57" i="336"/>
  <c r="B57" i="336"/>
  <c r="K56" i="336"/>
  <c r="I55" i="336"/>
  <c r="G55" i="336"/>
  <c r="F55" i="336"/>
  <c r="D55" i="336"/>
  <c r="C55" i="336"/>
  <c r="B55" i="336"/>
  <c r="Q54" i="336"/>
  <c r="I53" i="336"/>
  <c r="G53" i="336"/>
  <c r="F53" i="336"/>
  <c r="D53" i="336"/>
  <c r="C53" i="336"/>
  <c r="B53" i="336"/>
  <c r="K52" i="336"/>
  <c r="I51" i="336"/>
  <c r="G51" i="336"/>
  <c r="F51" i="336"/>
  <c r="D51" i="336"/>
  <c r="C51" i="336"/>
  <c r="B51" i="336"/>
  <c r="M50" i="336"/>
  <c r="I49" i="336"/>
  <c r="G49" i="336"/>
  <c r="F49" i="336"/>
  <c r="D49" i="336"/>
  <c r="C49" i="336"/>
  <c r="B49" i="336"/>
  <c r="K48" i="336"/>
  <c r="I47" i="336"/>
  <c r="G47" i="336"/>
  <c r="F47" i="336"/>
  <c r="D47" i="336"/>
  <c r="C47" i="336"/>
  <c r="B47" i="336"/>
  <c r="O46" i="336"/>
  <c r="I45" i="336"/>
  <c r="G45" i="336"/>
  <c r="F45" i="336"/>
  <c r="D45" i="336"/>
  <c r="C45" i="336"/>
  <c r="B45" i="336"/>
  <c r="K44" i="336"/>
  <c r="I43" i="336"/>
  <c r="G43" i="336"/>
  <c r="F43" i="336"/>
  <c r="D43" i="336"/>
  <c r="C43" i="336"/>
  <c r="B43" i="336"/>
  <c r="M42" i="336"/>
  <c r="I41" i="336"/>
  <c r="G41" i="336"/>
  <c r="F41" i="336"/>
  <c r="D41" i="336"/>
  <c r="C41" i="336"/>
  <c r="B41" i="336"/>
  <c r="K40" i="336"/>
  <c r="I39" i="336"/>
  <c r="G39" i="336"/>
  <c r="F39" i="336"/>
  <c r="D39" i="336"/>
  <c r="C39" i="336"/>
  <c r="B39" i="336"/>
  <c r="Q38" i="336"/>
  <c r="I37" i="336"/>
  <c r="G37" i="336"/>
  <c r="F37" i="336"/>
  <c r="D37" i="336"/>
  <c r="C37" i="336"/>
  <c r="B37" i="336"/>
  <c r="K36" i="336"/>
  <c r="I35" i="336"/>
  <c r="G35" i="336"/>
  <c r="F35" i="336"/>
  <c r="D35" i="336"/>
  <c r="C35" i="336"/>
  <c r="B35" i="336"/>
  <c r="M34" i="336"/>
  <c r="I33" i="336"/>
  <c r="G33" i="336"/>
  <c r="F33" i="336"/>
  <c r="D33" i="336"/>
  <c r="C33" i="336"/>
  <c r="B33" i="336"/>
  <c r="K32" i="336"/>
  <c r="I31" i="336"/>
  <c r="G31" i="336"/>
  <c r="F31" i="336"/>
  <c r="D31" i="336"/>
  <c r="C31" i="336"/>
  <c r="B31" i="336"/>
  <c r="O30" i="336"/>
  <c r="I29" i="336"/>
  <c r="G29" i="336"/>
  <c r="F29" i="336"/>
  <c r="D29" i="336"/>
  <c r="C29" i="336"/>
  <c r="B29" i="336"/>
  <c r="K28" i="336"/>
  <c r="I27" i="336"/>
  <c r="G27" i="336"/>
  <c r="F27" i="336"/>
  <c r="D27" i="336"/>
  <c r="C27" i="336"/>
  <c r="B27" i="336"/>
  <c r="M26" i="336"/>
  <c r="I25" i="336"/>
  <c r="G25" i="336"/>
  <c r="F25" i="336"/>
  <c r="D25" i="336"/>
  <c r="C25" i="336"/>
  <c r="B25" i="336"/>
  <c r="K24" i="336"/>
  <c r="I23" i="336"/>
  <c r="G23" i="336"/>
  <c r="F23" i="336"/>
  <c r="D23" i="336"/>
  <c r="C23" i="336"/>
  <c r="B23" i="336"/>
  <c r="Q22" i="336"/>
  <c r="I21" i="336"/>
  <c r="G21" i="336"/>
  <c r="F21" i="336"/>
  <c r="D21" i="336"/>
  <c r="C21" i="336"/>
  <c r="B21" i="336"/>
  <c r="K20" i="336"/>
  <c r="I19" i="336"/>
  <c r="G19" i="336"/>
  <c r="F19" i="336"/>
  <c r="D19" i="336"/>
  <c r="C19" i="336"/>
  <c r="B19" i="336"/>
  <c r="M18" i="336"/>
  <c r="I17" i="336"/>
  <c r="G17" i="336"/>
  <c r="F17" i="336"/>
  <c r="D17" i="336"/>
  <c r="C17" i="336"/>
  <c r="B17" i="336"/>
  <c r="U16" i="336"/>
  <c r="K16" i="336"/>
  <c r="I15" i="336"/>
  <c r="G15" i="336"/>
  <c r="F15" i="336"/>
  <c r="D15" i="336"/>
  <c r="C15" i="336"/>
  <c r="B15" i="336"/>
  <c r="O14" i="336"/>
  <c r="I13" i="336"/>
  <c r="G13" i="336"/>
  <c r="F13" i="336"/>
  <c r="D13" i="336"/>
  <c r="C13" i="336"/>
  <c r="B13" i="336"/>
  <c r="K12" i="336"/>
  <c r="I11" i="336"/>
  <c r="G11" i="336"/>
  <c r="F11" i="336"/>
  <c r="D11" i="336"/>
  <c r="C11" i="336"/>
  <c r="B11" i="336"/>
  <c r="M10" i="336"/>
  <c r="I9" i="336"/>
  <c r="G9" i="336"/>
  <c r="F9" i="336"/>
  <c r="D9" i="336"/>
  <c r="C9" i="336"/>
  <c r="B9" i="336"/>
  <c r="K8" i="336"/>
  <c r="U7" i="336"/>
  <c r="I7" i="336"/>
  <c r="G7" i="336"/>
  <c r="F7" i="336"/>
  <c r="D7" i="336"/>
  <c r="C7" i="336"/>
  <c r="B7" i="336"/>
  <c r="Y5" i="336"/>
  <c r="R4" i="336"/>
  <c r="O79" i="336" s="1"/>
  <c r="G4" i="336"/>
  <c r="A4" i="336"/>
  <c r="Y3" i="336"/>
  <c r="AH1" i="336" s="1"/>
  <c r="A1" i="336"/>
  <c r="R57" i="335"/>
  <c r="F50" i="335" s="1"/>
  <c r="I37" i="335"/>
  <c r="G37" i="335"/>
  <c r="F37" i="335"/>
  <c r="D37" i="335"/>
  <c r="C37" i="335"/>
  <c r="B37" i="335"/>
  <c r="K36" i="335"/>
  <c r="I35" i="335"/>
  <c r="G35" i="335"/>
  <c r="F35" i="335"/>
  <c r="D35" i="335"/>
  <c r="C35" i="335"/>
  <c r="B35" i="335"/>
  <c r="M34" i="335"/>
  <c r="I33" i="335"/>
  <c r="G33" i="335"/>
  <c r="F33" i="335"/>
  <c r="D33" i="335"/>
  <c r="C33" i="335"/>
  <c r="B33" i="335"/>
  <c r="K32" i="335"/>
  <c r="I31" i="335"/>
  <c r="G31" i="335"/>
  <c r="F31" i="335"/>
  <c r="D31" i="335"/>
  <c r="C31" i="335"/>
  <c r="B31" i="335"/>
  <c r="O30" i="335"/>
  <c r="I29" i="335"/>
  <c r="G29" i="335"/>
  <c r="F29" i="335"/>
  <c r="D29" i="335"/>
  <c r="C29" i="335"/>
  <c r="B29" i="335"/>
  <c r="K28" i="335"/>
  <c r="I27" i="335"/>
  <c r="G27" i="335"/>
  <c r="F27" i="335"/>
  <c r="D27" i="335"/>
  <c r="C27" i="335"/>
  <c r="B27" i="335"/>
  <c r="M26" i="335"/>
  <c r="I25" i="335"/>
  <c r="G25" i="335"/>
  <c r="F25" i="335"/>
  <c r="D25" i="335"/>
  <c r="C25" i="335"/>
  <c r="B25" i="335"/>
  <c r="K24" i="335"/>
  <c r="I23" i="335"/>
  <c r="G23" i="335"/>
  <c r="F23" i="335"/>
  <c r="D23" i="335"/>
  <c r="C23" i="335"/>
  <c r="B23" i="335"/>
  <c r="Q22" i="335"/>
  <c r="I21" i="335"/>
  <c r="G21" i="335"/>
  <c r="F21" i="335"/>
  <c r="D21" i="335"/>
  <c r="C21" i="335"/>
  <c r="B21" i="335"/>
  <c r="K20" i="335"/>
  <c r="I19" i="335"/>
  <c r="G19" i="335"/>
  <c r="F19" i="335"/>
  <c r="D19" i="335"/>
  <c r="C19" i="335"/>
  <c r="B19" i="335"/>
  <c r="M18" i="335"/>
  <c r="I17" i="335"/>
  <c r="G17" i="335"/>
  <c r="F17" i="335"/>
  <c r="D17" i="335"/>
  <c r="C17" i="335"/>
  <c r="B17" i="335"/>
  <c r="U16" i="335"/>
  <c r="K16" i="335"/>
  <c r="I15" i="335"/>
  <c r="G15" i="335"/>
  <c r="F15" i="335"/>
  <c r="D15" i="335"/>
  <c r="C15" i="335"/>
  <c r="B15" i="335"/>
  <c r="O14" i="335"/>
  <c r="I13" i="335"/>
  <c r="G13" i="335"/>
  <c r="F13" i="335"/>
  <c r="D13" i="335"/>
  <c r="C13" i="335"/>
  <c r="B13" i="335"/>
  <c r="K12" i="335"/>
  <c r="I11" i="335"/>
  <c r="G11" i="335"/>
  <c r="F11" i="335"/>
  <c r="D11" i="335"/>
  <c r="C11" i="335"/>
  <c r="B11" i="335"/>
  <c r="M10" i="335"/>
  <c r="I9" i="335"/>
  <c r="G9" i="335"/>
  <c r="F9" i="335"/>
  <c r="D9" i="335"/>
  <c r="C9" i="335"/>
  <c r="B9" i="335"/>
  <c r="K8" i="335"/>
  <c r="U7" i="335"/>
  <c r="I7" i="335"/>
  <c r="G7" i="335"/>
  <c r="F7" i="335"/>
  <c r="D7" i="335"/>
  <c r="C7" i="335"/>
  <c r="B7" i="335"/>
  <c r="Y5" i="335"/>
  <c r="R4" i="335"/>
  <c r="O57" i="335" s="1"/>
  <c r="G4" i="335"/>
  <c r="A4" i="335"/>
  <c r="Y3" i="335"/>
  <c r="Q6" i="335" s="1"/>
  <c r="A1" i="335"/>
  <c r="R62" i="334"/>
  <c r="I21" i="334"/>
  <c r="G21" i="334"/>
  <c r="F21" i="334"/>
  <c r="D21" i="334"/>
  <c r="C21" i="334"/>
  <c r="B21" i="334"/>
  <c r="K20" i="334"/>
  <c r="I19" i="334"/>
  <c r="G19" i="334"/>
  <c r="F19" i="334"/>
  <c r="D19" i="334"/>
  <c r="C19" i="334"/>
  <c r="B19" i="334"/>
  <c r="M18" i="334"/>
  <c r="I17" i="334"/>
  <c r="G17" i="334"/>
  <c r="F17" i="334"/>
  <c r="D17" i="334"/>
  <c r="C17" i="334"/>
  <c r="B17" i="334"/>
  <c r="U16" i="334"/>
  <c r="K16" i="334"/>
  <c r="I15" i="334"/>
  <c r="G15" i="334"/>
  <c r="F15" i="334"/>
  <c r="D15" i="334"/>
  <c r="C15" i="334"/>
  <c r="B15" i="334"/>
  <c r="O14" i="334"/>
  <c r="I13" i="334"/>
  <c r="G13" i="334"/>
  <c r="F13" i="334"/>
  <c r="D13" i="334"/>
  <c r="C13" i="334"/>
  <c r="B13" i="334"/>
  <c r="K12" i="334"/>
  <c r="I11" i="334"/>
  <c r="G11" i="334"/>
  <c r="F11" i="334"/>
  <c r="D11" i="334"/>
  <c r="C11" i="334"/>
  <c r="B11" i="334"/>
  <c r="M10" i="334"/>
  <c r="I9" i="334"/>
  <c r="G9" i="334"/>
  <c r="F9" i="334"/>
  <c r="D9" i="334"/>
  <c r="C9" i="334"/>
  <c r="B9" i="334"/>
  <c r="K8" i="334"/>
  <c r="U7" i="334"/>
  <c r="I7" i="334"/>
  <c r="G7" i="334"/>
  <c r="F7" i="334"/>
  <c r="D7" i="334"/>
  <c r="C7" i="334"/>
  <c r="B7" i="334"/>
  <c r="Y5" i="334"/>
  <c r="R4" i="334"/>
  <c r="O62" i="334" s="1"/>
  <c r="G4" i="334"/>
  <c r="A4" i="334"/>
  <c r="Y3" i="334"/>
  <c r="O6" i="334" s="1"/>
  <c r="A1" i="334"/>
  <c r="R47" i="333"/>
  <c r="F43" i="333"/>
  <c r="C43" i="333"/>
  <c r="F41" i="333"/>
  <c r="C41" i="333"/>
  <c r="F39" i="333"/>
  <c r="C39" i="333"/>
  <c r="F37" i="333"/>
  <c r="C37" i="333"/>
  <c r="L21" i="333"/>
  <c r="I21" i="333"/>
  <c r="G21" i="333"/>
  <c r="E21" i="333"/>
  <c r="B34" i="333" s="1"/>
  <c r="D21" i="333"/>
  <c r="C21" i="333"/>
  <c r="L19" i="333"/>
  <c r="I19" i="333"/>
  <c r="G19" i="333"/>
  <c r="E19" i="333"/>
  <c r="B33" i="333" s="1"/>
  <c r="D19" i="333"/>
  <c r="C19" i="333"/>
  <c r="L17" i="333"/>
  <c r="I17" i="333"/>
  <c r="G17" i="333"/>
  <c r="E17" i="333"/>
  <c r="B32" i="333" s="1"/>
  <c r="D17" i="333"/>
  <c r="C17" i="333"/>
  <c r="L15" i="333"/>
  <c r="I15" i="333"/>
  <c r="G15" i="333"/>
  <c r="E15" i="333"/>
  <c r="B31" i="333" s="1"/>
  <c r="D15" i="333"/>
  <c r="C15" i="333"/>
  <c r="L13" i="333"/>
  <c r="I13" i="333"/>
  <c r="G13" i="333"/>
  <c r="E13" i="333"/>
  <c r="B28" i="333" s="1"/>
  <c r="D13" i="333"/>
  <c r="C13" i="333"/>
  <c r="L11" i="333"/>
  <c r="I11" i="333"/>
  <c r="G11" i="333"/>
  <c r="E11" i="333"/>
  <c r="B27" i="333"/>
  <c r="D11" i="333"/>
  <c r="C11" i="333"/>
  <c r="L9" i="333"/>
  <c r="I9" i="333"/>
  <c r="G9" i="333"/>
  <c r="E9" i="333"/>
  <c r="B26" i="333" s="1"/>
  <c r="D9" i="333"/>
  <c r="C9" i="333"/>
  <c r="L7" i="333"/>
  <c r="I7" i="333"/>
  <c r="G7" i="333"/>
  <c r="E7" i="333"/>
  <c r="B25" i="333" s="1"/>
  <c r="D7" i="333"/>
  <c r="C7" i="333"/>
  <c r="Y5" i="333"/>
  <c r="L4" i="333"/>
  <c r="K53" i="333" s="1"/>
  <c r="E4" i="333"/>
  <c r="A4" i="333"/>
  <c r="Y3" i="333"/>
  <c r="A1" i="333"/>
  <c r="R44" i="332"/>
  <c r="F38" i="332"/>
  <c r="C38" i="332"/>
  <c r="F36" i="332"/>
  <c r="C36" i="332"/>
  <c r="F34" i="332"/>
  <c r="C34" i="332"/>
  <c r="L19" i="332"/>
  <c r="I19" i="332"/>
  <c r="G19" i="332"/>
  <c r="E19" i="332"/>
  <c r="B31" i="332" s="1"/>
  <c r="D19" i="332"/>
  <c r="C19" i="332"/>
  <c r="L17" i="332"/>
  <c r="I17" i="332"/>
  <c r="G17" i="332"/>
  <c r="E17" i="332"/>
  <c r="B30" i="332" s="1"/>
  <c r="D17" i="332"/>
  <c r="C17" i="332"/>
  <c r="L15" i="332"/>
  <c r="I15" i="332"/>
  <c r="G15" i="332"/>
  <c r="E15" i="332"/>
  <c r="B29" i="332" s="1"/>
  <c r="D15" i="332"/>
  <c r="C15" i="332"/>
  <c r="L13" i="332"/>
  <c r="I13" i="332"/>
  <c r="G13" i="332"/>
  <c r="E13" i="332"/>
  <c r="B28" i="332"/>
  <c r="D13" i="332"/>
  <c r="C13" i="332"/>
  <c r="L11" i="332"/>
  <c r="I11" i="332"/>
  <c r="G11" i="332"/>
  <c r="E11" i="332"/>
  <c r="B25" i="332" s="1"/>
  <c r="D11" i="332"/>
  <c r="C11" i="332"/>
  <c r="L9" i="332"/>
  <c r="I9" i="332"/>
  <c r="G9" i="332"/>
  <c r="E9" i="332"/>
  <c r="B24" i="332" s="1"/>
  <c r="D9" i="332"/>
  <c r="C9" i="332"/>
  <c r="L7" i="332"/>
  <c r="I7" i="332"/>
  <c r="G7" i="332"/>
  <c r="E7" i="332"/>
  <c r="B23" i="332" s="1"/>
  <c r="D7" i="332"/>
  <c r="C7" i="332"/>
  <c r="Y5" i="332"/>
  <c r="L4" i="332"/>
  <c r="K49" i="332"/>
  <c r="E4" i="332"/>
  <c r="A4" i="332"/>
  <c r="Y3" i="332"/>
  <c r="A1" i="332"/>
  <c r="R47" i="331"/>
  <c r="E40" i="331" s="1"/>
  <c r="F36" i="331"/>
  <c r="C36" i="331"/>
  <c r="F34" i="331"/>
  <c r="C34" i="331"/>
  <c r="F32" i="331"/>
  <c r="C32" i="331"/>
  <c r="L17" i="331"/>
  <c r="I17" i="331"/>
  <c r="G17" i="331"/>
  <c r="E17" i="331"/>
  <c r="B30" i="331" s="1"/>
  <c r="D17" i="331"/>
  <c r="C17" i="331"/>
  <c r="L15" i="331"/>
  <c r="I15" i="331"/>
  <c r="G15" i="331"/>
  <c r="E15" i="331"/>
  <c r="B29" i="331" s="1"/>
  <c r="D15" i="331"/>
  <c r="C15" i="331"/>
  <c r="L13" i="331"/>
  <c r="I13" i="331"/>
  <c r="G13" i="331"/>
  <c r="E13" i="331"/>
  <c r="B28" i="331" s="1"/>
  <c r="D13" i="331"/>
  <c r="C13" i="331"/>
  <c r="L11" i="331"/>
  <c r="I11" i="331"/>
  <c r="G11" i="331"/>
  <c r="E11" i="331"/>
  <c r="B25" i="331" s="1"/>
  <c r="D11" i="331"/>
  <c r="C11" i="331"/>
  <c r="L9" i="331"/>
  <c r="I9" i="331"/>
  <c r="G9" i="331"/>
  <c r="E9" i="331"/>
  <c r="B24" i="331" s="1"/>
  <c r="D9" i="331"/>
  <c r="C9" i="331"/>
  <c r="L7" i="331"/>
  <c r="I7" i="331"/>
  <c r="G7" i="331"/>
  <c r="E7" i="331"/>
  <c r="B23" i="331"/>
  <c r="D7" i="331"/>
  <c r="C7" i="331"/>
  <c r="Y5" i="331"/>
  <c r="L4" i="331"/>
  <c r="K47" i="331" s="1"/>
  <c r="E4" i="331"/>
  <c r="A4" i="331"/>
  <c r="Y3" i="331"/>
  <c r="A1" i="331"/>
  <c r="L15" i="330"/>
  <c r="I15" i="330"/>
  <c r="G15" i="330"/>
  <c r="E15" i="330"/>
  <c r="B23" i="330" s="1"/>
  <c r="D15" i="330"/>
  <c r="C15" i="330"/>
  <c r="L13" i="330"/>
  <c r="I13" i="330"/>
  <c r="G13" i="330"/>
  <c r="E13" i="330"/>
  <c r="B22" i="330" s="1"/>
  <c r="D13" i="330"/>
  <c r="C13" i="330"/>
  <c r="L11" i="330"/>
  <c r="I11" i="330"/>
  <c r="G11" i="330"/>
  <c r="E11" i="330"/>
  <c r="B21" i="330" s="1"/>
  <c r="D11" i="330"/>
  <c r="C11" i="330"/>
  <c r="L9" i="330"/>
  <c r="I9" i="330"/>
  <c r="G9" i="330"/>
  <c r="E9" i="330"/>
  <c r="B20" i="330" s="1"/>
  <c r="D9" i="330"/>
  <c r="C9" i="330"/>
  <c r="L7" i="330"/>
  <c r="I7" i="330"/>
  <c r="G7" i="330"/>
  <c r="E7" i="330"/>
  <c r="B19" i="330"/>
  <c r="D7" i="330"/>
  <c r="C7" i="330"/>
  <c r="Y5" i="330"/>
  <c r="L4" i="330"/>
  <c r="K41" i="330" s="1"/>
  <c r="E4" i="330"/>
  <c r="A4" i="330"/>
  <c r="Y3" i="330"/>
  <c r="AH1" i="330" s="1"/>
  <c r="A1" i="330"/>
  <c r="L13" i="329"/>
  <c r="I13" i="329"/>
  <c r="G13" i="329"/>
  <c r="E13" i="329"/>
  <c r="B22" i="329" s="1"/>
  <c r="D13" i="329"/>
  <c r="C13" i="329"/>
  <c r="L11" i="329"/>
  <c r="I11" i="329"/>
  <c r="G11" i="329"/>
  <c r="E11" i="329"/>
  <c r="B21" i="329" s="1"/>
  <c r="D11" i="329"/>
  <c r="C11" i="329"/>
  <c r="L9" i="329"/>
  <c r="I9" i="329"/>
  <c r="G9" i="329"/>
  <c r="E9" i="329"/>
  <c r="B20" i="329" s="1"/>
  <c r="D9" i="329"/>
  <c r="C9" i="329"/>
  <c r="L7" i="329"/>
  <c r="I7" i="329"/>
  <c r="G7" i="329"/>
  <c r="E7" i="329"/>
  <c r="B19" i="329" s="1"/>
  <c r="D7" i="329"/>
  <c r="C7" i="329"/>
  <c r="Y5" i="329"/>
  <c r="M4" i="329"/>
  <c r="K41" i="329" s="1"/>
  <c r="E4" i="329"/>
  <c r="A4" i="329"/>
  <c r="Y3" i="329"/>
  <c r="AD1" i="329" s="1"/>
  <c r="A1" i="329"/>
  <c r="L11" i="328"/>
  <c r="I11" i="328"/>
  <c r="G11" i="328"/>
  <c r="E11" i="328"/>
  <c r="B21" i="328" s="1"/>
  <c r="D11" i="328"/>
  <c r="C11" i="328"/>
  <c r="L9" i="328"/>
  <c r="I9" i="328"/>
  <c r="G9" i="328"/>
  <c r="E9" i="328"/>
  <c r="B20" i="328" s="1"/>
  <c r="D9" i="328"/>
  <c r="C9" i="328"/>
  <c r="L7" i="328"/>
  <c r="I7" i="328"/>
  <c r="G7" i="328"/>
  <c r="E7" i="328"/>
  <c r="B19" i="328" s="1"/>
  <c r="D7" i="328"/>
  <c r="C7" i="328"/>
  <c r="Y5" i="328"/>
  <c r="L4" i="328"/>
  <c r="K41" i="328" s="1"/>
  <c r="E4" i="328"/>
  <c r="A4" i="328"/>
  <c r="Y3" i="328"/>
  <c r="A1" i="328"/>
  <c r="P156" i="327"/>
  <c r="M156" i="327" s="1"/>
  <c r="L156" i="327"/>
  <c r="K156" i="327"/>
  <c r="J156" i="327"/>
  <c r="P155" i="327"/>
  <c r="M155" i="327" s="1"/>
  <c r="L155" i="327"/>
  <c r="K155" i="327"/>
  <c r="J155" i="327"/>
  <c r="P154" i="327"/>
  <c r="M154" i="327" s="1"/>
  <c r="L154" i="327"/>
  <c r="K154" i="327"/>
  <c r="J154" i="327"/>
  <c r="P153" i="327"/>
  <c r="M153" i="327" s="1"/>
  <c r="L153" i="327"/>
  <c r="K153" i="327"/>
  <c r="J153" i="327"/>
  <c r="P152" i="327"/>
  <c r="M152" i="327" s="1"/>
  <c r="L152" i="327"/>
  <c r="K152" i="327"/>
  <c r="J152" i="327"/>
  <c r="P151" i="327"/>
  <c r="M151" i="327" s="1"/>
  <c r="L151" i="327"/>
  <c r="K151" i="327"/>
  <c r="J151" i="327"/>
  <c r="P150" i="327"/>
  <c r="M150" i="327" s="1"/>
  <c r="L150" i="327"/>
  <c r="K150" i="327"/>
  <c r="J150" i="327"/>
  <c r="P149" i="327"/>
  <c r="M149" i="327"/>
  <c r="L149" i="327"/>
  <c r="K149" i="327"/>
  <c r="J149" i="327"/>
  <c r="P148" i="327"/>
  <c r="M148" i="327" s="1"/>
  <c r="L148" i="327"/>
  <c r="K148" i="327"/>
  <c r="J148" i="327"/>
  <c r="P147" i="327"/>
  <c r="M147" i="327" s="1"/>
  <c r="L147" i="327"/>
  <c r="K147" i="327"/>
  <c r="J147" i="327"/>
  <c r="P146" i="327"/>
  <c r="M146" i="327" s="1"/>
  <c r="L146" i="327"/>
  <c r="K146" i="327"/>
  <c r="J146" i="327"/>
  <c r="P145" i="327"/>
  <c r="M145" i="327" s="1"/>
  <c r="L145" i="327"/>
  <c r="K145" i="327"/>
  <c r="J145" i="327"/>
  <c r="P144" i="327"/>
  <c r="M144" i="327" s="1"/>
  <c r="L144" i="327"/>
  <c r="K144" i="327"/>
  <c r="J144" i="327"/>
  <c r="P143" i="327"/>
  <c r="M143" i="327" s="1"/>
  <c r="L143" i="327"/>
  <c r="K143" i="327"/>
  <c r="J143" i="327"/>
  <c r="P142" i="327"/>
  <c r="M142" i="327" s="1"/>
  <c r="L142" i="327"/>
  <c r="K142" i="327"/>
  <c r="J142" i="327"/>
  <c r="P141" i="327"/>
  <c r="M141" i="327"/>
  <c r="L141" i="327"/>
  <c r="K141" i="327"/>
  <c r="J141" i="327"/>
  <c r="P140" i="327"/>
  <c r="M140" i="327" s="1"/>
  <c r="L140" i="327"/>
  <c r="K140" i="327"/>
  <c r="J140" i="327"/>
  <c r="P139" i="327"/>
  <c r="M139" i="327" s="1"/>
  <c r="L139" i="327"/>
  <c r="K139" i="327"/>
  <c r="J139" i="327"/>
  <c r="P138" i="327"/>
  <c r="M138" i="327" s="1"/>
  <c r="L138" i="327"/>
  <c r="K138" i="327"/>
  <c r="J138" i="327"/>
  <c r="P137" i="327"/>
  <c r="M137" i="327" s="1"/>
  <c r="L137" i="327"/>
  <c r="K137" i="327"/>
  <c r="J137" i="327"/>
  <c r="P136" i="327"/>
  <c r="M136" i="327" s="1"/>
  <c r="L136" i="327"/>
  <c r="K136" i="327"/>
  <c r="J136" i="327"/>
  <c r="P135" i="327"/>
  <c r="M135" i="327" s="1"/>
  <c r="L135" i="327"/>
  <c r="K135" i="327"/>
  <c r="J135" i="327"/>
  <c r="P134" i="327"/>
  <c r="M134" i="327" s="1"/>
  <c r="L134" i="327"/>
  <c r="K134" i="327"/>
  <c r="J134" i="327"/>
  <c r="P133" i="327"/>
  <c r="M133" i="327"/>
  <c r="L133" i="327"/>
  <c r="K133" i="327"/>
  <c r="J133" i="327"/>
  <c r="P132" i="327"/>
  <c r="M132" i="327" s="1"/>
  <c r="L132" i="327"/>
  <c r="K132" i="327"/>
  <c r="J132" i="327"/>
  <c r="P131" i="327"/>
  <c r="M131" i="327" s="1"/>
  <c r="L131" i="327"/>
  <c r="K131" i="327"/>
  <c r="J131" i="327"/>
  <c r="P130" i="327"/>
  <c r="M130" i="327" s="1"/>
  <c r="L130" i="327"/>
  <c r="K130" i="327"/>
  <c r="J130" i="327"/>
  <c r="P129" i="327"/>
  <c r="M129" i="327" s="1"/>
  <c r="L129" i="327"/>
  <c r="K129" i="327"/>
  <c r="J129" i="327"/>
  <c r="P128" i="327"/>
  <c r="M128" i="327" s="1"/>
  <c r="L128" i="327"/>
  <c r="K128" i="327"/>
  <c r="J128" i="327"/>
  <c r="P127" i="327"/>
  <c r="M127" i="327" s="1"/>
  <c r="L127" i="327"/>
  <c r="K127" i="327"/>
  <c r="J127" i="327"/>
  <c r="P126" i="327"/>
  <c r="M126" i="327" s="1"/>
  <c r="L126" i="327"/>
  <c r="K126" i="327"/>
  <c r="J126" i="327"/>
  <c r="P125" i="327"/>
  <c r="M125" i="327"/>
  <c r="L125" i="327"/>
  <c r="K125" i="327"/>
  <c r="J125" i="327"/>
  <c r="P124" i="327"/>
  <c r="M124" i="327" s="1"/>
  <c r="L124" i="327"/>
  <c r="K124" i="327"/>
  <c r="J124" i="327"/>
  <c r="P123" i="327"/>
  <c r="M123" i="327" s="1"/>
  <c r="L123" i="327"/>
  <c r="K123" i="327"/>
  <c r="J123" i="327"/>
  <c r="P122" i="327"/>
  <c r="M122" i="327" s="1"/>
  <c r="L122" i="327"/>
  <c r="K122" i="327"/>
  <c r="J122" i="327"/>
  <c r="P121" i="327"/>
  <c r="M121" i="327" s="1"/>
  <c r="L121" i="327"/>
  <c r="K121" i="327"/>
  <c r="J121" i="327"/>
  <c r="P120" i="327"/>
  <c r="M120" i="327" s="1"/>
  <c r="L120" i="327"/>
  <c r="K120" i="327"/>
  <c r="J120" i="327"/>
  <c r="P119" i="327"/>
  <c r="M119" i="327"/>
  <c r="L119" i="327"/>
  <c r="K119" i="327"/>
  <c r="J119" i="327"/>
  <c r="P118" i="327"/>
  <c r="M118" i="327" s="1"/>
  <c r="L118" i="327"/>
  <c r="K118" i="327"/>
  <c r="J118" i="327"/>
  <c r="P117" i="327"/>
  <c r="M117" i="327" s="1"/>
  <c r="L117" i="327"/>
  <c r="K117" i="327"/>
  <c r="J117" i="327"/>
  <c r="P116" i="327"/>
  <c r="M116" i="327" s="1"/>
  <c r="L116" i="327"/>
  <c r="K116" i="327"/>
  <c r="J116" i="327"/>
  <c r="P115" i="327"/>
  <c r="M115" i="327" s="1"/>
  <c r="L115" i="327"/>
  <c r="K115" i="327"/>
  <c r="J115" i="327"/>
  <c r="P114" i="327"/>
  <c r="M114" i="327" s="1"/>
  <c r="L114" i="327"/>
  <c r="K114" i="327"/>
  <c r="J114" i="327"/>
  <c r="P113" i="327"/>
  <c r="M113" i="327" s="1"/>
  <c r="L113" i="327"/>
  <c r="K113" i="327"/>
  <c r="J113" i="327"/>
  <c r="P112" i="327"/>
  <c r="M112" i="327" s="1"/>
  <c r="L112" i="327"/>
  <c r="K112" i="327"/>
  <c r="J112" i="327"/>
  <c r="P111" i="327"/>
  <c r="M111" i="327"/>
  <c r="L111" i="327"/>
  <c r="K111" i="327"/>
  <c r="J111" i="327"/>
  <c r="P110" i="327"/>
  <c r="M110" i="327" s="1"/>
  <c r="L110" i="327"/>
  <c r="K110" i="327"/>
  <c r="J110" i="327"/>
  <c r="P109" i="327"/>
  <c r="M109" i="327" s="1"/>
  <c r="L109" i="327"/>
  <c r="K109" i="327"/>
  <c r="J109" i="327"/>
  <c r="P108" i="327"/>
  <c r="M108" i="327" s="1"/>
  <c r="L108" i="327"/>
  <c r="K108" i="327"/>
  <c r="J108" i="327"/>
  <c r="P107" i="327"/>
  <c r="M107" i="327" s="1"/>
  <c r="L107" i="327"/>
  <c r="K107" i="327"/>
  <c r="J107" i="327"/>
  <c r="P106" i="327"/>
  <c r="M106" i="327" s="1"/>
  <c r="L106" i="327"/>
  <c r="K106" i="327"/>
  <c r="J106" i="327"/>
  <c r="P105" i="327"/>
  <c r="M105" i="327" s="1"/>
  <c r="L105" i="327"/>
  <c r="K105" i="327"/>
  <c r="J105" i="327"/>
  <c r="P104" i="327"/>
  <c r="M104" i="327" s="1"/>
  <c r="L104" i="327"/>
  <c r="K104" i="327"/>
  <c r="J104" i="327"/>
  <c r="P103" i="327"/>
  <c r="M103" i="327"/>
  <c r="L103" i="327"/>
  <c r="K103" i="327"/>
  <c r="J103" i="327"/>
  <c r="P102" i="327"/>
  <c r="M102" i="327" s="1"/>
  <c r="L102" i="327"/>
  <c r="K102" i="327"/>
  <c r="J102" i="327"/>
  <c r="P101" i="327"/>
  <c r="M101" i="327" s="1"/>
  <c r="L101" i="327"/>
  <c r="K101" i="327"/>
  <c r="J101" i="327"/>
  <c r="P100" i="327"/>
  <c r="M100" i="327" s="1"/>
  <c r="L100" i="327"/>
  <c r="K100" i="327"/>
  <c r="J100" i="327"/>
  <c r="P99" i="327"/>
  <c r="M99" i="327" s="1"/>
  <c r="L99" i="327"/>
  <c r="K99" i="327"/>
  <c r="J99" i="327"/>
  <c r="P98" i="327"/>
  <c r="M98" i="327" s="1"/>
  <c r="L98" i="327"/>
  <c r="K98" i="327"/>
  <c r="J98" i="327"/>
  <c r="P97" i="327"/>
  <c r="M97" i="327" s="1"/>
  <c r="L97" i="327"/>
  <c r="K97" i="327"/>
  <c r="J97" i="327"/>
  <c r="P96" i="327"/>
  <c r="M96" i="327" s="1"/>
  <c r="L96" i="327"/>
  <c r="K96" i="327"/>
  <c r="J96" i="327"/>
  <c r="P95" i="327"/>
  <c r="M95" i="327"/>
  <c r="L95" i="327"/>
  <c r="K95" i="327"/>
  <c r="J95" i="327"/>
  <c r="P94" i="327"/>
  <c r="M94" i="327" s="1"/>
  <c r="L94" i="327"/>
  <c r="K94" i="327"/>
  <c r="J94" i="327"/>
  <c r="P93" i="327"/>
  <c r="M93" i="327" s="1"/>
  <c r="L93" i="327"/>
  <c r="K93" i="327"/>
  <c r="J93" i="327"/>
  <c r="P92" i="327"/>
  <c r="M92" i="327" s="1"/>
  <c r="L92" i="327"/>
  <c r="K92" i="327"/>
  <c r="J92" i="327"/>
  <c r="P91" i="327"/>
  <c r="M91" i="327" s="1"/>
  <c r="L91" i="327"/>
  <c r="K91" i="327"/>
  <c r="J91" i="327"/>
  <c r="P90" i="327"/>
  <c r="M90" i="327" s="1"/>
  <c r="L90" i="327"/>
  <c r="K90" i="327"/>
  <c r="J90" i="327"/>
  <c r="P89" i="327"/>
  <c r="M89" i="327" s="1"/>
  <c r="L89" i="327"/>
  <c r="K89" i="327"/>
  <c r="J89" i="327"/>
  <c r="P88" i="327"/>
  <c r="M88" i="327" s="1"/>
  <c r="L88" i="327"/>
  <c r="K88" i="327"/>
  <c r="J88" i="327"/>
  <c r="P87" i="327"/>
  <c r="M87" i="327"/>
  <c r="L87" i="327"/>
  <c r="K87" i="327"/>
  <c r="J87" i="327"/>
  <c r="P86" i="327"/>
  <c r="M86" i="327" s="1"/>
  <c r="L86" i="327"/>
  <c r="K86" i="327"/>
  <c r="J86" i="327"/>
  <c r="P85" i="327"/>
  <c r="M85" i="327" s="1"/>
  <c r="L85" i="327"/>
  <c r="K85" i="327"/>
  <c r="J85" i="327"/>
  <c r="P84" i="327"/>
  <c r="M84" i="327" s="1"/>
  <c r="L84" i="327"/>
  <c r="K84" i="327"/>
  <c r="J84" i="327"/>
  <c r="P83" i="327"/>
  <c r="M83" i="327" s="1"/>
  <c r="L83" i="327"/>
  <c r="K83" i="327"/>
  <c r="J83" i="327"/>
  <c r="P82" i="327"/>
  <c r="M82" i="327" s="1"/>
  <c r="L82" i="327"/>
  <c r="K82" i="327"/>
  <c r="J82" i="327"/>
  <c r="P81" i="327"/>
  <c r="M81" i="327" s="1"/>
  <c r="L81" i="327"/>
  <c r="K81" i="327"/>
  <c r="J81" i="327"/>
  <c r="P80" i="327"/>
  <c r="M80" i="327" s="1"/>
  <c r="L80" i="327"/>
  <c r="K80" i="327"/>
  <c r="J80" i="327"/>
  <c r="P79" i="327"/>
  <c r="M79" i="327"/>
  <c r="L79" i="327"/>
  <c r="K79" i="327"/>
  <c r="J79" i="327"/>
  <c r="P78" i="327"/>
  <c r="M78" i="327" s="1"/>
  <c r="L78" i="327"/>
  <c r="K78" i="327"/>
  <c r="J78" i="327"/>
  <c r="P77" i="327"/>
  <c r="M77" i="327" s="1"/>
  <c r="L77" i="327"/>
  <c r="K77" i="327"/>
  <c r="J77" i="327"/>
  <c r="P76" i="327"/>
  <c r="M76" i="327" s="1"/>
  <c r="L76" i="327"/>
  <c r="K76" i="327"/>
  <c r="J76" i="327"/>
  <c r="P75" i="327"/>
  <c r="M75" i="327" s="1"/>
  <c r="L75" i="327"/>
  <c r="K75" i="327"/>
  <c r="J75" i="327"/>
  <c r="P74" i="327"/>
  <c r="M74" i="327" s="1"/>
  <c r="L74" i="327"/>
  <c r="K74" i="327"/>
  <c r="J74" i="327"/>
  <c r="P73" i="327"/>
  <c r="M73" i="327" s="1"/>
  <c r="L73" i="327"/>
  <c r="K73" i="327"/>
  <c r="J73" i="327"/>
  <c r="P72" i="327"/>
  <c r="M72" i="327" s="1"/>
  <c r="L72" i="327"/>
  <c r="K72" i="327"/>
  <c r="J72" i="327"/>
  <c r="P71" i="327"/>
  <c r="M71" i="327"/>
  <c r="L71" i="327"/>
  <c r="K71" i="327"/>
  <c r="J71" i="327"/>
  <c r="P70" i="327"/>
  <c r="M70" i="327" s="1"/>
  <c r="L70" i="327"/>
  <c r="K70" i="327"/>
  <c r="J70" i="327"/>
  <c r="P69" i="327"/>
  <c r="M69" i="327" s="1"/>
  <c r="L69" i="327"/>
  <c r="K69" i="327"/>
  <c r="J69" i="327"/>
  <c r="P68" i="327"/>
  <c r="M68" i="327" s="1"/>
  <c r="L68" i="327"/>
  <c r="K68" i="327"/>
  <c r="J68" i="327"/>
  <c r="P67" i="327"/>
  <c r="M67" i="327" s="1"/>
  <c r="L67" i="327"/>
  <c r="K67" i="327"/>
  <c r="J67" i="327"/>
  <c r="P66" i="327"/>
  <c r="M66" i="327" s="1"/>
  <c r="L66" i="327"/>
  <c r="K66" i="327"/>
  <c r="J66" i="327"/>
  <c r="P65" i="327"/>
  <c r="M65" i="327" s="1"/>
  <c r="L65" i="327"/>
  <c r="K65" i="327"/>
  <c r="J65" i="327"/>
  <c r="P64" i="327"/>
  <c r="M64" i="327" s="1"/>
  <c r="L64" i="327"/>
  <c r="K64" i="327"/>
  <c r="J64" i="327"/>
  <c r="P63" i="327"/>
  <c r="M63" i="327"/>
  <c r="L63" i="327"/>
  <c r="K63" i="327"/>
  <c r="J63" i="327"/>
  <c r="P62" i="327"/>
  <c r="M62" i="327" s="1"/>
  <c r="L62" i="327"/>
  <c r="K62" i="327"/>
  <c r="J62" i="327"/>
  <c r="P61" i="327"/>
  <c r="M61" i="327" s="1"/>
  <c r="L61" i="327"/>
  <c r="K61" i="327"/>
  <c r="J61" i="327"/>
  <c r="P60" i="327"/>
  <c r="M60" i="327" s="1"/>
  <c r="L60" i="327"/>
  <c r="K60" i="327"/>
  <c r="J60" i="327"/>
  <c r="P59" i="327"/>
  <c r="M59" i="327" s="1"/>
  <c r="L59" i="327"/>
  <c r="K59" i="327"/>
  <c r="J59" i="327"/>
  <c r="P58" i="327"/>
  <c r="M58" i="327" s="1"/>
  <c r="L58" i="327"/>
  <c r="K58" i="327"/>
  <c r="J58" i="327"/>
  <c r="P57" i="327"/>
  <c r="M57" i="327" s="1"/>
  <c r="L57" i="327"/>
  <c r="K57" i="327"/>
  <c r="J57" i="327"/>
  <c r="P56" i="327"/>
  <c r="M56" i="327" s="1"/>
  <c r="L56" i="327"/>
  <c r="K56" i="327"/>
  <c r="J56" i="327"/>
  <c r="P55" i="327"/>
  <c r="M55" i="327"/>
  <c r="L55" i="327"/>
  <c r="K55" i="327"/>
  <c r="J55" i="327"/>
  <c r="P54" i="327"/>
  <c r="M54" i="327" s="1"/>
  <c r="L54" i="327"/>
  <c r="K54" i="327"/>
  <c r="J54" i="327"/>
  <c r="P53" i="327"/>
  <c r="M53" i="327" s="1"/>
  <c r="L53" i="327"/>
  <c r="K53" i="327"/>
  <c r="J53" i="327"/>
  <c r="P52" i="327"/>
  <c r="M52" i="327" s="1"/>
  <c r="L52" i="327"/>
  <c r="K52" i="327"/>
  <c r="J52" i="327"/>
  <c r="P51" i="327"/>
  <c r="M51" i="327" s="1"/>
  <c r="L51" i="327"/>
  <c r="K51" i="327"/>
  <c r="J51" i="327"/>
  <c r="P50" i="327"/>
  <c r="M50" i="327" s="1"/>
  <c r="L50" i="327"/>
  <c r="K50" i="327"/>
  <c r="J50" i="327"/>
  <c r="P49" i="327"/>
  <c r="M49" i="327" s="1"/>
  <c r="L49" i="327"/>
  <c r="K49" i="327"/>
  <c r="J49" i="327"/>
  <c r="P48" i="327"/>
  <c r="M48" i="327" s="1"/>
  <c r="L48" i="327"/>
  <c r="K48" i="327"/>
  <c r="J48" i="327"/>
  <c r="P47" i="327"/>
  <c r="M47" i="327"/>
  <c r="L47" i="327"/>
  <c r="K47" i="327"/>
  <c r="J47" i="327"/>
  <c r="P46" i="327"/>
  <c r="M46" i="327" s="1"/>
  <c r="L46" i="327"/>
  <c r="K46" i="327"/>
  <c r="J46" i="327"/>
  <c r="P45" i="327"/>
  <c r="M45" i="327" s="1"/>
  <c r="L45" i="327"/>
  <c r="K45" i="327"/>
  <c r="J45" i="327"/>
  <c r="P44" i="327"/>
  <c r="M44" i="327" s="1"/>
  <c r="L44" i="327"/>
  <c r="K44" i="327"/>
  <c r="J44" i="327"/>
  <c r="P43" i="327"/>
  <c r="M43" i="327" s="1"/>
  <c r="L43" i="327"/>
  <c r="K43" i="327"/>
  <c r="J43" i="327"/>
  <c r="P42" i="327"/>
  <c r="M42" i="327" s="1"/>
  <c r="L42" i="327"/>
  <c r="K42" i="327"/>
  <c r="J42" i="327"/>
  <c r="P41" i="327"/>
  <c r="M41" i="327" s="1"/>
  <c r="L41" i="327"/>
  <c r="K41" i="327"/>
  <c r="J41" i="327"/>
  <c r="P40" i="327"/>
  <c r="M40" i="327" s="1"/>
  <c r="L40" i="327"/>
  <c r="K40" i="327"/>
  <c r="J40" i="327"/>
  <c r="H5" i="327"/>
  <c r="D5" i="327"/>
  <c r="C5" i="327"/>
  <c r="A5" i="327"/>
  <c r="A1" i="327"/>
  <c r="R47" i="326"/>
  <c r="I37" i="326"/>
  <c r="G37" i="326"/>
  <c r="F37" i="326"/>
  <c r="D37" i="326"/>
  <c r="C37" i="326"/>
  <c r="B37" i="326"/>
  <c r="K36" i="326"/>
  <c r="B36" i="326"/>
  <c r="I35" i="326"/>
  <c r="G35" i="326"/>
  <c r="F35" i="326"/>
  <c r="D35" i="326"/>
  <c r="C35" i="326"/>
  <c r="B35" i="326"/>
  <c r="M34" i="326"/>
  <c r="B34" i="326"/>
  <c r="I33" i="326"/>
  <c r="G33" i="326"/>
  <c r="F33" i="326"/>
  <c r="D33" i="326"/>
  <c r="C33" i="326"/>
  <c r="B33" i="326"/>
  <c r="K32" i="326"/>
  <c r="B32" i="326"/>
  <c r="I31" i="326"/>
  <c r="G31" i="326"/>
  <c r="F31" i="326"/>
  <c r="D31" i="326"/>
  <c r="C31" i="326"/>
  <c r="B31" i="326"/>
  <c r="B30" i="326"/>
  <c r="I29" i="326"/>
  <c r="G29" i="326"/>
  <c r="F29" i="326"/>
  <c r="D29" i="326"/>
  <c r="C29" i="326"/>
  <c r="B29" i="326"/>
  <c r="K28" i="326"/>
  <c r="B28" i="326"/>
  <c r="I27" i="326"/>
  <c r="G27" i="326"/>
  <c r="F27" i="326"/>
  <c r="D27" i="326"/>
  <c r="C27" i="326"/>
  <c r="B27" i="326"/>
  <c r="M26" i="326"/>
  <c r="B26" i="326"/>
  <c r="I25" i="326"/>
  <c r="G25" i="326"/>
  <c r="F25" i="326"/>
  <c r="D25" i="326"/>
  <c r="C25" i="326"/>
  <c r="B25" i="326"/>
  <c r="K24" i="326"/>
  <c r="B24" i="326"/>
  <c r="I23" i="326"/>
  <c r="G23" i="326"/>
  <c r="F23" i="326"/>
  <c r="D23" i="326"/>
  <c r="C23" i="326"/>
  <c r="B23" i="326"/>
  <c r="B22" i="326"/>
  <c r="I21" i="326"/>
  <c r="G21" i="326"/>
  <c r="F21" i="326"/>
  <c r="D21" i="326"/>
  <c r="C21" i="326"/>
  <c r="B21" i="326"/>
  <c r="K20" i="326"/>
  <c r="B20" i="326"/>
  <c r="I19" i="326"/>
  <c r="G19" i="326"/>
  <c r="F19" i="326"/>
  <c r="D19" i="326"/>
  <c r="C19" i="326"/>
  <c r="B19" i="326"/>
  <c r="M18" i="326"/>
  <c r="B18" i="326"/>
  <c r="I17" i="326"/>
  <c r="G17" i="326"/>
  <c r="F17" i="326"/>
  <c r="D17" i="326"/>
  <c r="C17" i="326"/>
  <c r="B17" i="326"/>
  <c r="U16" i="326"/>
  <c r="K16" i="326"/>
  <c r="B16" i="326"/>
  <c r="I15" i="326"/>
  <c r="G15" i="326"/>
  <c r="F15" i="326"/>
  <c r="D15" i="326"/>
  <c r="C15" i="326"/>
  <c r="B15" i="326"/>
  <c r="B14" i="326"/>
  <c r="I13" i="326"/>
  <c r="G13" i="326"/>
  <c r="F13" i="326"/>
  <c r="D13" i="326"/>
  <c r="C13" i="326"/>
  <c r="B13" i="326"/>
  <c r="K12" i="326"/>
  <c r="B12" i="326"/>
  <c r="I11" i="326"/>
  <c r="G11" i="326"/>
  <c r="F11" i="326"/>
  <c r="D11" i="326"/>
  <c r="C11" i="326"/>
  <c r="B11" i="326"/>
  <c r="M10" i="326"/>
  <c r="B10" i="326"/>
  <c r="I9" i="326"/>
  <c r="G9" i="326"/>
  <c r="F9" i="326"/>
  <c r="D9" i="326"/>
  <c r="C9" i="326"/>
  <c r="B9" i="326"/>
  <c r="K8" i="326"/>
  <c r="U7" i="326"/>
  <c r="I7" i="326"/>
  <c r="G7" i="326"/>
  <c r="F7" i="326"/>
  <c r="D7" i="326"/>
  <c r="C7" i="326"/>
  <c r="B7" i="326"/>
  <c r="R4" i="326"/>
  <c r="O47" i="326" s="1"/>
  <c r="K4" i="326"/>
  <c r="G4" i="326"/>
  <c r="A4" i="326"/>
  <c r="A1" i="326"/>
  <c r="R32" i="325"/>
  <c r="F27" i="325" s="1"/>
  <c r="I21" i="325"/>
  <c r="G21" i="325"/>
  <c r="F21" i="325"/>
  <c r="D21" i="325"/>
  <c r="C21" i="325"/>
  <c r="B21" i="325"/>
  <c r="K20" i="325"/>
  <c r="I19" i="325"/>
  <c r="G19" i="325"/>
  <c r="F19" i="325"/>
  <c r="D19" i="325"/>
  <c r="C19" i="325"/>
  <c r="B19" i="325"/>
  <c r="I17" i="325"/>
  <c r="G17" i="325"/>
  <c r="F17" i="325"/>
  <c r="D17" i="325"/>
  <c r="C17" i="325"/>
  <c r="B17" i="325"/>
  <c r="U16" i="325"/>
  <c r="K16" i="325"/>
  <c r="I15" i="325"/>
  <c r="G15" i="325"/>
  <c r="F15" i="325"/>
  <c r="D15" i="325"/>
  <c r="C15" i="325"/>
  <c r="B15" i="325"/>
  <c r="I13" i="325"/>
  <c r="G13" i="325"/>
  <c r="F13" i="325"/>
  <c r="D13" i="325"/>
  <c r="C13" i="325"/>
  <c r="B13" i="325"/>
  <c r="K12" i="325"/>
  <c r="I11" i="325"/>
  <c r="G11" i="325"/>
  <c r="F11" i="325"/>
  <c r="D11" i="325"/>
  <c r="C11" i="325"/>
  <c r="B11" i="325"/>
  <c r="I9" i="325"/>
  <c r="G9" i="325"/>
  <c r="F9" i="325"/>
  <c r="D9" i="325"/>
  <c r="C9" i="325"/>
  <c r="B9" i="325"/>
  <c r="K8" i="325"/>
  <c r="U7" i="325"/>
  <c r="I7" i="325"/>
  <c r="G7" i="325"/>
  <c r="F7" i="325"/>
  <c r="D7" i="325"/>
  <c r="C7" i="325"/>
  <c r="B7" i="325"/>
  <c r="R4" i="325"/>
  <c r="O32" i="325" s="1"/>
  <c r="K4" i="325"/>
  <c r="G4" i="325"/>
  <c r="A4" i="325"/>
  <c r="A1" i="325"/>
  <c r="R31" i="324"/>
  <c r="F25" i="324" s="1"/>
  <c r="I21" i="324"/>
  <c r="G21" i="324"/>
  <c r="F21" i="324"/>
  <c r="D21" i="324"/>
  <c r="C21" i="324"/>
  <c r="B21" i="324"/>
  <c r="K20" i="324"/>
  <c r="I19" i="324"/>
  <c r="G19" i="324"/>
  <c r="F19" i="324"/>
  <c r="D19" i="324"/>
  <c r="C19" i="324"/>
  <c r="B19" i="324"/>
  <c r="M18" i="324"/>
  <c r="I17" i="324"/>
  <c r="G17" i="324"/>
  <c r="F17" i="324"/>
  <c r="D17" i="324"/>
  <c r="C17" i="324"/>
  <c r="B17" i="324"/>
  <c r="U16" i="324"/>
  <c r="K16" i="324"/>
  <c r="I15" i="324"/>
  <c r="G15" i="324"/>
  <c r="F15" i="324"/>
  <c r="D15" i="324"/>
  <c r="C15" i="324"/>
  <c r="B15" i="324"/>
  <c r="I13" i="324"/>
  <c r="G13" i="324"/>
  <c r="F13" i="324"/>
  <c r="D13" i="324"/>
  <c r="C13" i="324"/>
  <c r="B13" i="324"/>
  <c r="K12" i="324"/>
  <c r="I11" i="324"/>
  <c r="G11" i="324"/>
  <c r="F11" i="324"/>
  <c r="D11" i="324"/>
  <c r="C11" i="324"/>
  <c r="B11" i="324"/>
  <c r="M10" i="324"/>
  <c r="I9" i="324"/>
  <c r="G9" i="324"/>
  <c r="F9" i="324"/>
  <c r="D9" i="324"/>
  <c r="C9" i="324"/>
  <c r="B9" i="324"/>
  <c r="K8" i="324"/>
  <c r="U7" i="324"/>
  <c r="I7" i="324"/>
  <c r="G7" i="324"/>
  <c r="F7" i="324"/>
  <c r="D7" i="324"/>
  <c r="C7" i="324"/>
  <c r="B7" i="324"/>
  <c r="R4" i="324"/>
  <c r="O31" i="324" s="1"/>
  <c r="K4" i="324"/>
  <c r="G4" i="324"/>
  <c r="A4" i="324"/>
  <c r="A1" i="324"/>
  <c r="N122" i="323"/>
  <c r="K122" i="323" s="1"/>
  <c r="J122" i="323"/>
  <c r="I122" i="323"/>
  <c r="H122" i="323"/>
  <c r="N121" i="323"/>
  <c r="K121" i="323" s="1"/>
  <c r="J121" i="323"/>
  <c r="I121" i="323"/>
  <c r="H121" i="323"/>
  <c r="N120" i="323"/>
  <c r="K120" i="323"/>
  <c r="J120" i="323"/>
  <c r="I120" i="323"/>
  <c r="H120" i="323"/>
  <c r="N119" i="323"/>
  <c r="K119" i="323" s="1"/>
  <c r="J119" i="323"/>
  <c r="I119" i="323"/>
  <c r="H119" i="323"/>
  <c r="N118" i="323"/>
  <c r="K118" i="323" s="1"/>
  <c r="J118" i="323"/>
  <c r="I118" i="323"/>
  <c r="H118" i="323"/>
  <c r="N117" i="323"/>
  <c r="K117" i="323" s="1"/>
  <c r="J117" i="323"/>
  <c r="I117" i="323"/>
  <c r="H117" i="323"/>
  <c r="N116" i="323"/>
  <c r="K116" i="323" s="1"/>
  <c r="J116" i="323"/>
  <c r="I116" i="323"/>
  <c r="H116" i="323"/>
  <c r="N115" i="323"/>
  <c r="K115" i="323" s="1"/>
  <c r="J115" i="323"/>
  <c r="I115" i="323"/>
  <c r="H115" i="323"/>
  <c r="N114" i="323"/>
  <c r="K114" i="323" s="1"/>
  <c r="J114" i="323"/>
  <c r="I114" i="323"/>
  <c r="H114" i="323"/>
  <c r="N113" i="323"/>
  <c r="K113" i="323" s="1"/>
  <c r="J113" i="323"/>
  <c r="I113" i="323"/>
  <c r="H113" i="323"/>
  <c r="N112" i="323"/>
  <c r="K112" i="323"/>
  <c r="J112" i="323"/>
  <c r="I112" i="323"/>
  <c r="H112" i="323"/>
  <c r="N111" i="323"/>
  <c r="K111" i="323" s="1"/>
  <c r="J111" i="323"/>
  <c r="I111" i="323"/>
  <c r="H111" i="323"/>
  <c r="N110" i="323"/>
  <c r="K110" i="323" s="1"/>
  <c r="J110" i="323"/>
  <c r="I110" i="323"/>
  <c r="H110" i="323"/>
  <c r="N109" i="323"/>
  <c r="K109" i="323" s="1"/>
  <c r="J109" i="323"/>
  <c r="I109" i="323"/>
  <c r="H109" i="323"/>
  <c r="N108" i="323"/>
  <c r="K108" i="323" s="1"/>
  <c r="J108" i="323"/>
  <c r="I108" i="323"/>
  <c r="H108" i="323"/>
  <c r="N107" i="323"/>
  <c r="K107" i="323" s="1"/>
  <c r="J107" i="323"/>
  <c r="I107" i="323"/>
  <c r="H107" i="323"/>
  <c r="N106" i="323"/>
  <c r="K106" i="323" s="1"/>
  <c r="J106" i="323"/>
  <c r="I106" i="323"/>
  <c r="H106" i="323"/>
  <c r="N105" i="323"/>
  <c r="K105" i="323" s="1"/>
  <c r="J105" i="323"/>
  <c r="I105" i="323"/>
  <c r="H105" i="323"/>
  <c r="N104" i="323"/>
  <c r="K104" i="323"/>
  <c r="J104" i="323"/>
  <c r="I104" i="323"/>
  <c r="H104" i="323"/>
  <c r="N103" i="323"/>
  <c r="K103" i="323" s="1"/>
  <c r="J103" i="323"/>
  <c r="I103" i="323"/>
  <c r="H103" i="323"/>
  <c r="N102" i="323"/>
  <c r="K102" i="323" s="1"/>
  <c r="J102" i="323"/>
  <c r="I102" i="323"/>
  <c r="H102" i="323"/>
  <c r="N101" i="323"/>
  <c r="K101" i="323" s="1"/>
  <c r="J101" i="323"/>
  <c r="I101" i="323"/>
  <c r="H101" i="323"/>
  <c r="N100" i="323"/>
  <c r="K100" i="323" s="1"/>
  <c r="J100" i="323"/>
  <c r="I100" i="323"/>
  <c r="H100" i="323"/>
  <c r="N99" i="323"/>
  <c r="K99" i="323" s="1"/>
  <c r="J99" i="323"/>
  <c r="I99" i="323"/>
  <c r="H99" i="323"/>
  <c r="N98" i="323"/>
  <c r="K98" i="323" s="1"/>
  <c r="J98" i="323"/>
  <c r="I98" i="323"/>
  <c r="H98" i="323"/>
  <c r="N97" i="323"/>
  <c r="K97" i="323" s="1"/>
  <c r="J97" i="323"/>
  <c r="I97" i="323"/>
  <c r="H97" i="323"/>
  <c r="N96" i="323"/>
  <c r="K96" i="323"/>
  <c r="J96" i="323"/>
  <c r="I96" i="323"/>
  <c r="H96" i="323"/>
  <c r="N95" i="323"/>
  <c r="K95" i="323" s="1"/>
  <c r="J95" i="323"/>
  <c r="I95" i="323"/>
  <c r="H95" i="323"/>
  <c r="N94" i="323"/>
  <c r="K94" i="323" s="1"/>
  <c r="J94" i="323"/>
  <c r="I94" i="323"/>
  <c r="H94" i="323"/>
  <c r="N93" i="323"/>
  <c r="K93" i="323" s="1"/>
  <c r="J93" i="323"/>
  <c r="I93" i="323"/>
  <c r="H93" i="323"/>
  <c r="N92" i="323"/>
  <c r="K92" i="323" s="1"/>
  <c r="J92" i="323"/>
  <c r="I92" i="323"/>
  <c r="H92" i="323"/>
  <c r="N91" i="323"/>
  <c r="K91" i="323" s="1"/>
  <c r="J91" i="323"/>
  <c r="I91" i="323"/>
  <c r="H91" i="323"/>
  <c r="N90" i="323"/>
  <c r="K90" i="323" s="1"/>
  <c r="J90" i="323"/>
  <c r="I90" i="323"/>
  <c r="H90" i="323"/>
  <c r="N89" i="323"/>
  <c r="K89" i="323" s="1"/>
  <c r="J89" i="323"/>
  <c r="I89" i="323"/>
  <c r="H89" i="323"/>
  <c r="N88" i="323"/>
  <c r="K88" i="323"/>
  <c r="J88" i="323"/>
  <c r="I88" i="323"/>
  <c r="H88" i="323"/>
  <c r="N87" i="323"/>
  <c r="K87" i="323" s="1"/>
  <c r="J87" i="323"/>
  <c r="I87" i="323"/>
  <c r="H87" i="323"/>
  <c r="N86" i="323"/>
  <c r="K86" i="323" s="1"/>
  <c r="J86" i="323"/>
  <c r="I86" i="323"/>
  <c r="H86" i="323"/>
  <c r="N85" i="323"/>
  <c r="K85" i="323" s="1"/>
  <c r="J85" i="323"/>
  <c r="I85" i="323"/>
  <c r="H85" i="323"/>
  <c r="N84" i="323"/>
  <c r="K84" i="323" s="1"/>
  <c r="J84" i="323"/>
  <c r="I84" i="323"/>
  <c r="H84" i="323"/>
  <c r="N83" i="323"/>
  <c r="K83" i="323" s="1"/>
  <c r="J83" i="323"/>
  <c r="I83" i="323"/>
  <c r="H83" i="323"/>
  <c r="N82" i="323"/>
  <c r="K82" i="323" s="1"/>
  <c r="J82" i="323"/>
  <c r="I82" i="323"/>
  <c r="H82" i="323"/>
  <c r="N81" i="323"/>
  <c r="K81" i="323" s="1"/>
  <c r="J81" i="323"/>
  <c r="I81" i="323"/>
  <c r="H81" i="323"/>
  <c r="N80" i="323"/>
  <c r="K80" i="323"/>
  <c r="J80" i="323"/>
  <c r="I80" i="323"/>
  <c r="H80" i="323"/>
  <c r="N79" i="323"/>
  <c r="K79" i="323" s="1"/>
  <c r="J79" i="323"/>
  <c r="I79" i="323"/>
  <c r="H79" i="323"/>
  <c r="N78" i="323"/>
  <c r="K78" i="323" s="1"/>
  <c r="J78" i="323"/>
  <c r="I78" i="323"/>
  <c r="H78" i="323"/>
  <c r="N77" i="323"/>
  <c r="K77" i="323" s="1"/>
  <c r="J77" i="323"/>
  <c r="I77" i="323"/>
  <c r="H77" i="323"/>
  <c r="N76" i="323"/>
  <c r="K76" i="323" s="1"/>
  <c r="J76" i="323"/>
  <c r="I76" i="323"/>
  <c r="H76" i="323"/>
  <c r="N75" i="323"/>
  <c r="K75" i="323" s="1"/>
  <c r="J75" i="323"/>
  <c r="I75" i="323"/>
  <c r="H75" i="323"/>
  <c r="N74" i="323"/>
  <c r="K74" i="323" s="1"/>
  <c r="J74" i="323"/>
  <c r="I74" i="323"/>
  <c r="H74" i="323"/>
  <c r="N73" i="323"/>
  <c r="K73" i="323" s="1"/>
  <c r="J73" i="323"/>
  <c r="I73" i="323"/>
  <c r="H73" i="323"/>
  <c r="N72" i="323"/>
  <c r="K72" i="323"/>
  <c r="J72" i="323"/>
  <c r="I72" i="323"/>
  <c r="H72" i="323"/>
  <c r="N71" i="323"/>
  <c r="K71" i="323" s="1"/>
  <c r="J71" i="323"/>
  <c r="I71" i="323"/>
  <c r="H71" i="323"/>
  <c r="N70" i="323"/>
  <c r="K70" i="323" s="1"/>
  <c r="J70" i="323"/>
  <c r="I70" i="323"/>
  <c r="H70" i="323"/>
  <c r="N69" i="323"/>
  <c r="K69" i="323" s="1"/>
  <c r="J69" i="323"/>
  <c r="I69" i="323"/>
  <c r="H69" i="323"/>
  <c r="N68" i="323"/>
  <c r="K68" i="323" s="1"/>
  <c r="J68" i="323"/>
  <c r="I68" i="323"/>
  <c r="H68" i="323"/>
  <c r="N67" i="323"/>
  <c r="K67" i="323" s="1"/>
  <c r="J67" i="323"/>
  <c r="I67" i="323"/>
  <c r="H67" i="323"/>
  <c r="N66" i="323"/>
  <c r="K66" i="323" s="1"/>
  <c r="J66" i="323"/>
  <c r="I66" i="323"/>
  <c r="H66" i="323"/>
  <c r="N65" i="323"/>
  <c r="K65" i="323" s="1"/>
  <c r="J65" i="323"/>
  <c r="I65" i="323"/>
  <c r="H65" i="323"/>
  <c r="N64" i="323"/>
  <c r="K64" i="323"/>
  <c r="J64" i="323"/>
  <c r="I64" i="323"/>
  <c r="H64" i="323"/>
  <c r="N63" i="323"/>
  <c r="K63" i="323" s="1"/>
  <c r="J63" i="323"/>
  <c r="I63" i="323"/>
  <c r="H63" i="323"/>
  <c r="N62" i="323"/>
  <c r="K62" i="323" s="1"/>
  <c r="J62" i="323"/>
  <c r="I62" i="323"/>
  <c r="H62" i="323"/>
  <c r="N61" i="323"/>
  <c r="K61" i="323" s="1"/>
  <c r="J61" i="323"/>
  <c r="I61" i="323"/>
  <c r="H61" i="323"/>
  <c r="N60" i="323"/>
  <c r="K60" i="323" s="1"/>
  <c r="J60" i="323"/>
  <c r="I60" i="323"/>
  <c r="H60" i="323"/>
  <c r="N59" i="323"/>
  <c r="K59" i="323" s="1"/>
  <c r="J59" i="323"/>
  <c r="I59" i="323"/>
  <c r="H59" i="323"/>
  <c r="N58" i="323"/>
  <c r="K58" i="323" s="1"/>
  <c r="J58" i="323"/>
  <c r="I58" i="323"/>
  <c r="H58" i="323"/>
  <c r="N57" i="323"/>
  <c r="K57" i="323" s="1"/>
  <c r="J57" i="323"/>
  <c r="I57" i="323"/>
  <c r="H57" i="323"/>
  <c r="N56" i="323"/>
  <c r="K56" i="323"/>
  <c r="J56" i="323"/>
  <c r="I56" i="323"/>
  <c r="H56" i="323"/>
  <c r="N55" i="323"/>
  <c r="K55" i="323" s="1"/>
  <c r="J55" i="323"/>
  <c r="I55" i="323"/>
  <c r="H55" i="323"/>
  <c r="N54" i="323"/>
  <c r="K54" i="323" s="1"/>
  <c r="J54" i="323"/>
  <c r="I54" i="323"/>
  <c r="H54" i="323"/>
  <c r="N53" i="323"/>
  <c r="K53" i="323" s="1"/>
  <c r="J53" i="323"/>
  <c r="I53" i="323"/>
  <c r="H53" i="323"/>
  <c r="N52" i="323"/>
  <c r="K52" i="323" s="1"/>
  <c r="J52" i="323"/>
  <c r="I52" i="323"/>
  <c r="H52" i="323"/>
  <c r="N51" i="323"/>
  <c r="K51" i="323" s="1"/>
  <c r="J51" i="323"/>
  <c r="I51" i="323"/>
  <c r="H51" i="323"/>
  <c r="N50" i="323"/>
  <c r="K50" i="323" s="1"/>
  <c r="J50" i="323"/>
  <c r="I50" i="323"/>
  <c r="H50" i="323"/>
  <c r="N49" i="323"/>
  <c r="K49" i="323" s="1"/>
  <c r="J49" i="323"/>
  <c r="I49" i="323"/>
  <c r="H49" i="323"/>
  <c r="N48" i="323"/>
  <c r="K48" i="323"/>
  <c r="J48" i="323"/>
  <c r="I48" i="323"/>
  <c r="H48" i="323"/>
  <c r="N47" i="323"/>
  <c r="K47" i="323" s="1"/>
  <c r="J47" i="323"/>
  <c r="I47" i="323"/>
  <c r="H47" i="323"/>
  <c r="N46" i="323"/>
  <c r="K46" i="323" s="1"/>
  <c r="J46" i="323"/>
  <c r="I46" i="323"/>
  <c r="H46" i="323"/>
  <c r="N45" i="323"/>
  <c r="K45" i="323" s="1"/>
  <c r="J45" i="323"/>
  <c r="I45" i="323"/>
  <c r="H45" i="323"/>
  <c r="N44" i="323"/>
  <c r="K44" i="323" s="1"/>
  <c r="J44" i="323"/>
  <c r="I44" i="323"/>
  <c r="H44" i="323"/>
  <c r="N43" i="323"/>
  <c r="K43" i="323" s="1"/>
  <c r="J43" i="323"/>
  <c r="I43" i="323"/>
  <c r="H43" i="323"/>
  <c r="N42" i="323"/>
  <c r="K42" i="323" s="1"/>
  <c r="J42" i="323"/>
  <c r="I42" i="323"/>
  <c r="H42" i="323"/>
  <c r="N41" i="323"/>
  <c r="K41" i="323" s="1"/>
  <c r="J41" i="323"/>
  <c r="I41" i="323"/>
  <c r="H41" i="323"/>
  <c r="N40" i="323"/>
  <c r="K40" i="323"/>
  <c r="J40" i="323"/>
  <c r="I40" i="323"/>
  <c r="H40" i="323"/>
  <c r="N39" i="323"/>
  <c r="K39" i="323" s="1"/>
  <c r="J39" i="323"/>
  <c r="I39" i="323"/>
  <c r="H39" i="323"/>
  <c r="N38" i="323"/>
  <c r="K38" i="323" s="1"/>
  <c r="J38" i="323"/>
  <c r="I38" i="323"/>
  <c r="H38" i="323"/>
  <c r="N37" i="323"/>
  <c r="K37" i="323" s="1"/>
  <c r="J37" i="323"/>
  <c r="I37" i="323"/>
  <c r="H37" i="323"/>
  <c r="N36" i="323"/>
  <c r="K36" i="323" s="1"/>
  <c r="J36" i="323"/>
  <c r="I36" i="323"/>
  <c r="H36" i="323"/>
  <c r="N35" i="323"/>
  <c r="K35" i="323" s="1"/>
  <c r="J35" i="323"/>
  <c r="I35" i="323"/>
  <c r="H35" i="323"/>
  <c r="N34" i="323"/>
  <c r="K34" i="323" s="1"/>
  <c r="J34" i="323"/>
  <c r="I34" i="323"/>
  <c r="H34" i="323"/>
  <c r="N33" i="323"/>
  <c r="K33" i="323" s="1"/>
  <c r="J33" i="323"/>
  <c r="I33" i="323"/>
  <c r="H33" i="323"/>
  <c r="N32" i="323"/>
  <c r="N31" i="323"/>
  <c r="N30" i="323"/>
  <c r="G5" i="323"/>
  <c r="D5" i="323"/>
  <c r="C5" i="323"/>
  <c r="A5" i="323"/>
  <c r="A1" i="323"/>
  <c r="F2" i="322"/>
  <c r="F2" i="321"/>
  <c r="F2" i="320"/>
  <c r="C2" i="314"/>
  <c r="E2" i="313"/>
  <c r="E2" i="312"/>
  <c r="E2" i="311"/>
  <c r="E2" i="310"/>
  <c r="E2" i="309"/>
  <c r="E2" i="308"/>
  <c r="E2" i="307"/>
  <c r="E2" i="306"/>
  <c r="E2" i="305"/>
  <c r="E2" i="304"/>
  <c r="C2" i="303"/>
  <c r="E2" i="302"/>
  <c r="E2" i="301"/>
  <c r="E2" i="300"/>
  <c r="C2" i="299"/>
  <c r="M154" i="322"/>
  <c r="K154" i="322"/>
  <c r="G154" i="322"/>
  <c r="M153" i="322"/>
  <c r="K153" i="322"/>
  <c r="G153" i="322"/>
  <c r="M152" i="322"/>
  <c r="K152" i="322"/>
  <c r="G152" i="322"/>
  <c r="M151" i="322"/>
  <c r="K151" i="322"/>
  <c r="G151" i="322"/>
  <c r="M150" i="322"/>
  <c r="K150" i="322"/>
  <c r="G150" i="322"/>
  <c r="M149" i="322"/>
  <c r="K149" i="322"/>
  <c r="G149" i="322"/>
  <c r="M148" i="322"/>
  <c r="G148" i="322"/>
  <c r="M147" i="322"/>
  <c r="K147" i="322"/>
  <c r="G147" i="322"/>
  <c r="Q146" i="322"/>
  <c r="Q143" i="322"/>
  <c r="I143" i="322"/>
  <c r="G143" i="322"/>
  <c r="F143" i="322"/>
  <c r="E143" i="322"/>
  <c r="I142" i="322"/>
  <c r="G142" i="322"/>
  <c r="F142" i="322"/>
  <c r="E142" i="322"/>
  <c r="C142" i="322"/>
  <c r="B142" i="322"/>
  <c r="K141" i="322"/>
  <c r="K140" i="322"/>
  <c r="K139" i="322"/>
  <c r="I139" i="322"/>
  <c r="G139" i="322"/>
  <c r="F139" i="322"/>
  <c r="E139" i="322"/>
  <c r="Q138" i="322"/>
  <c r="O138" i="322"/>
  <c r="I138" i="322"/>
  <c r="G138" i="322"/>
  <c r="F138" i="322"/>
  <c r="E138" i="322"/>
  <c r="C138" i="322"/>
  <c r="B138" i="322"/>
  <c r="M137" i="322"/>
  <c r="M136" i="322"/>
  <c r="I135" i="322"/>
  <c r="G135" i="322"/>
  <c r="F135" i="322"/>
  <c r="E135" i="322"/>
  <c r="I134" i="322"/>
  <c r="G134" i="322"/>
  <c r="F134" i="322"/>
  <c r="E134" i="322"/>
  <c r="C134" i="322"/>
  <c r="B134" i="322"/>
  <c r="K133" i="322"/>
  <c r="K132" i="322"/>
  <c r="K131" i="322"/>
  <c r="I131" i="322"/>
  <c r="G131" i="322"/>
  <c r="F131" i="322"/>
  <c r="E131" i="322"/>
  <c r="I130" i="322"/>
  <c r="G130" i="322"/>
  <c r="F130" i="322"/>
  <c r="E130" i="322"/>
  <c r="C130" i="322"/>
  <c r="B130" i="322"/>
  <c r="O129" i="322"/>
  <c r="O128" i="322"/>
  <c r="I127" i="322"/>
  <c r="G127" i="322"/>
  <c r="F127" i="322"/>
  <c r="E127" i="322"/>
  <c r="I126" i="322"/>
  <c r="G126" i="322"/>
  <c r="F126" i="322"/>
  <c r="E126" i="322"/>
  <c r="C126" i="322"/>
  <c r="B126" i="322"/>
  <c r="K125" i="322"/>
  <c r="K124" i="322"/>
  <c r="K123" i="322"/>
  <c r="I123" i="322"/>
  <c r="G123" i="322"/>
  <c r="F123" i="322"/>
  <c r="E123" i="322"/>
  <c r="I122" i="322"/>
  <c r="G122" i="322"/>
  <c r="F122" i="322"/>
  <c r="E122" i="322"/>
  <c r="C122" i="322"/>
  <c r="B122" i="322"/>
  <c r="M121" i="322"/>
  <c r="M120" i="322"/>
  <c r="I119" i="322"/>
  <c r="G119" i="322"/>
  <c r="F119" i="322"/>
  <c r="E119" i="322"/>
  <c r="I118" i="322"/>
  <c r="G118" i="322"/>
  <c r="F118" i="322"/>
  <c r="E118" i="322"/>
  <c r="C118" i="322"/>
  <c r="B118" i="322"/>
  <c r="K117" i="322"/>
  <c r="K116" i="322"/>
  <c r="K115" i="322"/>
  <c r="I115" i="322"/>
  <c r="G115" i="322"/>
  <c r="F115" i="322"/>
  <c r="E115" i="322"/>
  <c r="I114" i="322"/>
  <c r="G114" i="322"/>
  <c r="F114" i="322"/>
  <c r="E114" i="322"/>
  <c r="C114" i="322"/>
  <c r="B114" i="322"/>
  <c r="Q113" i="322"/>
  <c r="Q112" i="322"/>
  <c r="I111" i="322"/>
  <c r="G111" i="322"/>
  <c r="F111" i="322"/>
  <c r="E111" i="322"/>
  <c r="I110" i="322"/>
  <c r="G110" i="322"/>
  <c r="F110" i="322"/>
  <c r="E110" i="322"/>
  <c r="C110" i="322"/>
  <c r="B110" i="322"/>
  <c r="K109" i="322"/>
  <c r="K108" i="322"/>
  <c r="K107" i="322"/>
  <c r="I107" i="322"/>
  <c r="G107" i="322"/>
  <c r="F107" i="322"/>
  <c r="E107" i="322"/>
  <c r="I106" i="322"/>
  <c r="G106" i="322"/>
  <c r="F106" i="322"/>
  <c r="E106" i="322"/>
  <c r="C106" i="322"/>
  <c r="B106" i="322"/>
  <c r="M105" i="322"/>
  <c r="M104" i="322"/>
  <c r="I103" i="322"/>
  <c r="G103" i="322"/>
  <c r="F103" i="322"/>
  <c r="E103" i="322"/>
  <c r="I102" i="322"/>
  <c r="G102" i="322"/>
  <c r="F102" i="322"/>
  <c r="E102" i="322"/>
  <c r="C102" i="322"/>
  <c r="B102" i="322"/>
  <c r="K101" i="322"/>
  <c r="K100" i="322"/>
  <c r="K99" i="322"/>
  <c r="I99" i="322"/>
  <c r="G99" i="322"/>
  <c r="F99" i="322"/>
  <c r="E99" i="322"/>
  <c r="I98" i="322"/>
  <c r="G98" i="322"/>
  <c r="F98" i="322"/>
  <c r="E98" i="322"/>
  <c r="C98" i="322"/>
  <c r="B98" i="322"/>
  <c r="O97" i="322"/>
  <c r="O96" i="322"/>
  <c r="I95" i="322"/>
  <c r="G95" i="322"/>
  <c r="F95" i="322"/>
  <c r="E95" i="322"/>
  <c r="I94" i="322"/>
  <c r="G94" i="322"/>
  <c r="F94" i="322"/>
  <c r="E94" i="322"/>
  <c r="C94" i="322"/>
  <c r="B94" i="322"/>
  <c r="K93" i="322"/>
  <c r="K92" i="322"/>
  <c r="U91" i="322"/>
  <c r="K91" i="322"/>
  <c r="I91" i="322"/>
  <c r="G91" i="322"/>
  <c r="F91" i="322"/>
  <c r="E91" i="322"/>
  <c r="U90" i="322"/>
  <c r="I90" i="322"/>
  <c r="G90" i="322"/>
  <c r="F90" i="322"/>
  <c r="E90" i="322"/>
  <c r="C90" i="322"/>
  <c r="B90" i="322"/>
  <c r="U89" i="322"/>
  <c r="M89" i="322"/>
  <c r="U88" i="322"/>
  <c r="M88" i="322"/>
  <c r="U87" i="322"/>
  <c r="I87" i="322"/>
  <c r="G87" i="322"/>
  <c r="F87" i="322"/>
  <c r="E87" i="322"/>
  <c r="U86" i="322"/>
  <c r="I86" i="322"/>
  <c r="G86" i="322"/>
  <c r="F86" i="322"/>
  <c r="E86" i="322"/>
  <c r="C86" i="322"/>
  <c r="B86" i="322"/>
  <c r="U85" i="322"/>
  <c r="K85" i="322"/>
  <c r="U84" i="322"/>
  <c r="K84" i="322"/>
  <c r="U83" i="322"/>
  <c r="K83" i="322"/>
  <c r="I83" i="322"/>
  <c r="G83" i="322"/>
  <c r="F83" i="322"/>
  <c r="E83" i="322"/>
  <c r="U82" i="322"/>
  <c r="I82" i="322"/>
  <c r="G82" i="322"/>
  <c r="F82" i="322"/>
  <c r="E82" i="322"/>
  <c r="C82" i="322"/>
  <c r="B82" i="322"/>
  <c r="O69" i="322"/>
  <c r="O144" i="322" s="1"/>
  <c r="O68" i="322"/>
  <c r="O143" i="322"/>
  <c r="I68" i="322"/>
  <c r="G68" i="322"/>
  <c r="F68" i="322"/>
  <c r="E68" i="322"/>
  <c r="Q67" i="322"/>
  <c r="Q142" i="322" s="1"/>
  <c r="I67" i="322"/>
  <c r="G67" i="322"/>
  <c r="F67" i="322"/>
  <c r="E67" i="322"/>
  <c r="C67" i="322"/>
  <c r="B67" i="322"/>
  <c r="Q66" i="322"/>
  <c r="Q141" i="322" s="1"/>
  <c r="K66" i="322"/>
  <c r="O65" i="322"/>
  <c r="O140" i="322" s="1"/>
  <c r="K65" i="322"/>
  <c r="O64" i="322"/>
  <c r="O139" i="322"/>
  <c r="K64" i="322"/>
  <c r="I64" i="322"/>
  <c r="G64" i="322"/>
  <c r="F64" i="322"/>
  <c r="E64" i="322"/>
  <c r="I63" i="322"/>
  <c r="G63" i="322"/>
  <c r="F63" i="322"/>
  <c r="E63" i="322"/>
  <c r="C63" i="322"/>
  <c r="B63" i="322"/>
  <c r="M62" i="322"/>
  <c r="M61" i="322"/>
  <c r="I60" i="322"/>
  <c r="G60" i="322"/>
  <c r="F60" i="322"/>
  <c r="E60" i="322"/>
  <c r="I59" i="322"/>
  <c r="G59" i="322"/>
  <c r="F59" i="322"/>
  <c r="E59" i="322"/>
  <c r="C59" i="322"/>
  <c r="B59" i="322"/>
  <c r="K58" i="322"/>
  <c r="K57" i="322"/>
  <c r="K56" i="322"/>
  <c r="I56" i="322"/>
  <c r="G56" i="322"/>
  <c r="F56" i="322"/>
  <c r="E56" i="322"/>
  <c r="I55" i="322"/>
  <c r="G55" i="322"/>
  <c r="F55" i="322"/>
  <c r="E55" i="322"/>
  <c r="C55" i="322"/>
  <c r="B55" i="322"/>
  <c r="O54" i="322"/>
  <c r="O53" i="322"/>
  <c r="I52" i="322"/>
  <c r="G52" i="322"/>
  <c r="F52" i="322"/>
  <c r="E52" i="322"/>
  <c r="I51" i="322"/>
  <c r="G51" i="322"/>
  <c r="F51" i="322"/>
  <c r="E51" i="322"/>
  <c r="C51" i="322"/>
  <c r="B51" i="322"/>
  <c r="K50" i="322"/>
  <c r="K49" i="322"/>
  <c r="K48" i="322"/>
  <c r="I48" i="322"/>
  <c r="G48" i="322"/>
  <c r="F48" i="322"/>
  <c r="E48" i="322"/>
  <c r="I47" i="322"/>
  <c r="G47" i="322"/>
  <c r="F47" i="322"/>
  <c r="E47" i="322"/>
  <c r="C47" i="322"/>
  <c r="B47" i="322"/>
  <c r="M46" i="322"/>
  <c r="M45" i="322"/>
  <c r="I44" i="322"/>
  <c r="G44" i="322"/>
  <c r="F44" i="322"/>
  <c r="E44" i="322"/>
  <c r="I43" i="322"/>
  <c r="G43" i="322"/>
  <c r="F43" i="322"/>
  <c r="E43" i="322"/>
  <c r="C43" i="322"/>
  <c r="B43" i="322"/>
  <c r="K42" i="322"/>
  <c r="K41" i="322"/>
  <c r="K40" i="322"/>
  <c r="I40" i="322"/>
  <c r="G40" i="322"/>
  <c r="F40" i="322"/>
  <c r="E40" i="322"/>
  <c r="I39" i="322"/>
  <c r="G39" i="322"/>
  <c r="F39" i="322"/>
  <c r="E39" i="322"/>
  <c r="C39" i="322"/>
  <c r="B39" i="322"/>
  <c r="Q38" i="322"/>
  <c r="Q37" i="322"/>
  <c r="I36" i="322"/>
  <c r="G36" i="322"/>
  <c r="F36" i="322"/>
  <c r="E36" i="322"/>
  <c r="I35" i="322"/>
  <c r="G35" i="322"/>
  <c r="F35" i="322"/>
  <c r="E35" i="322"/>
  <c r="C35" i="322"/>
  <c r="B35" i="322"/>
  <c r="K34" i="322"/>
  <c r="K33" i="322"/>
  <c r="K32" i="322"/>
  <c r="I32" i="322"/>
  <c r="G32" i="322"/>
  <c r="F32" i="322"/>
  <c r="E32" i="322"/>
  <c r="I31" i="322"/>
  <c r="G31" i="322"/>
  <c r="F31" i="322"/>
  <c r="E31" i="322"/>
  <c r="C31" i="322"/>
  <c r="B31" i="322"/>
  <c r="M30" i="322"/>
  <c r="M29" i="322"/>
  <c r="I28" i="322"/>
  <c r="G28" i="322"/>
  <c r="F28" i="322"/>
  <c r="E28" i="322"/>
  <c r="I27" i="322"/>
  <c r="G27" i="322"/>
  <c r="F27" i="322"/>
  <c r="E27" i="322"/>
  <c r="C27" i="322"/>
  <c r="B27" i="322"/>
  <c r="K26" i="322"/>
  <c r="K25" i="322"/>
  <c r="K24" i="322"/>
  <c r="I24" i="322"/>
  <c r="G24" i="322"/>
  <c r="F24" i="322"/>
  <c r="E24" i="322"/>
  <c r="I23" i="322"/>
  <c r="G23" i="322"/>
  <c r="F23" i="322"/>
  <c r="E23" i="322"/>
  <c r="C23" i="322"/>
  <c r="B23" i="322"/>
  <c r="O22" i="322"/>
  <c r="O21" i="322"/>
  <c r="I20" i="322"/>
  <c r="G20" i="322"/>
  <c r="F20" i="322"/>
  <c r="E20" i="322"/>
  <c r="I19" i="322"/>
  <c r="G19" i="322"/>
  <c r="F19" i="322"/>
  <c r="E19" i="322"/>
  <c r="C19" i="322"/>
  <c r="B19" i="322"/>
  <c r="K18" i="322"/>
  <c r="K17" i="322"/>
  <c r="U16" i="322"/>
  <c r="K16" i="322"/>
  <c r="I16" i="322"/>
  <c r="G16" i="322"/>
  <c r="F16" i="322"/>
  <c r="E16" i="322"/>
  <c r="I15" i="322"/>
  <c r="G15" i="322"/>
  <c r="F15" i="322"/>
  <c r="E15" i="322"/>
  <c r="C15" i="322"/>
  <c r="B15" i="322"/>
  <c r="M14" i="322"/>
  <c r="M13" i="322"/>
  <c r="I12" i="322"/>
  <c r="G12" i="322"/>
  <c r="F12" i="322"/>
  <c r="E12" i="322"/>
  <c r="I11" i="322"/>
  <c r="G11" i="322"/>
  <c r="F11" i="322"/>
  <c r="E11" i="322"/>
  <c r="C11" i="322"/>
  <c r="B11" i="322"/>
  <c r="K10" i="322"/>
  <c r="K9" i="322"/>
  <c r="K8" i="322"/>
  <c r="I8" i="322"/>
  <c r="G8" i="322"/>
  <c r="F8" i="322"/>
  <c r="E8" i="322"/>
  <c r="U7" i="322"/>
  <c r="I7" i="322"/>
  <c r="G7" i="322"/>
  <c r="F7" i="322"/>
  <c r="E7" i="322"/>
  <c r="C7" i="322"/>
  <c r="B7" i="322"/>
  <c r="R4" i="322"/>
  <c r="O79" i="322" s="1"/>
  <c r="O154" i="322" s="1"/>
  <c r="G4" i="322"/>
  <c r="A4" i="322"/>
  <c r="A1" i="322"/>
  <c r="I68" i="321"/>
  <c r="G68" i="321"/>
  <c r="F68" i="321"/>
  <c r="E68" i="321"/>
  <c r="I67" i="321"/>
  <c r="G67" i="321"/>
  <c r="F67" i="321"/>
  <c r="E67" i="321"/>
  <c r="C67" i="321"/>
  <c r="B67" i="321"/>
  <c r="K66" i="321"/>
  <c r="K65" i="321"/>
  <c r="K64" i="321"/>
  <c r="I64" i="321"/>
  <c r="G64" i="321"/>
  <c r="F64" i="321"/>
  <c r="E64" i="321"/>
  <c r="I63" i="321"/>
  <c r="G63" i="321"/>
  <c r="F63" i="321"/>
  <c r="E63" i="321"/>
  <c r="C63" i="321"/>
  <c r="B63" i="321"/>
  <c r="M62" i="321"/>
  <c r="M61" i="321"/>
  <c r="I60" i="321"/>
  <c r="G60" i="321"/>
  <c r="F60" i="321"/>
  <c r="E60" i="321"/>
  <c r="I59" i="321"/>
  <c r="G59" i="321"/>
  <c r="F59" i="321"/>
  <c r="E59" i="321"/>
  <c r="C59" i="321"/>
  <c r="B59" i="321"/>
  <c r="K58" i="321"/>
  <c r="K57" i="321"/>
  <c r="K56" i="321"/>
  <c r="I56" i="321"/>
  <c r="G56" i="321"/>
  <c r="F56" i="321"/>
  <c r="E56" i="321"/>
  <c r="I55" i="321"/>
  <c r="G55" i="321"/>
  <c r="F55" i="321"/>
  <c r="E55" i="321"/>
  <c r="C55" i="321"/>
  <c r="B55" i="321"/>
  <c r="O54" i="321"/>
  <c r="O53" i="321"/>
  <c r="I52" i="321"/>
  <c r="G52" i="321"/>
  <c r="F52" i="321"/>
  <c r="E52" i="321"/>
  <c r="I51" i="321"/>
  <c r="G51" i="321"/>
  <c r="F51" i="321"/>
  <c r="E51" i="321"/>
  <c r="C51" i="321"/>
  <c r="B51" i="321"/>
  <c r="K50" i="321"/>
  <c r="K49" i="321"/>
  <c r="K48" i="321"/>
  <c r="I48" i="321"/>
  <c r="G48" i="321"/>
  <c r="F48" i="321"/>
  <c r="E48" i="321"/>
  <c r="I47" i="321"/>
  <c r="G47" i="321"/>
  <c r="F47" i="321"/>
  <c r="E47" i="321"/>
  <c r="C47" i="321"/>
  <c r="B47" i="321"/>
  <c r="M46" i="321"/>
  <c r="M45" i="321"/>
  <c r="I44" i="321"/>
  <c r="G44" i="321"/>
  <c r="F44" i="321"/>
  <c r="E44" i="321"/>
  <c r="I43" i="321"/>
  <c r="G43" i="321"/>
  <c r="F43" i="321"/>
  <c r="E43" i="321"/>
  <c r="C43" i="321"/>
  <c r="B43" i="321"/>
  <c r="K42" i="321"/>
  <c r="K41" i="321"/>
  <c r="K40" i="321"/>
  <c r="I40" i="321"/>
  <c r="G40" i="321"/>
  <c r="F40" i="321"/>
  <c r="E40" i="321"/>
  <c r="I39" i="321"/>
  <c r="G39" i="321"/>
  <c r="F39" i="321"/>
  <c r="E39" i="321"/>
  <c r="C39" i="321"/>
  <c r="B39" i="321"/>
  <c r="Q38" i="321"/>
  <c r="Q37" i="321"/>
  <c r="I36" i="321"/>
  <c r="G36" i="321"/>
  <c r="F36" i="321"/>
  <c r="E36" i="321"/>
  <c r="I35" i="321"/>
  <c r="G35" i="321"/>
  <c r="F35" i="321"/>
  <c r="E35" i="321"/>
  <c r="C35" i="321"/>
  <c r="B35" i="321"/>
  <c r="K34" i="321"/>
  <c r="K33" i="321"/>
  <c r="K32" i="321"/>
  <c r="I32" i="321"/>
  <c r="G32" i="321"/>
  <c r="F32" i="321"/>
  <c r="E32" i="321"/>
  <c r="I31" i="321"/>
  <c r="G31" i="321"/>
  <c r="F31" i="321"/>
  <c r="E31" i="321"/>
  <c r="C31" i="321"/>
  <c r="B31" i="321"/>
  <c r="M30" i="321"/>
  <c r="M29" i="321"/>
  <c r="I28" i="321"/>
  <c r="G28" i="321"/>
  <c r="F28" i="321"/>
  <c r="E28" i="321"/>
  <c r="I27" i="321"/>
  <c r="G27" i="321"/>
  <c r="F27" i="321"/>
  <c r="E27" i="321"/>
  <c r="C27" i="321"/>
  <c r="B27" i="321"/>
  <c r="K26" i="321"/>
  <c r="K25" i="321"/>
  <c r="K24" i="321"/>
  <c r="I24" i="321"/>
  <c r="G24" i="321"/>
  <c r="F24" i="321"/>
  <c r="E24" i="321"/>
  <c r="I23" i="321"/>
  <c r="G23" i="321"/>
  <c r="F23" i="321"/>
  <c r="E23" i="321"/>
  <c r="C23" i="321"/>
  <c r="B23" i="321"/>
  <c r="O22" i="321"/>
  <c r="O21" i="321"/>
  <c r="I20" i="321"/>
  <c r="G20" i="321"/>
  <c r="F20" i="321"/>
  <c r="E20" i="321"/>
  <c r="I19" i="321"/>
  <c r="G19" i="321"/>
  <c r="F19" i="321"/>
  <c r="E19" i="321"/>
  <c r="C19" i="321"/>
  <c r="B19" i="321"/>
  <c r="K18" i="321"/>
  <c r="K17" i="321"/>
  <c r="U16" i="321"/>
  <c r="K16" i="321"/>
  <c r="I16" i="321"/>
  <c r="G16" i="321"/>
  <c r="F16" i="321"/>
  <c r="E16" i="321"/>
  <c r="I15" i="321"/>
  <c r="G15" i="321"/>
  <c r="F15" i="321"/>
  <c r="E15" i="321"/>
  <c r="C15" i="321"/>
  <c r="B15" i="321"/>
  <c r="M14" i="321"/>
  <c r="M13" i="321"/>
  <c r="I12" i="321"/>
  <c r="G12" i="321"/>
  <c r="F12" i="321"/>
  <c r="E12" i="321"/>
  <c r="I11" i="321"/>
  <c r="G11" i="321"/>
  <c r="F11" i="321"/>
  <c r="E11" i="321"/>
  <c r="C11" i="321"/>
  <c r="B11" i="321"/>
  <c r="K10" i="321"/>
  <c r="K9" i="321"/>
  <c r="K8" i="321"/>
  <c r="I8" i="321"/>
  <c r="G8" i="321"/>
  <c r="F8" i="321"/>
  <c r="E8" i="321"/>
  <c r="U7" i="321"/>
  <c r="I7" i="321"/>
  <c r="G7" i="321"/>
  <c r="F7" i="321"/>
  <c r="E7" i="321"/>
  <c r="C7" i="321"/>
  <c r="B7" i="321"/>
  <c r="R4" i="321"/>
  <c r="O79" i="321" s="1"/>
  <c r="G4" i="321"/>
  <c r="A4" i="321"/>
  <c r="A1" i="321"/>
  <c r="Q37" i="320"/>
  <c r="I36" i="320"/>
  <c r="G36" i="320"/>
  <c r="F36" i="320"/>
  <c r="E36" i="320"/>
  <c r="I35" i="320"/>
  <c r="G35" i="320"/>
  <c r="F35" i="320"/>
  <c r="E35" i="320"/>
  <c r="C35" i="320"/>
  <c r="B35" i="320"/>
  <c r="K34" i="320"/>
  <c r="K33" i="320"/>
  <c r="K32" i="320"/>
  <c r="I32" i="320"/>
  <c r="G32" i="320"/>
  <c r="F32" i="320"/>
  <c r="E32" i="320"/>
  <c r="I31" i="320"/>
  <c r="G31" i="320"/>
  <c r="F31" i="320"/>
  <c r="E31" i="320"/>
  <c r="C31" i="320"/>
  <c r="B31" i="320"/>
  <c r="M30" i="320"/>
  <c r="M29" i="320"/>
  <c r="I28" i="320"/>
  <c r="G28" i="320"/>
  <c r="F28" i="320"/>
  <c r="E28" i="320"/>
  <c r="I27" i="320"/>
  <c r="G27" i="320"/>
  <c r="F27" i="320"/>
  <c r="E27" i="320"/>
  <c r="C27" i="320"/>
  <c r="B27" i="320"/>
  <c r="K26" i="320"/>
  <c r="K25" i="320"/>
  <c r="K24" i="320"/>
  <c r="I24" i="320"/>
  <c r="G24" i="320"/>
  <c r="F24" i="320"/>
  <c r="E24" i="320"/>
  <c r="I23" i="320"/>
  <c r="G23" i="320"/>
  <c r="F23" i="320"/>
  <c r="E23" i="320"/>
  <c r="C23" i="320"/>
  <c r="B23" i="320"/>
  <c r="O22" i="320"/>
  <c r="O21" i="320"/>
  <c r="I20" i="320"/>
  <c r="G20" i="320"/>
  <c r="F20" i="320"/>
  <c r="E20" i="320"/>
  <c r="I19" i="320"/>
  <c r="G19" i="320"/>
  <c r="F19" i="320"/>
  <c r="E19" i="320"/>
  <c r="C19" i="320"/>
  <c r="B19" i="320"/>
  <c r="K18" i="320"/>
  <c r="K17" i="320"/>
  <c r="U16" i="320"/>
  <c r="K16" i="320"/>
  <c r="I16" i="320"/>
  <c r="G16" i="320"/>
  <c r="F16" i="320"/>
  <c r="E16" i="320"/>
  <c r="I15" i="320"/>
  <c r="G15" i="320"/>
  <c r="F15" i="320"/>
  <c r="E15" i="320"/>
  <c r="C15" i="320"/>
  <c r="B15" i="320"/>
  <c r="M14" i="320"/>
  <c r="M13" i="320"/>
  <c r="I12" i="320"/>
  <c r="G12" i="320"/>
  <c r="F12" i="320"/>
  <c r="E12" i="320"/>
  <c r="I11" i="320"/>
  <c r="G11" i="320"/>
  <c r="F11" i="320"/>
  <c r="E11" i="320"/>
  <c r="C11" i="320"/>
  <c r="B11" i="320"/>
  <c r="K10" i="320"/>
  <c r="K9" i="320"/>
  <c r="K8" i="320"/>
  <c r="I8" i="320"/>
  <c r="G8" i="320"/>
  <c r="F8" i="320"/>
  <c r="E8" i="320"/>
  <c r="U7" i="320"/>
  <c r="I7" i="320"/>
  <c r="G7" i="320"/>
  <c r="F7" i="320"/>
  <c r="E7" i="320"/>
  <c r="C7" i="320"/>
  <c r="B7" i="320"/>
  <c r="R4" i="320"/>
  <c r="O79" i="320"/>
  <c r="G4" i="320"/>
  <c r="A4" i="320"/>
  <c r="A1" i="320"/>
  <c r="O26" i="314"/>
  <c r="O25" i="314"/>
  <c r="O24" i="314"/>
  <c r="O23" i="314"/>
  <c r="O22" i="314"/>
  <c r="O21" i="314"/>
  <c r="O20" i="314"/>
  <c r="O19" i="314"/>
  <c r="O18" i="314"/>
  <c r="O17" i="314"/>
  <c r="O16" i="314"/>
  <c r="O15" i="314"/>
  <c r="O14" i="314"/>
  <c r="O13" i="314"/>
  <c r="O12" i="314"/>
  <c r="O11" i="314"/>
  <c r="O10" i="314"/>
  <c r="O9" i="314"/>
  <c r="O8" i="314"/>
  <c r="P5" i="314"/>
  <c r="R79" i="322"/>
  <c r="L5" i="314"/>
  <c r="C5" i="314"/>
  <c r="A5" i="314"/>
  <c r="A2" i="314"/>
  <c r="A1" i="314"/>
  <c r="R80" i="313"/>
  <c r="F75" i="313" s="1"/>
  <c r="I70" i="313"/>
  <c r="G70" i="313"/>
  <c r="F70" i="313"/>
  <c r="D70" i="313"/>
  <c r="C70" i="313"/>
  <c r="B70" i="313"/>
  <c r="K69" i="313"/>
  <c r="I69" i="313"/>
  <c r="G69" i="313"/>
  <c r="F69" i="313"/>
  <c r="D69" i="313"/>
  <c r="C69" i="313"/>
  <c r="B69" i="313"/>
  <c r="M68" i="313"/>
  <c r="I68" i="313"/>
  <c r="G68" i="313"/>
  <c r="F68" i="313"/>
  <c r="D68" i="313"/>
  <c r="C68" i="313"/>
  <c r="B68" i="313"/>
  <c r="K67" i="313"/>
  <c r="I67" i="313"/>
  <c r="G67" i="313"/>
  <c r="F67" i="313"/>
  <c r="D67" i="313"/>
  <c r="C67" i="313"/>
  <c r="B67" i="313"/>
  <c r="O66" i="313"/>
  <c r="I66" i="313"/>
  <c r="G66" i="313"/>
  <c r="F66" i="313"/>
  <c r="D66" i="313"/>
  <c r="C66" i="313"/>
  <c r="B66" i="313"/>
  <c r="K65" i="313"/>
  <c r="I65" i="313"/>
  <c r="G65" i="313"/>
  <c r="F65" i="313"/>
  <c r="D65" i="313"/>
  <c r="C65" i="313"/>
  <c r="B65" i="313"/>
  <c r="M64" i="313"/>
  <c r="I64" i="313"/>
  <c r="G64" i="313"/>
  <c r="F64" i="313"/>
  <c r="D64" i="313"/>
  <c r="C64" i="313"/>
  <c r="B64" i="313"/>
  <c r="K63" i="313"/>
  <c r="I63" i="313"/>
  <c r="G63" i="313"/>
  <c r="F63" i="313"/>
  <c r="D63" i="313"/>
  <c r="C63" i="313"/>
  <c r="B63" i="313"/>
  <c r="Q62" i="313"/>
  <c r="I62" i="313"/>
  <c r="G62" i="313"/>
  <c r="F62" i="313"/>
  <c r="D62" i="313"/>
  <c r="C62" i="313"/>
  <c r="B62" i="313"/>
  <c r="K61" i="313"/>
  <c r="I61" i="313"/>
  <c r="G61" i="313"/>
  <c r="F61" i="313"/>
  <c r="D61" i="313"/>
  <c r="C61" i="313"/>
  <c r="B61" i="313"/>
  <c r="M60" i="313"/>
  <c r="I60" i="313"/>
  <c r="G60" i="313"/>
  <c r="F60" i="313"/>
  <c r="D60" i="313"/>
  <c r="C60" i="313"/>
  <c r="B60" i="313"/>
  <c r="K59" i="313"/>
  <c r="I59" i="313"/>
  <c r="G59" i="313"/>
  <c r="F59" i="313"/>
  <c r="D59" i="313"/>
  <c r="C59" i="313"/>
  <c r="B59" i="313"/>
  <c r="O58" i="313"/>
  <c r="I58" i="313"/>
  <c r="G58" i="313"/>
  <c r="F58" i="313"/>
  <c r="D58" i="313"/>
  <c r="C58" i="313"/>
  <c r="B58" i="313"/>
  <c r="K57" i="313"/>
  <c r="I57" i="313"/>
  <c r="G57" i="313"/>
  <c r="F57" i="313"/>
  <c r="D57" i="313"/>
  <c r="C57" i="313"/>
  <c r="B57" i="313"/>
  <c r="M56" i="313"/>
  <c r="I56" i="313"/>
  <c r="G56" i="313"/>
  <c r="F56" i="313"/>
  <c r="D56" i="313"/>
  <c r="C56" i="313"/>
  <c r="B56" i="313"/>
  <c r="K55" i="313"/>
  <c r="I55" i="313"/>
  <c r="G55" i="313"/>
  <c r="F55" i="313"/>
  <c r="D55" i="313"/>
  <c r="C55" i="313"/>
  <c r="B55" i="313"/>
  <c r="Q54" i="313"/>
  <c r="I54" i="313"/>
  <c r="G54" i="313"/>
  <c r="F54" i="313"/>
  <c r="D54" i="313"/>
  <c r="C54" i="313"/>
  <c r="B54" i="313"/>
  <c r="K53" i="313"/>
  <c r="I53" i="313"/>
  <c r="G53" i="313"/>
  <c r="F53" i="313"/>
  <c r="D53" i="313"/>
  <c r="C53" i="313"/>
  <c r="B53" i="313"/>
  <c r="M52" i="313"/>
  <c r="I52" i="313"/>
  <c r="G52" i="313"/>
  <c r="F52" i="313"/>
  <c r="D52" i="313"/>
  <c r="C52" i="313"/>
  <c r="B52" i="313"/>
  <c r="K51" i="313"/>
  <c r="I51" i="313"/>
  <c r="G51" i="313"/>
  <c r="F51" i="313"/>
  <c r="D51" i="313"/>
  <c r="C51" i="313"/>
  <c r="B51" i="313"/>
  <c r="O50" i="313"/>
  <c r="I50" i="313"/>
  <c r="G50" i="313"/>
  <c r="F50" i="313"/>
  <c r="D50" i="313"/>
  <c r="C50" i="313"/>
  <c r="B50" i="313"/>
  <c r="K49" i="313"/>
  <c r="I49" i="313"/>
  <c r="G49" i="313"/>
  <c r="F49" i="313"/>
  <c r="D49" i="313"/>
  <c r="C49" i="313"/>
  <c r="B49" i="313"/>
  <c r="M48" i="313"/>
  <c r="I48" i="313"/>
  <c r="G48" i="313"/>
  <c r="F48" i="313"/>
  <c r="D48" i="313"/>
  <c r="C48" i="313"/>
  <c r="B48" i="313"/>
  <c r="K47" i="313"/>
  <c r="I47" i="313"/>
  <c r="G47" i="313"/>
  <c r="F47" i="313"/>
  <c r="D47" i="313"/>
  <c r="C47" i="313"/>
  <c r="B47" i="313"/>
  <c r="Q46" i="313"/>
  <c r="I46" i="313"/>
  <c r="G46" i="313"/>
  <c r="F46" i="313"/>
  <c r="D46" i="313"/>
  <c r="C46" i="313"/>
  <c r="B46" i="313"/>
  <c r="K45" i="313"/>
  <c r="I45" i="313"/>
  <c r="G45" i="313"/>
  <c r="F45" i="313"/>
  <c r="D45" i="313"/>
  <c r="C45" i="313"/>
  <c r="B45" i="313"/>
  <c r="M44" i="313"/>
  <c r="I44" i="313"/>
  <c r="G44" i="313"/>
  <c r="F44" i="313"/>
  <c r="D44" i="313"/>
  <c r="C44" i="313"/>
  <c r="B44" i="313"/>
  <c r="K43" i="313"/>
  <c r="I43" i="313"/>
  <c r="G43" i="313"/>
  <c r="F43" i="313"/>
  <c r="D43" i="313"/>
  <c r="C43" i="313"/>
  <c r="B43" i="313"/>
  <c r="O42" i="313"/>
  <c r="I42" i="313"/>
  <c r="G42" i="313"/>
  <c r="F42" i="313"/>
  <c r="D42" i="313"/>
  <c r="C42" i="313"/>
  <c r="B42" i="313"/>
  <c r="K41" i="313"/>
  <c r="I41" i="313"/>
  <c r="G41" i="313"/>
  <c r="F41" i="313"/>
  <c r="D41" i="313"/>
  <c r="C41" i="313"/>
  <c r="B41" i="313"/>
  <c r="M40" i="313"/>
  <c r="I40" i="313"/>
  <c r="G40" i="313"/>
  <c r="F40" i="313"/>
  <c r="D40" i="313"/>
  <c r="C40" i="313"/>
  <c r="B40" i="313"/>
  <c r="O39" i="313"/>
  <c r="K39" i="313"/>
  <c r="I39" i="313"/>
  <c r="G39" i="313"/>
  <c r="F39" i="313"/>
  <c r="D39" i="313"/>
  <c r="C39" i="313"/>
  <c r="B39" i="313"/>
  <c r="Q38" i="313"/>
  <c r="I38" i="313"/>
  <c r="G38" i="313"/>
  <c r="F38" i="313"/>
  <c r="D38" i="313"/>
  <c r="C38" i="313"/>
  <c r="B38" i="313"/>
  <c r="O37" i="313"/>
  <c r="K37" i="313"/>
  <c r="I37" i="313"/>
  <c r="G37" i="313"/>
  <c r="F37" i="313"/>
  <c r="D37" i="313"/>
  <c r="C37" i="313"/>
  <c r="B37" i="313"/>
  <c r="M36" i="313"/>
  <c r="I36" i="313"/>
  <c r="G36" i="313"/>
  <c r="F36" i="313"/>
  <c r="D36" i="313"/>
  <c r="C36" i="313"/>
  <c r="B36" i="313"/>
  <c r="K35" i="313"/>
  <c r="I35" i="313"/>
  <c r="G35" i="313"/>
  <c r="F35" i="313"/>
  <c r="D35" i="313"/>
  <c r="C35" i="313"/>
  <c r="B35" i="313"/>
  <c r="O34" i="313"/>
  <c r="I34" i="313"/>
  <c r="G34" i="313"/>
  <c r="F34" i="313"/>
  <c r="D34" i="313"/>
  <c r="C34" i="313"/>
  <c r="B34" i="313"/>
  <c r="K33" i="313"/>
  <c r="I33" i="313"/>
  <c r="G33" i="313"/>
  <c r="F33" i="313"/>
  <c r="D33" i="313"/>
  <c r="C33" i="313"/>
  <c r="B33" i="313"/>
  <c r="M32" i="313"/>
  <c r="I32" i="313"/>
  <c r="G32" i="313"/>
  <c r="F32" i="313"/>
  <c r="D32" i="313"/>
  <c r="C32" i="313"/>
  <c r="B32" i="313"/>
  <c r="K31" i="313"/>
  <c r="I31" i="313"/>
  <c r="G31" i="313"/>
  <c r="F31" i="313"/>
  <c r="D31" i="313"/>
  <c r="C31" i="313"/>
  <c r="B31" i="313"/>
  <c r="Q30" i="313"/>
  <c r="I30" i="313"/>
  <c r="G30" i="313"/>
  <c r="F30" i="313"/>
  <c r="D30" i="313"/>
  <c r="C30" i="313"/>
  <c r="B30" i="313"/>
  <c r="K29" i="313"/>
  <c r="I29" i="313"/>
  <c r="G29" i="313"/>
  <c r="F29" i="313"/>
  <c r="D29" i="313"/>
  <c r="C29" i="313"/>
  <c r="B29" i="313"/>
  <c r="M28" i="313"/>
  <c r="I28" i="313"/>
  <c r="G28" i="313"/>
  <c r="F28" i="313"/>
  <c r="D28" i="313"/>
  <c r="C28" i="313"/>
  <c r="B28" i="313"/>
  <c r="K27" i="313"/>
  <c r="I27" i="313"/>
  <c r="G27" i="313"/>
  <c r="F27" i="313"/>
  <c r="D27" i="313"/>
  <c r="C27" i="313"/>
  <c r="B27" i="313"/>
  <c r="O26" i="313"/>
  <c r="I26" i="313"/>
  <c r="G26" i="313"/>
  <c r="F26" i="313"/>
  <c r="D26" i="313"/>
  <c r="C26" i="313"/>
  <c r="B26" i="313"/>
  <c r="K25" i="313"/>
  <c r="I25" i="313"/>
  <c r="G25" i="313"/>
  <c r="F25" i="313"/>
  <c r="D25" i="313"/>
  <c r="C25" i="313"/>
  <c r="B25" i="313"/>
  <c r="M24" i="313"/>
  <c r="I24" i="313"/>
  <c r="G24" i="313"/>
  <c r="F24" i="313"/>
  <c r="D24" i="313"/>
  <c r="C24" i="313"/>
  <c r="B24" i="313"/>
  <c r="K23" i="313"/>
  <c r="I23" i="313"/>
  <c r="G23" i="313"/>
  <c r="F23" i="313"/>
  <c r="D23" i="313"/>
  <c r="C23" i="313"/>
  <c r="B23" i="313"/>
  <c r="Q22" i="313"/>
  <c r="I22" i="313"/>
  <c r="G22" i="313"/>
  <c r="F22" i="313"/>
  <c r="D22" i="313"/>
  <c r="C22" i="313"/>
  <c r="B22" i="313"/>
  <c r="K21" i="313"/>
  <c r="I21" i="313"/>
  <c r="G21" i="313"/>
  <c r="F21" i="313"/>
  <c r="D21" i="313"/>
  <c r="C21" i="313"/>
  <c r="B21" i="313"/>
  <c r="M20" i="313"/>
  <c r="I20" i="313"/>
  <c r="G20" i="313"/>
  <c r="F20" i="313"/>
  <c r="D20" i="313"/>
  <c r="C20" i="313"/>
  <c r="B20" i="313"/>
  <c r="K19" i="313"/>
  <c r="I19" i="313"/>
  <c r="G19" i="313"/>
  <c r="F19" i="313"/>
  <c r="D19" i="313"/>
  <c r="C19" i="313"/>
  <c r="B19" i="313"/>
  <c r="O18" i="313"/>
  <c r="I18" i="313"/>
  <c r="G18" i="313"/>
  <c r="F18" i="313"/>
  <c r="D18" i="313"/>
  <c r="C18" i="313"/>
  <c r="B18" i="313"/>
  <c r="K17" i="313"/>
  <c r="I17" i="313"/>
  <c r="G17" i="313"/>
  <c r="F17" i="313"/>
  <c r="D17" i="313"/>
  <c r="C17" i="313"/>
  <c r="B17" i="313"/>
  <c r="U16" i="313"/>
  <c r="M16" i="313"/>
  <c r="I16" i="313"/>
  <c r="G16" i="313"/>
  <c r="F16" i="313"/>
  <c r="D16" i="313"/>
  <c r="C16" i="313"/>
  <c r="B16" i="313"/>
  <c r="K15" i="313"/>
  <c r="I15" i="313"/>
  <c r="G15" i="313"/>
  <c r="F15" i="313"/>
  <c r="D15" i="313"/>
  <c r="C15" i="313"/>
  <c r="B15" i="313"/>
  <c r="Q14" i="313"/>
  <c r="I14" i="313"/>
  <c r="G14" i="313"/>
  <c r="F14" i="313"/>
  <c r="D14" i="313"/>
  <c r="C14" i="313"/>
  <c r="B14" i="313"/>
  <c r="K13" i="313"/>
  <c r="I13" i="313"/>
  <c r="G13" i="313"/>
  <c r="F13" i="313"/>
  <c r="D13" i="313"/>
  <c r="C13" i="313"/>
  <c r="B13" i="313"/>
  <c r="M12" i="313"/>
  <c r="I12" i="313"/>
  <c r="G12" i="313"/>
  <c r="F12" i="313"/>
  <c r="D12" i="313"/>
  <c r="C12" i="313"/>
  <c r="B12" i="313"/>
  <c r="K11" i="313"/>
  <c r="I11" i="313"/>
  <c r="G11" i="313"/>
  <c r="F11" i="313"/>
  <c r="D11" i="313"/>
  <c r="C11" i="313"/>
  <c r="B11" i="313"/>
  <c r="O10" i="313"/>
  <c r="I10" i="313"/>
  <c r="G10" i="313"/>
  <c r="F10" i="313"/>
  <c r="D10" i="313"/>
  <c r="C10" i="313"/>
  <c r="B10" i="313"/>
  <c r="K9" i="313"/>
  <c r="I9" i="313"/>
  <c r="G9" i="313"/>
  <c r="F9" i="313"/>
  <c r="D9" i="313"/>
  <c r="C9" i="313"/>
  <c r="B9" i="313"/>
  <c r="M8" i="313"/>
  <c r="I8" i="313"/>
  <c r="G8" i="313"/>
  <c r="F8" i="313"/>
  <c r="D8" i="313"/>
  <c r="C8" i="313"/>
  <c r="B8" i="313"/>
  <c r="U7" i="313"/>
  <c r="K7" i="313"/>
  <c r="I7" i="313"/>
  <c r="G7" i="313"/>
  <c r="F7" i="313"/>
  <c r="D7" i="313"/>
  <c r="C7" i="313"/>
  <c r="B7" i="313"/>
  <c r="Y5" i="313"/>
  <c r="R4" i="313"/>
  <c r="O80" i="313" s="1"/>
  <c r="G4" i="313"/>
  <c r="A4" i="313"/>
  <c r="Y3" i="313"/>
  <c r="A1" i="313"/>
  <c r="R79" i="312"/>
  <c r="I69" i="312"/>
  <c r="G69" i="312"/>
  <c r="F69" i="312"/>
  <c r="D69" i="312"/>
  <c r="C69" i="312"/>
  <c r="B69" i="312"/>
  <c r="K68" i="312"/>
  <c r="I67" i="312"/>
  <c r="G67" i="312"/>
  <c r="F67" i="312"/>
  <c r="D67" i="312"/>
  <c r="C67" i="312"/>
  <c r="B67" i="312"/>
  <c r="M66" i="312"/>
  <c r="I65" i="312"/>
  <c r="G65" i="312"/>
  <c r="F65" i="312"/>
  <c r="D65" i="312"/>
  <c r="C65" i="312"/>
  <c r="B65" i="312"/>
  <c r="K64" i="312"/>
  <c r="I63" i="312"/>
  <c r="G63" i="312"/>
  <c r="F63" i="312"/>
  <c r="D63" i="312"/>
  <c r="C63" i="312"/>
  <c r="B63" i="312"/>
  <c r="O62" i="312"/>
  <c r="I61" i="312"/>
  <c r="G61" i="312"/>
  <c r="F61" i="312"/>
  <c r="D61" i="312"/>
  <c r="C61" i="312"/>
  <c r="B61" i="312"/>
  <c r="K60" i="312"/>
  <c r="I59" i="312"/>
  <c r="G59" i="312"/>
  <c r="F59" i="312"/>
  <c r="D59" i="312"/>
  <c r="C59" i="312"/>
  <c r="B59" i="312"/>
  <c r="M58" i="312"/>
  <c r="I57" i="312"/>
  <c r="G57" i="312"/>
  <c r="F57" i="312"/>
  <c r="D57" i="312"/>
  <c r="C57" i="312"/>
  <c r="B57" i="312"/>
  <c r="K56" i="312"/>
  <c r="I55" i="312"/>
  <c r="G55" i="312"/>
  <c r="F55" i="312"/>
  <c r="D55" i="312"/>
  <c r="C55" i="312"/>
  <c r="B55" i="312"/>
  <c r="Q54" i="312"/>
  <c r="I53" i="312"/>
  <c r="G53" i="312"/>
  <c r="F53" i="312"/>
  <c r="D53" i="312"/>
  <c r="C53" i="312"/>
  <c r="B53" i="312"/>
  <c r="K52" i="312"/>
  <c r="I51" i="312"/>
  <c r="G51" i="312"/>
  <c r="F51" i="312"/>
  <c r="D51" i="312"/>
  <c r="C51" i="312"/>
  <c r="B51" i="312"/>
  <c r="M50" i="312"/>
  <c r="I49" i="312"/>
  <c r="G49" i="312"/>
  <c r="F49" i="312"/>
  <c r="D49" i="312"/>
  <c r="C49" i="312"/>
  <c r="B49" i="312"/>
  <c r="K48" i="312"/>
  <c r="I47" i="312"/>
  <c r="G47" i="312"/>
  <c r="F47" i="312"/>
  <c r="D47" i="312"/>
  <c r="C47" i="312"/>
  <c r="B47" i="312"/>
  <c r="O46" i="312"/>
  <c r="I45" i="312"/>
  <c r="G45" i="312"/>
  <c r="F45" i="312"/>
  <c r="D45" i="312"/>
  <c r="C45" i="312"/>
  <c r="B45" i="312"/>
  <c r="K44" i="312"/>
  <c r="I43" i="312"/>
  <c r="G43" i="312"/>
  <c r="F43" i="312"/>
  <c r="D43" i="312"/>
  <c r="C43" i="312"/>
  <c r="B43" i="312"/>
  <c r="M42" i="312"/>
  <c r="I41" i="312"/>
  <c r="G41" i="312"/>
  <c r="F41" i="312"/>
  <c r="D41" i="312"/>
  <c r="C41" i="312"/>
  <c r="B41" i="312"/>
  <c r="K40" i="312"/>
  <c r="I39" i="312"/>
  <c r="G39" i="312"/>
  <c r="F39" i="312"/>
  <c r="D39" i="312"/>
  <c r="C39" i="312"/>
  <c r="B39" i="312"/>
  <c r="Q38" i="312"/>
  <c r="I37" i="312"/>
  <c r="G37" i="312"/>
  <c r="F37" i="312"/>
  <c r="D37" i="312"/>
  <c r="C37" i="312"/>
  <c r="B37" i="312"/>
  <c r="K36" i="312"/>
  <c r="I35" i="312"/>
  <c r="G35" i="312"/>
  <c r="F35" i="312"/>
  <c r="D35" i="312"/>
  <c r="C35" i="312"/>
  <c r="B35" i="312"/>
  <c r="M34" i="312"/>
  <c r="I33" i="312"/>
  <c r="G33" i="312"/>
  <c r="F33" i="312"/>
  <c r="D33" i="312"/>
  <c r="C33" i="312"/>
  <c r="B33" i="312"/>
  <c r="K32" i="312"/>
  <c r="I31" i="312"/>
  <c r="G31" i="312"/>
  <c r="F31" i="312"/>
  <c r="D31" i="312"/>
  <c r="C31" i="312"/>
  <c r="B31" i="312"/>
  <c r="O30" i="312"/>
  <c r="I29" i="312"/>
  <c r="G29" i="312"/>
  <c r="F29" i="312"/>
  <c r="D29" i="312"/>
  <c r="C29" i="312"/>
  <c r="B29" i="312"/>
  <c r="K28" i="312"/>
  <c r="I27" i="312"/>
  <c r="G27" i="312"/>
  <c r="F27" i="312"/>
  <c r="D27" i="312"/>
  <c r="C27" i="312"/>
  <c r="B27" i="312"/>
  <c r="M26" i="312"/>
  <c r="I25" i="312"/>
  <c r="G25" i="312"/>
  <c r="F25" i="312"/>
  <c r="D25" i="312"/>
  <c r="C25" i="312"/>
  <c r="B25" i="312"/>
  <c r="K24" i="312"/>
  <c r="I23" i="312"/>
  <c r="G23" i="312"/>
  <c r="F23" i="312"/>
  <c r="D23" i="312"/>
  <c r="C23" i="312"/>
  <c r="B23" i="312"/>
  <c r="Q22" i="312"/>
  <c r="I21" i="312"/>
  <c r="G21" i="312"/>
  <c r="F21" i="312"/>
  <c r="D21" i="312"/>
  <c r="C21" i="312"/>
  <c r="B21" i="312"/>
  <c r="K20" i="312"/>
  <c r="I19" i="312"/>
  <c r="G19" i="312"/>
  <c r="F19" i="312"/>
  <c r="D19" i="312"/>
  <c r="C19" i="312"/>
  <c r="B19" i="312"/>
  <c r="M18" i="312"/>
  <c r="I17" i="312"/>
  <c r="G17" i="312"/>
  <c r="F17" i="312"/>
  <c r="D17" i="312"/>
  <c r="C17" i="312"/>
  <c r="B17" i="312"/>
  <c r="U16" i="312"/>
  <c r="K16" i="312"/>
  <c r="I15" i="312"/>
  <c r="G15" i="312"/>
  <c r="F15" i="312"/>
  <c r="D15" i="312"/>
  <c r="C15" i="312"/>
  <c r="B15" i="312"/>
  <c r="O14" i="312"/>
  <c r="I13" i="312"/>
  <c r="G13" i="312"/>
  <c r="F13" i="312"/>
  <c r="D13" i="312"/>
  <c r="C13" i="312"/>
  <c r="B13" i="312"/>
  <c r="K12" i="312"/>
  <c r="I11" i="312"/>
  <c r="G11" i="312"/>
  <c r="F11" i="312"/>
  <c r="D11" i="312"/>
  <c r="C11" i="312"/>
  <c r="B11" i="312"/>
  <c r="M10" i="312"/>
  <c r="I9" i="312"/>
  <c r="G9" i="312"/>
  <c r="F9" i="312"/>
  <c r="D9" i="312"/>
  <c r="C9" i="312"/>
  <c r="B9" i="312"/>
  <c r="K8" i="312"/>
  <c r="U7" i="312"/>
  <c r="I7" i="312"/>
  <c r="G7" i="312"/>
  <c r="F7" i="312"/>
  <c r="D7" i="312"/>
  <c r="C7" i="312"/>
  <c r="B7" i="312"/>
  <c r="Y5" i="312"/>
  <c r="R4" i="312"/>
  <c r="O79" i="312" s="1"/>
  <c r="G4" i="312"/>
  <c r="A4" i="312"/>
  <c r="Y3" i="312"/>
  <c r="Q41" i="312" s="1"/>
  <c r="A1" i="312"/>
  <c r="R57" i="311"/>
  <c r="F50" i="311" s="1"/>
  <c r="F51" i="311"/>
  <c r="D37" i="311"/>
  <c r="C37" i="311"/>
  <c r="B37" i="311"/>
  <c r="I35" i="311"/>
  <c r="G35" i="311"/>
  <c r="D35" i="311"/>
  <c r="C35" i="311"/>
  <c r="B35" i="311"/>
  <c r="M34" i="311"/>
  <c r="D33" i="311"/>
  <c r="C33" i="311"/>
  <c r="B33" i="311"/>
  <c r="K32" i="311"/>
  <c r="D31" i="311"/>
  <c r="C31" i="311"/>
  <c r="B31" i="311"/>
  <c r="O30" i="311"/>
  <c r="D29" i="311"/>
  <c r="C29" i="311"/>
  <c r="B29" i="311"/>
  <c r="K28" i="311"/>
  <c r="D27" i="311"/>
  <c r="C27" i="311"/>
  <c r="B27" i="311"/>
  <c r="M26" i="311"/>
  <c r="D25" i="311"/>
  <c r="C25" i="311"/>
  <c r="B25" i="311"/>
  <c r="K24" i="311"/>
  <c r="D23" i="311"/>
  <c r="C23" i="311"/>
  <c r="B23" i="311"/>
  <c r="Q22" i="311"/>
  <c r="D21" i="311"/>
  <c r="C21" i="311"/>
  <c r="B21" i="311"/>
  <c r="I19" i="311"/>
  <c r="G19" i="311"/>
  <c r="D19" i="311"/>
  <c r="C19" i="311"/>
  <c r="B19" i="311"/>
  <c r="M18" i="311"/>
  <c r="D17" i="311"/>
  <c r="C17" i="311"/>
  <c r="B17" i="311"/>
  <c r="U16" i="311"/>
  <c r="K16" i="311"/>
  <c r="D15" i="311"/>
  <c r="C15" i="311"/>
  <c r="B15" i="311"/>
  <c r="O14" i="311"/>
  <c r="D13" i="311"/>
  <c r="C13" i="311"/>
  <c r="B13" i="311"/>
  <c r="K12" i="311"/>
  <c r="D11" i="311"/>
  <c r="C11" i="311"/>
  <c r="B11" i="311"/>
  <c r="M10" i="311"/>
  <c r="I9" i="311"/>
  <c r="G9" i="311"/>
  <c r="D9" i="311"/>
  <c r="C9" i="311"/>
  <c r="B9" i="311"/>
  <c r="U7" i="311"/>
  <c r="D7" i="311"/>
  <c r="C7" i="311"/>
  <c r="B7" i="311"/>
  <c r="Y5" i="311"/>
  <c r="R4" i="311"/>
  <c r="O57" i="311"/>
  <c r="G4" i="311"/>
  <c r="A4" i="311"/>
  <c r="Y3" i="311"/>
  <c r="A1" i="311"/>
  <c r="R62" i="310"/>
  <c r="F55" i="310" s="1"/>
  <c r="I21" i="310"/>
  <c r="G21" i="310"/>
  <c r="F21" i="310"/>
  <c r="D21" i="310"/>
  <c r="C21" i="310"/>
  <c r="B21" i="310"/>
  <c r="K20" i="310"/>
  <c r="I19" i="310"/>
  <c r="G19" i="310"/>
  <c r="F19" i="310"/>
  <c r="D19" i="310"/>
  <c r="C19" i="310"/>
  <c r="B19" i="310"/>
  <c r="M18" i="310"/>
  <c r="I17" i="310"/>
  <c r="G17" i="310"/>
  <c r="F17" i="310"/>
  <c r="D17" i="310"/>
  <c r="C17" i="310"/>
  <c r="B17" i="310"/>
  <c r="U16" i="310"/>
  <c r="K16" i="310"/>
  <c r="I15" i="310"/>
  <c r="G15" i="310"/>
  <c r="F15" i="310"/>
  <c r="D15" i="310"/>
  <c r="C15" i="310"/>
  <c r="B15" i="310"/>
  <c r="O14" i="310"/>
  <c r="I13" i="310"/>
  <c r="G13" i="310"/>
  <c r="F13" i="310"/>
  <c r="D13" i="310"/>
  <c r="C13" i="310"/>
  <c r="B13" i="310"/>
  <c r="K12" i="310"/>
  <c r="I11" i="310"/>
  <c r="G11" i="310"/>
  <c r="F11" i="310"/>
  <c r="D11" i="310"/>
  <c r="C11" i="310"/>
  <c r="B11" i="310"/>
  <c r="M10" i="310"/>
  <c r="I9" i="310"/>
  <c r="G9" i="310"/>
  <c r="F9" i="310"/>
  <c r="D9" i="310"/>
  <c r="C9" i="310"/>
  <c r="B9" i="310"/>
  <c r="K8" i="310"/>
  <c r="U7" i="310"/>
  <c r="I7" i="310"/>
  <c r="G7" i="310"/>
  <c r="F7" i="310"/>
  <c r="D7" i="310"/>
  <c r="C7" i="310"/>
  <c r="B7" i="310"/>
  <c r="Y5" i="310"/>
  <c r="R4" i="310"/>
  <c r="O62" i="310" s="1"/>
  <c r="G4" i="310"/>
  <c r="A4" i="310"/>
  <c r="Y3" i="310"/>
  <c r="A1" i="310"/>
  <c r="R47" i="309"/>
  <c r="E47" i="309" s="1"/>
  <c r="F43" i="309"/>
  <c r="C43" i="309"/>
  <c r="F41" i="309"/>
  <c r="C41" i="309"/>
  <c r="F39" i="309"/>
  <c r="C39" i="309"/>
  <c r="F37" i="309"/>
  <c r="C37" i="309"/>
  <c r="L21" i="309"/>
  <c r="I21" i="309"/>
  <c r="G21" i="309"/>
  <c r="E21" i="309"/>
  <c r="B34" i="309" s="1"/>
  <c r="D21" i="309"/>
  <c r="C21" i="309"/>
  <c r="L19" i="309"/>
  <c r="I19" i="309"/>
  <c r="G19" i="309"/>
  <c r="E19" i="309"/>
  <c r="B33" i="309" s="1"/>
  <c r="D19" i="309"/>
  <c r="C19" i="309"/>
  <c r="L17" i="309"/>
  <c r="I17" i="309"/>
  <c r="G17" i="309"/>
  <c r="E17" i="309"/>
  <c r="B32" i="309"/>
  <c r="D17" i="309"/>
  <c r="C17" i="309"/>
  <c r="L15" i="309"/>
  <c r="I15" i="309"/>
  <c r="G15" i="309"/>
  <c r="E15" i="309"/>
  <c r="B31" i="309" s="1"/>
  <c r="D15" i="309"/>
  <c r="C15" i="309"/>
  <c r="L13" i="309"/>
  <c r="I13" i="309"/>
  <c r="G13" i="309"/>
  <c r="E13" i="309"/>
  <c r="B28" i="309"/>
  <c r="D13" i="309"/>
  <c r="C13" i="309"/>
  <c r="L11" i="309"/>
  <c r="I11" i="309"/>
  <c r="G11" i="309"/>
  <c r="E11" i="309"/>
  <c r="B27" i="309" s="1"/>
  <c r="D11" i="309"/>
  <c r="C11" i="309"/>
  <c r="L9" i="309"/>
  <c r="I9" i="309"/>
  <c r="G9" i="309"/>
  <c r="E9" i="309"/>
  <c r="B26" i="309"/>
  <c r="D9" i="309"/>
  <c r="C9" i="309"/>
  <c r="L7" i="309"/>
  <c r="I7" i="309"/>
  <c r="G7" i="309"/>
  <c r="E7" i="309"/>
  <c r="B25" i="309" s="1"/>
  <c r="D7" i="309"/>
  <c r="C7" i="309"/>
  <c r="Y5" i="309"/>
  <c r="L4" i="309"/>
  <c r="K53" i="309"/>
  <c r="E4" i="309"/>
  <c r="A4" i="309"/>
  <c r="Y3" i="309"/>
  <c r="A1" i="309"/>
  <c r="R44" i="308"/>
  <c r="F38" i="308"/>
  <c r="C38" i="308"/>
  <c r="F36" i="308"/>
  <c r="C36" i="308"/>
  <c r="F34" i="308"/>
  <c r="C34" i="308"/>
  <c r="L19" i="308"/>
  <c r="I19" i="308"/>
  <c r="G19" i="308"/>
  <c r="E19" i="308"/>
  <c r="B31" i="308" s="1"/>
  <c r="D19" i="308"/>
  <c r="C19" i="308"/>
  <c r="L17" i="308"/>
  <c r="I17" i="308"/>
  <c r="G17" i="308"/>
  <c r="E17" i="308"/>
  <c r="B30" i="308" s="1"/>
  <c r="D17" i="308"/>
  <c r="C17" i="308"/>
  <c r="L15" i="308"/>
  <c r="I15" i="308"/>
  <c r="G15" i="308"/>
  <c r="E15" i="308"/>
  <c r="B29" i="308" s="1"/>
  <c r="D15" i="308"/>
  <c r="C15" i="308"/>
  <c r="L13" i="308"/>
  <c r="I13" i="308"/>
  <c r="G13" i="308"/>
  <c r="E13" i="308"/>
  <c r="B28" i="308"/>
  <c r="D13" i="308"/>
  <c r="C13" i="308"/>
  <c r="L11" i="308"/>
  <c r="I11" i="308"/>
  <c r="G11" i="308"/>
  <c r="E11" i="308"/>
  <c r="B25" i="308" s="1"/>
  <c r="D11" i="308"/>
  <c r="C11" i="308"/>
  <c r="L9" i="308"/>
  <c r="I9" i="308"/>
  <c r="G9" i="308"/>
  <c r="E9" i="308"/>
  <c r="B24" i="308" s="1"/>
  <c r="D9" i="308"/>
  <c r="C9" i="308"/>
  <c r="L7" i="308"/>
  <c r="I7" i="308"/>
  <c r="G7" i="308"/>
  <c r="E7" i="308"/>
  <c r="B23" i="308"/>
  <c r="D7" i="308"/>
  <c r="C7" i="308"/>
  <c r="Y5" i="308"/>
  <c r="L4" i="308"/>
  <c r="K49" i="308" s="1"/>
  <c r="E4" i="308"/>
  <c r="A4" i="308"/>
  <c r="Y3" i="308"/>
  <c r="A1" i="308"/>
  <c r="R47" i="307"/>
  <c r="F36" i="307"/>
  <c r="C36" i="307"/>
  <c r="F34" i="307"/>
  <c r="C34" i="307"/>
  <c r="F32" i="307"/>
  <c r="C32" i="307"/>
  <c r="L17" i="307"/>
  <c r="I17" i="307"/>
  <c r="G17" i="307"/>
  <c r="E17" i="307"/>
  <c r="D17" i="307"/>
  <c r="C17" i="307"/>
  <c r="L15" i="307"/>
  <c r="I15" i="307"/>
  <c r="G15" i="307"/>
  <c r="E15" i="307"/>
  <c r="B29" i="307"/>
  <c r="D15" i="307"/>
  <c r="C15" i="307"/>
  <c r="L13" i="307"/>
  <c r="I13" i="307"/>
  <c r="G13" i="307"/>
  <c r="E13" i="307"/>
  <c r="B28" i="307" s="1"/>
  <c r="D13" i="307"/>
  <c r="C13" i="307"/>
  <c r="L11" i="307"/>
  <c r="I11" i="307"/>
  <c r="G11" i="307"/>
  <c r="E11" i="307"/>
  <c r="B25" i="307" s="1"/>
  <c r="D11" i="307"/>
  <c r="C11" i="307"/>
  <c r="L9" i="307"/>
  <c r="I9" i="307"/>
  <c r="G9" i="307"/>
  <c r="E9" i="307"/>
  <c r="B24" i="307" s="1"/>
  <c r="D9" i="307"/>
  <c r="C9" i="307"/>
  <c r="L7" i="307"/>
  <c r="I7" i="307"/>
  <c r="G7" i="307"/>
  <c r="E7" i="307"/>
  <c r="B23" i="307"/>
  <c r="D7" i="307"/>
  <c r="C7" i="307"/>
  <c r="Y5" i="307"/>
  <c r="L4" i="307"/>
  <c r="K47" i="307" s="1"/>
  <c r="E4" i="307"/>
  <c r="A4" i="307"/>
  <c r="Y3" i="307"/>
  <c r="A1" i="307"/>
  <c r="L15" i="306"/>
  <c r="I15" i="306"/>
  <c r="G15" i="306"/>
  <c r="E15" i="306"/>
  <c r="B23" i="306" s="1"/>
  <c r="D15" i="306"/>
  <c r="C15" i="306"/>
  <c r="L13" i="306"/>
  <c r="I13" i="306"/>
  <c r="G13" i="306"/>
  <c r="E13" i="306"/>
  <c r="D13" i="306"/>
  <c r="C13" i="306"/>
  <c r="L11" i="306"/>
  <c r="I11" i="306"/>
  <c r="G11" i="306"/>
  <c r="E11" i="306"/>
  <c r="B21" i="306"/>
  <c r="D11" i="306"/>
  <c r="C11" i="306"/>
  <c r="L9" i="306"/>
  <c r="I9" i="306"/>
  <c r="G9" i="306"/>
  <c r="E9" i="306"/>
  <c r="B20" i="306" s="1"/>
  <c r="D9" i="306"/>
  <c r="C9" i="306"/>
  <c r="L7" i="306"/>
  <c r="I7" i="306"/>
  <c r="G7" i="306"/>
  <c r="E7" i="306"/>
  <c r="D7" i="306"/>
  <c r="C7" i="306"/>
  <c r="Y5" i="306"/>
  <c r="L4" i="306"/>
  <c r="K41" i="306" s="1"/>
  <c r="E4" i="306"/>
  <c r="A4" i="306"/>
  <c r="Y3" i="306"/>
  <c r="A1" i="306"/>
  <c r="L13" i="305"/>
  <c r="I13" i="305"/>
  <c r="G13" i="305"/>
  <c r="E13" i="305"/>
  <c r="B22" i="305" s="1"/>
  <c r="D13" i="305"/>
  <c r="C13" i="305"/>
  <c r="L11" i="305"/>
  <c r="I11" i="305"/>
  <c r="G11" i="305"/>
  <c r="E11" i="305"/>
  <c r="B21" i="305"/>
  <c r="D11" i="305"/>
  <c r="C11" i="305"/>
  <c r="L9" i="305"/>
  <c r="I9" i="305"/>
  <c r="G9" i="305"/>
  <c r="E9" i="305"/>
  <c r="B20" i="305" s="1"/>
  <c r="D9" i="305"/>
  <c r="C9" i="305"/>
  <c r="L7" i="305"/>
  <c r="I7" i="305"/>
  <c r="G7" i="305"/>
  <c r="E7" i="305"/>
  <c r="D7" i="305"/>
  <c r="C7" i="305"/>
  <c r="Y5" i="305"/>
  <c r="M4" i="305"/>
  <c r="K41" i="305" s="1"/>
  <c r="E4" i="305"/>
  <c r="A4" i="305"/>
  <c r="Y3" i="305"/>
  <c r="A1" i="305"/>
  <c r="L11" i="304"/>
  <c r="I11" i="304"/>
  <c r="G11" i="304"/>
  <c r="E11" i="304"/>
  <c r="B21" i="304"/>
  <c r="D11" i="304"/>
  <c r="C11" i="304"/>
  <c r="L9" i="304"/>
  <c r="I9" i="304"/>
  <c r="G9" i="304"/>
  <c r="E9" i="304"/>
  <c r="B20" i="304" s="1"/>
  <c r="D9" i="304"/>
  <c r="C9" i="304"/>
  <c r="L7" i="304"/>
  <c r="I7" i="304"/>
  <c r="G7" i="304"/>
  <c r="E7" i="304"/>
  <c r="B19" i="304"/>
  <c r="D7" i="304"/>
  <c r="C7" i="304"/>
  <c r="Y5" i="304"/>
  <c r="L4" i="304"/>
  <c r="K41" i="304" s="1"/>
  <c r="E4" i="304"/>
  <c r="A4" i="304"/>
  <c r="Y3" i="304"/>
  <c r="AK1" i="304" s="1"/>
  <c r="A1" i="304"/>
  <c r="P156" i="303"/>
  <c r="M156" i="303"/>
  <c r="L156" i="303"/>
  <c r="K156" i="303"/>
  <c r="J156" i="303"/>
  <c r="P155" i="303"/>
  <c r="M155" i="303" s="1"/>
  <c r="L155" i="303"/>
  <c r="K155" i="303"/>
  <c r="J155" i="303"/>
  <c r="P154" i="303"/>
  <c r="M154" i="303" s="1"/>
  <c r="L154" i="303"/>
  <c r="K154" i="303"/>
  <c r="J154" i="303"/>
  <c r="P153" i="303"/>
  <c r="M153" i="303" s="1"/>
  <c r="L153" i="303"/>
  <c r="K153" i="303"/>
  <c r="J153" i="303"/>
  <c r="P152" i="303"/>
  <c r="M152" i="303"/>
  <c r="L152" i="303"/>
  <c r="K152" i="303"/>
  <c r="J152" i="303"/>
  <c r="P151" i="303"/>
  <c r="M151" i="303" s="1"/>
  <c r="L151" i="303"/>
  <c r="K151" i="303"/>
  <c r="J151" i="303"/>
  <c r="P150" i="303"/>
  <c r="M150" i="303"/>
  <c r="L150" i="303"/>
  <c r="K150" i="303"/>
  <c r="J150" i="303"/>
  <c r="P149" i="303"/>
  <c r="M149" i="303" s="1"/>
  <c r="L149" i="303"/>
  <c r="K149" i="303"/>
  <c r="J149" i="303"/>
  <c r="P148" i="303"/>
  <c r="M148" i="303" s="1"/>
  <c r="L148" i="303"/>
  <c r="K148" i="303"/>
  <c r="J148" i="303"/>
  <c r="P147" i="303"/>
  <c r="M147" i="303" s="1"/>
  <c r="L147" i="303"/>
  <c r="K147" i="303"/>
  <c r="J147" i="303"/>
  <c r="P146" i="303"/>
  <c r="M146" i="303" s="1"/>
  <c r="L146" i="303"/>
  <c r="K146" i="303"/>
  <c r="J146" i="303"/>
  <c r="P145" i="303"/>
  <c r="M145" i="303"/>
  <c r="L145" i="303"/>
  <c r="K145" i="303"/>
  <c r="J145" i="303"/>
  <c r="P144" i="303"/>
  <c r="M144" i="303"/>
  <c r="L144" i="303"/>
  <c r="K144" i="303"/>
  <c r="J144" i="303"/>
  <c r="P143" i="303"/>
  <c r="M143" i="303" s="1"/>
  <c r="L143" i="303"/>
  <c r="K143" i="303"/>
  <c r="J143" i="303"/>
  <c r="P142" i="303"/>
  <c r="M142" i="303" s="1"/>
  <c r="L142" i="303"/>
  <c r="K142" i="303"/>
  <c r="J142" i="303"/>
  <c r="P141" i="303"/>
  <c r="M141" i="303" s="1"/>
  <c r="L141" i="303"/>
  <c r="K141" i="303"/>
  <c r="J141" i="303"/>
  <c r="P140" i="303"/>
  <c r="M140" i="303"/>
  <c r="L140" i="303"/>
  <c r="K140" i="303"/>
  <c r="J140" i="303"/>
  <c r="P139" i="303"/>
  <c r="M139" i="303" s="1"/>
  <c r="L139" i="303"/>
  <c r="K139" i="303"/>
  <c r="J139" i="303"/>
  <c r="P138" i="303"/>
  <c r="M138" i="303" s="1"/>
  <c r="L138" i="303"/>
  <c r="K138" i="303"/>
  <c r="J138" i="303"/>
  <c r="P137" i="303"/>
  <c r="M137" i="303" s="1"/>
  <c r="L137" i="303"/>
  <c r="K137" i="303"/>
  <c r="J137" i="303"/>
  <c r="P136" i="303"/>
  <c r="M136" i="303" s="1"/>
  <c r="L136" i="303"/>
  <c r="K136" i="303"/>
  <c r="J136" i="303"/>
  <c r="P135" i="303"/>
  <c r="M135" i="303" s="1"/>
  <c r="L135" i="303"/>
  <c r="K135" i="303"/>
  <c r="J135" i="303"/>
  <c r="P134" i="303"/>
  <c r="M134" i="303"/>
  <c r="L134" i="303"/>
  <c r="K134" i="303"/>
  <c r="J134" i="303"/>
  <c r="P133" i="303"/>
  <c r="M133" i="303"/>
  <c r="L133" i="303"/>
  <c r="K133" i="303"/>
  <c r="J133" i="303"/>
  <c r="P132" i="303"/>
  <c r="M132" i="303" s="1"/>
  <c r="L132" i="303"/>
  <c r="K132" i="303"/>
  <c r="J132" i="303"/>
  <c r="P131" i="303"/>
  <c r="M131" i="303" s="1"/>
  <c r="L131" i="303"/>
  <c r="K131" i="303"/>
  <c r="J131" i="303"/>
  <c r="P130" i="303"/>
  <c r="M130" i="303" s="1"/>
  <c r="L130" i="303"/>
  <c r="K130" i="303"/>
  <c r="J130" i="303"/>
  <c r="P129" i="303"/>
  <c r="M129" i="303"/>
  <c r="L129" i="303"/>
  <c r="K129" i="303"/>
  <c r="J129" i="303"/>
  <c r="P128" i="303"/>
  <c r="M128" i="303" s="1"/>
  <c r="L128" i="303"/>
  <c r="K128" i="303"/>
  <c r="J128" i="303"/>
  <c r="P127" i="303"/>
  <c r="M127" i="303" s="1"/>
  <c r="L127" i="303"/>
  <c r="K127" i="303"/>
  <c r="J127" i="303"/>
  <c r="P126" i="303"/>
  <c r="M126" i="303" s="1"/>
  <c r="L126" i="303"/>
  <c r="K126" i="303"/>
  <c r="J126" i="303"/>
  <c r="P125" i="303"/>
  <c r="M125" i="303"/>
  <c r="L125" i="303"/>
  <c r="K125" i="303"/>
  <c r="J125" i="303"/>
  <c r="P124" i="303"/>
  <c r="M124" i="303"/>
  <c r="L124" i="303"/>
  <c r="K124" i="303"/>
  <c r="J124" i="303"/>
  <c r="P123" i="303"/>
  <c r="M123" i="303" s="1"/>
  <c r="L123" i="303"/>
  <c r="K123" i="303"/>
  <c r="J123" i="303"/>
  <c r="P122" i="303"/>
  <c r="M122" i="303"/>
  <c r="L122" i="303"/>
  <c r="K122" i="303"/>
  <c r="J122" i="303"/>
  <c r="P121" i="303"/>
  <c r="M121" i="303" s="1"/>
  <c r="L121" i="303"/>
  <c r="K121" i="303"/>
  <c r="J121" i="303"/>
  <c r="P120" i="303"/>
  <c r="M120" i="303"/>
  <c r="L120" i="303"/>
  <c r="K120" i="303"/>
  <c r="J120" i="303"/>
  <c r="P119" i="303"/>
  <c r="M119" i="303" s="1"/>
  <c r="L119" i="303"/>
  <c r="K119" i="303"/>
  <c r="J119" i="303"/>
  <c r="P118" i="303"/>
  <c r="M118" i="303"/>
  <c r="L118" i="303"/>
  <c r="K118" i="303"/>
  <c r="J118" i="303"/>
  <c r="P117" i="303"/>
  <c r="M117" i="303"/>
  <c r="L117" i="303"/>
  <c r="K117" i="303"/>
  <c r="J117" i="303"/>
  <c r="P116" i="303"/>
  <c r="M116" i="303" s="1"/>
  <c r="L116" i="303"/>
  <c r="K116" i="303"/>
  <c r="J116" i="303"/>
  <c r="P115" i="303"/>
  <c r="M115" i="303" s="1"/>
  <c r="L115" i="303"/>
  <c r="K115" i="303"/>
  <c r="J115" i="303"/>
  <c r="P114" i="303"/>
  <c r="M114" i="303"/>
  <c r="L114" i="303"/>
  <c r="K114" i="303"/>
  <c r="J114" i="303"/>
  <c r="P113" i="303"/>
  <c r="M113" i="303"/>
  <c r="L113" i="303"/>
  <c r="K113" i="303"/>
  <c r="J113" i="303"/>
  <c r="P112" i="303"/>
  <c r="M112" i="303" s="1"/>
  <c r="L112" i="303"/>
  <c r="K112" i="303"/>
  <c r="J112" i="303"/>
  <c r="P111" i="303"/>
  <c r="M111" i="303" s="1"/>
  <c r="L111" i="303"/>
  <c r="K111" i="303"/>
  <c r="J111" i="303"/>
  <c r="P110" i="303"/>
  <c r="M110" i="303" s="1"/>
  <c r="L110" i="303"/>
  <c r="K110" i="303"/>
  <c r="J110" i="303"/>
  <c r="P109" i="303"/>
  <c r="M109" i="303"/>
  <c r="L109" i="303"/>
  <c r="K109" i="303"/>
  <c r="J109" i="303"/>
  <c r="P108" i="303"/>
  <c r="M108" i="303"/>
  <c r="L108" i="303"/>
  <c r="K108" i="303"/>
  <c r="J108" i="303"/>
  <c r="P107" i="303"/>
  <c r="M107" i="303" s="1"/>
  <c r="L107" i="303"/>
  <c r="K107" i="303"/>
  <c r="J107" i="303"/>
  <c r="P106" i="303"/>
  <c r="M106" i="303" s="1"/>
  <c r="L106" i="303"/>
  <c r="K106" i="303"/>
  <c r="J106" i="303"/>
  <c r="P105" i="303"/>
  <c r="M105" i="303" s="1"/>
  <c r="L105" i="303"/>
  <c r="K105" i="303"/>
  <c r="J105" i="303"/>
  <c r="P104" i="303"/>
  <c r="M104" i="303" s="1"/>
  <c r="L104" i="303"/>
  <c r="K104" i="303"/>
  <c r="J104" i="303"/>
  <c r="P103" i="303"/>
  <c r="M103" i="303" s="1"/>
  <c r="L103" i="303"/>
  <c r="K103" i="303"/>
  <c r="J103" i="303"/>
  <c r="P102" i="303"/>
  <c r="M102" i="303"/>
  <c r="L102" i="303"/>
  <c r="K102" i="303"/>
  <c r="J102" i="303"/>
  <c r="P101" i="303"/>
  <c r="M101" i="303"/>
  <c r="L101" i="303"/>
  <c r="K101" i="303"/>
  <c r="J101" i="303"/>
  <c r="P100" i="303"/>
  <c r="M100" i="303" s="1"/>
  <c r="L100" i="303"/>
  <c r="K100" i="303"/>
  <c r="J100" i="303"/>
  <c r="P99" i="303"/>
  <c r="M99" i="303" s="1"/>
  <c r="L99" i="303"/>
  <c r="K99" i="303"/>
  <c r="J99" i="303"/>
  <c r="P98" i="303"/>
  <c r="M98" i="303" s="1"/>
  <c r="L98" i="303"/>
  <c r="K98" i="303"/>
  <c r="J98" i="303"/>
  <c r="P97" i="303"/>
  <c r="M97" i="303"/>
  <c r="L97" i="303"/>
  <c r="K97" i="303"/>
  <c r="J97" i="303"/>
  <c r="P96" i="303"/>
  <c r="M96" i="303" s="1"/>
  <c r="L96" i="303"/>
  <c r="K96" i="303"/>
  <c r="J96" i="303"/>
  <c r="P95" i="303"/>
  <c r="M95" i="303" s="1"/>
  <c r="L95" i="303"/>
  <c r="K95" i="303"/>
  <c r="J95" i="303"/>
  <c r="P94" i="303"/>
  <c r="M94" i="303" s="1"/>
  <c r="L94" i="303"/>
  <c r="K94" i="303"/>
  <c r="J94" i="303"/>
  <c r="P93" i="303"/>
  <c r="M93" i="303" s="1"/>
  <c r="L93" i="303"/>
  <c r="K93" i="303"/>
  <c r="J93" i="303"/>
  <c r="P92" i="303"/>
  <c r="M92" i="303"/>
  <c r="L92" i="303"/>
  <c r="K92" i="303"/>
  <c r="J92" i="303"/>
  <c r="P91" i="303"/>
  <c r="M91" i="303" s="1"/>
  <c r="L91" i="303"/>
  <c r="K91" i="303"/>
  <c r="J91" i="303"/>
  <c r="P90" i="303"/>
  <c r="M90" i="303"/>
  <c r="L90" i="303"/>
  <c r="K90" i="303"/>
  <c r="J90" i="303"/>
  <c r="P89" i="303"/>
  <c r="M89" i="303" s="1"/>
  <c r="L89" i="303"/>
  <c r="K89" i="303"/>
  <c r="J89" i="303"/>
  <c r="P88" i="303"/>
  <c r="M88" i="303" s="1"/>
  <c r="L88" i="303"/>
  <c r="K88" i="303"/>
  <c r="J88" i="303"/>
  <c r="P87" i="303"/>
  <c r="M87" i="303" s="1"/>
  <c r="L87" i="303"/>
  <c r="K87" i="303"/>
  <c r="J87" i="303"/>
  <c r="P86" i="303"/>
  <c r="M86" i="303"/>
  <c r="L86" i="303"/>
  <c r="K86" i="303"/>
  <c r="J86" i="303"/>
  <c r="P85" i="303"/>
  <c r="M85" i="303" s="1"/>
  <c r="L85" i="303"/>
  <c r="K85" i="303"/>
  <c r="J85" i="303"/>
  <c r="P84" i="303"/>
  <c r="M84" i="303" s="1"/>
  <c r="L84" i="303"/>
  <c r="K84" i="303"/>
  <c r="J84" i="303"/>
  <c r="P83" i="303"/>
  <c r="M83" i="303" s="1"/>
  <c r="L83" i="303"/>
  <c r="K83" i="303"/>
  <c r="J83" i="303"/>
  <c r="P82" i="303"/>
  <c r="M82" i="303" s="1"/>
  <c r="L82" i="303"/>
  <c r="K82" i="303"/>
  <c r="J82" i="303"/>
  <c r="P81" i="303"/>
  <c r="M81" i="303"/>
  <c r="L81" i="303"/>
  <c r="K81" i="303"/>
  <c r="J81" i="303"/>
  <c r="P80" i="303"/>
  <c r="M80" i="303"/>
  <c r="L80" i="303"/>
  <c r="K80" i="303"/>
  <c r="J80" i="303"/>
  <c r="P79" i="303"/>
  <c r="M79" i="303" s="1"/>
  <c r="L79" i="303"/>
  <c r="K79" i="303"/>
  <c r="J79" i="303"/>
  <c r="P78" i="303"/>
  <c r="M78" i="303" s="1"/>
  <c r="L78" i="303"/>
  <c r="K78" i="303"/>
  <c r="J78" i="303"/>
  <c r="P77" i="303"/>
  <c r="M77" i="303" s="1"/>
  <c r="L77" i="303"/>
  <c r="K77" i="303"/>
  <c r="J77" i="303"/>
  <c r="P76" i="303"/>
  <c r="M76" i="303"/>
  <c r="L76" i="303"/>
  <c r="K76" i="303"/>
  <c r="J76" i="303"/>
  <c r="P75" i="303"/>
  <c r="M75" i="303" s="1"/>
  <c r="L75" i="303"/>
  <c r="K75" i="303"/>
  <c r="J75" i="303"/>
  <c r="P74" i="303"/>
  <c r="M74" i="303" s="1"/>
  <c r="L74" i="303"/>
  <c r="K74" i="303"/>
  <c r="J74" i="303"/>
  <c r="P73" i="303"/>
  <c r="M73" i="303" s="1"/>
  <c r="L73" i="303"/>
  <c r="K73" i="303"/>
  <c r="J73" i="303"/>
  <c r="P72" i="303"/>
  <c r="M72" i="303" s="1"/>
  <c r="L72" i="303"/>
  <c r="K72" i="303"/>
  <c r="J72" i="303"/>
  <c r="P71" i="303"/>
  <c r="M71" i="303" s="1"/>
  <c r="L71" i="303"/>
  <c r="K71" i="303"/>
  <c r="J71" i="303"/>
  <c r="P70" i="303"/>
  <c r="M70" i="303"/>
  <c r="L70" i="303"/>
  <c r="K70" i="303"/>
  <c r="J70" i="303"/>
  <c r="P69" i="303"/>
  <c r="M69" i="303"/>
  <c r="L69" i="303"/>
  <c r="K69" i="303"/>
  <c r="J69" i="303"/>
  <c r="P68" i="303"/>
  <c r="M68" i="303" s="1"/>
  <c r="L68" i="303"/>
  <c r="K68" i="303"/>
  <c r="J68" i="303"/>
  <c r="P67" i="303"/>
  <c r="M67" i="303" s="1"/>
  <c r="L67" i="303"/>
  <c r="K67" i="303"/>
  <c r="J67" i="303"/>
  <c r="P66" i="303"/>
  <c r="M66" i="303" s="1"/>
  <c r="L66" i="303"/>
  <c r="K66" i="303"/>
  <c r="J66" i="303"/>
  <c r="P65" i="303"/>
  <c r="M65" i="303"/>
  <c r="L65" i="303"/>
  <c r="K65" i="303"/>
  <c r="J65" i="303"/>
  <c r="P64" i="303"/>
  <c r="M64" i="303" s="1"/>
  <c r="L64" i="303"/>
  <c r="K64" i="303"/>
  <c r="J64" i="303"/>
  <c r="P63" i="303"/>
  <c r="M63" i="303" s="1"/>
  <c r="L63" i="303"/>
  <c r="K63" i="303"/>
  <c r="J63" i="303"/>
  <c r="P62" i="303"/>
  <c r="M62" i="303" s="1"/>
  <c r="L62" i="303"/>
  <c r="K62" i="303"/>
  <c r="J62" i="303"/>
  <c r="P61" i="303"/>
  <c r="M61" i="303" s="1"/>
  <c r="L61" i="303"/>
  <c r="K61" i="303"/>
  <c r="J61" i="303"/>
  <c r="P60" i="303"/>
  <c r="M60" i="303"/>
  <c r="L60" i="303"/>
  <c r="K60" i="303"/>
  <c r="J60" i="303"/>
  <c r="P59" i="303"/>
  <c r="M59" i="303" s="1"/>
  <c r="L59" i="303"/>
  <c r="K59" i="303"/>
  <c r="J59" i="303"/>
  <c r="P58" i="303"/>
  <c r="M58" i="303"/>
  <c r="L58" i="303"/>
  <c r="K58" i="303"/>
  <c r="J58" i="303"/>
  <c r="P57" i="303"/>
  <c r="M57" i="303" s="1"/>
  <c r="L57" i="303"/>
  <c r="K57" i="303"/>
  <c r="J57" i="303"/>
  <c r="P56" i="303"/>
  <c r="M56" i="303" s="1"/>
  <c r="L56" i="303"/>
  <c r="K56" i="303"/>
  <c r="J56" i="303"/>
  <c r="P55" i="303"/>
  <c r="M55" i="303" s="1"/>
  <c r="L55" i="303"/>
  <c r="K55" i="303"/>
  <c r="J55" i="303"/>
  <c r="P54" i="303"/>
  <c r="M54" i="303"/>
  <c r="L54" i="303"/>
  <c r="K54" i="303"/>
  <c r="J54" i="303"/>
  <c r="P53" i="303"/>
  <c r="M53" i="303" s="1"/>
  <c r="L53" i="303"/>
  <c r="K53" i="303"/>
  <c r="J53" i="303"/>
  <c r="P52" i="303"/>
  <c r="M52" i="303" s="1"/>
  <c r="L52" i="303"/>
  <c r="K52" i="303"/>
  <c r="J52" i="303"/>
  <c r="P51" i="303"/>
  <c r="M51" i="303" s="1"/>
  <c r="L51" i="303"/>
  <c r="K51" i="303"/>
  <c r="J51" i="303"/>
  <c r="P50" i="303"/>
  <c r="M50" i="303" s="1"/>
  <c r="L50" i="303"/>
  <c r="K50" i="303"/>
  <c r="J50" i="303"/>
  <c r="P49" i="303"/>
  <c r="M49" i="303"/>
  <c r="L49" i="303"/>
  <c r="K49" i="303"/>
  <c r="J49" i="303"/>
  <c r="P48" i="303"/>
  <c r="M48" i="303"/>
  <c r="L48" i="303"/>
  <c r="K48" i="303"/>
  <c r="J48" i="303"/>
  <c r="P47" i="303"/>
  <c r="M47" i="303" s="1"/>
  <c r="L47" i="303"/>
  <c r="K47" i="303"/>
  <c r="J47" i="303"/>
  <c r="P46" i="303"/>
  <c r="M46" i="303" s="1"/>
  <c r="L46" i="303"/>
  <c r="K46" i="303"/>
  <c r="J46" i="303"/>
  <c r="P45" i="303"/>
  <c r="M45" i="303" s="1"/>
  <c r="L45" i="303"/>
  <c r="K45" i="303"/>
  <c r="J45" i="303"/>
  <c r="P44" i="303"/>
  <c r="M44" i="303"/>
  <c r="L44" i="303"/>
  <c r="K44" i="303"/>
  <c r="J44" i="303"/>
  <c r="P43" i="303"/>
  <c r="M43" i="303" s="1"/>
  <c r="L43" i="303"/>
  <c r="K43" i="303"/>
  <c r="J43" i="303"/>
  <c r="P42" i="303"/>
  <c r="M42" i="303" s="1"/>
  <c r="L42" i="303"/>
  <c r="K42" i="303"/>
  <c r="J42" i="303"/>
  <c r="P41" i="303"/>
  <c r="M41" i="303" s="1"/>
  <c r="L41" i="303"/>
  <c r="K41" i="303"/>
  <c r="J41" i="303"/>
  <c r="P40" i="303"/>
  <c r="M40" i="303" s="1"/>
  <c r="L40" i="303"/>
  <c r="K40" i="303"/>
  <c r="J40" i="303"/>
  <c r="H5" i="303"/>
  <c r="D5" i="303"/>
  <c r="C5" i="303"/>
  <c r="A5" i="303"/>
  <c r="A1" i="303"/>
  <c r="R47" i="302"/>
  <c r="F41" i="302"/>
  <c r="I37" i="302"/>
  <c r="G37" i="302"/>
  <c r="F37" i="302"/>
  <c r="D37" i="302"/>
  <c r="C37" i="302"/>
  <c r="B37" i="302"/>
  <c r="K36" i="302"/>
  <c r="B36" i="302"/>
  <c r="I35" i="302"/>
  <c r="G35" i="302"/>
  <c r="F35" i="302"/>
  <c r="D35" i="302"/>
  <c r="C35" i="302"/>
  <c r="B35" i="302"/>
  <c r="M34" i="302"/>
  <c r="B34" i="302"/>
  <c r="I33" i="302"/>
  <c r="G33" i="302"/>
  <c r="F33" i="302"/>
  <c r="D33" i="302"/>
  <c r="C33" i="302"/>
  <c r="B33" i="302"/>
  <c r="K32" i="302"/>
  <c r="B32" i="302"/>
  <c r="I31" i="302"/>
  <c r="G31" i="302"/>
  <c r="F31" i="302"/>
  <c r="D31" i="302"/>
  <c r="C31" i="302"/>
  <c r="B31" i="302"/>
  <c r="B30" i="302"/>
  <c r="I29" i="302"/>
  <c r="G29" i="302"/>
  <c r="F29" i="302"/>
  <c r="D29" i="302"/>
  <c r="C29" i="302"/>
  <c r="B29" i="302"/>
  <c r="K28" i="302"/>
  <c r="B28" i="302"/>
  <c r="I27" i="302"/>
  <c r="G27" i="302"/>
  <c r="F27" i="302"/>
  <c r="D27" i="302"/>
  <c r="C27" i="302"/>
  <c r="B27" i="302"/>
  <c r="M26" i="302"/>
  <c r="B26" i="302"/>
  <c r="I25" i="302"/>
  <c r="G25" i="302"/>
  <c r="F25" i="302"/>
  <c r="D25" i="302"/>
  <c r="C25" i="302"/>
  <c r="B25" i="302"/>
  <c r="K24" i="302"/>
  <c r="B24" i="302"/>
  <c r="I23" i="302"/>
  <c r="G23" i="302"/>
  <c r="F23" i="302"/>
  <c r="D23" i="302"/>
  <c r="C23" i="302"/>
  <c r="B23" i="302"/>
  <c r="B22" i="302"/>
  <c r="I21" i="302"/>
  <c r="G21" i="302"/>
  <c r="F21" i="302"/>
  <c r="D21" i="302"/>
  <c r="C21" i="302"/>
  <c r="B21" i="302"/>
  <c r="K20" i="302"/>
  <c r="B20" i="302"/>
  <c r="I19" i="302"/>
  <c r="G19" i="302"/>
  <c r="F19" i="302"/>
  <c r="D19" i="302"/>
  <c r="C19" i="302"/>
  <c r="B19" i="302"/>
  <c r="M18" i="302"/>
  <c r="B18" i="302"/>
  <c r="I17" i="302"/>
  <c r="G17" i="302"/>
  <c r="F17" i="302"/>
  <c r="D17" i="302"/>
  <c r="C17" i="302"/>
  <c r="B17" i="302"/>
  <c r="U16" i="302"/>
  <c r="K16" i="302"/>
  <c r="B16" i="302"/>
  <c r="I15" i="302"/>
  <c r="G15" i="302"/>
  <c r="F15" i="302"/>
  <c r="D15" i="302"/>
  <c r="C15" i="302"/>
  <c r="B15" i="302"/>
  <c r="B14" i="302"/>
  <c r="I13" i="302"/>
  <c r="G13" i="302"/>
  <c r="F13" i="302"/>
  <c r="D13" i="302"/>
  <c r="C13" i="302"/>
  <c r="B13" i="302"/>
  <c r="K12" i="302"/>
  <c r="B12" i="302"/>
  <c r="I11" i="302"/>
  <c r="G11" i="302"/>
  <c r="F11" i="302"/>
  <c r="D11" i="302"/>
  <c r="C11" i="302"/>
  <c r="B11" i="302"/>
  <c r="M10" i="302"/>
  <c r="B10" i="302"/>
  <c r="I9" i="302"/>
  <c r="G9" i="302"/>
  <c r="F9" i="302"/>
  <c r="D9" i="302"/>
  <c r="C9" i="302"/>
  <c r="B9" i="302"/>
  <c r="K8" i="302"/>
  <c r="U7" i="302"/>
  <c r="I7" i="302"/>
  <c r="G7" i="302"/>
  <c r="F7" i="302"/>
  <c r="D7" i="302"/>
  <c r="C7" i="302"/>
  <c r="B7" i="302"/>
  <c r="R4" i="302"/>
  <c r="O47" i="302" s="1"/>
  <c r="K4" i="302"/>
  <c r="G4" i="302"/>
  <c r="A4" i="302"/>
  <c r="A1" i="302"/>
  <c r="R32" i="301"/>
  <c r="F25" i="301"/>
  <c r="I21" i="301"/>
  <c r="G21" i="301"/>
  <c r="F21" i="301"/>
  <c r="D21" i="301"/>
  <c r="C21" i="301"/>
  <c r="B21" i="301"/>
  <c r="K20" i="301"/>
  <c r="I19" i="301"/>
  <c r="G19" i="301"/>
  <c r="F19" i="301"/>
  <c r="D19" i="301"/>
  <c r="C19" i="301"/>
  <c r="B19" i="301"/>
  <c r="I17" i="301"/>
  <c r="G17" i="301"/>
  <c r="F17" i="301"/>
  <c r="D17" i="301"/>
  <c r="C17" i="301"/>
  <c r="B17" i="301"/>
  <c r="U16" i="301"/>
  <c r="K16" i="301"/>
  <c r="I15" i="301"/>
  <c r="G15" i="301"/>
  <c r="F15" i="301"/>
  <c r="D15" i="301"/>
  <c r="C15" i="301"/>
  <c r="B15" i="301"/>
  <c r="I13" i="301"/>
  <c r="G13" i="301"/>
  <c r="F13" i="301"/>
  <c r="D13" i="301"/>
  <c r="C13" i="301"/>
  <c r="B13" i="301"/>
  <c r="K12" i="301"/>
  <c r="I11" i="301"/>
  <c r="G11" i="301"/>
  <c r="F11" i="301"/>
  <c r="D11" i="301"/>
  <c r="C11" i="301"/>
  <c r="B11" i="301"/>
  <c r="I9" i="301"/>
  <c r="G9" i="301"/>
  <c r="F9" i="301"/>
  <c r="D9" i="301"/>
  <c r="C9" i="301"/>
  <c r="B9" i="301"/>
  <c r="K8" i="301"/>
  <c r="U7" i="301"/>
  <c r="I7" i="301"/>
  <c r="G7" i="301"/>
  <c r="F7" i="301"/>
  <c r="D7" i="301"/>
  <c r="C7" i="301"/>
  <c r="B7" i="301"/>
  <c r="R4" i="301"/>
  <c r="O32" i="301"/>
  <c r="K4" i="301"/>
  <c r="G4" i="301"/>
  <c r="A4" i="301"/>
  <c r="A1" i="301"/>
  <c r="R31" i="300"/>
  <c r="I21" i="300"/>
  <c r="G21" i="300"/>
  <c r="F21" i="300"/>
  <c r="D21" i="300"/>
  <c r="C21" i="300"/>
  <c r="B21" i="300"/>
  <c r="K20" i="300"/>
  <c r="I19" i="300"/>
  <c r="G19" i="300"/>
  <c r="F19" i="300"/>
  <c r="D19" i="300"/>
  <c r="C19" i="300"/>
  <c r="B19" i="300"/>
  <c r="M18" i="300"/>
  <c r="I17" i="300"/>
  <c r="G17" i="300"/>
  <c r="F17" i="300"/>
  <c r="D17" i="300"/>
  <c r="C17" i="300"/>
  <c r="B17" i="300"/>
  <c r="U16" i="300"/>
  <c r="K16" i="300"/>
  <c r="I15" i="300"/>
  <c r="G15" i="300"/>
  <c r="F15" i="300"/>
  <c r="D15" i="300"/>
  <c r="C15" i="300"/>
  <c r="B15" i="300"/>
  <c r="I13" i="300"/>
  <c r="G13" i="300"/>
  <c r="F13" i="300"/>
  <c r="D13" i="300"/>
  <c r="C13" i="300"/>
  <c r="B13" i="300"/>
  <c r="K12" i="300"/>
  <c r="I11" i="300"/>
  <c r="G11" i="300"/>
  <c r="F11" i="300"/>
  <c r="D11" i="300"/>
  <c r="C11" i="300"/>
  <c r="B11" i="300"/>
  <c r="M10" i="300"/>
  <c r="I9" i="300"/>
  <c r="G9" i="300"/>
  <c r="F9" i="300"/>
  <c r="D9" i="300"/>
  <c r="C9" i="300"/>
  <c r="B9" i="300"/>
  <c r="K8" i="300"/>
  <c r="U7" i="300"/>
  <c r="I7" i="300"/>
  <c r="G7" i="300"/>
  <c r="F7" i="300"/>
  <c r="D7" i="300"/>
  <c r="C7" i="300"/>
  <c r="B7" i="300"/>
  <c r="R4" i="300"/>
  <c r="O31" i="300" s="1"/>
  <c r="K4" i="300"/>
  <c r="G4" i="300"/>
  <c r="A4" i="300"/>
  <c r="A1" i="300"/>
  <c r="N122" i="299"/>
  <c r="K122" i="299"/>
  <c r="J122" i="299"/>
  <c r="I122" i="299"/>
  <c r="H122" i="299"/>
  <c r="N121" i="299"/>
  <c r="K121" i="299" s="1"/>
  <c r="J121" i="299"/>
  <c r="I121" i="299"/>
  <c r="H121" i="299"/>
  <c r="N120" i="299"/>
  <c r="K120" i="299" s="1"/>
  <c r="J120" i="299"/>
  <c r="I120" i="299"/>
  <c r="H120" i="299"/>
  <c r="N119" i="299"/>
  <c r="K119" i="299" s="1"/>
  <c r="J119" i="299"/>
  <c r="I119" i="299"/>
  <c r="H119" i="299"/>
  <c r="N118" i="299"/>
  <c r="K118" i="299"/>
  <c r="J118" i="299"/>
  <c r="I118" i="299"/>
  <c r="H118" i="299"/>
  <c r="N117" i="299"/>
  <c r="K117" i="299"/>
  <c r="J117" i="299"/>
  <c r="I117" i="299"/>
  <c r="H117" i="299"/>
  <c r="N116" i="299"/>
  <c r="K116" i="299" s="1"/>
  <c r="J116" i="299"/>
  <c r="I116" i="299"/>
  <c r="H116" i="299"/>
  <c r="N115" i="299"/>
  <c r="K115" i="299" s="1"/>
  <c r="J115" i="299"/>
  <c r="I115" i="299"/>
  <c r="H115" i="299"/>
  <c r="N114" i="299"/>
  <c r="K114" i="299" s="1"/>
  <c r="J114" i="299"/>
  <c r="I114" i="299"/>
  <c r="H114" i="299"/>
  <c r="N113" i="299"/>
  <c r="K113" i="299"/>
  <c r="J113" i="299"/>
  <c r="I113" i="299"/>
  <c r="H113" i="299"/>
  <c r="N112" i="299"/>
  <c r="K112" i="299" s="1"/>
  <c r="J112" i="299"/>
  <c r="I112" i="299"/>
  <c r="H112" i="299"/>
  <c r="N111" i="299"/>
  <c r="K111" i="299"/>
  <c r="J111" i="299"/>
  <c r="I111" i="299"/>
  <c r="H111" i="299"/>
  <c r="N110" i="299"/>
  <c r="K110" i="299" s="1"/>
  <c r="J110" i="299"/>
  <c r="I110" i="299"/>
  <c r="H110" i="299"/>
  <c r="N109" i="299"/>
  <c r="K109" i="299" s="1"/>
  <c r="J109" i="299"/>
  <c r="I109" i="299"/>
  <c r="H109" i="299"/>
  <c r="N108" i="299"/>
  <c r="K108" i="299" s="1"/>
  <c r="J108" i="299"/>
  <c r="I108" i="299"/>
  <c r="H108" i="299"/>
  <c r="N107" i="299"/>
  <c r="K107" i="299"/>
  <c r="J107" i="299"/>
  <c r="I107" i="299"/>
  <c r="H107" i="299"/>
  <c r="N106" i="299"/>
  <c r="K106" i="299"/>
  <c r="J106" i="299"/>
  <c r="I106" i="299"/>
  <c r="H106" i="299"/>
  <c r="N105" i="299"/>
  <c r="K105" i="299" s="1"/>
  <c r="J105" i="299"/>
  <c r="I105" i="299"/>
  <c r="H105" i="299"/>
  <c r="N104" i="299"/>
  <c r="K104" i="299" s="1"/>
  <c r="J104" i="299"/>
  <c r="I104" i="299"/>
  <c r="H104" i="299"/>
  <c r="N103" i="299"/>
  <c r="K103" i="299" s="1"/>
  <c r="J103" i="299"/>
  <c r="I103" i="299"/>
  <c r="H103" i="299"/>
  <c r="N102" i="299"/>
  <c r="K102" i="299"/>
  <c r="J102" i="299"/>
  <c r="I102" i="299"/>
  <c r="H102" i="299"/>
  <c r="N101" i="299"/>
  <c r="K101" i="299"/>
  <c r="J101" i="299"/>
  <c r="I101" i="299"/>
  <c r="H101" i="299"/>
  <c r="N100" i="299"/>
  <c r="K100" i="299" s="1"/>
  <c r="J100" i="299"/>
  <c r="I100" i="299"/>
  <c r="H100" i="299"/>
  <c r="N99" i="299"/>
  <c r="K99" i="299" s="1"/>
  <c r="J99" i="299"/>
  <c r="I99" i="299"/>
  <c r="H99" i="299"/>
  <c r="N98" i="299"/>
  <c r="K98" i="299" s="1"/>
  <c r="J98" i="299"/>
  <c r="I98" i="299"/>
  <c r="H98" i="299"/>
  <c r="N97" i="299"/>
  <c r="K97" i="299"/>
  <c r="J97" i="299"/>
  <c r="I97" i="299"/>
  <c r="H97" i="299"/>
  <c r="N96" i="299"/>
  <c r="K96" i="299" s="1"/>
  <c r="J96" i="299"/>
  <c r="I96" i="299"/>
  <c r="H96" i="299"/>
  <c r="N95" i="299"/>
  <c r="K95" i="299"/>
  <c r="J95" i="299"/>
  <c r="I95" i="299"/>
  <c r="H95" i="299"/>
  <c r="N94" i="299"/>
  <c r="K94" i="299" s="1"/>
  <c r="J94" i="299"/>
  <c r="I94" i="299"/>
  <c r="H94" i="299"/>
  <c r="N93" i="299"/>
  <c r="K93" i="299" s="1"/>
  <c r="J93" i="299"/>
  <c r="I93" i="299"/>
  <c r="H93" i="299"/>
  <c r="N92" i="299"/>
  <c r="K92" i="299" s="1"/>
  <c r="J92" i="299"/>
  <c r="I92" i="299"/>
  <c r="H92" i="299"/>
  <c r="N91" i="299"/>
  <c r="K91" i="299" s="1"/>
  <c r="J91" i="299"/>
  <c r="I91" i="299"/>
  <c r="H91" i="299"/>
  <c r="N90" i="299"/>
  <c r="K90" i="299"/>
  <c r="J90" i="299"/>
  <c r="I90" i="299"/>
  <c r="H90" i="299"/>
  <c r="N89" i="299"/>
  <c r="K89" i="299"/>
  <c r="J89" i="299"/>
  <c r="I89" i="299"/>
  <c r="H89" i="299"/>
  <c r="N88" i="299"/>
  <c r="K88" i="299" s="1"/>
  <c r="J88" i="299"/>
  <c r="I88" i="299"/>
  <c r="H88" i="299"/>
  <c r="N87" i="299"/>
  <c r="K87" i="299" s="1"/>
  <c r="J87" i="299"/>
  <c r="I87" i="299"/>
  <c r="H87" i="299"/>
  <c r="N86" i="299"/>
  <c r="K86" i="299" s="1"/>
  <c r="J86" i="299"/>
  <c r="I86" i="299"/>
  <c r="H86" i="299"/>
  <c r="N85" i="299"/>
  <c r="K85" i="299"/>
  <c r="J85" i="299"/>
  <c r="I85" i="299"/>
  <c r="H85" i="299"/>
  <c r="N84" i="299"/>
  <c r="K84" i="299" s="1"/>
  <c r="J84" i="299"/>
  <c r="I84" i="299"/>
  <c r="H84" i="299"/>
  <c r="N83" i="299"/>
  <c r="K83" i="299" s="1"/>
  <c r="J83" i="299"/>
  <c r="I83" i="299"/>
  <c r="H83" i="299"/>
  <c r="N82" i="299"/>
  <c r="K82" i="299"/>
  <c r="J82" i="299"/>
  <c r="I82" i="299"/>
  <c r="H82" i="299"/>
  <c r="N81" i="299"/>
  <c r="K81" i="299" s="1"/>
  <c r="J81" i="299"/>
  <c r="I81" i="299"/>
  <c r="H81" i="299"/>
  <c r="N80" i="299"/>
  <c r="K80" i="299" s="1"/>
  <c r="J80" i="299"/>
  <c r="I80" i="299"/>
  <c r="H80" i="299"/>
  <c r="N79" i="299"/>
  <c r="K79" i="299" s="1"/>
  <c r="J79" i="299"/>
  <c r="I79" i="299"/>
  <c r="H79" i="299"/>
  <c r="N78" i="299"/>
  <c r="K78" i="299" s="1"/>
  <c r="J78" i="299"/>
  <c r="I78" i="299"/>
  <c r="H78" i="299"/>
  <c r="N77" i="299"/>
  <c r="K77" i="299"/>
  <c r="J77" i="299"/>
  <c r="I77" i="299"/>
  <c r="H77" i="299"/>
  <c r="N76" i="299"/>
  <c r="K76" i="299" s="1"/>
  <c r="J76" i="299"/>
  <c r="I76" i="299"/>
  <c r="H76" i="299"/>
  <c r="N75" i="299"/>
  <c r="K75" i="299" s="1"/>
  <c r="J75" i="299"/>
  <c r="I75" i="299"/>
  <c r="H75" i="299"/>
  <c r="N74" i="299"/>
  <c r="K74" i="299"/>
  <c r="J74" i="299"/>
  <c r="I74" i="299"/>
  <c r="H74" i="299"/>
  <c r="N73" i="299"/>
  <c r="K73" i="299"/>
  <c r="J73" i="299"/>
  <c r="I73" i="299"/>
  <c r="H73" i="299"/>
  <c r="N72" i="299"/>
  <c r="K72" i="299" s="1"/>
  <c r="J72" i="299"/>
  <c r="I72" i="299"/>
  <c r="H72" i="299"/>
  <c r="N71" i="299"/>
  <c r="K71" i="299" s="1"/>
  <c r="J71" i="299"/>
  <c r="I71" i="299"/>
  <c r="H71" i="299"/>
  <c r="N70" i="299"/>
  <c r="K70" i="299" s="1"/>
  <c r="J70" i="299"/>
  <c r="I70" i="299"/>
  <c r="H70" i="299"/>
  <c r="N69" i="299"/>
  <c r="K69" i="299"/>
  <c r="J69" i="299"/>
  <c r="I69" i="299"/>
  <c r="H69" i="299"/>
  <c r="N68" i="299"/>
  <c r="K68" i="299" s="1"/>
  <c r="J68" i="299"/>
  <c r="I68" i="299"/>
  <c r="H68" i="299"/>
  <c r="N67" i="299"/>
  <c r="K67" i="299" s="1"/>
  <c r="J67" i="299"/>
  <c r="I67" i="299"/>
  <c r="H67" i="299"/>
  <c r="N66" i="299"/>
  <c r="K66" i="299"/>
  <c r="J66" i="299"/>
  <c r="I66" i="299"/>
  <c r="H66" i="299"/>
  <c r="N65" i="299"/>
  <c r="K65" i="299"/>
  <c r="J65" i="299"/>
  <c r="I65" i="299"/>
  <c r="H65" i="299"/>
  <c r="N64" i="299"/>
  <c r="K64" i="299" s="1"/>
  <c r="J64" i="299"/>
  <c r="I64" i="299"/>
  <c r="H64" i="299"/>
  <c r="N63" i="299"/>
  <c r="K63" i="299" s="1"/>
  <c r="J63" i="299"/>
  <c r="I63" i="299"/>
  <c r="H63" i="299"/>
  <c r="N62" i="299"/>
  <c r="K62" i="299" s="1"/>
  <c r="J62" i="299"/>
  <c r="I62" i="299"/>
  <c r="H62" i="299"/>
  <c r="N61" i="299"/>
  <c r="K61" i="299"/>
  <c r="J61" i="299"/>
  <c r="I61" i="299"/>
  <c r="H61" i="299"/>
  <c r="N60" i="299"/>
  <c r="K60" i="299" s="1"/>
  <c r="J60" i="299"/>
  <c r="I60" i="299"/>
  <c r="H60" i="299"/>
  <c r="N59" i="299"/>
  <c r="K59" i="299" s="1"/>
  <c r="J59" i="299"/>
  <c r="I59" i="299"/>
  <c r="H59" i="299"/>
  <c r="N58" i="299"/>
  <c r="K58" i="299" s="1"/>
  <c r="J58" i="299"/>
  <c r="I58" i="299"/>
  <c r="H58" i="299"/>
  <c r="N57" i="299"/>
  <c r="K57" i="299"/>
  <c r="J57" i="299"/>
  <c r="I57" i="299"/>
  <c r="H57" i="299"/>
  <c r="N56" i="299"/>
  <c r="K56" i="299" s="1"/>
  <c r="J56" i="299"/>
  <c r="I56" i="299"/>
  <c r="H56" i="299"/>
  <c r="N55" i="299"/>
  <c r="K55" i="299" s="1"/>
  <c r="J55" i="299"/>
  <c r="I55" i="299"/>
  <c r="H55" i="299"/>
  <c r="N54" i="299"/>
  <c r="K54" i="299"/>
  <c r="J54" i="299"/>
  <c r="I54" i="299"/>
  <c r="H54" i="299"/>
  <c r="N53" i="299"/>
  <c r="K53" i="299"/>
  <c r="J53" i="299"/>
  <c r="I53" i="299"/>
  <c r="H53" i="299"/>
  <c r="N52" i="299"/>
  <c r="K52" i="299" s="1"/>
  <c r="J52" i="299"/>
  <c r="I52" i="299"/>
  <c r="H52" i="299"/>
  <c r="N51" i="299"/>
  <c r="K51" i="299" s="1"/>
  <c r="J51" i="299"/>
  <c r="I51" i="299"/>
  <c r="H51" i="299"/>
  <c r="N50" i="299"/>
  <c r="K50" i="299" s="1"/>
  <c r="J50" i="299"/>
  <c r="I50" i="299"/>
  <c r="H50" i="299"/>
  <c r="N49" i="299"/>
  <c r="K49" i="299"/>
  <c r="J49" i="299"/>
  <c r="I49" i="299"/>
  <c r="H49" i="299"/>
  <c r="N48" i="299"/>
  <c r="K48" i="299" s="1"/>
  <c r="J48" i="299"/>
  <c r="I48" i="299"/>
  <c r="H48" i="299"/>
  <c r="N47" i="299"/>
  <c r="K47" i="299" s="1"/>
  <c r="J47" i="299"/>
  <c r="I47" i="299"/>
  <c r="H47" i="299"/>
  <c r="N46" i="299"/>
  <c r="K46" i="299"/>
  <c r="J46" i="299"/>
  <c r="I46" i="299"/>
  <c r="H46" i="299"/>
  <c r="N45" i="299"/>
  <c r="K45" i="299"/>
  <c r="J45" i="299"/>
  <c r="I45" i="299"/>
  <c r="H45" i="299"/>
  <c r="N44" i="299"/>
  <c r="K44" i="299" s="1"/>
  <c r="J44" i="299"/>
  <c r="I44" i="299"/>
  <c r="H44" i="299"/>
  <c r="N43" i="299"/>
  <c r="K43" i="299" s="1"/>
  <c r="J43" i="299"/>
  <c r="I43" i="299"/>
  <c r="H43" i="299"/>
  <c r="N42" i="299"/>
  <c r="K42" i="299" s="1"/>
  <c r="J42" i="299"/>
  <c r="I42" i="299"/>
  <c r="H42" i="299"/>
  <c r="N41" i="299"/>
  <c r="K41" i="299"/>
  <c r="J41" i="299"/>
  <c r="I41" i="299"/>
  <c r="H41" i="299"/>
  <c r="N40" i="299"/>
  <c r="K40" i="299" s="1"/>
  <c r="J40" i="299"/>
  <c r="I40" i="299"/>
  <c r="H40" i="299"/>
  <c r="N39" i="299"/>
  <c r="K39" i="299" s="1"/>
  <c r="J39" i="299"/>
  <c r="I39" i="299"/>
  <c r="H39" i="299"/>
  <c r="N38" i="299"/>
  <c r="K38" i="299"/>
  <c r="J38" i="299"/>
  <c r="I38" i="299"/>
  <c r="H38" i="299"/>
  <c r="N37" i="299"/>
  <c r="K37" i="299"/>
  <c r="J37" i="299"/>
  <c r="I37" i="299"/>
  <c r="H37" i="299"/>
  <c r="N36" i="299"/>
  <c r="K36" i="299" s="1"/>
  <c r="J36" i="299"/>
  <c r="I36" i="299"/>
  <c r="H36" i="299"/>
  <c r="N35" i="299"/>
  <c r="K35" i="299" s="1"/>
  <c r="J35" i="299"/>
  <c r="I35" i="299"/>
  <c r="H35" i="299"/>
  <c r="N34" i="299"/>
  <c r="K34" i="299" s="1"/>
  <c r="J34" i="299"/>
  <c r="I34" i="299"/>
  <c r="H34" i="299"/>
  <c r="N33" i="299"/>
  <c r="K33" i="299"/>
  <c r="J33" i="299"/>
  <c r="I33" i="299"/>
  <c r="H33" i="299"/>
  <c r="N32" i="299"/>
  <c r="N31" i="299"/>
  <c r="N30" i="299"/>
  <c r="G5" i="299"/>
  <c r="D5" i="299"/>
  <c r="C5" i="299"/>
  <c r="A5" i="299"/>
  <c r="A1" i="299"/>
  <c r="F2" i="298"/>
  <c r="F2" i="297"/>
  <c r="F2" i="296"/>
  <c r="C2" i="290"/>
  <c r="E2" i="289"/>
  <c r="E2" i="288"/>
  <c r="E2" i="287"/>
  <c r="E2" i="286"/>
  <c r="E2" i="285"/>
  <c r="E2" i="284"/>
  <c r="E2" i="283"/>
  <c r="E2" i="282"/>
  <c r="E2" i="281"/>
  <c r="E2" i="280"/>
  <c r="C2" i="279"/>
  <c r="E2" i="278"/>
  <c r="E2" i="277"/>
  <c r="E2" i="276"/>
  <c r="C2" i="275"/>
  <c r="M154" i="298"/>
  <c r="K154" i="298"/>
  <c r="G154" i="298"/>
  <c r="M153" i="298"/>
  <c r="K153" i="298"/>
  <c r="G153" i="298"/>
  <c r="M152" i="298"/>
  <c r="K152" i="298"/>
  <c r="G152" i="298"/>
  <c r="M151" i="298"/>
  <c r="K151" i="298"/>
  <c r="G151" i="298"/>
  <c r="M150" i="298"/>
  <c r="K150" i="298"/>
  <c r="G150" i="298"/>
  <c r="M149" i="298"/>
  <c r="K149" i="298"/>
  <c r="G149" i="298"/>
  <c r="M148" i="298"/>
  <c r="G148" i="298"/>
  <c r="M147" i="298"/>
  <c r="K147" i="298"/>
  <c r="G147" i="298"/>
  <c r="Q146" i="298"/>
  <c r="Q143" i="298"/>
  <c r="I143" i="298"/>
  <c r="G143" i="298"/>
  <c r="F143" i="298"/>
  <c r="E143" i="298"/>
  <c r="I142" i="298"/>
  <c r="G142" i="298"/>
  <c r="F142" i="298"/>
  <c r="E142" i="298"/>
  <c r="C142" i="298"/>
  <c r="B142" i="298"/>
  <c r="K141" i="298"/>
  <c r="K140" i="298"/>
  <c r="K139" i="298"/>
  <c r="I139" i="298"/>
  <c r="G139" i="298"/>
  <c r="F139" i="298"/>
  <c r="E139" i="298"/>
  <c r="Q138" i="298"/>
  <c r="O138" i="298"/>
  <c r="I138" i="298"/>
  <c r="G138" i="298"/>
  <c r="F138" i="298"/>
  <c r="E138" i="298"/>
  <c r="C138" i="298"/>
  <c r="B138" i="298"/>
  <c r="M137" i="298"/>
  <c r="M136" i="298"/>
  <c r="I135" i="298"/>
  <c r="G135" i="298"/>
  <c r="F135" i="298"/>
  <c r="E135" i="298"/>
  <c r="I134" i="298"/>
  <c r="G134" i="298"/>
  <c r="F134" i="298"/>
  <c r="E134" i="298"/>
  <c r="C134" i="298"/>
  <c r="B134" i="298"/>
  <c r="K133" i="298"/>
  <c r="K132" i="298"/>
  <c r="K131" i="298"/>
  <c r="I131" i="298"/>
  <c r="G131" i="298"/>
  <c r="F131" i="298"/>
  <c r="E131" i="298"/>
  <c r="I130" i="298"/>
  <c r="G130" i="298"/>
  <c r="F130" i="298"/>
  <c r="E130" i="298"/>
  <c r="C130" i="298"/>
  <c r="B130" i="298"/>
  <c r="O129" i="298"/>
  <c r="O128" i="298"/>
  <c r="I127" i="298"/>
  <c r="G127" i="298"/>
  <c r="F127" i="298"/>
  <c r="E127" i="298"/>
  <c r="I126" i="298"/>
  <c r="G126" i="298"/>
  <c r="F126" i="298"/>
  <c r="E126" i="298"/>
  <c r="C126" i="298"/>
  <c r="B126" i="298"/>
  <c r="K125" i="298"/>
  <c r="K124" i="298"/>
  <c r="K123" i="298"/>
  <c r="I123" i="298"/>
  <c r="G123" i="298"/>
  <c r="F123" i="298"/>
  <c r="E123" i="298"/>
  <c r="I122" i="298"/>
  <c r="G122" i="298"/>
  <c r="F122" i="298"/>
  <c r="E122" i="298"/>
  <c r="C122" i="298"/>
  <c r="B122" i="298"/>
  <c r="M121" i="298"/>
  <c r="M120" i="298"/>
  <c r="I119" i="298"/>
  <c r="G119" i="298"/>
  <c r="F119" i="298"/>
  <c r="E119" i="298"/>
  <c r="I118" i="298"/>
  <c r="G118" i="298"/>
  <c r="F118" i="298"/>
  <c r="E118" i="298"/>
  <c r="C118" i="298"/>
  <c r="B118" i="298"/>
  <c r="K117" i="298"/>
  <c r="K116" i="298"/>
  <c r="K115" i="298"/>
  <c r="I115" i="298"/>
  <c r="G115" i="298"/>
  <c r="F115" i="298"/>
  <c r="E115" i="298"/>
  <c r="I114" i="298"/>
  <c r="G114" i="298"/>
  <c r="F114" i="298"/>
  <c r="E114" i="298"/>
  <c r="C114" i="298"/>
  <c r="B114" i="298"/>
  <c r="Q113" i="298"/>
  <c r="Q112" i="298"/>
  <c r="I111" i="298"/>
  <c r="G111" i="298"/>
  <c r="F111" i="298"/>
  <c r="E111" i="298"/>
  <c r="I110" i="298"/>
  <c r="G110" i="298"/>
  <c r="F110" i="298"/>
  <c r="E110" i="298"/>
  <c r="C110" i="298"/>
  <c r="B110" i="298"/>
  <c r="K109" i="298"/>
  <c r="K108" i="298"/>
  <c r="K107" i="298"/>
  <c r="I107" i="298"/>
  <c r="G107" i="298"/>
  <c r="F107" i="298"/>
  <c r="E107" i="298"/>
  <c r="I106" i="298"/>
  <c r="G106" i="298"/>
  <c r="F106" i="298"/>
  <c r="E106" i="298"/>
  <c r="C106" i="298"/>
  <c r="B106" i="298"/>
  <c r="M105" i="298"/>
  <c r="M104" i="298"/>
  <c r="I103" i="298"/>
  <c r="G103" i="298"/>
  <c r="F103" i="298"/>
  <c r="E103" i="298"/>
  <c r="I102" i="298"/>
  <c r="G102" i="298"/>
  <c r="F102" i="298"/>
  <c r="E102" i="298"/>
  <c r="C102" i="298"/>
  <c r="B102" i="298"/>
  <c r="K101" i="298"/>
  <c r="K100" i="298"/>
  <c r="K99" i="298"/>
  <c r="I99" i="298"/>
  <c r="G99" i="298"/>
  <c r="F99" i="298"/>
  <c r="E99" i="298"/>
  <c r="I98" i="298"/>
  <c r="G98" i="298"/>
  <c r="F98" i="298"/>
  <c r="E98" i="298"/>
  <c r="C98" i="298"/>
  <c r="B98" i="298"/>
  <c r="O97" i="298"/>
  <c r="O96" i="298"/>
  <c r="I95" i="298"/>
  <c r="G95" i="298"/>
  <c r="F95" i="298"/>
  <c r="E95" i="298"/>
  <c r="I94" i="298"/>
  <c r="G94" i="298"/>
  <c r="F94" i="298"/>
  <c r="E94" i="298"/>
  <c r="C94" i="298"/>
  <c r="B94" i="298"/>
  <c r="K93" i="298"/>
  <c r="K92" i="298"/>
  <c r="U91" i="298"/>
  <c r="K91" i="298"/>
  <c r="I91" i="298"/>
  <c r="G91" i="298"/>
  <c r="F91" i="298"/>
  <c r="E91" i="298"/>
  <c r="U90" i="298"/>
  <c r="I90" i="298"/>
  <c r="G90" i="298"/>
  <c r="F90" i="298"/>
  <c r="E90" i="298"/>
  <c r="C90" i="298"/>
  <c r="B90" i="298"/>
  <c r="U89" i="298"/>
  <c r="M89" i="298"/>
  <c r="U88" i="298"/>
  <c r="M88" i="298"/>
  <c r="U87" i="298"/>
  <c r="I87" i="298"/>
  <c r="G87" i="298"/>
  <c r="F87" i="298"/>
  <c r="E87" i="298"/>
  <c r="U86" i="298"/>
  <c r="I86" i="298"/>
  <c r="G86" i="298"/>
  <c r="F86" i="298"/>
  <c r="E86" i="298"/>
  <c r="C86" i="298"/>
  <c r="B86" i="298"/>
  <c r="U85" i="298"/>
  <c r="K85" i="298"/>
  <c r="U84" i="298"/>
  <c r="K84" i="298"/>
  <c r="U83" i="298"/>
  <c r="K83" i="298"/>
  <c r="I83" i="298"/>
  <c r="G83" i="298"/>
  <c r="F83" i="298"/>
  <c r="E83" i="298"/>
  <c r="U82" i="298"/>
  <c r="I82" i="298"/>
  <c r="G82" i="298"/>
  <c r="F82" i="298"/>
  <c r="E82" i="298"/>
  <c r="C82" i="298"/>
  <c r="B82" i="298"/>
  <c r="O69" i="298"/>
  <c r="O144" i="298" s="1"/>
  <c r="O68" i="298"/>
  <c r="O143" i="298" s="1"/>
  <c r="I68" i="298"/>
  <c r="G68" i="298"/>
  <c r="F68" i="298"/>
  <c r="E68" i="298"/>
  <c r="Q67" i="298"/>
  <c r="Q142" i="298"/>
  <c r="I67" i="298"/>
  <c r="G67" i="298"/>
  <c r="F67" i="298"/>
  <c r="E67" i="298"/>
  <c r="C67" i="298"/>
  <c r="B67" i="298"/>
  <c r="Q66" i="298"/>
  <c r="Q141" i="298"/>
  <c r="K66" i="298"/>
  <c r="O65" i="298"/>
  <c r="O140" i="298"/>
  <c r="K65" i="298"/>
  <c r="O64" i="298"/>
  <c r="O139" i="298" s="1"/>
  <c r="K64" i="298"/>
  <c r="I64" i="298"/>
  <c r="G64" i="298"/>
  <c r="F64" i="298"/>
  <c r="E64" i="298"/>
  <c r="I63" i="298"/>
  <c r="G63" i="298"/>
  <c r="F63" i="298"/>
  <c r="E63" i="298"/>
  <c r="C63" i="298"/>
  <c r="B63" i="298"/>
  <c r="M62" i="298"/>
  <c r="M61" i="298"/>
  <c r="I60" i="298"/>
  <c r="G60" i="298"/>
  <c r="F60" i="298"/>
  <c r="E60" i="298"/>
  <c r="I59" i="298"/>
  <c r="G59" i="298"/>
  <c r="F59" i="298"/>
  <c r="E59" i="298"/>
  <c r="C59" i="298"/>
  <c r="B59" i="298"/>
  <c r="K58" i="298"/>
  <c r="K57" i="298"/>
  <c r="K56" i="298"/>
  <c r="I56" i="298"/>
  <c r="G56" i="298"/>
  <c r="F56" i="298"/>
  <c r="E56" i="298"/>
  <c r="I55" i="298"/>
  <c r="G55" i="298"/>
  <c r="F55" i="298"/>
  <c r="E55" i="298"/>
  <c r="C55" i="298"/>
  <c r="B55" i="298"/>
  <c r="O54" i="298"/>
  <c r="O53" i="298"/>
  <c r="I52" i="298"/>
  <c r="G52" i="298"/>
  <c r="F52" i="298"/>
  <c r="E52" i="298"/>
  <c r="I51" i="298"/>
  <c r="G51" i="298"/>
  <c r="F51" i="298"/>
  <c r="E51" i="298"/>
  <c r="C51" i="298"/>
  <c r="B51" i="298"/>
  <c r="K50" i="298"/>
  <c r="K49" i="298"/>
  <c r="K48" i="298"/>
  <c r="I48" i="298"/>
  <c r="G48" i="298"/>
  <c r="F48" i="298"/>
  <c r="E48" i="298"/>
  <c r="I47" i="298"/>
  <c r="G47" i="298"/>
  <c r="F47" i="298"/>
  <c r="E47" i="298"/>
  <c r="C47" i="298"/>
  <c r="B47" i="298"/>
  <c r="M46" i="298"/>
  <c r="M45" i="298"/>
  <c r="I44" i="298"/>
  <c r="G44" i="298"/>
  <c r="F44" i="298"/>
  <c r="E44" i="298"/>
  <c r="I43" i="298"/>
  <c r="G43" i="298"/>
  <c r="F43" i="298"/>
  <c r="E43" i="298"/>
  <c r="C43" i="298"/>
  <c r="B43" i="298"/>
  <c r="K42" i="298"/>
  <c r="K41" i="298"/>
  <c r="K40" i="298"/>
  <c r="I40" i="298"/>
  <c r="G40" i="298"/>
  <c r="F40" i="298"/>
  <c r="E40" i="298"/>
  <c r="I39" i="298"/>
  <c r="G39" i="298"/>
  <c r="F39" i="298"/>
  <c r="E39" i="298"/>
  <c r="C39" i="298"/>
  <c r="B39" i="298"/>
  <c r="Q38" i="298"/>
  <c r="Q37" i="298"/>
  <c r="I36" i="298"/>
  <c r="G36" i="298"/>
  <c r="F36" i="298"/>
  <c r="E36" i="298"/>
  <c r="I35" i="298"/>
  <c r="G35" i="298"/>
  <c r="F35" i="298"/>
  <c r="E35" i="298"/>
  <c r="C35" i="298"/>
  <c r="B35" i="298"/>
  <c r="K34" i="298"/>
  <c r="K33" i="298"/>
  <c r="K32" i="298"/>
  <c r="I32" i="298"/>
  <c r="G32" i="298"/>
  <c r="F32" i="298"/>
  <c r="E32" i="298"/>
  <c r="I31" i="298"/>
  <c r="G31" i="298"/>
  <c r="F31" i="298"/>
  <c r="E31" i="298"/>
  <c r="C31" i="298"/>
  <c r="B31" i="298"/>
  <c r="M30" i="298"/>
  <c r="M29" i="298"/>
  <c r="I28" i="298"/>
  <c r="G28" i="298"/>
  <c r="F28" i="298"/>
  <c r="E28" i="298"/>
  <c r="I27" i="298"/>
  <c r="G27" i="298"/>
  <c r="F27" i="298"/>
  <c r="E27" i="298"/>
  <c r="C27" i="298"/>
  <c r="B27" i="298"/>
  <c r="K26" i="298"/>
  <c r="K25" i="298"/>
  <c r="K24" i="298"/>
  <c r="I24" i="298"/>
  <c r="G24" i="298"/>
  <c r="F24" i="298"/>
  <c r="E24" i="298"/>
  <c r="I23" i="298"/>
  <c r="G23" i="298"/>
  <c r="F23" i="298"/>
  <c r="E23" i="298"/>
  <c r="C23" i="298"/>
  <c r="B23" i="298"/>
  <c r="O22" i="298"/>
  <c r="O21" i="298"/>
  <c r="I20" i="298"/>
  <c r="G20" i="298"/>
  <c r="F20" i="298"/>
  <c r="E20" i="298"/>
  <c r="I19" i="298"/>
  <c r="G19" i="298"/>
  <c r="F19" i="298"/>
  <c r="E19" i="298"/>
  <c r="C19" i="298"/>
  <c r="B19" i="298"/>
  <c r="K18" i="298"/>
  <c r="K17" i="298"/>
  <c r="U16" i="298"/>
  <c r="K16" i="298"/>
  <c r="I16" i="298"/>
  <c r="G16" i="298"/>
  <c r="F16" i="298"/>
  <c r="E16" i="298"/>
  <c r="I15" i="298"/>
  <c r="G15" i="298"/>
  <c r="F15" i="298"/>
  <c r="E15" i="298"/>
  <c r="C15" i="298"/>
  <c r="B15" i="298"/>
  <c r="M14" i="298"/>
  <c r="M13" i="298"/>
  <c r="I12" i="298"/>
  <c r="G12" i="298"/>
  <c r="F12" i="298"/>
  <c r="E12" i="298"/>
  <c r="I11" i="298"/>
  <c r="G11" i="298"/>
  <c r="F11" i="298"/>
  <c r="E11" i="298"/>
  <c r="C11" i="298"/>
  <c r="B11" i="298"/>
  <c r="K10" i="298"/>
  <c r="K9" i="298"/>
  <c r="K8" i="298"/>
  <c r="I8" i="298"/>
  <c r="G8" i="298"/>
  <c r="F8" i="298"/>
  <c r="E8" i="298"/>
  <c r="U7" i="298"/>
  <c r="I7" i="298"/>
  <c r="G7" i="298"/>
  <c r="F7" i="298"/>
  <c r="E7" i="298"/>
  <c r="C7" i="298"/>
  <c r="B7" i="298"/>
  <c r="R4" i="298"/>
  <c r="O79" i="298"/>
  <c r="O154" i="298"/>
  <c r="G4" i="298"/>
  <c r="A4" i="298"/>
  <c r="A1" i="298"/>
  <c r="I68" i="297"/>
  <c r="G68" i="297"/>
  <c r="F68" i="297"/>
  <c r="E68" i="297"/>
  <c r="I67" i="297"/>
  <c r="G67" i="297"/>
  <c r="F67" i="297"/>
  <c r="E67" i="297"/>
  <c r="C67" i="297"/>
  <c r="B67" i="297"/>
  <c r="K66" i="297"/>
  <c r="K65" i="297"/>
  <c r="K64" i="297"/>
  <c r="I64" i="297"/>
  <c r="G64" i="297"/>
  <c r="F64" i="297"/>
  <c r="E64" i="297"/>
  <c r="I63" i="297"/>
  <c r="G63" i="297"/>
  <c r="F63" i="297"/>
  <c r="E63" i="297"/>
  <c r="C63" i="297"/>
  <c r="B63" i="297"/>
  <c r="M62" i="297"/>
  <c r="M61" i="297"/>
  <c r="I60" i="297"/>
  <c r="G60" i="297"/>
  <c r="F60" i="297"/>
  <c r="E60" i="297"/>
  <c r="I59" i="297"/>
  <c r="G59" i="297"/>
  <c r="F59" i="297"/>
  <c r="E59" i="297"/>
  <c r="C59" i="297"/>
  <c r="B59" i="297"/>
  <c r="K58" i="297"/>
  <c r="K57" i="297"/>
  <c r="K56" i="297"/>
  <c r="I56" i="297"/>
  <c r="G56" i="297"/>
  <c r="F56" i="297"/>
  <c r="E56" i="297"/>
  <c r="I55" i="297"/>
  <c r="G55" i="297"/>
  <c r="F55" i="297"/>
  <c r="E55" i="297"/>
  <c r="C55" i="297"/>
  <c r="B55" i="297"/>
  <c r="O54" i="297"/>
  <c r="O53" i="297"/>
  <c r="I52" i="297"/>
  <c r="G52" i="297"/>
  <c r="F52" i="297"/>
  <c r="E52" i="297"/>
  <c r="I51" i="297"/>
  <c r="G51" i="297"/>
  <c r="F51" i="297"/>
  <c r="E51" i="297"/>
  <c r="C51" i="297"/>
  <c r="B51" i="297"/>
  <c r="K50" i="297"/>
  <c r="K49" i="297"/>
  <c r="K48" i="297"/>
  <c r="I48" i="297"/>
  <c r="G48" i="297"/>
  <c r="F48" i="297"/>
  <c r="E48" i="297"/>
  <c r="I47" i="297"/>
  <c r="G47" i="297"/>
  <c r="F47" i="297"/>
  <c r="E47" i="297"/>
  <c r="C47" i="297"/>
  <c r="B47" i="297"/>
  <c r="M46" i="297"/>
  <c r="M45" i="297"/>
  <c r="I44" i="297"/>
  <c r="G44" i="297"/>
  <c r="F44" i="297"/>
  <c r="E44" i="297"/>
  <c r="I43" i="297"/>
  <c r="G43" i="297"/>
  <c r="F43" i="297"/>
  <c r="E43" i="297"/>
  <c r="C43" i="297"/>
  <c r="B43" i="297"/>
  <c r="K42" i="297"/>
  <c r="K41" i="297"/>
  <c r="K40" i="297"/>
  <c r="I40" i="297"/>
  <c r="G40" i="297"/>
  <c r="F40" i="297"/>
  <c r="E40" i="297"/>
  <c r="I39" i="297"/>
  <c r="G39" i="297"/>
  <c r="F39" i="297"/>
  <c r="E39" i="297"/>
  <c r="C39" i="297"/>
  <c r="B39" i="297"/>
  <c r="Q38" i="297"/>
  <c r="Q37" i="297"/>
  <c r="I36" i="297"/>
  <c r="G36" i="297"/>
  <c r="F36" i="297"/>
  <c r="E36" i="297"/>
  <c r="I35" i="297"/>
  <c r="G35" i="297"/>
  <c r="F35" i="297"/>
  <c r="E35" i="297"/>
  <c r="C35" i="297"/>
  <c r="B35" i="297"/>
  <c r="K34" i="297"/>
  <c r="K33" i="297"/>
  <c r="K32" i="297"/>
  <c r="I32" i="297"/>
  <c r="G32" i="297"/>
  <c r="F32" i="297"/>
  <c r="E32" i="297"/>
  <c r="I31" i="297"/>
  <c r="G31" i="297"/>
  <c r="F31" i="297"/>
  <c r="E31" i="297"/>
  <c r="C31" i="297"/>
  <c r="B31" i="297"/>
  <c r="M30" i="297"/>
  <c r="M29" i="297"/>
  <c r="I28" i="297"/>
  <c r="G28" i="297"/>
  <c r="F28" i="297"/>
  <c r="E28" i="297"/>
  <c r="I27" i="297"/>
  <c r="G27" i="297"/>
  <c r="F27" i="297"/>
  <c r="E27" i="297"/>
  <c r="C27" i="297"/>
  <c r="B27" i="297"/>
  <c r="K26" i="297"/>
  <c r="K25" i="297"/>
  <c r="K24" i="297"/>
  <c r="I24" i="297"/>
  <c r="G24" i="297"/>
  <c r="F24" i="297"/>
  <c r="E24" i="297"/>
  <c r="I23" i="297"/>
  <c r="G23" i="297"/>
  <c r="F23" i="297"/>
  <c r="E23" i="297"/>
  <c r="C23" i="297"/>
  <c r="B23" i="297"/>
  <c r="O22" i="297"/>
  <c r="O21" i="297"/>
  <c r="I20" i="297"/>
  <c r="G20" i="297"/>
  <c r="F20" i="297"/>
  <c r="E20" i="297"/>
  <c r="I19" i="297"/>
  <c r="G19" i="297"/>
  <c r="F19" i="297"/>
  <c r="E19" i="297"/>
  <c r="C19" i="297"/>
  <c r="B19" i="297"/>
  <c r="K18" i="297"/>
  <c r="K17" i="297"/>
  <c r="U16" i="297"/>
  <c r="K16" i="297"/>
  <c r="I16" i="297"/>
  <c r="G16" i="297"/>
  <c r="F16" i="297"/>
  <c r="E16" i="297"/>
  <c r="I15" i="297"/>
  <c r="G15" i="297"/>
  <c r="F15" i="297"/>
  <c r="E15" i="297"/>
  <c r="C15" i="297"/>
  <c r="B15" i="297"/>
  <c r="M14" i="297"/>
  <c r="M13" i="297"/>
  <c r="I12" i="297"/>
  <c r="G12" i="297"/>
  <c r="F12" i="297"/>
  <c r="E12" i="297"/>
  <c r="I11" i="297"/>
  <c r="G11" i="297"/>
  <c r="F11" i="297"/>
  <c r="E11" i="297"/>
  <c r="C11" i="297"/>
  <c r="B11" i="297"/>
  <c r="K10" i="297"/>
  <c r="K9" i="297"/>
  <c r="K8" i="297"/>
  <c r="I8" i="297"/>
  <c r="G8" i="297"/>
  <c r="F8" i="297"/>
  <c r="E8" i="297"/>
  <c r="U7" i="297"/>
  <c r="I7" i="297"/>
  <c r="G7" i="297"/>
  <c r="F7" i="297"/>
  <c r="E7" i="297"/>
  <c r="C7" i="297"/>
  <c r="B7" i="297"/>
  <c r="R4" i="297"/>
  <c r="O79" i="297" s="1"/>
  <c r="G4" i="297"/>
  <c r="A4" i="297"/>
  <c r="A1" i="297"/>
  <c r="Q37" i="296"/>
  <c r="I36" i="296"/>
  <c r="G36" i="296"/>
  <c r="F36" i="296"/>
  <c r="E36" i="296"/>
  <c r="I35" i="296"/>
  <c r="G35" i="296"/>
  <c r="F35" i="296"/>
  <c r="E35" i="296"/>
  <c r="C35" i="296"/>
  <c r="B35" i="296"/>
  <c r="K34" i="296"/>
  <c r="K33" i="296"/>
  <c r="K32" i="296"/>
  <c r="I32" i="296"/>
  <c r="G32" i="296"/>
  <c r="F32" i="296"/>
  <c r="E32" i="296"/>
  <c r="I31" i="296"/>
  <c r="G31" i="296"/>
  <c r="F31" i="296"/>
  <c r="E31" i="296"/>
  <c r="C31" i="296"/>
  <c r="B31" i="296"/>
  <c r="M30" i="296"/>
  <c r="M29" i="296"/>
  <c r="I28" i="296"/>
  <c r="G28" i="296"/>
  <c r="F28" i="296"/>
  <c r="E28" i="296"/>
  <c r="I27" i="296"/>
  <c r="G27" i="296"/>
  <c r="F27" i="296"/>
  <c r="E27" i="296"/>
  <c r="C27" i="296"/>
  <c r="B27" i="296"/>
  <c r="K26" i="296"/>
  <c r="K25" i="296"/>
  <c r="K24" i="296"/>
  <c r="I24" i="296"/>
  <c r="G24" i="296"/>
  <c r="F24" i="296"/>
  <c r="E24" i="296"/>
  <c r="I23" i="296"/>
  <c r="G23" i="296"/>
  <c r="F23" i="296"/>
  <c r="E23" i="296"/>
  <c r="C23" i="296"/>
  <c r="B23" i="296"/>
  <c r="O22" i="296"/>
  <c r="O21" i="296"/>
  <c r="I20" i="296"/>
  <c r="G20" i="296"/>
  <c r="F20" i="296"/>
  <c r="E20" i="296"/>
  <c r="I19" i="296"/>
  <c r="G19" i="296"/>
  <c r="F19" i="296"/>
  <c r="E19" i="296"/>
  <c r="C19" i="296"/>
  <c r="B19" i="296"/>
  <c r="K18" i="296"/>
  <c r="K17" i="296"/>
  <c r="U16" i="296"/>
  <c r="K16" i="296"/>
  <c r="I16" i="296"/>
  <c r="G16" i="296"/>
  <c r="F16" i="296"/>
  <c r="E16" i="296"/>
  <c r="I15" i="296"/>
  <c r="G15" i="296"/>
  <c r="F15" i="296"/>
  <c r="E15" i="296"/>
  <c r="C15" i="296"/>
  <c r="B15" i="296"/>
  <c r="M14" i="296"/>
  <c r="M13" i="296"/>
  <c r="I12" i="296"/>
  <c r="G12" i="296"/>
  <c r="F12" i="296"/>
  <c r="E12" i="296"/>
  <c r="I11" i="296"/>
  <c r="G11" i="296"/>
  <c r="F11" i="296"/>
  <c r="E11" i="296"/>
  <c r="C11" i="296"/>
  <c r="B11" i="296"/>
  <c r="K10" i="296"/>
  <c r="K9" i="296"/>
  <c r="K8" i="296"/>
  <c r="I8" i="296"/>
  <c r="G8" i="296"/>
  <c r="F8" i="296"/>
  <c r="E8" i="296"/>
  <c r="U7" i="296"/>
  <c r="I7" i="296"/>
  <c r="G7" i="296"/>
  <c r="F7" i="296"/>
  <c r="E7" i="296"/>
  <c r="C7" i="296"/>
  <c r="B7" i="296"/>
  <c r="R4" i="296"/>
  <c r="O79" i="296" s="1"/>
  <c r="G4" i="296"/>
  <c r="A4" i="296"/>
  <c r="A1" i="296"/>
  <c r="O26" i="290"/>
  <c r="O25" i="290"/>
  <c r="O24" i="290"/>
  <c r="O23" i="290"/>
  <c r="O22" i="290"/>
  <c r="O21" i="290"/>
  <c r="O20" i="290"/>
  <c r="O19" i="290"/>
  <c r="O18" i="290"/>
  <c r="O17" i="290"/>
  <c r="O16" i="290"/>
  <c r="O15" i="290"/>
  <c r="O14" i="290"/>
  <c r="O13" i="290"/>
  <c r="O12" i="290"/>
  <c r="O11" i="290"/>
  <c r="O10" i="290"/>
  <c r="O9" i="290"/>
  <c r="O8" i="290"/>
  <c r="P5" i="290"/>
  <c r="R79" i="298" s="1"/>
  <c r="F78" i="298" s="1"/>
  <c r="F153" i="298" s="1"/>
  <c r="L5" i="290"/>
  <c r="C5" i="290"/>
  <c r="A5" i="290"/>
  <c r="A2" i="290"/>
  <c r="A1" i="290"/>
  <c r="R80" i="289"/>
  <c r="I70" i="289"/>
  <c r="G70" i="289"/>
  <c r="F70" i="289"/>
  <c r="D70" i="289"/>
  <c r="C70" i="289"/>
  <c r="B70" i="289"/>
  <c r="K69" i="289"/>
  <c r="I69" i="289"/>
  <c r="G69" i="289"/>
  <c r="F69" i="289"/>
  <c r="D69" i="289"/>
  <c r="C69" i="289"/>
  <c r="B69" i="289"/>
  <c r="M68" i="289"/>
  <c r="I68" i="289"/>
  <c r="G68" i="289"/>
  <c r="F68" i="289"/>
  <c r="D68" i="289"/>
  <c r="C68" i="289"/>
  <c r="B68" i="289"/>
  <c r="K67" i="289"/>
  <c r="I67" i="289"/>
  <c r="G67" i="289"/>
  <c r="F67" i="289"/>
  <c r="D67" i="289"/>
  <c r="C67" i="289"/>
  <c r="B67" i="289"/>
  <c r="O66" i="289"/>
  <c r="I66" i="289"/>
  <c r="G66" i="289"/>
  <c r="F66" i="289"/>
  <c r="D66" i="289"/>
  <c r="C66" i="289"/>
  <c r="B66" i="289"/>
  <c r="K65" i="289"/>
  <c r="I65" i="289"/>
  <c r="G65" i="289"/>
  <c r="F65" i="289"/>
  <c r="D65" i="289"/>
  <c r="C65" i="289"/>
  <c r="B65" i="289"/>
  <c r="M64" i="289"/>
  <c r="I64" i="289"/>
  <c r="G64" i="289"/>
  <c r="F64" i="289"/>
  <c r="D64" i="289"/>
  <c r="C64" i="289"/>
  <c r="B64" i="289"/>
  <c r="K63" i="289"/>
  <c r="I63" i="289"/>
  <c r="G63" i="289"/>
  <c r="F63" i="289"/>
  <c r="D63" i="289"/>
  <c r="C63" i="289"/>
  <c r="B63" i="289"/>
  <c r="Q62" i="289"/>
  <c r="I62" i="289"/>
  <c r="G62" i="289"/>
  <c r="F62" i="289"/>
  <c r="D62" i="289"/>
  <c r="C62" i="289"/>
  <c r="B62" i="289"/>
  <c r="K61" i="289"/>
  <c r="I61" i="289"/>
  <c r="G61" i="289"/>
  <c r="F61" i="289"/>
  <c r="D61" i="289"/>
  <c r="C61" i="289"/>
  <c r="B61" i="289"/>
  <c r="M60" i="289"/>
  <c r="I60" i="289"/>
  <c r="G60" i="289"/>
  <c r="F60" i="289"/>
  <c r="D60" i="289"/>
  <c r="C60" i="289"/>
  <c r="B60" i="289"/>
  <c r="K59" i="289"/>
  <c r="I59" i="289"/>
  <c r="G59" i="289"/>
  <c r="F59" i="289"/>
  <c r="D59" i="289"/>
  <c r="C59" i="289"/>
  <c r="B59" i="289"/>
  <c r="O58" i="289"/>
  <c r="I58" i="289"/>
  <c r="G58" i="289"/>
  <c r="F58" i="289"/>
  <c r="D58" i="289"/>
  <c r="C58" i="289"/>
  <c r="B58" i="289"/>
  <c r="K57" i="289"/>
  <c r="I57" i="289"/>
  <c r="G57" i="289"/>
  <c r="F57" i="289"/>
  <c r="D57" i="289"/>
  <c r="C57" i="289"/>
  <c r="B57" i="289"/>
  <c r="M56" i="289"/>
  <c r="I56" i="289"/>
  <c r="G56" i="289"/>
  <c r="F56" i="289"/>
  <c r="D56" i="289"/>
  <c r="C56" i="289"/>
  <c r="B56" i="289"/>
  <c r="K55" i="289"/>
  <c r="I55" i="289"/>
  <c r="G55" i="289"/>
  <c r="F55" i="289"/>
  <c r="D55" i="289"/>
  <c r="C55" i="289"/>
  <c r="B55" i="289"/>
  <c r="Q54" i="289"/>
  <c r="I54" i="289"/>
  <c r="G54" i="289"/>
  <c r="F54" i="289"/>
  <c r="D54" i="289"/>
  <c r="C54" i="289"/>
  <c r="B54" i="289"/>
  <c r="K53" i="289"/>
  <c r="I53" i="289"/>
  <c r="G53" i="289"/>
  <c r="F53" i="289"/>
  <c r="D53" i="289"/>
  <c r="C53" i="289"/>
  <c r="B53" i="289"/>
  <c r="M52" i="289"/>
  <c r="I52" i="289"/>
  <c r="G52" i="289"/>
  <c r="F52" i="289"/>
  <c r="D52" i="289"/>
  <c r="C52" i="289"/>
  <c r="B52" i="289"/>
  <c r="K51" i="289"/>
  <c r="I51" i="289"/>
  <c r="G51" i="289"/>
  <c r="F51" i="289"/>
  <c r="D51" i="289"/>
  <c r="C51" i="289"/>
  <c r="B51" i="289"/>
  <c r="O50" i="289"/>
  <c r="I50" i="289"/>
  <c r="G50" i="289"/>
  <c r="F50" i="289"/>
  <c r="D50" i="289"/>
  <c r="C50" i="289"/>
  <c r="B50" i="289"/>
  <c r="K49" i="289"/>
  <c r="I49" i="289"/>
  <c r="G49" i="289"/>
  <c r="F49" i="289"/>
  <c r="D49" i="289"/>
  <c r="C49" i="289"/>
  <c r="B49" i="289"/>
  <c r="M48" i="289"/>
  <c r="I48" i="289"/>
  <c r="G48" i="289"/>
  <c r="F48" i="289"/>
  <c r="D48" i="289"/>
  <c r="C48" i="289"/>
  <c r="B48" i="289"/>
  <c r="K47" i="289"/>
  <c r="I47" i="289"/>
  <c r="G47" i="289"/>
  <c r="F47" i="289"/>
  <c r="D47" i="289"/>
  <c r="C47" i="289"/>
  <c r="B47" i="289"/>
  <c r="Q46" i="289"/>
  <c r="I46" i="289"/>
  <c r="G46" i="289"/>
  <c r="F46" i="289"/>
  <c r="D46" i="289"/>
  <c r="C46" i="289"/>
  <c r="B46" i="289"/>
  <c r="K45" i="289"/>
  <c r="I45" i="289"/>
  <c r="G45" i="289"/>
  <c r="F45" i="289"/>
  <c r="D45" i="289"/>
  <c r="C45" i="289"/>
  <c r="B45" i="289"/>
  <c r="M44" i="289"/>
  <c r="I44" i="289"/>
  <c r="G44" i="289"/>
  <c r="F44" i="289"/>
  <c r="D44" i="289"/>
  <c r="C44" i="289"/>
  <c r="B44" i="289"/>
  <c r="K43" i="289"/>
  <c r="I43" i="289"/>
  <c r="G43" i="289"/>
  <c r="F43" i="289"/>
  <c r="D43" i="289"/>
  <c r="C43" i="289"/>
  <c r="B43" i="289"/>
  <c r="O42" i="289"/>
  <c r="I42" i="289"/>
  <c r="G42" i="289"/>
  <c r="F42" i="289"/>
  <c r="D42" i="289"/>
  <c r="C42" i="289"/>
  <c r="B42" i="289"/>
  <c r="K41" i="289"/>
  <c r="I41" i="289"/>
  <c r="G41" i="289"/>
  <c r="F41" i="289"/>
  <c r="D41" i="289"/>
  <c r="C41" i="289"/>
  <c r="B41" i="289"/>
  <c r="M40" i="289"/>
  <c r="I40" i="289"/>
  <c r="G40" i="289"/>
  <c r="F40" i="289"/>
  <c r="D40" i="289"/>
  <c r="C40" i="289"/>
  <c r="B40" i="289"/>
  <c r="O39" i="289"/>
  <c r="K39" i="289"/>
  <c r="I39" i="289"/>
  <c r="G39" i="289"/>
  <c r="F39" i="289"/>
  <c r="D39" i="289"/>
  <c r="C39" i="289"/>
  <c r="B39" i="289"/>
  <c r="Q38" i="289"/>
  <c r="I38" i="289"/>
  <c r="G38" i="289"/>
  <c r="F38" i="289"/>
  <c r="D38" i="289"/>
  <c r="C38" i="289"/>
  <c r="B38" i="289"/>
  <c r="O37" i="289"/>
  <c r="K37" i="289"/>
  <c r="I37" i="289"/>
  <c r="G37" i="289"/>
  <c r="F37" i="289"/>
  <c r="D37" i="289"/>
  <c r="C37" i="289"/>
  <c r="B37" i="289"/>
  <c r="M36" i="289"/>
  <c r="I36" i="289"/>
  <c r="G36" i="289"/>
  <c r="F36" i="289"/>
  <c r="D36" i="289"/>
  <c r="C36" i="289"/>
  <c r="B36" i="289"/>
  <c r="K35" i="289"/>
  <c r="I35" i="289"/>
  <c r="G35" i="289"/>
  <c r="F35" i="289"/>
  <c r="D35" i="289"/>
  <c r="C35" i="289"/>
  <c r="B35" i="289"/>
  <c r="O34" i="289"/>
  <c r="I34" i="289"/>
  <c r="G34" i="289"/>
  <c r="F34" i="289"/>
  <c r="D34" i="289"/>
  <c r="C34" i="289"/>
  <c r="B34" i="289"/>
  <c r="K33" i="289"/>
  <c r="I33" i="289"/>
  <c r="G33" i="289"/>
  <c r="F33" i="289"/>
  <c r="D33" i="289"/>
  <c r="C33" i="289"/>
  <c r="B33" i="289"/>
  <c r="M32" i="289"/>
  <c r="I32" i="289"/>
  <c r="G32" i="289"/>
  <c r="F32" i="289"/>
  <c r="D32" i="289"/>
  <c r="C32" i="289"/>
  <c r="B32" i="289"/>
  <c r="K31" i="289"/>
  <c r="I31" i="289"/>
  <c r="G31" i="289"/>
  <c r="F31" i="289"/>
  <c r="D31" i="289"/>
  <c r="C31" i="289"/>
  <c r="B31" i="289"/>
  <c r="Q30" i="289"/>
  <c r="I30" i="289"/>
  <c r="G30" i="289"/>
  <c r="F30" i="289"/>
  <c r="D30" i="289"/>
  <c r="C30" i="289"/>
  <c r="B30" i="289"/>
  <c r="K29" i="289"/>
  <c r="I29" i="289"/>
  <c r="G29" i="289"/>
  <c r="F29" i="289"/>
  <c r="D29" i="289"/>
  <c r="C29" i="289"/>
  <c r="B29" i="289"/>
  <c r="M28" i="289"/>
  <c r="I28" i="289"/>
  <c r="G28" i="289"/>
  <c r="F28" i="289"/>
  <c r="D28" i="289"/>
  <c r="C28" i="289"/>
  <c r="B28" i="289"/>
  <c r="K27" i="289"/>
  <c r="I27" i="289"/>
  <c r="G27" i="289"/>
  <c r="F27" i="289"/>
  <c r="D27" i="289"/>
  <c r="C27" i="289"/>
  <c r="B27" i="289"/>
  <c r="O26" i="289"/>
  <c r="I26" i="289"/>
  <c r="G26" i="289"/>
  <c r="F26" i="289"/>
  <c r="D26" i="289"/>
  <c r="C26" i="289"/>
  <c r="B26" i="289"/>
  <c r="K25" i="289"/>
  <c r="I25" i="289"/>
  <c r="G25" i="289"/>
  <c r="F25" i="289"/>
  <c r="D25" i="289"/>
  <c r="C25" i="289"/>
  <c r="B25" i="289"/>
  <c r="M24" i="289"/>
  <c r="I24" i="289"/>
  <c r="G24" i="289"/>
  <c r="F24" i="289"/>
  <c r="D24" i="289"/>
  <c r="C24" i="289"/>
  <c r="B24" i="289"/>
  <c r="K23" i="289"/>
  <c r="I23" i="289"/>
  <c r="G23" i="289"/>
  <c r="F23" i="289"/>
  <c r="D23" i="289"/>
  <c r="C23" i="289"/>
  <c r="B23" i="289"/>
  <c r="Q22" i="289"/>
  <c r="I22" i="289"/>
  <c r="G22" i="289"/>
  <c r="F22" i="289"/>
  <c r="D22" i="289"/>
  <c r="C22" i="289"/>
  <c r="B22" i="289"/>
  <c r="K21" i="289"/>
  <c r="I21" i="289"/>
  <c r="G21" i="289"/>
  <c r="F21" i="289"/>
  <c r="D21" i="289"/>
  <c r="C21" i="289"/>
  <c r="B21" i="289"/>
  <c r="M20" i="289"/>
  <c r="I20" i="289"/>
  <c r="G20" i="289"/>
  <c r="F20" i="289"/>
  <c r="D20" i="289"/>
  <c r="C20" i="289"/>
  <c r="B20" i="289"/>
  <c r="K19" i="289"/>
  <c r="I19" i="289"/>
  <c r="G19" i="289"/>
  <c r="F19" i="289"/>
  <c r="D19" i="289"/>
  <c r="C19" i="289"/>
  <c r="B19" i="289"/>
  <c r="O18" i="289"/>
  <c r="I18" i="289"/>
  <c r="G18" i="289"/>
  <c r="F18" i="289"/>
  <c r="D18" i="289"/>
  <c r="C18" i="289"/>
  <c r="B18" i="289"/>
  <c r="K17" i="289"/>
  <c r="I17" i="289"/>
  <c r="G17" i="289"/>
  <c r="F17" i="289"/>
  <c r="D17" i="289"/>
  <c r="C17" i="289"/>
  <c r="B17" i="289"/>
  <c r="U16" i="289"/>
  <c r="M16" i="289"/>
  <c r="I16" i="289"/>
  <c r="G16" i="289"/>
  <c r="F16" i="289"/>
  <c r="D16" i="289"/>
  <c r="C16" i="289"/>
  <c r="B16" i="289"/>
  <c r="K15" i="289"/>
  <c r="I15" i="289"/>
  <c r="G15" i="289"/>
  <c r="F15" i="289"/>
  <c r="D15" i="289"/>
  <c r="C15" i="289"/>
  <c r="B15" i="289"/>
  <c r="Q14" i="289"/>
  <c r="I14" i="289"/>
  <c r="G14" i="289"/>
  <c r="F14" i="289"/>
  <c r="D14" i="289"/>
  <c r="C14" i="289"/>
  <c r="B14" i="289"/>
  <c r="K13" i="289"/>
  <c r="I13" i="289"/>
  <c r="G13" i="289"/>
  <c r="F13" i="289"/>
  <c r="D13" i="289"/>
  <c r="C13" i="289"/>
  <c r="B13" i="289"/>
  <c r="M12" i="289"/>
  <c r="I12" i="289"/>
  <c r="G12" i="289"/>
  <c r="F12" i="289"/>
  <c r="D12" i="289"/>
  <c r="C12" i="289"/>
  <c r="B12" i="289"/>
  <c r="K11" i="289"/>
  <c r="I11" i="289"/>
  <c r="G11" i="289"/>
  <c r="F11" i="289"/>
  <c r="D11" i="289"/>
  <c r="C11" i="289"/>
  <c r="B11" i="289"/>
  <c r="O10" i="289"/>
  <c r="I10" i="289"/>
  <c r="G10" i="289"/>
  <c r="F10" i="289"/>
  <c r="D10" i="289"/>
  <c r="C10" i="289"/>
  <c r="B10" i="289"/>
  <c r="K9" i="289"/>
  <c r="I9" i="289"/>
  <c r="G9" i="289"/>
  <c r="F9" i="289"/>
  <c r="D9" i="289"/>
  <c r="C9" i="289"/>
  <c r="B9" i="289"/>
  <c r="M8" i="289"/>
  <c r="I8" i="289"/>
  <c r="G8" i="289"/>
  <c r="F8" i="289"/>
  <c r="D8" i="289"/>
  <c r="C8" i="289"/>
  <c r="B8" i="289"/>
  <c r="U7" i="289"/>
  <c r="K7" i="289"/>
  <c r="I7" i="289"/>
  <c r="G7" i="289"/>
  <c r="F7" i="289"/>
  <c r="D7" i="289"/>
  <c r="C7" i="289"/>
  <c r="B7" i="289"/>
  <c r="Y5" i="289"/>
  <c r="R4" i="289"/>
  <c r="O80" i="289" s="1"/>
  <c r="G4" i="289"/>
  <c r="A4" i="289"/>
  <c r="Y3" i="289"/>
  <c r="A1" i="289"/>
  <c r="R79" i="288"/>
  <c r="I69" i="288"/>
  <c r="G69" i="288"/>
  <c r="F69" i="288"/>
  <c r="D69" i="288"/>
  <c r="C69" i="288"/>
  <c r="B69" i="288"/>
  <c r="K68" i="288"/>
  <c r="I67" i="288"/>
  <c r="G67" i="288"/>
  <c r="F67" i="288"/>
  <c r="D67" i="288"/>
  <c r="C67" i="288"/>
  <c r="B67" i="288"/>
  <c r="M66" i="288"/>
  <c r="I65" i="288"/>
  <c r="G65" i="288"/>
  <c r="F65" i="288"/>
  <c r="D65" i="288"/>
  <c r="C65" i="288"/>
  <c r="B65" i="288"/>
  <c r="K64" i="288"/>
  <c r="I63" i="288"/>
  <c r="G63" i="288"/>
  <c r="F63" i="288"/>
  <c r="D63" i="288"/>
  <c r="C63" i="288"/>
  <c r="B63" i="288"/>
  <c r="O62" i="288"/>
  <c r="I61" i="288"/>
  <c r="G61" i="288"/>
  <c r="F61" i="288"/>
  <c r="D61" i="288"/>
  <c r="C61" i="288"/>
  <c r="B61" i="288"/>
  <c r="K60" i="288"/>
  <c r="I59" i="288"/>
  <c r="G59" i="288"/>
  <c r="F59" i="288"/>
  <c r="D59" i="288"/>
  <c r="C59" i="288"/>
  <c r="B59" i="288"/>
  <c r="M58" i="288"/>
  <c r="I57" i="288"/>
  <c r="G57" i="288"/>
  <c r="F57" i="288"/>
  <c r="D57" i="288"/>
  <c r="C57" i="288"/>
  <c r="B57" i="288"/>
  <c r="K56" i="288"/>
  <c r="I55" i="288"/>
  <c r="G55" i="288"/>
  <c r="F55" i="288"/>
  <c r="D55" i="288"/>
  <c r="C55" i="288"/>
  <c r="B55" i="288"/>
  <c r="Q54" i="288"/>
  <c r="I53" i="288"/>
  <c r="G53" i="288"/>
  <c r="F53" i="288"/>
  <c r="D53" i="288"/>
  <c r="C53" i="288"/>
  <c r="B53" i="288"/>
  <c r="K52" i="288"/>
  <c r="I51" i="288"/>
  <c r="G51" i="288"/>
  <c r="F51" i="288"/>
  <c r="D51" i="288"/>
  <c r="C51" i="288"/>
  <c r="B51" i="288"/>
  <c r="M50" i="288"/>
  <c r="I49" i="288"/>
  <c r="G49" i="288"/>
  <c r="F49" i="288"/>
  <c r="D49" i="288"/>
  <c r="C49" i="288"/>
  <c r="B49" i="288"/>
  <c r="K48" i="288"/>
  <c r="I47" i="288"/>
  <c r="G47" i="288"/>
  <c r="F47" i="288"/>
  <c r="D47" i="288"/>
  <c r="C47" i="288"/>
  <c r="B47" i="288"/>
  <c r="O46" i="288"/>
  <c r="I45" i="288"/>
  <c r="G45" i="288"/>
  <c r="F45" i="288"/>
  <c r="D45" i="288"/>
  <c r="C45" i="288"/>
  <c r="B45" i="288"/>
  <c r="K44" i="288"/>
  <c r="I43" i="288"/>
  <c r="G43" i="288"/>
  <c r="F43" i="288"/>
  <c r="D43" i="288"/>
  <c r="C43" i="288"/>
  <c r="B43" i="288"/>
  <c r="M42" i="288"/>
  <c r="I41" i="288"/>
  <c r="G41" i="288"/>
  <c r="F41" i="288"/>
  <c r="D41" i="288"/>
  <c r="C41" i="288"/>
  <c r="B41" i="288"/>
  <c r="K40" i="288"/>
  <c r="I39" i="288"/>
  <c r="G39" i="288"/>
  <c r="F39" i="288"/>
  <c r="D39" i="288"/>
  <c r="C39" i="288"/>
  <c r="B39" i="288"/>
  <c r="Q38" i="288"/>
  <c r="I37" i="288"/>
  <c r="G37" i="288"/>
  <c r="F37" i="288"/>
  <c r="D37" i="288"/>
  <c r="C37" i="288"/>
  <c r="B37" i="288"/>
  <c r="K36" i="288"/>
  <c r="I35" i="288"/>
  <c r="G35" i="288"/>
  <c r="F35" i="288"/>
  <c r="D35" i="288"/>
  <c r="C35" i="288"/>
  <c r="B35" i="288"/>
  <c r="M34" i="288"/>
  <c r="I33" i="288"/>
  <c r="G33" i="288"/>
  <c r="F33" i="288"/>
  <c r="D33" i="288"/>
  <c r="C33" i="288"/>
  <c r="B33" i="288"/>
  <c r="K32" i="288"/>
  <c r="I31" i="288"/>
  <c r="G31" i="288"/>
  <c r="F31" i="288"/>
  <c r="D31" i="288"/>
  <c r="C31" i="288"/>
  <c r="B31" i="288"/>
  <c r="O30" i="288"/>
  <c r="I29" i="288"/>
  <c r="G29" i="288"/>
  <c r="F29" i="288"/>
  <c r="D29" i="288"/>
  <c r="C29" i="288"/>
  <c r="B29" i="288"/>
  <c r="K28" i="288"/>
  <c r="I27" i="288"/>
  <c r="G27" i="288"/>
  <c r="F27" i="288"/>
  <c r="D27" i="288"/>
  <c r="C27" i="288"/>
  <c r="B27" i="288"/>
  <c r="M26" i="288"/>
  <c r="I25" i="288"/>
  <c r="G25" i="288"/>
  <c r="F25" i="288"/>
  <c r="D25" i="288"/>
  <c r="C25" i="288"/>
  <c r="B25" i="288"/>
  <c r="K24" i="288"/>
  <c r="I23" i="288"/>
  <c r="G23" i="288"/>
  <c r="F23" i="288"/>
  <c r="D23" i="288"/>
  <c r="C23" i="288"/>
  <c r="B23" i="288"/>
  <c r="Q22" i="288"/>
  <c r="I21" i="288"/>
  <c r="G21" i="288"/>
  <c r="F21" i="288"/>
  <c r="D21" i="288"/>
  <c r="C21" i="288"/>
  <c r="B21" i="288"/>
  <c r="K20" i="288"/>
  <c r="I19" i="288"/>
  <c r="G19" i="288"/>
  <c r="F19" i="288"/>
  <c r="D19" i="288"/>
  <c r="C19" i="288"/>
  <c r="B19" i="288"/>
  <c r="M18" i="288"/>
  <c r="I17" i="288"/>
  <c r="G17" i="288"/>
  <c r="F17" i="288"/>
  <c r="D17" i="288"/>
  <c r="C17" i="288"/>
  <c r="B17" i="288"/>
  <c r="U16" i="288"/>
  <c r="K16" i="288"/>
  <c r="I15" i="288"/>
  <c r="G15" i="288"/>
  <c r="F15" i="288"/>
  <c r="D15" i="288"/>
  <c r="C15" i="288"/>
  <c r="B15" i="288"/>
  <c r="O14" i="288"/>
  <c r="I13" i="288"/>
  <c r="G13" i="288"/>
  <c r="F13" i="288"/>
  <c r="D13" i="288"/>
  <c r="C13" i="288"/>
  <c r="B13" i="288"/>
  <c r="K12" i="288"/>
  <c r="I11" i="288"/>
  <c r="G11" i="288"/>
  <c r="F11" i="288"/>
  <c r="D11" i="288"/>
  <c r="C11" i="288"/>
  <c r="B11" i="288"/>
  <c r="M10" i="288"/>
  <c r="I9" i="288"/>
  <c r="G9" i="288"/>
  <c r="F9" i="288"/>
  <c r="D9" i="288"/>
  <c r="C9" i="288"/>
  <c r="B9" i="288"/>
  <c r="K8" i="288"/>
  <c r="U7" i="288"/>
  <c r="I7" i="288"/>
  <c r="G7" i="288"/>
  <c r="F7" i="288"/>
  <c r="D7" i="288"/>
  <c r="C7" i="288"/>
  <c r="B7" i="288"/>
  <c r="Y5" i="288"/>
  <c r="R4" i="288"/>
  <c r="O79" i="288"/>
  <c r="G4" i="288"/>
  <c r="A4" i="288"/>
  <c r="Y3" i="288"/>
  <c r="A1" i="288"/>
  <c r="R57" i="287"/>
  <c r="F52" i="287" s="1"/>
  <c r="D37" i="287"/>
  <c r="C37" i="287"/>
  <c r="B37" i="287"/>
  <c r="I35" i="287"/>
  <c r="G35" i="287"/>
  <c r="D35" i="287"/>
  <c r="C35" i="287"/>
  <c r="B35" i="287"/>
  <c r="M34" i="287"/>
  <c r="D33" i="287"/>
  <c r="C33" i="287"/>
  <c r="B33" i="287"/>
  <c r="K32" i="287"/>
  <c r="D31" i="287"/>
  <c r="C31" i="287"/>
  <c r="B31" i="287"/>
  <c r="O30" i="287"/>
  <c r="D29" i="287"/>
  <c r="C29" i="287"/>
  <c r="B29" i="287"/>
  <c r="K28" i="287"/>
  <c r="D27" i="287"/>
  <c r="C27" i="287"/>
  <c r="B27" i="287"/>
  <c r="M26" i="287"/>
  <c r="D25" i="287"/>
  <c r="C25" i="287"/>
  <c r="B25" i="287"/>
  <c r="K24" i="287"/>
  <c r="D23" i="287"/>
  <c r="C23" i="287"/>
  <c r="B23" i="287"/>
  <c r="Q22" i="287"/>
  <c r="D21" i="287"/>
  <c r="C21" i="287"/>
  <c r="B21" i="287"/>
  <c r="I19" i="287"/>
  <c r="G19" i="287"/>
  <c r="D19" i="287"/>
  <c r="C19" i="287"/>
  <c r="B19" i="287"/>
  <c r="M18" i="287"/>
  <c r="D17" i="287"/>
  <c r="C17" i="287"/>
  <c r="B17" i="287"/>
  <c r="U16" i="287"/>
  <c r="K16" i="287"/>
  <c r="D15" i="287"/>
  <c r="C15" i="287"/>
  <c r="B15" i="287"/>
  <c r="O14" i="287"/>
  <c r="D13" i="287"/>
  <c r="C13" i="287"/>
  <c r="B13" i="287"/>
  <c r="K12" i="287"/>
  <c r="D11" i="287"/>
  <c r="C11" i="287"/>
  <c r="B11" i="287"/>
  <c r="M10" i="287"/>
  <c r="I9" i="287"/>
  <c r="G9" i="287"/>
  <c r="D9" i="287"/>
  <c r="C9" i="287"/>
  <c r="B9" i="287"/>
  <c r="U7" i="287"/>
  <c r="D7" i="287"/>
  <c r="C7" i="287"/>
  <c r="B7" i="287"/>
  <c r="Y5" i="287"/>
  <c r="AF1" i="287" s="1"/>
  <c r="R4" i="287"/>
  <c r="O57" i="287"/>
  <c r="G4" i="287"/>
  <c r="A4" i="287"/>
  <c r="Y3" i="287"/>
  <c r="A1" i="287"/>
  <c r="R62" i="286"/>
  <c r="F55" i="286" s="1"/>
  <c r="I21" i="286"/>
  <c r="G21" i="286"/>
  <c r="F21" i="286"/>
  <c r="D21" i="286"/>
  <c r="C21" i="286"/>
  <c r="B21" i="286"/>
  <c r="K20" i="286"/>
  <c r="I19" i="286"/>
  <c r="G19" i="286"/>
  <c r="F19" i="286"/>
  <c r="D19" i="286"/>
  <c r="C19" i="286"/>
  <c r="B19" i="286"/>
  <c r="M18" i="286"/>
  <c r="I17" i="286"/>
  <c r="G17" i="286"/>
  <c r="F17" i="286"/>
  <c r="D17" i="286"/>
  <c r="C17" i="286"/>
  <c r="B17" i="286"/>
  <c r="U16" i="286"/>
  <c r="K16" i="286"/>
  <c r="I15" i="286"/>
  <c r="G15" i="286"/>
  <c r="F15" i="286"/>
  <c r="D15" i="286"/>
  <c r="C15" i="286"/>
  <c r="B15" i="286"/>
  <c r="O14" i="286"/>
  <c r="I13" i="286"/>
  <c r="G13" i="286"/>
  <c r="F13" i="286"/>
  <c r="D13" i="286"/>
  <c r="C13" i="286"/>
  <c r="B13" i="286"/>
  <c r="K12" i="286"/>
  <c r="I11" i="286"/>
  <c r="G11" i="286"/>
  <c r="F11" i="286"/>
  <c r="D11" i="286"/>
  <c r="C11" i="286"/>
  <c r="B11" i="286"/>
  <c r="M10" i="286"/>
  <c r="I9" i="286"/>
  <c r="G9" i="286"/>
  <c r="F9" i="286"/>
  <c r="D9" i="286"/>
  <c r="C9" i="286"/>
  <c r="B9" i="286"/>
  <c r="K8" i="286"/>
  <c r="U7" i="286"/>
  <c r="I7" i="286"/>
  <c r="G7" i="286"/>
  <c r="F7" i="286"/>
  <c r="D7" i="286"/>
  <c r="C7" i="286"/>
  <c r="B7" i="286"/>
  <c r="Y5" i="286"/>
  <c r="R4" i="286"/>
  <c r="O62" i="286" s="1"/>
  <c r="G4" i="286"/>
  <c r="A4" i="286"/>
  <c r="Y3" i="286"/>
  <c r="A1" i="286"/>
  <c r="R47" i="285"/>
  <c r="E46" i="285" s="1"/>
  <c r="L21" i="285"/>
  <c r="I21" i="285"/>
  <c r="G21" i="285"/>
  <c r="E21" i="285"/>
  <c r="B34" i="285"/>
  <c r="F43" i="285"/>
  <c r="D21" i="285"/>
  <c r="C21" i="285"/>
  <c r="L19" i="285"/>
  <c r="I19" i="285"/>
  <c r="G19" i="285"/>
  <c r="E19" i="285"/>
  <c r="B33" i="285"/>
  <c r="F41" i="285"/>
  <c r="D19" i="285"/>
  <c r="C19" i="285"/>
  <c r="L17" i="285"/>
  <c r="I17" i="285"/>
  <c r="G17" i="285"/>
  <c r="E17" i="285"/>
  <c r="B32" i="285"/>
  <c r="F39" i="285"/>
  <c r="D17" i="285"/>
  <c r="C17" i="285"/>
  <c r="L15" i="285"/>
  <c r="I15" i="285"/>
  <c r="G15" i="285"/>
  <c r="E15" i="285"/>
  <c r="B31" i="285"/>
  <c r="F37" i="285"/>
  <c r="D15" i="285"/>
  <c r="C15" i="285"/>
  <c r="L13" i="285"/>
  <c r="I13" i="285"/>
  <c r="G13" i="285"/>
  <c r="E13" i="285"/>
  <c r="B28" i="285"/>
  <c r="C37" i="285"/>
  <c r="D13" i="285"/>
  <c r="C13" i="285"/>
  <c r="L11" i="285"/>
  <c r="I11" i="285"/>
  <c r="G11" i="285"/>
  <c r="E11" i="285"/>
  <c r="B27" i="285"/>
  <c r="C39" i="285"/>
  <c r="D11" i="285"/>
  <c r="C11" i="285"/>
  <c r="L9" i="285"/>
  <c r="I9" i="285"/>
  <c r="G9" i="285"/>
  <c r="E9" i="285"/>
  <c r="B26" i="285"/>
  <c r="C41" i="285"/>
  <c r="D9" i="285"/>
  <c r="C9" i="285"/>
  <c r="L7" i="285"/>
  <c r="I7" i="285"/>
  <c r="G7" i="285"/>
  <c r="E7" i="285"/>
  <c r="B25" i="285"/>
  <c r="C43" i="285"/>
  <c r="D7" i="285"/>
  <c r="C7" i="285"/>
  <c r="Y5" i="285"/>
  <c r="L4" i="285"/>
  <c r="K53" i="285" s="1"/>
  <c r="E4" i="285"/>
  <c r="A4" i="285"/>
  <c r="Y3" i="285"/>
  <c r="AD1" i="285" s="1"/>
  <c r="A1" i="285"/>
  <c r="R44" i="284"/>
  <c r="E43" i="284" s="1"/>
  <c r="L19" i="284"/>
  <c r="I19" i="284"/>
  <c r="G19" i="284"/>
  <c r="E19" i="284"/>
  <c r="B31" i="284"/>
  <c r="D19" i="284"/>
  <c r="C19" i="284"/>
  <c r="L17" i="284"/>
  <c r="I17" i="284"/>
  <c r="G17" i="284"/>
  <c r="E17" i="284"/>
  <c r="B30" i="284" s="1"/>
  <c r="F38" i="284"/>
  <c r="D17" i="284"/>
  <c r="C17" i="284"/>
  <c r="L15" i="284"/>
  <c r="I15" i="284"/>
  <c r="G15" i="284"/>
  <c r="E15" i="284"/>
  <c r="F36" i="284"/>
  <c r="D15" i="284"/>
  <c r="C15" i="284"/>
  <c r="L13" i="284"/>
  <c r="I13" i="284"/>
  <c r="G13" i="284"/>
  <c r="E13" i="284"/>
  <c r="B28" i="284" s="1"/>
  <c r="F34" i="284"/>
  <c r="D13" i="284"/>
  <c r="C13" i="284"/>
  <c r="L11" i="284"/>
  <c r="I11" i="284"/>
  <c r="G11" i="284"/>
  <c r="E11" i="284"/>
  <c r="B25" i="284" s="1"/>
  <c r="C38" i="284"/>
  <c r="D11" i="284"/>
  <c r="C11" i="284"/>
  <c r="L9" i="284"/>
  <c r="I9" i="284"/>
  <c r="G9" i="284"/>
  <c r="E9" i="284"/>
  <c r="B24" i="284" s="1"/>
  <c r="C36" i="284"/>
  <c r="D9" i="284"/>
  <c r="C9" i="284"/>
  <c r="L7" i="284"/>
  <c r="I7" i="284"/>
  <c r="G7" i="284"/>
  <c r="E7" i="284"/>
  <c r="C34" i="284"/>
  <c r="D7" i="284"/>
  <c r="C7" i="284"/>
  <c r="Y5" i="284"/>
  <c r="L4" i="284"/>
  <c r="K49" i="284" s="1"/>
  <c r="E4" i="284"/>
  <c r="A4" i="284"/>
  <c r="Y3" i="284"/>
  <c r="A1" i="284"/>
  <c r="R47" i="283"/>
  <c r="E40" i="283" s="1"/>
  <c r="L17" i="283"/>
  <c r="I17" i="283"/>
  <c r="G17" i="283"/>
  <c r="E17" i="283"/>
  <c r="B30" i="283"/>
  <c r="F34" i="283"/>
  <c r="D17" i="283"/>
  <c r="C17" i="283"/>
  <c r="L15" i="283"/>
  <c r="I15" i="283"/>
  <c r="G15" i="283"/>
  <c r="E15" i="283"/>
  <c r="B29" i="283" s="1"/>
  <c r="F36" i="283"/>
  <c r="D15" i="283"/>
  <c r="C15" i="283"/>
  <c r="L13" i="283"/>
  <c r="I13" i="283"/>
  <c r="G13" i="283"/>
  <c r="E13" i="283"/>
  <c r="B28" i="283" s="1"/>
  <c r="F32" i="283"/>
  <c r="D13" i="283"/>
  <c r="C13" i="283"/>
  <c r="L11" i="283"/>
  <c r="I11" i="283"/>
  <c r="G11" i="283"/>
  <c r="E11" i="283"/>
  <c r="C36" i="283"/>
  <c r="D11" i="283"/>
  <c r="C11" i="283"/>
  <c r="L9" i="283"/>
  <c r="I9" i="283"/>
  <c r="G9" i="283"/>
  <c r="E9" i="283"/>
  <c r="B24" i="283" s="1"/>
  <c r="C34" i="283"/>
  <c r="D9" i="283"/>
  <c r="C9" i="283"/>
  <c r="L7" i="283"/>
  <c r="I7" i="283"/>
  <c r="G7" i="283"/>
  <c r="E7" i="283"/>
  <c r="B23" i="283" s="1"/>
  <c r="C32" i="283"/>
  <c r="D7" i="283"/>
  <c r="C7" i="283"/>
  <c r="Y5" i="283"/>
  <c r="L4" i="283"/>
  <c r="K47" i="283" s="1"/>
  <c r="E4" i="283"/>
  <c r="A4" i="283"/>
  <c r="Y3" i="283"/>
  <c r="A1" i="283"/>
  <c r="L15" i="282"/>
  <c r="I15" i="282"/>
  <c r="G15" i="282"/>
  <c r="E15" i="282"/>
  <c r="B23" i="282" s="1"/>
  <c r="D15" i="282"/>
  <c r="C15" i="282"/>
  <c r="L13" i="282"/>
  <c r="I13" i="282"/>
  <c r="G13" i="282"/>
  <c r="E13" i="282"/>
  <c r="B22" i="282"/>
  <c r="D13" i="282"/>
  <c r="C13" i="282"/>
  <c r="L11" i="282"/>
  <c r="I11" i="282"/>
  <c r="G11" i="282"/>
  <c r="E11" i="282"/>
  <c r="B21" i="282" s="1"/>
  <c r="D11" i="282"/>
  <c r="C11" i="282"/>
  <c r="L9" i="282"/>
  <c r="I9" i="282"/>
  <c r="G9" i="282"/>
  <c r="E9" i="282"/>
  <c r="B20" i="282" s="1"/>
  <c r="D9" i="282"/>
  <c r="C9" i="282"/>
  <c r="L7" i="282"/>
  <c r="I7" i="282"/>
  <c r="G7" i="282"/>
  <c r="E7" i="282"/>
  <c r="B19" i="282" s="1"/>
  <c r="D7" i="282"/>
  <c r="C7" i="282"/>
  <c r="Y5" i="282"/>
  <c r="L4" i="282"/>
  <c r="K41" i="282" s="1"/>
  <c r="E4" i="282"/>
  <c r="A4" i="282"/>
  <c r="Y3" i="282"/>
  <c r="A1" i="282"/>
  <c r="L13" i="281"/>
  <c r="I13" i="281"/>
  <c r="G13" i="281"/>
  <c r="E13" i="281"/>
  <c r="B22" i="281" s="1"/>
  <c r="D13" i="281"/>
  <c r="C13" i="281"/>
  <c r="L11" i="281"/>
  <c r="I11" i="281"/>
  <c r="G11" i="281"/>
  <c r="E11" i="281"/>
  <c r="D11" i="281"/>
  <c r="C11" i="281"/>
  <c r="L9" i="281"/>
  <c r="I9" i="281"/>
  <c r="G9" i="281"/>
  <c r="E9" i="281"/>
  <c r="B20" i="281"/>
  <c r="D9" i="281"/>
  <c r="C9" i="281"/>
  <c r="L7" i="281"/>
  <c r="I7" i="281"/>
  <c r="G7" i="281"/>
  <c r="E7" i="281"/>
  <c r="B19" i="281" s="1"/>
  <c r="D7" i="281"/>
  <c r="C7" i="281"/>
  <c r="Y5" i="281"/>
  <c r="M4" i="281"/>
  <c r="K41" i="281"/>
  <c r="E4" i="281"/>
  <c r="A4" i="281"/>
  <c r="Y3" i="281"/>
  <c r="A1" i="281"/>
  <c r="L11" i="280"/>
  <c r="I11" i="280"/>
  <c r="G11" i="280"/>
  <c r="E11" i="280"/>
  <c r="B21" i="280" s="1"/>
  <c r="D11" i="280"/>
  <c r="C11" i="280"/>
  <c r="L9" i="280"/>
  <c r="I9" i="280"/>
  <c r="G9" i="280"/>
  <c r="E9" i="280"/>
  <c r="B20" i="280"/>
  <c r="D9" i="280"/>
  <c r="C9" i="280"/>
  <c r="L7" i="280"/>
  <c r="I7" i="280"/>
  <c r="G7" i="280"/>
  <c r="E7" i="280"/>
  <c r="D7" i="280"/>
  <c r="C7" i="280"/>
  <c r="Y5" i="280"/>
  <c r="L4" i="280"/>
  <c r="K41" i="280" s="1"/>
  <c r="E4" i="280"/>
  <c r="A4" i="280"/>
  <c r="Y3" i="280"/>
  <c r="A1" i="280"/>
  <c r="P156" i="279"/>
  <c r="M156" i="279" s="1"/>
  <c r="L156" i="279"/>
  <c r="K156" i="279"/>
  <c r="J156" i="279"/>
  <c r="P155" i="279"/>
  <c r="M155" i="279" s="1"/>
  <c r="L155" i="279"/>
  <c r="K155" i="279"/>
  <c r="J155" i="279"/>
  <c r="P154" i="279"/>
  <c r="M154" i="279" s="1"/>
  <c r="L154" i="279"/>
  <c r="K154" i="279"/>
  <c r="J154" i="279"/>
  <c r="P153" i="279"/>
  <c r="M153" i="279"/>
  <c r="L153" i="279"/>
  <c r="K153" i="279"/>
  <c r="J153" i="279"/>
  <c r="P152" i="279"/>
  <c r="M152" i="279" s="1"/>
  <c r="L152" i="279"/>
  <c r="K152" i="279"/>
  <c r="J152" i="279"/>
  <c r="P151" i="279"/>
  <c r="M151" i="279" s="1"/>
  <c r="L151" i="279"/>
  <c r="K151" i="279"/>
  <c r="J151" i="279"/>
  <c r="P150" i="279"/>
  <c r="M150" i="279" s="1"/>
  <c r="L150" i="279"/>
  <c r="K150" i="279"/>
  <c r="J150" i="279"/>
  <c r="P149" i="279"/>
  <c r="M149" i="279"/>
  <c r="L149" i="279"/>
  <c r="K149" i="279"/>
  <c r="J149" i="279"/>
  <c r="P148" i="279"/>
  <c r="M148" i="279" s="1"/>
  <c r="L148" i="279"/>
  <c r="K148" i="279"/>
  <c r="J148" i="279"/>
  <c r="P147" i="279"/>
  <c r="M147" i="279" s="1"/>
  <c r="L147" i="279"/>
  <c r="K147" i="279"/>
  <c r="J147" i="279"/>
  <c r="P146" i="279"/>
  <c r="M146" i="279" s="1"/>
  <c r="L146" i="279"/>
  <c r="K146" i="279"/>
  <c r="J146" i="279"/>
  <c r="P145" i="279"/>
  <c r="M145" i="279" s="1"/>
  <c r="L145" i="279"/>
  <c r="K145" i="279"/>
  <c r="J145" i="279"/>
  <c r="P144" i="279"/>
  <c r="M144" i="279" s="1"/>
  <c r="L144" i="279"/>
  <c r="K144" i="279"/>
  <c r="J144" i="279"/>
  <c r="P143" i="279"/>
  <c r="M143" i="279" s="1"/>
  <c r="L143" i="279"/>
  <c r="K143" i="279"/>
  <c r="J143" i="279"/>
  <c r="P142" i="279"/>
  <c r="M142" i="279" s="1"/>
  <c r="L142" i="279"/>
  <c r="K142" i="279"/>
  <c r="J142" i="279"/>
  <c r="P141" i="279"/>
  <c r="M141" i="279"/>
  <c r="L141" i="279"/>
  <c r="K141" i="279"/>
  <c r="J141" i="279"/>
  <c r="P140" i="279"/>
  <c r="M140" i="279" s="1"/>
  <c r="L140" i="279"/>
  <c r="K140" i="279"/>
  <c r="J140" i="279"/>
  <c r="P139" i="279"/>
  <c r="M139" i="279" s="1"/>
  <c r="L139" i="279"/>
  <c r="K139" i="279"/>
  <c r="J139" i="279"/>
  <c r="P138" i="279"/>
  <c r="M138" i="279" s="1"/>
  <c r="L138" i="279"/>
  <c r="K138" i="279"/>
  <c r="J138" i="279"/>
  <c r="P137" i="279"/>
  <c r="M137" i="279"/>
  <c r="L137" i="279"/>
  <c r="K137" i="279"/>
  <c r="J137" i="279"/>
  <c r="P136" i="279"/>
  <c r="M136" i="279" s="1"/>
  <c r="L136" i="279"/>
  <c r="K136" i="279"/>
  <c r="J136" i="279"/>
  <c r="P135" i="279"/>
  <c r="M135" i="279" s="1"/>
  <c r="L135" i="279"/>
  <c r="K135" i="279"/>
  <c r="J135" i="279"/>
  <c r="P134" i="279"/>
  <c r="M134" i="279" s="1"/>
  <c r="L134" i="279"/>
  <c r="K134" i="279"/>
  <c r="J134" i="279"/>
  <c r="P133" i="279"/>
  <c r="M133" i="279"/>
  <c r="L133" i="279"/>
  <c r="K133" i="279"/>
  <c r="J133" i="279"/>
  <c r="P132" i="279"/>
  <c r="M132" i="279" s="1"/>
  <c r="L132" i="279"/>
  <c r="K132" i="279"/>
  <c r="J132" i="279"/>
  <c r="P131" i="279"/>
  <c r="M131" i="279" s="1"/>
  <c r="L131" i="279"/>
  <c r="K131" i="279"/>
  <c r="J131" i="279"/>
  <c r="P130" i="279"/>
  <c r="M130" i="279" s="1"/>
  <c r="L130" i="279"/>
  <c r="K130" i="279"/>
  <c r="J130" i="279"/>
  <c r="P129" i="279"/>
  <c r="M129" i="279" s="1"/>
  <c r="L129" i="279"/>
  <c r="K129" i="279"/>
  <c r="J129" i="279"/>
  <c r="P128" i="279"/>
  <c r="M128" i="279" s="1"/>
  <c r="L128" i="279"/>
  <c r="K128" i="279"/>
  <c r="J128" i="279"/>
  <c r="P127" i="279"/>
  <c r="M127" i="279" s="1"/>
  <c r="L127" i="279"/>
  <c r="K127" i="279"/>
  <c r="J127" i="279"/>
  <c r="P126" i="279"/>
  <c r="M126" i="279" s="1"/>
  <c r="L126" i="279"/>
  <c r="K126" i="279"/>
  <c r="J126" i="279"/>
  <c r="P125" i="279"/>
  <c r="M125" i="279" s="1"/>
  <c r="L125" i="279"/>
  <c r="K125" i="279"/>
  <c r="J125" i="279"/>
  <c r="P124" i="279"/>
  <c r="M124" i="279" s="1"/>
  <c r="L124" i="279"/>
  <c r="K124" i="279"/>
  <c r="J124" i="279"/>
  <c r="P123" i="279"/>
  <c r="M123" i="279" s="1"/>
  <c r="L123" i="279"/>
  <c r="K123" i="279"/>
  <c r="J123" i="279"/>
  <c r="P122" i="279"/>
  <c r="M122" i="279" s="1"/>
  <c r="L122" i="279"/>
  <c r="K122" i="279"/>
  <c r="J122" i="279"/>
  <c r="P121" i="279"/>
  <c r="M121" i="279"/>
  <c r="L121" i="279"/>
  <c r="K121" i="279"/>
  <c r="J121" i="279"/>
  <c r="P120" i="279"/>
  <c r="M120" i="279" s="1"/>
  <c r="L120" i="279"/>
  <c r="K120" i="279"/>
  <c r="J120" i="279"/>
  <c r="P119" i="279"/>
  <c r="M119" i="279" s="1"/>
  <c r="L119" i="279"/>
  <c r="K119" i="279"/>
  <c r="J119" i="279"/>
  <c r="P118" i="279"/>
  <c r="M118" i="279" s="1"/>
  <c r="L118" i="279"/>
  <c r="K118" i="279"/>
  <c r="J118" i="279"/>
  <c r="P117" i="279"/>
  <c r="M117" i="279"/>
  <c r="L117" i="279"/>
  <c r="K117" i="279"/>
  <c r="J117" i="279"/>
  <c r="P116" i="279"/>
  <c r="M116" i="279" s="1"/>
  <c r="L116" i="279"/>
  <c r="K116" i="279"/>
  <c r="J116" i="279"/>
  <c r="P115" i="279"/>
  <c r="M115" i="279" s="1"/>
  <c r="L115" i="279"/>
  <c r="K115" i="279"/>
  <c r="J115" i="279"/>
  <c r="P114" i="279"/>
  <c r="M114" i="279" s="1"/>
  <c r="L114" i="279"/>
  <c r="K114" i="279"/>
  <c r="J114" i="279"/>
  <c r="P113" i="279"/>
  <c r="M113" i="279" s="1"/>
  <c r="L113" i="279"/>
  <c r="K113" i="279"/>
  <c r="J113" i="279"/>
  <c r="P112" i="279"/>
  <c r="M112" i="279" s="1"/>
  <c r="L112" i="279"/>
  <c r="K112" i="279"/>
  <c r="J112" i="279"/>
  <c r="P111" i="279"/>
  <c r="M111" i="279" s="1"/>
  <c r="L111" i="279"/>
  <c r="K111" i="279"/>
  <c r="J111" i="279"/>
  <c r="P110" i="279"/>
  <c r="M110" i="279" s="1"/>
  <c r="L110" i="279"/>
  <c r="K110" i="279"/>
  <c r="J110" i="279"/>
  <c r="P109" i="279"/>
  <c r="M109" i="279" s="1"/>
  <c r="L109" i="279"/>
  <c r="K109" i="279"/>
  <c r="J109" i="279"/>
  <c r="P108" i="279"/>
  <c r="M108" i="279" s="1"/>
  <c r="L108" i="279"/>
  <c r="K108" i="279"/>
  <c r="J108" i="279"/>
  <c r="P107" i="279"/>
  <c r="M107" i="279" s="1"/>
  <c r="L107" i="279"/>
  <c r="K107" i="279"/>
  <c r="J107" i="279"/>
  <c r="P106" i="279"/>
  <c r="M106" i="279" s="1"/>
  <c r="L106" i="279"/>
  <c r="K106" i="279"/>
  <c r="J106" i="279"/>
  <c r="P105" i="279"/>
  <c r="M105" i="279"/>
  <c r="L105" i="279"/>
  <c r="K105" i="279"/>
  <c r="J105" i="279"/>
  <c r="P104" i="279"/>
  <c r="M104" i="279" s="1"/>
  <c r="L104" i="279"/>
  <c r="K104" i="279"/>
  <c r="J104" i="279"/>
  <c r="P103" i="279"/>
  <c r="M103" i="279" s="1"/>
  <c r="L103" i="279"/>
  <c r="K103" i="279"/>
  <c r="J103" i="279"/>
  <c r="P102" i="279"/>
  <c r="M102" i="279" s="1"/>
  <c r="L102" i="279"/>
  <c r="K102" i="279"/>
  <c r="J102" i="279"/>
  <c r="P101" i="279"/>
  <c r="M101" i="279"/>
  <c r="L101" i="279"/>
  <c r="K101" i="279"/>
  <c r="J101" i="279"/>
  <c r="P100" i="279"/>
  <c r="M100" i="279" s="1"/>
  <c r="L100" i="279"/>
  <c r="K100" i="279"/>
  <c r="J100" i="279"/>
  <c r="P99" i="279"/>
  <c r="M99" i="279" s="1"/>
  <c r="L99" i="279"/>
  <c r="K99" i="279"/>
  <c r="J99" i="279"/>
  <c r="P98" i="279"/>
  <c r="M98" i="279" s="1"/>
  <c r="L98" i="279"/>
  <c r="K98" i="279"/>
  <c r="J98" i="279"/>
  <c r="P97" i="279"/>
  <c r="M97" i="279" s="1"/>
  <c r="L97" i="279"/>
  <c r="K97" i="279"/>
  <c r="J97" i="279"/>
  <c r="P96" i="279"/>
  <c r="M96" i="279" s="1"/>
  <c r="L96" i="279"/>
  <c r="K96" i="279"/>
  <c r="J96" i="279"/>
  <c r="P95" i="279"/>
  <c r="M95" i="279" s="1"/>
  <c r="L95" i="279"/>
  <c r="K95" i="279"/>
  <c r="J95" i="279"/>
  <c r="P94" i="279"/>
  <c r="M94" i="279" s="1"/>
  <c r="L94" i="279"/>
  <c r="K94" i="279"/>
  <c r="J94" i="279"/>
  <c r="P93" i="279"/>
  <c r="M93" i="279" s="1"/>
  <c r="L93" i="279"/>
  <c r="K93" i="279"/>
  <c r="J93" i="279"/>
  <c r="P92" i="279"/>
  <c r="M92" i="279" s="1"/>
  <c r="L92" i="279"/>
  <c r="K92" i="279"/>
  <c r="J92" i="279"/>
  <c r="P91" i="279"/>
  <c r="M91" i="279" s="1"/>
  <c r="L91" i="279"/>
  <c r="K91" i="279"/>
  <c r="J91" i="279"/>
  <c r="P90" i="279"/>
  <c r="M90" i="279" s="1"/>
  <c r="L90" i="279"/>
  <c r="K90" i="279"/>
  <c r="J90" i="279"/>
  <c r="P89" i="279"/>
  <c r="M89" i="279"/>
  <c r="L89" i="279"/>
  <c r="K89" i="279"/>
  <c r="J89" i="279"/>
  <c r="P88" i="279"/>
  <c r="M88" i="279" s="1"/>
  <c r="L88" i="279"/>
  <c r="K88" i="279"/>
  <c r="J88" i="279"/>
  <c r="P87" i="279"/>
  <c r="M87" i="279" s="1"/>
  <c r="L87" i="279"/>
  <c r="K87" i="279"/>
  <c r="J87" i="279"/>
  <c r="P86" i="279"/>
  <c r="M86" i="279" s="1"/>
  <c r="L86" i="279"/>
  <c r="K86" i="279"/>
  <c r="J86" i="279"/>
  <c r="P85" i="279"/>
  <c r="M85" i="279"/>
  <c r="L85" i="279"/>
  <c r="K85" i="279"/>
  <c r="J85" i="279"/>
  <c r="P84" i="279"/>
  <c r="M84" i="279" s="1"/>
  <c r="L84" i="279"/>
  <c r="K84" i="279"/>
  <c r="J84" i="279"/>
  <c r="P83" i="279"/>
  <c r="M83" i="279" s="1"/>
  <c r="L83" i="279"/>
  <c r="K83" i="279"/>
  <c r="J83" i="279"/>
  <c r="P82" i="279"/>
  <c r="M82" i="279" s="1"/>
  <c r="L82" i="279"/>
  <c r="K82" i="279"/>
  <c r="J82" i="279"/>
  <c r="P81" i="279"/>
  <c r="M81" i="279" s="1"/>
  <c r="L81" i="279"/>
  <c r="K81" i="279"/>
  <c r="J81" i="279"/>
  <c r="P80" i="279"/>
  <c r="M80" i="279" s="1"/>
  <c r="L80" i="279"/>
  <c r="K80" i="279"/>
  <c r="J80" i="279"/>
  <c r="P79" i="279"/>
  <c r="M79" i="279" s="1"/>
  <c r="L79" i="279"/>
  <c r="K79" i="279"/>
  <c r="J79" i="279"/>
  <c r="P78" i="279"/>
  <c r="M78" i="279" s="1"/>
  <c r="L78" i="279"/>
  <c r="K78" i="279"/>
  <c r="J78" i="279"/>
  <c r="P77" i="279"/>
  <c r="M77" i="279" s="1"/>
  <c r="L77" i="279"/>
  <c r="K77" i="279"/>
  <c r="J77" i="279"/>
  <c r="P76" i="279"/>
  <c r="M76" i="279" s="1"/>
  <c r="L76" i="279"/>
  <c r="K76" i="279"/>
  <c r="J76" i="279"/>
  <c r="P75" i="279"/>
  <c r="M75" i="279" s="1"/>
  <c r="L75" i="279"/>
  <c r="K75" i="279"/>
  <c r="J75" i="279"/>
  <c r="P74" i="279"/>
  <c r="M74" i="279" s="1"/>
  <c r="L74" i="279"/>
  <c r="K74" i="279"/>
  <c r="J74" i="279"/>
  <c r="P73" i="279"/>
  <c r="M73" i="279"/>
  <c r="L73" i="279"/>
  <c r="K73" i="279"/>
  <c r="J73" i="279"/>
  <c r="P72" i="279"/>
  <c r="M72" i="279" s="1"/>
  <c r="L72" i="279"/>
  <c r="K72" i="279"/>
  <c r="J72" i="279"/>
  <c r="P71" i="279"/>
  <c r="M71" i="279" s="1"/>
  <c r="L71" i="279"/>
  <c r="K71" i="279"/>
  <c r="J71" i="279"/>
  <c r="P70" i="279"/>
  <c r="M70" i="279" s="1"/>
  <c r="L70" i="279"/>
  <c r="K70" i="279"/>
  <c r="J70" i="279"/>
  <c r="P69" i="279"/>
  <c r="M69" i="279"/>
  <c r="L69" i="279"/>
  <c r="K69" i="279"/>
  <c r="J69" i="279"/>
  <c r="P68" i="279"/>
  <c r="M68" i="279" s="1"/>
  <c r="L68" i="279"/>
  <c r="K68" i="279"/>
  <c r="J68" i="279"/>
  <c r="P67" i="279"/>
  <c r="M67" i="279" s="1"/>
  <c r="L67" i="279"/>
  <c r="K67" i="279"/>
  <c r="J67" i="279"/>
  <c r="P66" i="279"/>
  <c r="M66" i="279" s="1"/>
  <c r="L66" i="279"/>
  <c r="K66" i="279"/>
  <c r="J66" i="279"/>
  <c r="P65" i="279"/>
  <c r="M65" i="279" s="1"/>
  <c r="L65" i="279"/>
  <c r="K65" i="279"/>
  <c r="J65" i="279"/>
  <c r="P64" i="279"/>
  <c r="M64" i="279" s="1"/>
  <c r="L64" i="279"/>
  <c r="K64" i="279"/>
  <c r="J64" i="279"/>
  <c r="P63" i="279"/>
  <c r="M63" i="279" s="1"/>
  <c r="L63" i="279"/>
  <c r="K63" i="279"/>
  <c r="J63" i="279"/>
  <c r="P62" i="279"/>
  <c r="M62" i="279" s="1"/>
  <c r="L62" i="279"/>
  <c r="K62" i="279"/>
  <c r="J62" i="279"/>
  <c r="P61" i="279"/>
  <c r="M61" i="279" s="1"/>
  <c r="L61" i="279"/>
  <c r="K61" i="279"/>
  <c r="J61" i="279"/>
  <c r="P60" i="279"/>
  <c r="M60" i="279" s="1"/>
  <c r="L60" i="279"/>
  <c r="K60" i="279"/>
  <c r="J60" i="279"/>
  <c r="P59" i="279"/>
  <c r="M59" i="279" s="1"/>
  <c r="L59" i="279"/>
  <c r="K59" i="279"/>
  <c r="J59" i="279"/>
  <c r="P58" i="279"/>
  <c r="M58" i="279" s="1"/>
  <c r="L58" i="279"/>
  <c r="K58" i="279"/>
  <c r="J58" i="279"/>
  <c r="P57" i="279"/>
  <c r="M57" i="279"/>
  <c r="L57" i="279"/>
  <c r="K57" i="279"/>
  <c r="J57" i="279"/>
  <c r="P56" i="279"/>
  <c r="M56" i="279" s="1"/>
  <c r="L56" i="279"/>
  <c r="K56" i="279"/>
  <c r="J56" i="279"/>
  <c r="P55" i="279"/>
  <c r="M55" i="279" s="1"/>
  <c r="L55" i="279"/>
  <c r="K55" i="279"/>
  <c r="J55" i="279"/>
  <c r="P54" i="279"/>
  <c r="M54" i="279" s="1"/>
  <c r="L54" i="279"/>
  <c r="K54" i="279"/>
  <c r="J54" i="279"/>
  <c r="P53" i="279"/>
  <c r="M53" i="279"/>
  <c r="L53" i="279"/>
  <c r="K53" i="279"/>
  <c r="J53" i="279"/>
  <c r="P52" i="279"/>
  <c r="M52" i="279" s="1"/>
  <c r="L52" i="279"/>
  <c r="K52" i="279"/>
  <c r="J52" i="279"/>
  <c r="P51" i="279"/>
  <c r="M51" i="279" s="1"/>
  <c r="L51" i="279"/>
  <c r="K51" i="279"/>
  <c r="J51" i="279"/>
  <c r="P50" i="279"/>
  <c r="M50" i="279" s="1"/>
  <c r="L50" i="279"/>
  <c r="K50" i="279"/>
  <c r="J50" i="279"/>
  <c r="P49" i="279"/>
  <c r="M49" i="279" s="1"/>
  <c r="L49" i="279"/>
  <c r="K49" i="279"/>
  <c r="J49" i="279"/>
  <c r="P48" i="279"/>
  <c r="M48" i="279" s="1"/>
  <c r="L48" i="279"/>
  <c r="K48" i="279"/>
  <c r="J48" i="279"/>
  <c r="P47" i="279"/>
  <c r="M47" i="279" s="1"/>
  <c r="L47" i="279"/>
  <c r="K47" i="279"/>
  <c r="J47" i="279"/>
  <c r="P46" i="279"/>
  <c r="M46" i="279" s="1"/>
  <c r="L46" i="279"/>
  <c r="K46" i="279"/>
  <c r="J46" i="279"/>
  <c r="P45" i="279"/>
  <c r="M45" i="279" s="1"/>
  <c r="L45" i="279"/>
  <c r="K45" i="279"/>
  <c r="J45" i="279"/>
  <c r="P44" i="279"/>
  <c r="M44" i="279" s="1"/>
  <c r="L44" i="279"/>
  <c r="K44" i="279"/>
  <c r="J44" i="279"/>
  <c r="P43" i="279"/>
  <c r="M43" i="279" s="1"/>
  <c r="L43" i="279"/>
  <c r="K43" i="279"/>
  <c r="J43" i="279"/>
  <c r="P42" i="279"/>
  <c r="M42" i="279" s="1"/>
  <c r="L42" i="279"/>
  <c r="K42" i="279"/>
  <c r="J42" i="279"/>
  <c r="P41" i="279"/>
  <c r="M41" i="279"/>
  <c r="L41" i="279"/>
  <c r="K41" i="279"/>
  <c r="J41" i="279"/>
  <c r="P40" i="279"/>
  <c r="M40" i="279" s="1"/>
  <c r="L40" i="279"/>
  <c r="K40" i="279"/>
  <c r="J40" i="279"/>
  <c r="H5" i="279"/>
  <c r="D5" i="279"/>
  <c r="C5" i="279"/>
  <c r="A5" i="279"/>
  <c r="A1" i="279"/>
  <c r="R47" i="278"/>
  <c r="I37" i="278"/>
  <c r="G37" i="278"/>
  <c r="F37" i="278"/>
  <c r="D37" i="278"/>
  <c r="C37" i="278"/>
  <c r="B37" i="278"/>
  <c r="K36" i="278"/>
  <c r="B36" i="278"/>
  <c r="I35" i="278"/>
  <c r="G35" i="278"/>
  <c r="F35" i="278"/>
  <c r="D35" i="278"/>
  <c r="C35" i="278"/>
  <c r="B35" i="278"/>
  <c r="M34" i="278"/>
  <c r="B34" i="278"/>
  <c r="I33" i="278"/>
  <c r="G33" i="278"/>
  <c r="F33" i="278"/>
  <c r="D33" i="278"/>
  <c r="C33" i="278"/>
  <c r="B33" i="278"/>
  <c r="K32" i="278"/>
  <c r="B32" i="278"/>
  <c r="I31" i="278"/>
  <c r="G31" i="278"/>
  <c r="F31" i="278"/>
  <c r="D31" i="278"/>
  <c r="C31" i="278"/>
  <c r="B31" i="278"/>
  <c r="B30" i="278"/>
  <c r="I29" i="278"/>
  <c r="G29" i="278"/>
  <c r="F29" i="278"/>
  <c r="D29" i="278"/>
  <c r="C29" i="278"/>
  <c r="B29" i="278"/>
  <c r="K28" i="278"/>
  <c r="B28" i="278"/>
  <c r="I27" i="278"/>
  <c r="G27" i="278"/>
  <c r="F27" i="278"/>
  <c r="D27" i="278"/>
  <c r="C27" i="278"/>
  <c r="B27" i="278"/>
  <c r="M26" i="278"/>
  <c r="B26" i="278"/>
  <c r="I25" i="278"/>
  <c r="G25" i="278"/>
  <c r="F25" i="278"/>
  <c r="D25" i="278"/>
  <c r="C25" i="278"/>
  <c r="B25" i="278"/>
  <c r="K24" i="278"/>
  <c r="B24" i="278"/>
  <c r="I23" i="278"/>
  <c r="G23" i="278"/>
  <c r="F23" i="278"/>
  <c r="D23" i="278"/>
  <c r="C23" i="278"/>
  <c r="B23" i="278"/>
  <c r="B22" i="278"/>
  <c r="I21" i="278"/>
  <c r="G21" i="278"/>
  <c r="F21" i="278"/>
  <c r="D21" i="278"/>
  <c r="C21" i="278"/>
  <c r="B21" i="278"/>
  <c r="K20" i="278"/>
  <c r="B20" i="278"/>
  <c r="I19" i="278"/>
  <c r="G19" i="278"/>
  <c r="F19" i="278"/>
  <c r="D19" i="278"/>
  <c r="C19" i="278"/>
  <c r="B19" i="278"/>
  <c r="M18" i="278"/>
  <c r="B18" i="278"/>
  <c r="I17" i="278"/>
  <c r="G17" i="278"/>
  <c r="F17" i="278"/>
  <c r="D17" i="278"/>
  <c r="C17" i="278"/>
  <c r="B17" i="278"/>
  <c r="U16" i="278"/>
  <c r="K16" i="278"/>
  <c r="B16" i="278"/>
  <c r="I15" i="278"/>
  <c r="G15" i="278"/>
  <c r="F15" i="278"/>
  <c r="D15" i="278"/>
  <c r="C15" i="278"/>
  <c r="B15" i="278"/>
  <c r="B14" i="278"/>
  <c r="I13" i="278"/>
  <c r="G13" i="278"/>
  <c r="F13" i="278"/>
  <c r="D13" i="278"/>
  <c r="C13" i="278"/>
  <c r="B13" i="278"/>
  <c r="K12" i="278"/>
  <c r="B12" i="278"/>
  <c r="I11" i="278"/>
  <c r="G11" i="278"/>
  <c r="F11" i="278"/>
  <c r="D11" i="278"/>
  <c r="C11" i="278"/>
  <c r="B11" i="278"/>
  <c r="M10" i="278"/>
  <c r="B10" i="278"/>
  <c r="I9" i="278"/>
  <c r="G9" i="278"/>
  <c r="F9" i="278"/>
  <c r="D9" i="278"/>
  <c r="C9" i="278"/>
  <c r="B9" i="278"/>
  <c r="K8" i="278"/>
  <c r="U7" i="278"/>
  <c r="I7" i="278"/>
  <c r="G7" i="278"/>
  <c r="F7" i="278"/>
  <c r="D7" i="278"/>
  <c r="C7" i="278"/>
  <c r="B7" i="278"/>
  <c r="R4" i="278"/>
  <c r="O47" i="278" s="1"/>
  <c r="K4" i="278"/>
  <c r="G4" i="278"/>
  <c r="A4" i="278"/>
  <c r="A1" i="278"/>
  <c r="R32" i="277"/>
  <c r="I21" i="277"/>
  <c r="G21" i="277"/>
  <c r="F21" i="277"/>
  <c r="D21" i="277"/>
  <c r="C21" i="277"/>
  <c r="B21" i="277"/>
  <c r="K20" i="277"/>
  <c r="I19" i="277"/>
  <c r="G19" i="277"/>
  <c r="F19" i="277"/>
  <c r="D19" i="277"/>
  <c r="C19" i="277"/>
  <c r="B19" i="277"/>
  <c r="I17" i="277"/>
  <c r="G17" i="277"/>
  <c r="F17" i="277"/>
  <c r="D17" i="277"/>
  <c r="C17" i="277"/>
  <c r="B17" i="277"/>
  <c r="U16" i="277"/>
  <c r="K16" i="277"/>
  <c r="I15" i="277"/>
  <c r="G15" i="277"/>
  <c r="F15" i="277"/>
  <c r="D15" i="277"/>
  <c r="C15" i="277"/>
  <c r="B15" i="277"/>
  <c r="I13" i="277"/>
  <c r="G13" i="277"/>
  <c r="F13" i="277"/>
  <c r="D13" i="277"/>
  <c r="C13" i="277"/>
  <c r="B13" i="277"/>
  <c r="K12" i="277"/>
  <c r="I11" i="277"/>
  <c r="G11" i="277"/>
  <c r="F11" i="277"/>
  <c r="D11" i="277"/>
  <c r="C11" i="277"/>
  <c r="B11" i="277"/>
  <c r="I9" i="277"/>
  <c r="G9" i="277"/>
  <c r="F9" i="277"/>
  <c r="D9" i="277"/>
  <c r="C9" i="277"/>
  <c r="B9" i="277"/>
  <c r="K8" i="277"/>
  <c r="U7" i="277"/>
  <c r="I7" i="277"/>
  <c r="G7" i="277"/>
  <c r="F7" i="277"/>
  <c r="D7" i="277"/>
  <c r="C7" i="277"/>
  <c r="B7" i="277"/>
  <c r="R4" i="277"/>
  <c r="O32" i="277"/>
  <c r="K4" i="277"/>
  <c r="G4" i="277"/>
  <c r="A4" i="277"/>
  <c r="A1" i="277"/>
  <c r="R31" i="276"/>
  <c r="F24" i="276" s="1"/>
  <c r="I21" i="276"/>
  <c r="G21" i="276"/>
  <c r="F21" i="276"/>
  <c r="D21" i="276"/>
  <c r="C21" i="276"/>
  <c r="B21" i="276"/>
  <c r="K20" i="276"/>
  <c r="I19" i="276"/>
  <c r="G19" i="276"/>
  <c r="F19" i="276"/>
  <c r="D19" i="276"/>
  <c r="C19" i="276"/>
  <c r="B19" i="276"/>
  <c r="M18" i="276"/>
  <c r="I17" i="276"/>
  <c r="G17" i="276"/>
  <c r="F17" i="276"/>
  <c r="D17" i="276"/>
  <c r="C17" i="276"/>
  <c r="B17" i="276"/>
  <c r="U16" i="276"/>
  <c r="K16" i="276"/>
  <c r="I15" i="276"/>
  <c r="G15" i="276"/>
  <c r="F15" i="276"/>
  <c r="D15" i="276"/>
  <c r="C15" i="276"/>
  <c r="B15" i="276"/>
  <c r="I13" i="276"/>
  <c r="G13" i="276"/>
  <c r="F13" i="276"/>
  <c r="D13" i="276"/>
  <c r="C13" i="276"/>
  <c r="B13" i="276"/>
  <c r="K12" i="276"/>
  <c r="I11" i="276"/>
  <c r="G11" i="276"/>
  <c r="F11" i="276"/>
  <c r="D11" i="276"/>
  <c r="C11" i="276"/>
  <c r="B11" i="276"/>
  <c r="M10" i="276"/>
  <c r="I9" i="276"/>
  <c r="G9" i="276"/>
  <c r="F9" i="276"/>
  <c r="D9" i="276"/>
  <c r="C9" i="276"/>
  <c r="B9" i="276"/>
  <c r="K8" i="276"/>
  <c r="U7" i="276"/>
  <c r="I7" i="276"/>
  <c r="G7" i="276"/>
  <c r="F7" i="276"/>
  <c r="D7" i="276"/>
  <c r="C7" i="276"/>
  <c r="B7" i="276"/>
  <c r="R4" i="276"/>
  <c r="O31" i="276"/>
  <c r="K4" i="276"/>
  <c r="G4" i="276"/>
  <c r="A4" i="276"/>
  <c r="A1" i="276"/>
  <c r="N122" i="275"/>
  <c r="K122" i="275" s="1"/>
  <c r="J122" i="275"/>
  <c r="I122" i="275"/>
  <c r="H122" i="275"/>
  <c r="N121" i="275"/>
  <c r="K121" i="275"/>
  <c r="J121" i="275"/>
  <c r="I121" i="275"/>
  <c r="H121" i="275"/>
  <c r="N120" i="275"/>
  <c r="K120" i="275" s="1"/>
  <c r="J120" i="275"/>
  <c r="I120" i="275"/>
  <c r="H120" i="275"/>
  <c r="N119" i="275"/>
  <c r="K119" i="275" s="1"/>
  <c r="J119" i="275"/>
  <c r="I119" i="275"/>
  <c r="H119" i="275"/>
  <c r="N118" i="275"/>
  <c r="K118" i="275" s="1"/>
  <c r="J118" i="275"/>
  <c r="I118" i="275"/>
  <c r="H118" i="275"/>
  <c r="N117" i="275"/>
  <c r="K117" i="275"/>
  <c r="J117" i="275"/>
  <c r="I117" i="275"/>
  <c r="H117" i="275"/>
  <c r="N116" i="275"/>
  <c r="K116" i="275"/>
  <c r="J116" i="275"/>
  <c r="I116" i="275"/>
  <c r="H116" i="275"/>
  <c r="N115" i="275"/>
  <c r="K115" i="275" s="1"/>
  <c r="J115" i="275"/>
  <c r="I115" i="275"/>
  <c r="H115" i="275"/>
  <c r="N114" i="275"/>
  <c r="K114" i="275" s="1"/>
  <c r="J114" i="275"/>
  <c r="I114" i="275"/>
  <c r="H114" i="275"/>
  <c r="N113" i="275"/>
  <c r="K113" i="275"/>
  <c r="J113" i="275"/>
  <c r="I113" i="275"/>
  <c r="H113" i="275"/>
  <c r="N112" i="275"/>
  <c r="K112" i="275" s="1"/>
  <c r="J112" i="275"/>
  <c r="I112" i="275"/>
  <c r="H112" i="275"/>
  <c r="N111" i="275"/>
  <c r="K111" i="275" s="1"/>
  <c r="J111" i="275"/>
  <c r="I111" i="275"/>
  <c r="H111" i="275"/>
  <c r="N110" i="275"/>
  <c r="K110" i="275" s="1"/>
  <c r="J110" i="275"/>
  <c r="I110" i="275"/>
  <c r="H110" i="275"/>
  <c r="N109" i="275"/>
  <c r="K109" i="275" s="1"/>
  <c r="J109" i="275"/>
  <c r="I109" i="275"/>
  <c r="H109" i="275"/>
  <c r="N108" i="275"/>
  <c r="K108" i="275" s="1"/>
  <c r="J108" i="275"/>
  <c r="I108" i="275"/>
  <c r="H108" i="275"/>
  <c r="N107" i="275"/>
  <c r="K107" i="275" s="1"/>
  <c r="J107" i="275"/>
  <c r="I107" i="275"/>
  <c r="H107" i="275"/>
  <c r="N106" i="275"/>
  <c r="K106" i="275" s="1"/>
  <c r="J106" i="275"/>
  <c r="I106" i="275"/>
  <c r="H106" i="275"/>
  <c r="N105" i="275"/>
  <c r="K105" i="275"/>
  <c r="J105" i="275"/>
  <c r="I105" i="275"/>
  <c r="H105" i="275"/>
  <c r="N104" i="275"/>
  <c r="K104" i="275" s="1"/>
  <c r="J104" i="275"/>
  <c r="I104" i="275"/>
  <c r="H104" i="275"/>
  <c r="N103" i="275"/>
  <c r="K103" i="275" s="1"/>
  <c r="J103" i="275"/>
  <c r="I103" i="275"/>
  <c r="H103" i="275"/>
  <c r="N102" i="275"/>
  <c r="K102" i="275" s="1"/>
  <c r="J102" i="275"/>
  <c r="I102" i="275"/>
  <c r="H102" i="275"/>
  <c r="N101" i="275"/>
  <c r="K101" i="275"/>
  <c r="J101" i="275"/>
  <c r="I101" i="275"/>
  <c r="H101" i="275"/>
  <c r="N100" i="275"/>
  <c r="K100" i="275" s="1"/>
  <c r="J100" i="275"/>
  <c r="I100" i="275"/>
  <c r="H100" i="275"/>
  <c r="N99" i="275"/>
  <c r="K99" i="275" s="1"/>
  <c r="J99" i="275"/>
  <c r="I99" i="275"/>
  <c r="H99" i="275"/>
  <c r="N98" i="275"/>
  <c r="K98" i="275" s="1"/>
  <c r="J98" i="275"/>
  <c r="I98" i="275"/>
  <c r="H98" i="275"/>
  <c r="N97" i="275"/>
  <c r="K97" i="275"/>
  <c r="J97" i="275"/>
  <c r="I97" i="275"/>
  <c r="H97" i="275"/>
  <c r="N96" i="275"/>
  <c r="K96" i="275" s="1"/>
  <c r="J96" i="275"/>
  <c r="I96" i="275"/>
  <c r="H96" i="275"/>
  <c r="N95" i="275"/>
  <c r="K95" i="275" s="1"/>
  <c r="J95" i="275"/>
  <c r="I95" i="275"/>
  <c r="H95" i="275"/>
  <c r="N94" i="275"/>
  <c r="K94" i="275" s="1"/>
  <c r="J94" i="275"/>
  <c r="I94" i="275"/>
  <c r="H94" i="275"/>
  <c r="N93" i="275"/>
  <c r="K93" i="275" s="1"/>
  <c r="J93" i="275"/>
  <c r="I93" i="275"/>
  <c r="H93" i="275"/>
  <c r="N92" i="275"/>
  <c r="K92" i="275" s="1"/>
  <c r="J92" i="275"/>
  <c r="I92" i="275"/>
  <c r="H92" i="275"/>
  <c r="N91" i="275"/>
  <c r="K91" i="275" s="1"/>
  <c r="J91" i="275"/>
  <c r="I91" i="275"/>
  <c r="H91" i="275"/>
  <c r="N90" i="275"/>
  <c r="K90" i="275" s="1"/>
  <c r="J90" i="275"/>
  <c r="I90" i="275"/>
  <c r="H90" i="275"/>
  <c r="N89" i="275"/>
  <c r="K89" i="275"/>
  <c r="J89" i="275"/>
  <c r="I89" i="275"/>
  <c r="H89" i="275"/>
  <c r="N88" i="275"/>
  <c r="K88" i="275" s="1"/>
  <c r="J88" i="275"/>
  <c r="I88" i="275"/>
  <c r="H88" i="275"/>
  <c r="N87" i="275"/>
  <c r="K87" i="275" s="1"/>
  <c r="J87" i="275"/>
  <c r="I87" i="275"/>
  <c r="H87" i="275"/>
  <c r="N86" i="275"/>
  <c r="K86" i="275" s="1"/>
  <c r="J86" i="275"/>
  <c r="I86" i="275"/>
  <c r="H86" i="275"/>
  <c r="N85" i="275"/>
  <c r="K85" i="275"/>
  <c r="J85" i="275"/>
  <c r="I85" i="275"/>
  <c r="H85" i="275"/>
  <c r="N84" i="275"/>
  <c r="K84" i="275" s="1"/>
  <c r="J84" i="275"/>
  <c r="I84" i="275"/>
  <c r="H84" i="275"/>
  <c r="N83" i="275"/>
  <c r="K83" i="275" s="1"/>
  <c r="J83" i="275"/>
  <c r="I83" i="275"/>
  <c r="H83" i="275"/>
  <c r="N82" i="275"/>
  <c r="K82" i="275" s="1"/>
  <c r="J82" i="275"/>
  <c r="I82" i="275"/>
  <c r="H82" i="275"/>
  <c r="N81" i="275"/>
  <c r="K81" i="275"/>
  <c r="J81" i="275"/>
  <c r="I81" i="275"/>
  <c r="H81" i="275"/>
  <c r="N80" i="275"/>
  <c r="K80" i="275" s="1"/>
  <c r="J80" i="275"/>
  <c r="I80" i="275"/>
  <c r="H80" i="275"/>
  <c r="N79" i="275"/>
  <c r="K79" i="275" s="1"/>
  <c r="J79" i="275"/>
  <c r="I79" i="275"/>
  <c r="H79" i="275"/>
  <c r="N78" i="275"/>
  <c r="K78" i="275" s="1"/>
  <c r="J78" i="275"/>
  <c r="I78" i="275"/>
  <c r="H78" i="275"/>
  <c r="N77" i="275"/>
  <c r="K77" i="275" s="1"/>
  <c r="J77" i="275"/>
  <c r="I77" i="275"/>
  <c r="H77" i="275"/>
  <c r="N76" i="275"/>
  <c r="K76" i="275" s="1"/>
  <c r="J76" i="275"/>
  <c r="I76" i="275"/>
  <c r="H76" i="275"/>
  <c r="N75" i="275"/>
  <c r="K75" i="275" s="1"/>
  <c r="J75" i="275"/>
  <c r="I75" i="275"/>
  <c r="H75" i="275"/>
  <c r="N74" i="275"/>
  <c r="K74" i="275" s="1"/>
  <c r="J74" i="275"/>
  <c r="I74" i="275"/>
  <c r="H74" i="275"/>
  <c r="N73" i="275"/>
  <c r="K73" i="275"/>
  <c r="J73" i="275"/>
  <c r="I73" i="275"/>
  <c r="H73" i="275"/>
  <c r="N72" i="275"/>
  <c r="K72" i="275" s="1"/>
  <c r="J72" i="275"/>
  <c r="I72" i="275"/>
  <c r="H72" i="275"/>
  <c r="N71" i="275"/>
  <c r="K71" i="275" s="1"/>
  <c r="J71" i="275"/>
  <c r="I71" i="275"/>
  <c r="H71" i="275"/>
  <c r="N70" i="275"/>
  <c r="K70" i="275" s="1"/>
  <c r="J70" i="275"/>
  <c r="I70" i="275"/>
  <c r="H70" i="275"/>
  <c r="N69" i="275"/>
  <c r="K69" i="275"/>
  <c r="J69" i="275"/>
  <c r="I69" i="275"/>
  <c r="H69" i="275"/>
  <c r="N68" i="275"/>
  <c r="K68" i="275" s="1"/>
  <c r="J68" i="275"/>
  <c r="I68" i="275"/>
  <c r="H68" i="275"/>
  <c r="N67" i="275"/>
  <c r="K67" i="275" s="1"/>
  <c r="J67" i="275"/>
  <c r="I67" i="275"/>
  <c r="H67" i="275"/>
  <c r="N66" i="275"/>
  <c r="K66" i="275" s="1"/>
  <c r="J66" i="275"/>
  <c r="I66" i="275"/>
  <c r="H66" i="275"/>
  <c r="N65" i="275"/>
  <c r="K65" i="275"/>
  <c r="J65" i="275"/>
  <c r="I65" i="275"/>
  <c r="H65" i="275"/>
  <c r="N64" i="275"/>
  <c r="K64" i="275" s="1"/>
  <c r="J64" i="275"/>
  <c r="I64" i="275"/>
  <c r="H64" i="275"/>
  <c r="N63" i="275"/>
  <c r="K63" i="275" s="1"/>
  <c r="J63" i="275"/>
  <c r="I63" i="275"/>
  <c r="H63" i="275"/>
  <c r="N62" i="275"/>
  <c r="K62" i="275" s="1"/>
  <c r="J62" i="275"/>
  <c r="I62" i="275"/>
  <c r="H62" i="275"/>
  <c r="N61" i="275"/>
  <c r="K61" i="275" s="1"/>
  <c r="J61" i="275"/>
  <c r="I61" i="275"/>
  <c r="H61" i="275"/>
  <c r="N60" i="275"/>
  <c r="K60" i="275" s="1"/>
  <c r="J60" i="275"/>
  <c r="I60" i="275"/>
  <c r="H60" i="275"/>
  <c r="N59" i="275"/>
  <c r="K59" i="275" s="1"/>
  <c r="J59" i="275"/>
  <c r="I59" i="275"/>
  <c r="H59" i="275"/>
  <c r="N58" i="275"/>
  <c r="K58" i="275" s="1"/>
  <c r="J58" i="275"/>
  <c r="I58" i="275"/>
  <c r="H58" i="275"/>
  <c r="N57" i="275"/>
  <c r="K57" i="275"/>
  <c r="J57" i="275"/>
  <c r="I57" i="275"/>
  <c r="H57" i="275"/>
  <c r="N56" i="275"/>
  <c r="K56" i="275" s="1"/>
  <c r="J56" i="275"/>
  <c r="I56" i="275"/>
  <c r="H56" i="275"/>
  <c r="N55" i="275"/>
  <c r="K55" i="275" s="1"/>
  <c r="J55" i="275"/>
  <c r="I55" i="275"/>
  <c r="H55" i="275"/>
  <c r="N54" i="275"/>
  <c r="K54" i="275" s="1"/>
  <c r="J54" i="275"/>
  <c r="I54" i="275"/>
  <c r="H54" i="275"/>
  <c r="N53" i="275"/>
  <c r="K53" i="275"/>
  <c r="J53" i="275"/>
  <c r="I53" i="275"/>
  <c r="H53" i="275"/>
  <c r="N52" i="275"/>
  <c r="K52" i="275" s="1"/>
  <c r="J52" i="275"/>
  <c r="I52" i="275"/>
  <c r="H52" i="275"/>
  <c r="N51" i="275"/>
  <c r="K51" i="275" s="1"/>
  <c r="J51" i="275"/>
  <c r="I51" i="275"/>
  <c r="H51" i="275"/>
  <c r="N50" i="275"/>
  <c r="K50" i="275" s="1"/>
  <c r="J50" i="275"/>
  <c r="I50" i="275"/>
  <c r="H50" i="275"/>
  <c r="N49" i="275"/>
  <c r="K49" i="275"/>
  <c r="J49" i="275"/>
  <c r="I49" i="275"/>
  <c r="H49" i="275"/>
  <c r="N48" i="275"/>
  <c r="K48" i="275" s="1"/>
  <c r="J48" i="275"/>
  <c r="I48" i="275"/>
  <c r="H48" i="275"/>
  <c r="N47" i="275"/>
  <c r="K47" i="275" s="1"/>
  <c r="J47" i="275"/>
  <c r="I47" i="275"/>
  <c r="H47" i="275"/>
  <c r="N46" i="275"/>
  <c r="K46" i="275" s="1"/>
  <c r="J46" i="275"/>
  <c r="I46" i="275"/>
  <c r="H46" i="275"/>
  <c r="N45" i="275"/>
  <c r="K45" i="275" s="1"/>
  <c r="J45" i="275"/>
  <c r="I45" i="275"/>
  <c r="H45" i="275"/>
  <c r="N44" i="275"/>
  <c r="K44" i="275" s="1"/>
  <c r="J44" i="275"/>
  <c r="I44" i="275"/>
  <c r="H44" i="275"/>
  <c r="N43" i="275"/>
  <c r="K43" i="275" s="1"/>
  <c r="J43" i="275"/>
  <c r="I43" i="275"/>
  <c r="H43" i="275"/>
  <c r="N42" i="275"/>
  <c r="K42" i="275" s="1"/>
  <c r="J42" i="275"/>
  <c r="I42" i="275"/>
  <c r="H42" i="275"/>
  <c r="N41" i="275"/>
  <c r="K41" i="275"/>
  <c r="J41" i="275"/>
  <c r="I41" i="275"/>
  <c r="H41" i="275"/>
  <c r="N40" i="275"/>
  <c r="K40" i="275" s="1"/>
  <c r="J40" i="275"/>
  <c r="I40" i="275"/>
  <c r="H40" i="275"/>
  <c r="N39" i="275"/>
  <c r="K39" i="275" s="1"/>
  <c r="J39" i="275"/>
  <c r="I39" i="275"/>
  <c r="H39" i="275"/>
  <c r="N38" i="275"/>
  <c r="K38" i="275" s="1"/>
  <c r="J38" i="275"/>
  <c r="I38" i="275"/>
  <c r="H38" i="275"/>
  <c r="N37" i="275"/>
  <c r="K37" i="275"/>
  <c r="J37" i="275"/>
  <c r="I37" i="275"/>
  <c r="H37" i="275"/>
  <c r="N36" i="275"/>
  <c r="K36" i="275" s="1"/>
  <c r="J36" i="275"/>
  <c r="I36" i="275"/>
  <c r="H36" i="275"/>
  <c r="N35" i="275"/>
  <c r="K35" i="275" s="1"/>
  <c r="J35" i="275"/>
  <c r="I35" i="275"/>
  <c r="H35" i="275"/>
  <c r="N34" i="275"/>
  <c r="K34" i="275" s="1"/>
  <c r="J34" i="275"/>
  <c r="I34" i="275"/>
  <c r="H34" i="275"/>
  <c r="N33" i="275"/>
  <c r="K33" i="275"/>
  <c r="J33" i="275"/>
  <c r="I33" i="275"/>
  <c r="H33" i="275"/>
  <c r="N32" i="275"/>
  <c r="N31" i="275"/>
  <c r="N30" i="275"/>
  <c r="G5" i="275"/>
  <c r="D5" i="275"/>
  <c r="C5" i="275"/>
  <c r="A5" i="275"/>
  <c r="A1" i="275"/>
  <c r="E2" i="240"/>
  <c r="E2" i="239"/>
  <c r="E2" i="236"/>
  <c r="E2" i="234"/>
  <c r="E2" i="233"/>
  <c r="R79" i="240"/>
  <c r="F74" i="240" s="1"/>
  <c r="D69" i="240"/>
  <c r="C69" i="240"/>
  <c r="B69" i="240"/>
  <c r="I67" i="240"/>
  <c r="G67" i="240"/>
  <c r="D67" i="240"/>
  <c r="C67" i="240"/>
  <c r="B67" i="240"/>
  <c r="M66" i="240"/>
  <c r="D65" i="240"/>
  <c r="C65" i="240"/>
  <c r="B65" i="240"/>
  <c r="I63" i="240"/>
  <c r="G63" i="240"/>
  <c r="D63" i="240"/>
  <c r="C63" i="240"/>
  <c r="B63" i="240"/>
  <c r="O62" i="240"/>
  <c r="D61" i="240"/>
  <c r="C61" i="240"/>
  <c r="B61" i="240"/>
  <c r="K60" i="240"/>
  <c r="D59" i="240"/>
  <c r="C59" i="240"/>
  <c r="B59" i="240"/>
  <c r="M58" i="240"/>
  <c r="D57" i="240"/>
  <c r="C57" i="240"/>
  <c r="B57" i="240"/>
  <c r="K56" i="240"/>
  <c r="D55" i="240"/>
  <c r="C55" i="240"/>
  <c r="B55" i="240"/>
  <c r="Q54" i="240"/>
  <c r="D53" i="240"/>
  <c r="C53" i="240"/>
  <c r="B53" i="240"/>
  <c r="K52" i="240"/>
  <c r="D51" i="240"/>
  <c r="C51" i="240"/>
  <c r="B51" i="240"/>
  <c r="M50" i="240"/>
  <c r="I49" i="240"/>
  <c r="G49" i="240"/>
  <c r="D49" i="240"/>
  <c r="C49" i="240"/>
  <c r="B49" i="240"/>
  <c r="D47" i="240"/>
  <c r="C47" i="240"/>
  <c r="B47" i="240"/>
  <c r="O46" i="240"/>
  <c r="D45" i="240"/>
  <c r="C45" i="240"/>
  <c r="B45" i="240"/>
  <c r="I43" i="240"/>
  <c r="G43" i="240"/>
  <c r="D43" i="240"/>
  <c r="C43" i="240"/>
  <c r="B43" i="240"/>
  <c r="M42" i="240"/>
  <c r="I41" i="240"/>
  <c r="G41" i="240"/>
  <c r="D41" i="240"/>
  <c r="C41" i="240"/>
  <c r="B41" i="240"/>
  <c r="D39" i="240"/>
  <c r="C39" i="240"/>
  <c r="B39" i="240"/>
  <c r="Q38" i="240"/>
  <c r="D37" i="240"/>
  <c r="C37" i="240"/>
  <c r="B37" i="240"/>
  <c r="K36" i="240"/>
  <c r="D35" i="240"/>
  <c r="C35" i="240"/>
  <c r="B35" i="240"/>
  <c r="M34" i="240"/>
  <c r="D33" i="240"/>
  <c r="C33" i="240"/>
  <c r="B33" i="240"/>
  <c r="K32" i="240"/>
  <c r="D31" i="240"/>
  <c r="C31" i="240"/>
  <c r="B31" i="240"/>
  <c r="O30" i="240"/>
  <c r="I29" i="240"/>
  <c r="G29" i="240"/>
  <c r="D29" i="240"/>
  <c r="C29" i="240"/>
  <c r="B29" i="240"/>
  <c r="D27" i="240"/>
  <c r="C27" i="240"/>
  <c r="B27" i="240"/>
  <c r="M26" i="240"/>
  <c r="D25" i="240"/>
  <c r="C25" i="240"/>
  <c r="B25" i="240"/>
  <c r="I23" i="240"/>
  <c r="G23" i="240"/>
  <c r="D23" i="240"/>
  <c r="C23" i="240"/>
  <c r="B23" i="240"/>
  <c r="Q22" i="240"/>
  <c r="D21" i="240"/>
  <c r="C21" i="240"/>
  <c r="B21" i="240"/>
  <c r="K20" i="240"/>
  <c r="D19" i="240"/>
  <c r="C19" i="240"/>
  <c r="B19" i="240"/>
  <c r="M18" i="240"/>
  <c r="D17" i="240"/>
  <c r="C17" i="240"/>
  <c r="B17" i="240"/>
  <c r="U16" i="240"/>
  <c r="K16" i="240"/>
  <c r="D15" i="240"/>
  <c r="C15" i="240"/>
  <c r="B15" i="240"/>
  <c r="O14" i="240"/>
  <c r="D13" i="240"/>
  <c r="C13" i="240"/>
  <c r="B13" i="240"/>
  <c r="K12" i="240"/>
  <c r="D11" i="240"/>
  <c r="C11" i="240"/>
  <c r="B11" i="240"/>
  <c r="M10" i="240"/>
  <c r="I9" i="240"/>
  <c r="G9" i="240"/>
  <c r="D9" i="240"/>
  <c r="C9" i="240"/>
  <c r="B9" i="240"/>
  <c r="U7" i="240"/>
  <c r="D7" i="240"/>
  <c r="C7" i="240"/>
  <c r="B7" i="240"/>
  <c r="Y5" i="240"/>
  <c r="R4" i="240"/>
  <c r="O79" i="240" s="1"/>
  <c r="G4" i="240"/>
  <c r="A4" i="240"/>
  <c r="Y3" i="240"/>
  <c r="A1" i="240"/>
  <c r="R57" i="239"/>
  <c r="F50" i="239" s="1"/>
  <c r="D37" i="239"/>
  <c r="C37" i="239"/>
  <c r="B37" i="239"/>
  <c r="I35" i="239"/>
  <c r="G35" i="239"/>
  <c r="D35" i="239"/>
  <c r="C35" i="239"/>
  <c r="B35" i="239"/>
  <c r="M34" i="239"/>
  <c r="D33" i="239"/>
  <c r="C33" i="239"/>
  <c r="B33" i="239"/>
  <c r="K32" i="239"/>
  <c r="D31" i="239"/>
  <c r="C31" i="239"/>
  <c r="B31" i="239"/>
  <c r="O30" i="239"/>
  <c r="D29" i="239"/>
  <c r="C29" i="239"/>
  <c r="B29" i="239"/>
  <c r="K28" i="239"/>
  <c r="D27" i="239"/>
  <c r="C27" i="239"/>
  <c r="B27" i="239"/>
  <c r="M26" i="239"/>
  <c r="D25" i="239"/>
  <c r="C25" i="239"/>
  <c r="B25" i="239"/>
  <c r="K24" i="239"/>
  <c r="D23" i="239"/>
  <c r="C23" i="239"/>
  <c r="B23" i="239"/>
  <c r="Q22" i="239"/>
  <c r="D21" i="239"/>
  <c r="C21" i="239"/>
  <c r="B21" i="239"/>
  <c r="K20" i="239"/>
  <c r="D19" i="239"/>
  <c r="C19" i="239"/>
  <c r="B19" i="239"/>
  <c r="M18" i="239"/>
  <c r="D17" i="239"/>
  <c r="C17" i="239"/>
  <c r="B17" i="239"/>
  <c r="U16" i="239"/>
  <c r="K16" i="239"/>
  <c r="D15" i="239"/>
  <c r="C15" i="239"/>
  <c r="B15" i="239"/>
  <c r="O14" i="239"/>
  <c r="D13" i="239"/>
  <c r="C13" i="239"/>
  <c r="B13" i="239"/>
  <c r="K12" i="239"/>
  <c r="D11" i="239"/>
  <c r="C11" i="239"/>
  <c r="B11" i="239"/>
  <c r="M10" i="239"/>
  <c r="I9" i="239"/>
  <c r="G9" i="239"/>
  <c r="D9" i="239"/>
  <c r="C9" i="239"/>
  <c r="B9" i="239"/>
  <c r="U7" i="239"/>
  <c r="D7" i="239"/>
  <c r="C7" i="239"/>
  <c r="B7" i="239"/>
  <c r="Y5" i="239"/>
  <c r="R4" i="239"/>
  <c r="O57" i="239" s="1"/>
  <c r="G4" i="239"/>
  <c r="A4" i="239"/>
  <c r="Y3" i="239"/>
  <c r="A1" i="239"/>
  <c r="R44" i="236"/>
  <c r="E42" i="236" s="1"/>
  <c r="L19" i="236"/>
  <c r="B31" i="236"/>
  <c r="D19" i="236"/>
  <c r="C19" i="236"/>
  <c r="L17" i="236"/>
  <c r="B30" i="236"/>
  <c r="F38" i="236"/>
  <c r="D17" i="236"/>
  <c r="C17" i="236"/>
  <c r="L15" i="236"/>
  <c r="B29" i="236"/>
  <c r="F36" i="236"/>
  <c r="D15" i="236"/>
  <c r="C15" i="236"/>
  <c r="L13" i="236"/>
  <c r="B28" i="236"/>
  <c r="F34" i="236"/>
  <c r="D13" i="236"/>
  <c r="C13" i="236"/>
  <c r="L11" i="236"/>
  <c r="B25" i="236"/>
  <c r="C38" i="236"/>
  <c r="D11" i="236"/>
  <c r="C11" i="236"/>
  <c r="L9" i="236"/>
  <c r="B24" i="236"/>
  <c r="C36" i="236"/>
  <c r="D9" i="236"/>
  <c r="C9" i="236"/>
  <c r="L7" i="236"/>
  <c r="B23" i="236"/>
  <c r="C34" i="236"/>
  <c r="D7" i="236"/>
  <c r="C7" i="236"/>
  <c r="Y5" i="236"/>
  <c r="L4" i="236"/>
  <c r="K49" i="236"/>
  <c r="E4" i="236"/>
  <c r="A4" i="236"/>
  <c r="Y3" i="236"/>
  <c r="A1" i="236"/>
  <c r="L15" i="234"/>
  <c r="B23" i="234"/>
  <c r="D15" i="234"/>
  <c r="C15" i="234"/>
  <c r="L13" i="234"/>
  <c r="B22" i="234"/>
  <c r="D13" i="234"/>
  <c r="C13" i="234"/>
  <c r="L11" i="234"/>
  <c r="B21" i="234"/>
  <c r="D11" i="234"/>
  <c r="C11" i="234"/>
  <c r="L9" i="234"/>
  <c r="B20" i="234"/>
  <c r="D9" i="234"/>
  <c r="C9" i="234"/>
  <c r="L7" i="234"/>
  <c r="B19" i="234"/>
  <c r="D7" i="234"/>
  <c r="C7" i="234"/>
  <c r="Y5" i="234"/>
  <c r="L4" i="234"/>
  <c r="K41" i="234"/>
  <c r="E4" i="234"/>
  <c r="A4" i="234"/>
  <c r="Y3" i="234"/>
  <c r="AD1" i="234" s="1"/>
  <c r="A1" i="234"/>
  <c r="L13" i="233"/>
  <c r="B22" i="233"/>
  <c r="D13" i="233"/>
  <c r="C13" i="233"/>
  <c r="L11" i="233"/>
  <c r="B21" i="233"/>
  <c r="D11" i="233"/>
  <c r="C11" i="233"/>
  <c r="L9" i="233"/>
  <c r="B20" i="233"/>
  <c r="D9" i="233"/>
  <c r="C9" i="233"/>
  <c r="L7" i="233"/>
  <c r="B19" i="233"/>
  <c r="D7" i="233"/>
  <c r="C7" i="233"/>
  <c r="Y5" i="233"/>
  <c r="M4" i="233"/>
  <c r="K41" i="233" s="1"/>
  <c r="E4" i="233"/>
  <c r="A4" i="233"/>
  <c r="Y3" i="233"/>
  <c r="AJ1" i="233" s="1"/>
  <c r="A1" i="233"/>
  <c r="I9" i="10"/>
  <c r="P22" i="2"/>
  <c r="U8" i="346" s="1"/>
  <c r="P23" i="2"/>
  <c r="P24" i="2"/>
  <c r="U10" i="335"/>
  <c r="P25" i="2"/>
  <c r="P26" i="2"/>
  <c r="P27" i="2"/>
  <c r="U13" i="311"/>
  <c r="P28" i="2"/>
  <c r="P29" i="2"/>
  <c r="Y3" i="11"/>
  <c r="Y5" i="11"/>
  <c r="AH1" i="11" s="1"/>
  <c r="Y3" i="10"/>
  <c r="Y5" i="10"/>
  <c r="L11" i="89"/>
  <c r="L9" i="89"/>
  <c r="L7" i="89"/>
  <c r="L13" i="88"/>
  <c r="L11" i="88"/>
  <c r="L9" i="88"/>
  <c r="L7" i="88"/>
  <c r="L15" i="87"/>
  <c r="L13" i="87"/>
  <c r="L11" i="87"/>
  <c r="L9" i="87"/>
  <c r="L7" i="87"/>
  <c r="L17" i="90"/>
  <c r="L15" i="90"/>
  <c r="L13" i="90"/>
  <c r="L11" i="90"/>
  <c r="L9" i="90"/>
  <c r="L7" i="90"/>
  <c r="Y5" i="89"/>
  <c r="Y3" i="89"/>
  <c r="Y5" i="88"/>
  <c r="Y3" i="88"/>
  <c r="Y5" i="87"/>
  <c r="Y3" i="87"/>
  <c r="Y5" i="90"/>
  <c r="Y3" i="90"/>
  <c r="Y3" i="86"/>
  <c r="Y5" i="86"/>
  <c r="L19" i="86"/>
  <c r="L17" i="86"/>
  <c r="L15" i="86"/>
  <c r="L13" i="86"/>
  <c r="L11" i="86"/>
  <c r="L9" i="86"/>
  <c r="L7" i="86"/>
  <c r="R44" i="86"/>
  <c r="E43" i="86" s="1"/>
  <c r="R47" i="90"/>
  <c r="E40" i="90" s="1"/>
  <c r="J27" i="86"/>
  <c r="C19" i="86"/>
  <c r="B29" i="86"/>
  <c r="F27" i="86"/>
  <c r="B28" i="86"/>
  <c r="B30" i="86"/>
  <c r="B31" i="86"/>
  <c r="F38" i="86"/>
  <c r="F36" i="86"/>
  <c r="F34" i="86"/>
  <c r="L4" i="86"/>
  <c r="K49" i="86" s="1"/>
  <c r="B25" i="86"/>
  <c r="C38" i="86"/>
  <c r="B24" i="86"/>
  <c r="C36" i="86"/>
  <c r="B23" i="86"/>
  <c r="C34" i="86"/>
  <c r="D22" i="86"/>
  <c r="D17" i="86"/>
  <c r="C17" i="86"/>
  <c r="D15" i="86"/>
  <c r="C15" i="86"/>
  <c r="C13" i="86"/>
  <c r="C11" i="86"/>
  <c r="C9" i="86"/>
  <c r="C7" i="86"/>
  <c r="E4" i="86"/>
  <c r="A4" i="86"/>
  <c r="E2" i="86"/>
  <c r="A1" i="86"/>
  <c r="B30" i="90"/>
  <c r="F27" i="90"/>
  <c r="B28" i="90"/>
  <c r="D27" i="90"/>
  <c r="F34" i="90"/>
  <c r="F36" i="90"/>
  <c r="F32" i="90"/>
  <c r="D17" i="90"/>
  <c r="C17" i="90"/>
  <c r="C15" i="90"/>
  <c r="C13" i="90"/>
  <c r="L4" i="90"/>
  <c r="K47" i="90" s="1"/>
  <c r="B25" i="90"/>
  <c r="C36" i="90"/>
  <c r="F22" i="90"/>
  <c r="C34" i="90"/>
  <c r="B23" i="90"/>
  <c r="C32" i="90"/>
  <c r="H22" i="90"/>
  <c r="D11" i="90"/>
  <c r="C11" i="90"/>
  <c r="C9" i="90"/>
  <c r="C7" i="90"/>
  <c r="E4" i="90"/>
  <c r="A4" i="90"/>
  <c r="E2" i="90"/>
  <c r="A1" i="90"/>
  <c r="B23" i="87"/>
  <c r="D15" i="87"/>
  <c r="C15" i="87"/>
  <c r="L4" i="87"/>
  <c r="K41" i="87"/>
  <c r="B22" i="87"/>
  <c r="B21" i="87"/>
  <c r="H18" i="87"/>
  <c r="B19" i="87"/>
  <c r="J18" i="87"/>
  <c r="D13" i="87"/>
  <c r="C13" i="87"/>
  <c r="D11" i="87"/>
  <c r="C11" i="87"/>
  <c r="D9" i="87"/>
  <c r="C9" i="87"/>
  <c r="D7" i="87"/>
  <c r="C7" i="87"/>
  <c r="E4" i="87"/>
  <c r="A4" i="87"/>
  <c r="E2" i="87"/>
  <c r="A1" i="87"/>
  <c r="C13" i="88"/>
  <c r="M4" i="88"/>
  <c r="K41" i="88"/>
  <c r="B21" i="88"/>
  <c r="B20" i="88"/>
  <c r="D18" i="88"/>
  <c r="C11" i="88"/>
  <c r="C9" i="88"/>
  <c r="C7" i="88"/>
  <c r="E4" i="88"/>
  <c r="A4" i="88"/>
  <c r="E2" i="88"/>
  <c r="A1" i="88"/>
  <c r="L4" i="89"/>
  <c r="K41" i="89"/>
  <c r="E4" i="89"/>
  <c r="C11" i="89"/>
  <c r="F18" i="89"/>
  <c r="C9" i="89"/>
  <c r="D18" i="89"/>
  <c r="C7" i="89"/>
  <c r="H18" i="89"/>
  <c r="B21" i="89"/>
  <c r="A4" i="89"/>
  <c r="E2" i="89"/>
  <c r="A1" i="89"/>
  <c r="I67" i="11"/>
  <c r="G67" i="11"/>
  <c r="I65" i="11"/>
  <c r="G65" i="11"/>
  <c r="I59" i="11"/>
  <c r="G59" i="11"/>
  <c r="I51" i="11"/>
  <c r="G51" i="11"/>
  <c r="I45" i="11"/>
  <c r="G45" i="11"/>
  <c r="I41" i="11"/>
  <c r="G41" i="11"/>
  <c r="I35" i="11"/>
  <c r="G35" i="11"/>
  <c r="I27" i="11"/>
  <c r="G27" i="11"/>
  <c r="I25" i="11"/>
  <c r="G25" i="11"/>
  <c r="I19" i="11"/>
  <c r="G19" i="11"/>
  <c r="I13" i="11"/>
  <c r="G13" i="11"/>
  <c r="I9" i="11"/>
  <c r="G9" i="11"/>
  <c r="D69" i="11"/>
  <c r="C69" i="11"/>
  <c r="B69" i="11"/>
  <c r="D67" i="11"/>
  <c r="C67" i="11"/>
  <c r="B67" i="11"/>
  <c r="D65" i="11"/>
  <c r="C65" i="11"/>
  <c r="B65" i="11"/>
  <c r="D63" i="11"/>
  <c r="C63" i="11"/>
  <c r="B63" i="11"/>
  <c r="D61" i="11"/>
  <c r="C61" i="11"/>
  <c r="B61" i="11"/>
  <c r="D59" i="11"/>
  <c r="C59" i="11"/>
  <c r="B59" i="11"/>
  <c r="D57" i="11"/>
  <c r="C57" i="11"/>
  <c r="B57" i="11"/>
  <c r="D55" i="11"/>
  <c r="C55" i="11"/>
  <c r="B55" i="11"/>
  <c r="D53" i="11"/>
  <c r="C53" i="11"/>
  <c r="B53" i="11"/>
  <c r="D51" i="11"/>
  <c r="C51" i="11"/>
  <c r="B51" i="11"/>
  <c r="D49" i="11"/>
  <c r="C49" i="11"/>
  <c r="B49" i="11"/>
  <c r="D47" i="11"/>
  <c r="C47" i="11"/>
  <c r="B47" i="11"/>
  <c r="D45" i="11"/>
  <c r="C45" i="11"/>
  <c r="B45" i="11"/>
  <c r="D43" i="11"/>
  <c r="C43" i="11"/>
  <c r="B43" i="11"/>
  <c r="D41" i="11"/>
  <c r="C41" i="11"/>
  <c r="B41" i="11"/>
  <c r="D39" i="11"/>
  <c r="C39" i="11"/>
  <c r="B39" i="11"/>
  <c r="D37" i="11"/>
  <c r="C37" i="11"/>
  <c r="B37" i="11"/>
  <c r="D35" i="11"/>
  <c r="C35" i="11"/>
  <c r="B35" i="11"/>
  <c r="D33" i="11"/>
  <c r="C33" i="11"/>
  <c r="B33" i="11"/>
  <c r="D31" i="11"/>
  <c r="C31" i="11"/>
  <c r="B31" i="11"/>
  <c r="D29" i="11"/>
  <c r="C29" i="11"/>
  <c r="B29" i="11"/>
  <c r="D27" i="11"/>
  <c r="C27" i="11"/>
  <c r="B27" i="11"/>
  <c r="D25" i="11"/>
  <c r="C25" i="11"/>
  <c r="B25" i="11"/>
  <c r="D23" i="11"/>
  <c r="C23" i="11"/>
  <c r="B23" i="11"/>
  <c r="D21" i="11"/>
  <c r="C21" i="11"/>
  <c r="B21" i="11"/>
  <c r="D19" i="11"/>
  <c r="C19" i="11"/>
  <c r="B19" i="11"/>
  <c r="D17" i="11"/>
  <c r="C17" i="11"/>
  <c r="B17" i="11"/>
  <c r="D15" i="11"/>
  <c r="C15" i="11"/>
  <c r="B15" i="11"/>
  <c r="D13" i="11"/>
  <c r="C13" i="11"/>
  <c r="B13" i="11"/>
  <c r="D11" i="11"/>
  <c r="C11" i="11"/>
  <c r="B11" i="11"/>
  <c r="D9" i="11"/>
  <c r="C9" i="11"/>
  <c r="B9" i="11"/>
  <c r="D7" i="11"/>
  <c r="C7" i="11"/>
  <c r="B7" i="11"/>
  <c r="B5" i="2"/>
  <c r="A5" i="2"/>
  <c r="A1" i="2"/>
  <c r="B9" i="10"/>
  <c r="C9" i="10"/>
  <c r="D9" i="10"/>
  <c r="B11" i="10"/>
  <c r="C11" i="10"/>
  <c r="D11" i="10"/>
  <c r="B13" i="10"/>
  <c r="C13" i="10"/>
  <c r="D13" i="10"/>
  <c r="B15" i="10"/>
  <c r="C15" i="10"/>
  <c r="D15" i="10"/>
  <c r="B17" i="10"/>
  <c r="C17" i="10"/>
  <c r="D17" i="10"/>
  <c r="B19" i="10"/>
  <c r="C19" i="10"/>
  <c r="D19" i="10"/>
  <c r="B21" i="10"/>
  <c r="C21" i="10"/>
  <c r="D21" i="10"/>
  <c r="B23" i="10"/>
  <c r="C23" i="10"/>
  <c r="D23" i="10"/>
  <c r="B25" i="10"/>
  <c r="C25" i="10"/>
  <c r="D25" i="10"/>
  <c r="B27" i="10"/>
  <c r="C27" i="10"/>
  <c r="D27" i="10"/>
  <c r="B29" i="10"/>
  <c r="C29" i="10"/>
  <c r="D29" i="10"/>
  <c r="B31" i="10"/>
  <c r="C31" i="10"/>
  <c r="D31" i="10"/>
  <c r="B33" i="10"/>
  <c r="C33" i="10"/>
  <c r="D33" i="10"/>
  <c r="B35" i="10"/>
  <c r="C35" i="10"/>
  <c r="D35" i="10"/>
  <c r="B37" i="10"/>
  <c r="C37" i="10"/>
  <c r="D37" i="10"/>
  <c r="D7" i="10"/>
  <c r="B7" i="10"/>
  <c r="C7" i="10"/>
  <c r="E2" i="10"/>
  <c r="R4" i="10"/>
  <c r="O57" i="10" s="1"/>
  <c r="I35" i="10"/>
  <c r="G35" i="10"/>
  <c r="M34" i="10"/>
  <c r="K32" i="10"/>
  <c r="O30" i="10"/>
  <c r="K28" i="10"/>
  <c r="M26" i="10"/>
  <c r="K24" i="10"/>
  <c r="Q22" i="10"/>
  <c r="K20" i="10"/>
  <c r="M18" i="10"/>
  <c r="U16" i="10"/>
  <c r="K16" i="10"/>
  <c r="O14" i="10"/>
  <c r="K12" i="10"/>
  <c r="M10" i="10"/>
  <c r="G9" i="10"/>
  <c r="U7" i="10"/>
  <c r="G4" i="10"/>
  <c r="A4" i="10"/>
  <c r="A1" i="10"/>
  <c r="U14" i="10"/>
  <c r="U11" i="10"/>
  <c r="U10" i="10"/>
  <c r="U8" i="10"/>
  <c r="R57" i="10"/>
  <c r="F53" i="10" s="1"/>
  <c r="R4" i="11"/>
  <c r="O79" i="11"/>
  <c r="M66" i="11"/>
  <c r="O62" i="11"/>
  <c r="M58" i="11"/>
  <c r="Q54" i="11"/>
  <c r="M50" i="11"/>
  <c r="K48" i="11"/>
  <c r="O46" i="11"/>
  <c r="M42" i="11"/>
  <c r="Q38" i="11"/>
  <c r="M34" i="11"/>
  <c r="K32" i="11"/>
  <c r="O30" i="11"/>
  <c r="M26" i="11"/>
  <c r="Q22" i="11"/>
  <c r="M18" i="11"/>
  <c r="U16" i="11"/>
  <c r="K16" i="11"/>
  <c r="O14" i="11"/>
  <c r="M10" i="11"/>
  <c r="U7" i="11"/>
  <c r="G4" i="11"/>
  <c r="A4" i="11"/>
  <c r="E2" i="11"/>
  <c r="A1" i="11"/>
  <c r="U15" i="11"/>
  <c r="U14" i="11"/>
  <c r="U11" i="11"/>
  <c r="U10" i="11"/>
  <c r="U8" i="11"/>
  <c r="R79" i="11"/>
  <c r="F75" i="11" s="1"/>
  <c r="D18" i="233"/>
  <c r="F18" i="233"/>
  <c r="H18" i="233"/>
  <c r="J18" i="233"/>
  <c r="D18" i="234"/>
  <c r="F18" i="234"/>
  <c r="H18" i="234"/>
  <c r="J18" i="234"/>
  <c r="U8" i="239"/>
  <c r="U8" i="240"/>
  <c r="U8" i="276"/>
  <c r="U8" i="277"/>
  <c r="U8" i="278"/>
  <c r="U9" i="278"/>
  <c r="U8" i="286"/>
  <c r="U8" i="287"/>
  <c r="U9" i="287"/>
  <c r="U8" i="288"/>
  <c r="U8" i="289"/>
  <c r="U8" i="296"/>
  <c r="U8" i="297"/>
  <c r="U8" i="298"/>
  <c r="U8" i="300"/>
  <c r="U9" i="300"/>
  <c r="U8" i="301"/>
  <c r="U8" i="302"/>
  <c r="U9" i="302"/>
  <c r="U8" i="310"/>
  <c r="U8" i="311"/>
  <c r="U8" i="312"/>
  <c r="U8" i="313"/>
  <c r="U8" i="320"/>
  <c r="U8" i="321"/>
  <c r="U9" i="321"/>
  <c r="U8" i="322"/>
  <c r="U8" i="324"/>
  <c r="U9" i="324"/>
  <c r="U8" i="325"/>
  <c r="U8" i="326"/>
  <c r="U8" i="334"/>
  <c r="U8" i="335"/>
  <c r="U8" i="336"/>
  <c r="U8" i="337"/>
  <c r="U9" i="337"/>
  <c r="U8" i="344"/>
  <c r="U8" i="345"/>
  <c r="U9" i="345"/>
  <c r="H79" i="346"/>
  <c r="H154" i="346" s="1"/>
  <c r="F79" i="346"/>
  <c r="F154" i="346"/>
  <c r="H78" i="346"/>
  <c r="H153" i="346" s="1"/>
  <c r="F78" i="346"/>
  <c r="F153" i="346"/>
  <c r="H77" i="346"/>
  <c r="H152" i="346" s="1"/>
  <c r="F77" i="346"/>
  <c r="F152" i="346"/>
  <c r="H76" i="346"/>
  <c r="H151" i="346" s="1"/>
  <c r="F76" i="346"/>
  <c r="F151" i="346"/>
  <c r="H75" i="346"/>
  <c r="H150" i="346" s="1"/>
  <c r="F75" i="346"/>
  <c r="F150" i="346"/>
  <c r="H74" i="346"/>
  <c r="H149" i="346" s="1"/>
  <c r="F74" i="346"/>
  <c r="F149" i="346"/>
  <c r="K73" i="346"/>
  <c r="K148" i="346" s="1"/>
  <c r="H73" i="346"/>
  <c r="H148" i="346"/>
  <c r="F73" i="346"/>
  <c r="F148" i="346" s="1"/>
  <c r="H72" i="346"/>
  <c r="H147" i="346"/>
  <c r="F72" i="346"/>
  <c r="F147" i="346" s="1"/>
  <c r="D18" i="328"/>
  <c r="F18" i="328"/>
  <c r="H18" i="328"/>
  <c r="D18" i="329"/>
  <c r="F18" i="329"/>
  <c r="H18" i="329"/>
  <c r="J18" i="329"/>
  <c r="D18" i="330"/>
  <c r="F18" i="330"/>
  <c r="H18" i="330"/>
  <c r="J18" i="330"/>
  <c r="L18" i="330"/>
  <c r="D22" i="331"/>
  <c r="F22" i="331"/>
  <c r="H22" i="331"/>
  <c r="D27" i="331"/>
  <c r="F27" i="331"/>
  <c r="H27" i="331"/>
  <c r="D22" i="332"/>
  <c r="F22" i="332"/>
  <c r="H22" i="332"/>
  <c r="D27" i="332"/>
  <c r="F27" i="332"/>
  <c r="H27" i="332"/>
  <c r="J27" i="332"/>
  <c r="D24" i="333"/>
  <c r="F24" i="333"/>
  <c r="H24" i="333"/>
  <c r="J24" i="333"/>
  <c r="D30" i="333"/>
  <c r="F30" i="333"/>
  <c r="H30" i="333"/>
  <c r="J30" i="333"/>
  <c r="F6" i="334"/>
  <c r="K6" i="334"/>
  <c r="M6" i="334"/>
  <c r="F6" i="335"/>
  <c r="K6" i="335"/>
  <c r="M6" i="335"/>
  <c r="O6" i="335"/>
  <c r="F6" i="336"/>
  <c r="K6" i="336"/>
  <c r="M6" i="336"/>
  <c r="O6" i="336"/>
  <c r="Q6" i="336"/>
  <c r="F6" i="337"/>
  <c r="K6" i="337"/>
  <c r="M6" i="337"/>
  <c r="O6" i="337"/>
  <c r="Q6" i="337"/>
  <c r="Q25" i="337"/>
  <c r="Q41" i="337"/>
  <c r="R79" i="344"/>
  <c r="F75" i="344"/>
  <c r="R79" i="345"/>
  <c r="F77" i="345" s="1"/>
  <c r="H79" i="322"/>
  <c r="H154" i="322"/>
  <c r="F79" i="322"/>
  <c r="F154" i="322" s="1"/>
  <c r="H78" i="322"/>
  <c r="H153" i="322"/>
  <c r="F78" i="322"/>
  <c r="F153" i="322" s="1"/>
  <c r="H77" i="322"/>
  <c r="H152" i="322"/>
  <c r="F77" i="322"/>
  <c r="F152" i="322" s="1"/>
  <c r="H76" i="322"/>
  <c r="H151" i="322"/>
  <c r="F76" i="322"/>
  <c r="F151" i="322" s="1"/>
  <c r="H75" i="322"/>
  <c r="H150" i="322"/>
  <c r="F75" i="322"/>
  <c r="F150" i="322" s="1"/>
  <c r="H74" i="322"/>
  <c r="H149" i="322" s="1"/>
  <c r="F74" i="322"/>
  <c r="F149" i="322"/>
  <c r="K73" i="322"/>
  <c r="K148" i="322" s="1"/>
  <c r="H73" i="322"/>
  <c r="H148" i="322"/>
  <c r="F73" i="322"/>
  <c r="F148" i="322" s="1"/>
  <c r="H72" i="322"/>
  <c r="H147" i="322" s="1"/>
  <c r="F72" i="322"/>
  <c r="F147" i="322" s="1"/>
  <c r="D18" i="304"/>
  <c r="F18" i="304"/>
  <c r="H18" i="304"/>
  <c r="F18" i="305"/>
  <c r="H18" i="305"/>
  <c r="J18" i="305"/>
  <c r="F18" i="306"/>
  <c r="H18" i="306"/>
  <c r="L18" i="306"/>
  <c r="D22" i="307"/>
  <c r="F22" i="307"/>
  <c r="H22" i="307"/>
  <c r="D27" i="307"/>
  <c r="F27" i="307"/>
  <c r="D22" i="308"/>
  <c r="F22" i="308"/>
  <c r="H22" i="308"/>
  <c r="D27" i="308"/>
  <c r="F27" i="308"/>
  <c r="H27" i="308"/>
  <c r="J27" i="308"/>
  <c r="D24" i="309"/>
  <c r="F24" i="309"/>
  <c r="H24" i="309"/>
  <c r="J24" i="309"/>
  <c r="D30" i="309"/>
  <c r="F30" i="309"/>
  <c r="H30" i="309"/>
  <c r="J30" i="309"/>
  <c r="F6" i="310"/>
  <c r="K6" i="310"/>
  <c r="M6" i="310"/>
  <c r="F6" i="312"/>
  <c r="K6" i="312"/>
  <c r="M6" i="312"/>
  <c r="O6" i="312"/>
  <c r="Q6" i="312"/>
  <c r="F6" i="313"/>
  <c r="K6" i="313"/>
  <c r="M6" i="313"/>
  <c r="O6" i="313"/>
  <c r="Q6" i="313"/>
  <c r="Q25" i="313"/>
  <c r="Q41" i="313"/>
  <c r="R79" i="320"/>
  <c r="R79" i="321"/>
  <c r="F72" i="321" s="1"/>
  <c r="F72" i="298"/>
  <c r="F147" i="298" s="1"/>
  <c r="F18" i="280"/>
  <c r="H18" i="280"/>
  <c r="D18" i="281"/>
  <c r="F18" i="281"/>
  <c r="J18" i="281"/>
  <c r="D18" i="282"/>
  <c r="F18" i="282"/>
  <c r="H18" i="282"/>
  <c r="J18" i="282"/>
  <c r="L18" i="282"/>
  <c r="D22" i="283"/>
  <c r="F22" i="283"/>
  <c r="D27" i="283"/>
  <c r="F27" i="283"/>
  <c r="H27" i="283"/>
  <c r="F22" i="284"/>
  <c r="H22" i="284"/>
  <c r="D27" i="284"/>
  <c r="H27" i="284"/>
  <c r="J27" i="284"/>
  <c r="D24" i="285"/>
  <c r="F24" i="285"/>
  <c r="H24" i="285"/>
  <c r="J24" i="285"/>
  <c r="D30" i="285"/>
  <c r="F30" i="285"/>
  <c r="H30" i="285"/>
  <c r="J30" i="285"/>
  <c r="F6" i="286"/>
  <c r="K6" i="286"/>
  <c r="M6" i="286"/>
  <c r="F6" i="288"/>
  <c r="K6" i="288"/>
  <c r="M6" i="288"/>
  <c r="O6" i="288"/>
  <c r="Q6" i="288"/>
  <c r="M6" i="289"/>
  <c r="Q41" i="289"/>
  <c r="R79" i="296"/>
  <c r="F75" i="296" s="1"/>
  <c r="R79" i="297"/>
  <c r="F79" i="297" s="1"/>
  <c r="F79" i="345"/>
  <c r="F78" i="345"/>
  <c r="F75" i="345"/>
  <c r="F74" i="345"/>
  <c r="F74" i="344"/>
  <c r="F72" i="344"/>
  <c r="F78" i="297"/>
  <c r="F77" i="297"/>
  <c r="F76" i="297"/>
  <c r="F74" i="297"/>
  <c r="F73" i="297"/>
  <c r="F72" i="297"/>
  <c r="B20" i="87"/>
  <c r="F18" i="87"/>
  <c r="AF1" i="88"/>
  <c r="F72" i="320"/>
  <c r="L18" i="87"/>
  <c r="AK1" i="87"/>
  <c r="AB1" i="11"/>
  <c r="Q41" i="11" s="1"/>
  <c r="AE1" i="11"/>
  <c r="M6" i="11" s="1"/>
  <c r="AF1" i="11"/>
  <c r="AD1" i="11"/>
  <c r="U12" i="346"/>
  <c r="U12" i="345"/>
  <c r="U12" i="321"/>
  <c r="U12" i="326"/>
  <c r="U12" i="336"/>
  <c r="U12" i="344"/>
  <c r="U12" i="297"/>
  <c r="U12" i="296"/>
  <c r="U12" i="278"/>
  <c r="U12" i="300"/>
  <c r="U12" i="286"/>
  <c r="U12" i="288"/>
  <c r="AF1" i="86"/>
  <c r="AH1" i="88"/>
  <c r="AD1" i="88"/>
  <c r="AK1" i="88"/>
  <c r="AG1" i="88"/>
  <c r="AC1" i="88"/>
  <c r="K6" i="11"/>
  <c r="F73" i="321"/>
  <c r="B22" i="88"/>
  <c r="J18" i="88"/>
  <c r="AH1" i="90"/>
  <c r="AC1" i="90"/>
  <c r="AB1" i="88"/>
  <c r="AJ1" i="88"/>
  <c r="AC1" i="11"/>
  <c r="Q6" i="11" s="1"/>
  <c r="O6" i="11"/>
  <c r="U9" i="11"/>
  <c r="U13" i="11"/>
  <c r="U13" i="10"/>
  <c r="AC1" i="10"/>
  <c r="U15" i="345"/>
  <c r="U15" i="336"/>
  <c r="U15" i="334"/>
  <c r="U15" i="301"/>
  <c r="U15" i="325"/>
  <c r="U15" i="287"/>
  <c r="U15" i="278"/>
  <c r="U15" i="240"/>
  <c r="U11" i="335"/>
  <c r="U11" i="336"/>
  <c r="U11" i="334"/>
  <c r="U11" i="344"/>
  <c r="U11" i="337"/>
  <c r="U11" i="325"/>
  <c r="U11" i="311"/>
  <c r="U11" i="324"/>
  <c r="U11" i="322"/>
  <c r="U11" i="313"/>
  <c r="U11" i="302"/>
  <c r="U11" i="346"/>
  <c r="U11" i="345"/>
  <c r="U11" i="326"/>
  <c r="U11" i="320"/>
  <c r="U11" i="310"/>
  <c r="U11" i="301"/>
  <c r="U11" i="300"/>
  <c r="U11" i="298"/>
  <c r="U11" i="289"/>
  <c r="U11" i="286"/>
  <c r="U11" i="277"/>
  <c r="U11" i="312"/>
  <c r="U11" i="296"/>
  <c r="U11" i="287"/>
  <c r="U11" i="240"/>
  <c r="AK1" i="234"/>
  <c r="AG1" i="234"/>
  <c r="AC1" i="234"/>
  <c r="AI1" i="234"/>
  <c r="AE1" i="234"/>
  <c r="U13" i="240"/>
  <c r="U15" i="276"/>
  <c r="U13" i="286"/>
  <c r="F78" i="288"/>
  <c r="F74" i="288"/>
  <c r="F79" i="288"/>
  <c r="F73" i="288"/>
  <c r="F76" i="288"/>
  <c r="U11" i="297"/>
  <c r="AF1" i="335"/>
  <c r="AB1" i="335"/>
  <c r="AE1" i="335"/>
  <c r="AD1" i="335"/>
  <c r="AH1" i="335"/>
  <c r="AG1" i="335"/>
  <c r="AC1" i="335"/>
  <c r="U14" i="346"/>
  <c r="U14" i="335"/>
  <c r="U14" i="344"/>
  <c r="U14" i="337"/>
  <c r="U14" i="325"/>
  <c r="U14" i="322"/>
  <c r="U14" i="321"/>
  <c r="U14" i="320"/>
  <c r="U14" i="334"/>
  <c r="U14" i="336"/>
  <c r="U14" i="313"/>
  <c r="U14" i="310"/>
  <c r="U14" i="298"/>
  <c r="U14" i="297"/>
  <c r="U14" i="296"/>
  <c r="U14" i="288"/>
  <c r="U14" i="286"/>
  <c r="U14" i="345"/>
  <c r="U14" i="312"/>
  <c r="U14" i="289"/>
  <c r="U14" i="287"/>
  <c r="U14" i="326"/>
  <c r="U14" i="277"/>
  <c r="U14" i="239"/>
  <c r="U10" i="336"/>
  <c r="U10" i="334"/>
  <c r="U10" i="346"/>
  <c r="U10" i="345"/>
  <c r="U10" i="337"/>
  <c r="U10" i="326"/>
  <c r="U10" i="322"/>
  <c r="U10" i="321"/>
  <c r="U10" i="320"/>
  <c r="U10" i="324"/>
  <c r="U10" i="312"/>
  <c r="U10" i="310"/>
  <c r="U10" i="313"/>
  <c r="U10" i="311"/>
  <c r="U10" i="301"/>
  <c r="U10" i="300"/>
  <c r="U10" i="298"/>
  <c r="U10" i="297"/>
  <c r="U10" i="296"/>
  <c r="U10" i="344"/>
  <c r="U10" i="325"/>
  <c r="U10" i="302"/>
  <c r="U10" i="289"/>
  <c r="U10" i="288"/>
  <c r="U10" i="276"/>
  <c r="U10" i="239"/>
  <c r="U10" i="278"/>
  <c r="AC1" i="233"/>
  <c r="AF1" i="234"/>
  <c r="U11" i="239"/>
  <c r="U15" i="239"/>
  <c r="U11" i="276"/>
  <c r="U10" i="277"/>
  <c r="U14" i="278"/>
  <c r="F72" i="288"/>
  <c r="U15" i="298"/>
  <c r="U14" i="301"/>
  <c r="AJ1" i="308"/>
  <c r="AF1" i="308"/>
  <c r="AD1" i="308"/>
  <c r="AG1" i="308"/>
  <c r="AC1" i="308"/>
  <c r="AK1" i="309"/>
  <c r="AG1" i="309"/>
  <c r="AC1" i="309"/>
  <c r="AH1" i="309"/>
  <c r="AB1" i="309"/>
  <c r="AJ1" i="309"/>
  <c r="AE1" i="309"/>
  <c r="AD1" i="309"/>
  <c r="AI1" i="309"/>
  <c r="AG1" i="310"/>
  <c r="AC1" i="310"/>
  <c r="AF1" i="310"/>
  <c r="O6" i="310"/>
  <c r="AD1" i="310"/>
  <c r="AH1" i="310"/>
  <c r="AB1" i="310"/>
  <c r="U15" i="310"/>
  <c r="AJ1" i="331"/>
  <c r="AF1" i="331"/>
  <c r="AB1" i="331"/>
  <c r="AI1" i="331"/>
  <c r="AE1" i="331"/>
  <c r="AK1" i="331"/>
  <c r="AC1" i="331"/>
  <c r="AG1" i="331"/>
  <c r="AH1" i="331"/>
  <c r="AD1" i="331"/>
  <c r="U13" i="345"/>
  <c r="U13" i="344"/>
  <c r="U13" i="336"/>
  <c r="U13" i="334"/>
  <c r="U13" i="337"/>
  <c r="U13" i="335"/>
  <c r="U13" i="324"/>
  <c r="U13" i="322"/>
  <c r="U13" i="321"/>
  <c r="U13" i="320"/>
  <c r="U13" i="312"/>
  <c r="U13" i="310"/>
  <c r="U13" i="302"/>
  <c r="U13" i="346"/>
  <c r="U13" i="313"/>
  <c r="U13" i="301"/>
  <c r="U13" i="300"/>
  <c r="U13" i="298"/>
  <c r="U13" i="297"/>
  <c r="U13" i="296"/>
  <c r="U13" i="326"/>
  <c r="U13" i="289"/>
  <c r="U13" i="288"/>
  <c r="U13" i="276"/>
  <c r="U13" i="239"/>
  <c r="U13" i="325"/>
  <c r="U13" i="287"/>
  <c r="AH1" i="234"/>
  <c r="AH1" i="240"/>
  <c r="AB1" i="240"/>
  <c r="U10" i="240"/>
  <c r="U14" i="240"/>
  <c r="U15" i="277"/>
  <c r="F26" i="277"/>
  <c r="F28" i="277"/>
  <c r="U11" i="278"/>
  <c r="AK1" i="280"/>
  <c r="AG1" i="280"/>
  <c r="AC1" i="280"/>
  <c r="AH1" i="280"/>
  <c r="AB1" i="280"/>
  <c r="AJ1" i="280"/>
  <c r="AE1" i="280"/>
  <c r="AE1" i="286"/>
  <c r="AH1" i="286"/>
  <c r="AC1" i="286"/>
  <c r="AF1" i="286"/>
  <c r="U10" i="286"/>
  <c r="F75" i="288"/>
  <c r="U15" i="296"/>
  <c r="AK1" i="305"/>
  <c r="AG1" i="305"/>
  <c r="AC1" i="305"/>
  <c r="AH1" i="305"/>
  <c r="AB1" i="305"/>
  <c r="AJ1" i="305"/>
  <c r="AE1" i="305"/>
  <c r="AI1" i="305"/>
  <c r="AD1" i="305"/>
  <c r="AH1" i="306"/>
  <c r="AC1" i="306"/>
  <c r="AD1" i="306"/>
  <c r="AI1" i="306"/>
  <c r="AK1" i="306"/>
  <c r="U11" i="321"/>
  <c r="AD1" i="233"/>
  <c r="AB1" i="234"/>
  <c r="AJ1" i="234"/>
  <c r="AK1" i="236"/>
  <c r="AG1" i="236"/>
  <c r="AC1" i="236"/>
  <c r="AI1" i="236"/>
  <c r="AE1" i="236"/>
  <c r="AG1" i="239"/>
  <c r="U13" i="277"/>
  <c r="U13" i="278"/>
  <c r="AD1" i="280"/>
  <c r="AI1" i="281"/>
  <c r="AE1" i="281"/>
  <c r="AK1" i="281"/>
  <c r="AF1" i="281"/>
  <c r="AH1" i="281"/>
  <c r="AC1" i="281"/>
  <c r="AI1" i="285"/>
  <c r="AE1" i="285"/>
  <c r="AK1" i="285"/>
  <c r="AF1" i="285"/>
  <c r="AH1" i="285"/>
  <c r="AC1" i="285"/>
  <c r="AB1" i="286"/>
  <c r="AH1" i="287"/>
  <c r="AD1" i="287"/>
  <c r="AG1" i="287"/>
  <c r="AB1" i="287"/>
  <c r="M6" i="287" s="1"/>
  <c r="AE1" i="287"/>
  <c r="U10" i="287"/>
  <c r="U11" i="288"/>
  <c r="F77" i="288"/>
  <c r="U14" i="311"/>
  <c r="U15" i="344"/>
  <c r="AF1" i="282"/>
  <c r="AF1" i="283"/>
  <c r="AH1" i="284"/>
  <c r="AD1" i="284"/>
  <c r="AF1" i="289"/>
  <c r="AB1" i="289"/>
  <c r="F25" i="300"/>
  <c r="F24" i="300"/>
  <c r="E40" i="307"/>
  <c r="E41" i="307"/>
  <c r="Q57" i="313"/>
  <c r="AC1" i="313"/>
  <c r="AF1" i="313"/>
  <c r="AH1" i="282"/>
  <c r="AD1" i="282"/>
  <c r="AH1" i="283"/>
  <c r="AD1" i="283"/>
  <c r="AE1" i="288"/>
  <c r="AD1" i="289"/>
  <c r="H80" i="289"/>
  <c r="H78" i="289"/>
  <c r="H76" i="289"/>
  <c r="H74" i="289"/>
  <c r="H79" i="289"/>
  <c r="H77" i="289"/>
  <c r="H75" i="289"/>
  <c r="H73" i="289"/>
  <c r="F43" i="302"/>
  <c r="F42" i="302"/>
  <c r="F40" i="302"/>
  <c r="AH1" i="307"/>
  <c r="AC1" i="307"/>
  <c r="AK1" i="307"/>
  <c r="E46" i="309"/>
  <c r="AJ1" i="332"/>
  <c r="AF1" i="332"/>
  <c r="AB1" i="332"/>
  <c r="AI1" i="332"/>
  <c r="AE1" i="332"/>
  <c r="AK1" i="332"/>
  <c r="AC1" i="332"/>
  <c r="AG1" i="332"/>
  <c r="AH1" i="332"/>
  <c r="F55" i="334"/>
  <c r="F56" i="334"/>
  <c r="AH1" i="337"/>
  <c r="AD1" i="337"/>
  <c r="AG1" i="337"/>
  <c r="AC1" i="337"/>
  <c r="Q57" i="337"/>
  <c r="AE1" i="337"/>
  <c r="AF1" i="337"/>
  <c r="AD1" i="304"/>
  <c r="AE1" i="306"/>
  <c r="AE1" i="307"/>
  <c r="AG1" i="312"/>
  <c r="AC1" i="312"/>
  <c r="AH1" i="313"/>
  <c r="AD1" i="313"/>
  <c r="F74" i="313"/>
  <c r="F77" i="313"/>
  <c r="F28" i="325"/>
  <c r="F26" i="325"/>
  <c r="AK1" i="329"/>
  <c r="AG1" i="329"/>
  <c r="AC1" i="329"/>
  <c r="AJ1" i="329"/>
  <c r="AF1" i="329"/>
  <c r="AB1" i="329"/>
  <c r="AE1" i="329"/>
  <c r="AI1" i="329"/>
  <c r="AI1" i="304"/>
  <c r="AE1" i="304"/>
  <c r="AJ1" i="306"/>
  <c r="AF1" i="306"/>
  <c r="AB1" i="306"/>
  <c r="AJ1" i="307"/>
  <c r="AF1" i="307"/>
  <c r="AB1" i="307"/>
  <c r="AF1" i="311"/>
  <c r="AB1" i="311"/>
  <c r="H80" i="313"/>
  <c r="H78" i="313"/>
  <c r="H76" i="313"/>
  <c r="H74" i="313"/>
  <c r="E43" i="332"/>
  <c r="E42" i="332"/>
  <c r="AK1" i="333"/>
  <c r="AG1" i="333"/>
  <c r="AC1" i="333"/>
  <c r="AJ1" i="333"/>
  <c r="AF1" i="333"/>
  <c r="AB1" i="333"/>
  <c r="AI1" i="333"/>
  <c r="AE1" i="333"/>
  <c r="F53" i="335"/>
  <c r="F52" i="335"/>
  <c r="F51" i="335"/>
  <c r="E47" i="333"/>
  <c r="E46" i="333"/>
  <c r="F75" i="337"/>
  <c r="AJ1" i="330"/>
  <c r="AF1" i="330"/>
  <c r="AB1" i="330"/>
  <c r="AI1" i="330"/>
  <c r="AE1" i="330"/>
  <c r="H80" i="337"/>
  <c r="H78" i="337"/>
  <c r="H76" i="337"/>
  <c r="H74" i="337"/>
  <c r="F80" i="337"/>
  <c r="F78" i="337"/>
  <c r="F76" i="337"/>
  <c r="F74" i="337"/>
  <c r="AD1" i="328"/>
  <c r="AB1" i="334"/>
  <c r="AB1" i="336"/>
  <c r="F75" i="336"/>
  <c r="AD1" i="10"/>
  <c r="AB1" i="10"/>
  <c r="Q6" i="10" s="1"/>
  <c r="AH1" i="236"/>
  <c r="AF1" i="236"/>
  <c r="AB1" i="236"/>
  <c r="AJ1" i="236"/>
  <c r="F18" i="88"/>
  <c r="F22" i="86"/>
  <c r="AI1" i="87"/>
  <c r="AE1" i="87"/>
  <c r="AI1" i="88"/>
  <c r="AE1" i="88"/>
  <c r="AF1" i="10"/>
  <c r="AE1" i="233"/>
  <c r="AD1" i="236"/>
  <c r="F27" i="277"/>
  <c r="F25" i="277"/>
  <c r="AK1" i="282"/>
  <c r="AJ1" i="282"/>
  <c r="AG1" i="282"/>
  <c r="AC1" i="282"/>
  <c r="AK1" i="284"/>
  <c r="AI1" i="284"/>
  <c r="AF1" i="284"/>
  <c r="AC1" i="284"/>
  <c r="Q41" i="288"/>
  <c r="AG1" i="288"/>
  <c r="AD1" i="288"/>
  <c r="AB1" i="288"/>
  <c r="Q57" i="289"/>
  <c r="AG1" i="289"/>
  <c r="AC1" i="289"/>
  <c r="F28" i="301"/>
  <c r="F26" i="301"/>
  <c r="AG1" i="307"/>
  <c r="AD1" i="307"/>
  <c r="AI1" i="307"/>
  <c r="H79" i="313"/>
  <c r="F79" i="313"/>
  <c r="H77" i="313"/>
  <c r="H75" i="313"/>
  <c r="H73" i="313"/>
  <c r="F80" i="313"/>
  <c r="F76" i="313"/>
  <c r="F73" i="313"/>
  <c r="AI1" i="280"/>
  <c r="AF1" i="280"/>
  <c r="AJ1" i="281"/>
  <c r="AB1" i="281"/>
  <c r="AJ1" i="285"/>
  <c r="AB1" i="285"/>
  <c r="Q6" i="287"/>
  <c r="AC1" i="287"/>
  <c r="AH1" i="289"/>
  <c r="F27" i="301"/>
  <c r="AH1" i="312"/>
  <c r="AE1" i="312"/>
  <c r="AB1" i="312"/>
  <c r="AF1" i="312"/>
  <c r="F79" i="312"/>
  <c r="F77" i="312"/>
  <c r="F75" i="312"/>
  <c r="F73" i="312"/>
  <c r="F78" i="312"/>
  <c r="F74" i="312"/>
  <c r="F78" i="313"/>
  <c r="AH1" i="328"/>
  <c r="AK1" i="328"/>
  <c r="AI1" i="328"/>
  <c r="AF1" i="328"/>
  <c r="AC1" i="328"/>
  <c r="AJ1" i="328"/>
  <c r="AE1" i="328"/>
  <c r="AJ1" i="304"/>
  <c r="AH1" i="304"/>
  <c r="AF1" i="304"/>
  <c r="AB1" i="304"/>
  <c r="AF1" i="305"/>
  <c r="F24" i="324"/>
  <c r="AG1" i="328"/>
  <c r="AK1" i="330"/>
  <c r="AD1" i="330"/>
  <c r="AD1" i="333"/>
  <c r="AH1" i="333"/>
  <c r="AF1" i="336"/>
  <c r="AG1" i="336"/>
  <c r="AD1" i="336"/>
  <c r="F73" i="337"/>
  <c r="H75" i="337"/>
  <c r="H77" i="337"/>
  <c r="D22" i="90"/>
  <c r="AG1" i="311"/>
  <c r="F79" i="321"/>
  <c r="F75" i="297"/>
  <c r="F78" i="321"/>
  <c r="F73" i="320"/>
  <c r="F76" i="321"/>
  <c r="F75" i="321"/>
  <c r="F73" i="296"/>
  <c r="F73" i="344"/>
  <c r="J27" i="236"/>
  <c r="AF1" i="90"/>
  <c r="AG1" i="313"/>
  <c r="AE1" i="313"/>
  <c r="D18" i="87"/>
  <c r="U14" i="302"/>
  <c r="U9" i="346"/>
  <c r="AB1" i="313"/>
  <c r="AB1" i="90"/>
  <c r="AH1" i="311"/>
  <c r="AE1" i="289"/>
  <c r="AG1" i="281"/>
  <c r="AD1" i="281"/>
  <c r="AB1" i="284"/>
  <c r="O6" i="286"/>
  <c r="F56" i="286"/>
  <c r="AC1" i="288"/>
  <c r="AC1" i="304"/>
  <c r="AC1" i="311"/>
  <c r="AC1" i="334"/>
  <c r="AE1" i="311"/>
  <c r="AD1" i="311"/>
  <c r="F25" i="325"/>
  <c r="AE1" i="334"/>
  <c r="AF1" i="334"/>
  <c r="F50" i="287"/>
  <c r="F76" i="289"/>
  <c r="F78" i="289"/>
  <c r="AH1" i="334"/>
  <c r="F40" i="278"/>
  <c r="AG1" i="286"/>
  <c r="F51" i="287"/>
  <c r="F73" i="289"/>
  <c r="F52" i="311"/>
  <c r="AG1" i="330"/>
  <c r="F41" i="278"/>
  <c r="F53" i="311"/>
  <c r="AG1" i="304"/>
  <c r="F76" i="336"/>
  <c r="F72" i="336"/>
  <c r="F73" i="336"/>
  <c r="H27" i="90"/>
  <c r="B20" i="89"/>
  <c r="H27" i="86"/>
  <c r="H18" i="88"/>
  <c r="B24" i="90"/>
  <c r="B19" i="89"/>
  <c r="B19" i="88"/>
  <c r="B29" i="90"/>
  <c r="D27" i="86"/>
  <c r="H22" i="86"/>
  <c r="AF1" i="89"/>
  <c r="AJ1" i="89"/>
  <c r="AG1" i="89"/>
  <c r="AE1" i="89"/>
  <c r="AB1" i="89"/>
  <c r="AI1" i="89"/>
  <c r="AK1" i="89"/>
  <c r="AB1" i="233"/>
  <c r="AF1" i="233"/>
  <c r="AI1" i="233"/>
  <c r="AH1" i="233"/>
  <c r="AK1" i="233"/>
  <c r="AG1" i="233"/>
  <c r="AK1" i="86"/>
  <c r="AD1" i="86"/>
  <c r="AC1" i="86"/>
  <c r="AI1" i="86"/>
  <c r="AB1" i="86"/>
  <c r="AG1" i="86"/>
  <c r="AH1" i="86"/>
  <c r="AE1" i="86"/>
  <c r="AI1" i="90"/>
  <c r="AG1" i="90"/>
  <c r="AJ1" i="90"/>
  <c r="AK1" i="90"/>
  <c r="AE1" i="90"/>
  <c r="O6" i="287"/>
  <c r="AH1" i="239"/>
  <c r="F6" i="239"/>
  <c r="AE1" i="239"/>
  <c r="AB1" i="239"/>
  <c r="AD1" i="239"/>
  <c r="Q6" i="239"/>
  <c r="AF1" i="239"/>
  <c r="AC1" i="239"/>
  <c r="O6" i="239" s="1"/>
  <c r="AJ1" i="87"/>
  <c r="M6" i="311"/>
  <c r="K6" i="311"/>
  <c r="AF1" i="240"/>
  <c r="K6" i="240" s="1"/>
  <c r="AC1" i="240"/>
  <c r="Q6" i="240" s="1"/>
  <c r="AG1" i="240"/>
  <c r="F6" i="240" s="1"/>
  <c r="AD1" i="240"/>
  <c r="O6" i="240"/>
  <c r="F75" i="240"/>
  <c r="F53" i="239"/>
  <c r="D27" i="236"/>
  <c r="E43" i="236"/>
  <c r="F51" i="239"/>
  <c r="F79" i="240"/>
  <c r="H22" i="236"/>
  <c r="F73" i="240"/>
  <c r="H27" i="236"/>
  <c r="F22" i="236"/>
  <c r="L18" i="234"/>
  <c r="F52" i="239"/>
  <c r="F78" i="240"/>
  <c r="F77" i="240"/>
  <c r="F27" i="236"/>
  <c r="D22" i="236"/>
  <c r="F76" i="240"/>
  <c r="F72" i="240"/>
  <c r="F73" i="11"/>
  <c r="F77" i="11"/>
  <c r="E41" i="90"/>
  <c r="F72" i="11"/>
  <c r="F78" i="11"/>
  <c r="F74" i="11"/>
  <c r="F79" i="11"/>
  <c r="F76" i="11"/>
  <c r="M6" i="239"/>
  <c r="F74" i="320" l="1"/>
  <c r="F75" i="320"/>
  <c r="B19" i="280"/>
  <c r="D18" i="280"/>
  <c r="F42" i="326"/>
  <c r="F40" i="326"/>
  <c r="M6" i="10"/>
  <c r="F41" i="326"/>
  <c r="AH1" i="89"/>
  <c r="AC1" i="89"/>
  <c r="AG1" i="10"/>
  <c r="AE1" i="10"/>
  <c r="K6" i="10" s="1"/>
  <c r="AH1" i="10"/>
  <c r="U15" i="335"/>
  <c r="U15" i="313"/>
  <c r="U15" i="321"/>
  <c r="U15" i="289"/>
  <c r="U15" i="324"/>
  <c r="U15" i="320"/>
  <c r="U15" i="300"/>
  <c r="U15" i="10"/>
  <c r="U15" i="337"/>
  <c r="U15" i="326"/>
  <c r="U15" i="311"/>
  <c r="U15" i="312"/>
  <c r="U15" i="288"/>
  <c r="U15" i="322"/>
  <c r="U15" i="286"/>
  <c r="U12" i="10"/>
  <c r="U12" i="11"/>
  <c r="U12" i="337"/>
  <c r="U12" i="320"/>
  <c r="U12" i="313"/>
  <c r="U12" i="324"/>
  <c r="U12" i="287"/>
  <c r="U12" i="240"/>
  <c r="U12" i="277"/>
  <c r="U12" i="335"/>
  <c r="U12" i="325"/>
  <c r="U12" i="334"/>
  <c r="U12" i="311"/>
  <c r="U12" i="298"/>
  <c r="U12" i="312"/>
  <c r="U12" i="301"/>
  <c r="U12" i="276"/>
  <c r="U12" i="302"/>
  <c r="U9" i="240"/>
  <c r="U9" i="277"/>
  <c r="U9" i="286"/>
  <c r="U9" i="288"/>
  <c r="U9" i="296"/>
  <c r="U9" i="298"/>
  <c r="U9" i="301"/>
  <c r="U9" i="310"/>
  <c r="U9" i="312"/>
  <c r="U9" i="320"/>
  <c r="U9" i="322"/>
  <c r="U9" i="325"/>
  <c r="U9" i="334"/>
  <c r="U9" i="336"/>
  <c r="U9" i="344"/>
  <c r="U9" i="10"/>
  <c r="B19" i="305"/>
  <c r="D18" i="305"/>
  <c r="AG1" i="306"/>
  <c r="B30" i="307"/>
  <c r="H27" i="307"/>
  <c r="AB1" i="308"/>
  <c r="AI1" i="308"/>
  <c r="AH1" i="308"/>
  <c r="AK1" i="308"/>
  <c r="F79" i="298"/>
  <c r="F154" i="298" s="1"/>
  <c r="H76" i="298"/>
  <c r="H151" i="298" s="1"/>
  <c r="F75" i="298"/>
  <c r="F150" i="298" s="1"/>
  <c r="F73" i="298"/>
  <c r="F148" i="298" s="1"/>
  <c r="H77" i="298"/>
  <c r="H152" i="298" s="1"/>
  <c r="F76" i="298"/>
  <c r="F151" i="298" s="1"/>
  <c r="K73" i="298"/>
  <c r="K148" i="298" s="1"/>
  <c r="H72" i="298"/>
  <c r="H147" i="298" s="1"/>
  <c r="H78" i="298"/>
  <c r="H153" i="298" s="1"/>
  <c r="F77" i="298"/>
  <c r="F152" i="298" s="1"/>
  <c r="H74" i="298"/>
  <c r="H149" i="298" s="1"/>
  <c r="H73" i="298"/>
  <c r="H148" i="298" s="1"/>
  <c r="F6" i="311"/>
  <c r="F43" i="326"/>
  <c r="F56" i="310"/>
  <c r="F74" i="298"/>
  <c r="F149" i="298" s="1"/>
  <c r="H79" i="298"/>
  <c r="H154" i="298" s="1"/>
  <c r="U9" i="326"/>
  <c r="U9" i="311"/>
  <c r="U9" i="289"/>
  <c r="U9" i="239"/>
  <c r="AF1" i="87"/>
  <c r="AG1" i="87"/>
  <c r="AH1" i="87"/>
  <c r="AC1" i="87"/>
  <c r="AD1" i="87"/>
  <c r="AD1" i="89"/>
  <c r="F43" i="278"/>
  <c r="F42" i="278"/>
  <c r="AI1" i="282"/>
  <c r="AB1" i="282"/>
  <c r="B25" i="283"/>
  <c r="H22" i="283"/>
  <c r="AE1" i="284"/>
  <c r="AJ1" i="284"/>
  <c r="B23" i="284"/>
  <c r="D22" i="284"/>
  <c r="B29" i="284"/>
  <c r="F27" i="284"/>
  <c r="AH1" i="288"/>
  <c r="AF1" i="288"/>
  <c r="O6" i="289"/>
  <c r="F6" i="289"/>
  <c r="Q6" i="289"/>
  <c r="K6" i="289"/>
  <c r="Q25" i="289"/>
  <c r="F80" i="289"/>
  <c r="F79" i="289"/>
  <c r="F77" i="289"/>
  <c r="F75" i="289"/>
  <c r="B19" i="306"/>
  <c r="D18" i="306"/>
  <c r="K6" i="239"/>
  <c r="O6" i="311"/>
  <c r="U15" i="297"/>
  <c r="U15" i="302"/>
  <c r="U15" i="346"/>
  <c r="U12" i="239"/>
  <c r="U12" i="289"/>
  <c r="U12" i="310"/>
  <c r="U12" i="322"/>
  <c r="H75" i="298"/>
  <c r="H150" i="298" s="1"/>
  <c r="U9" i="335"/>
  <c r="U9" i="313"/>
  <c r="U9" i="297"/>
  <c r="U9" i="276"/>
  <c r="B21" i="281"/>
  <c r="H18" i="281"/>
  <c r="AJ1" i="283"/>
  <c r="AI1" i="283"/>
  <c r="AG1" i="283"/>
  <c r="AC1" i="283"/>
  <c r="AE1" i="283"/>
  <c r="AK1" i="283"/>
  <c r="B22" i="306"/>
  <c r="J18" i="306"/>
  <c r="F72" i="345"/>
  <c r="F76" i="345"/>
  <c r="F77" i="321"/>
  <c r="O6" i="10"/>
  <c r="Q41" i="240"/>
  <c r="AE1" i="240"/>
  <c r="E43" i="308"/>
  <c r="E42" i="308"/>
  <c r="F74" i="296"/>
  <c r="F74" i="321"/>
  <c r="F73" i="345"/>
  <c r="AD1" i="90"/>
  <c r="E41" i="283"/>
  <c r="E42" i="284"/>
  <c r="E47" i="285"/>
  <c r="AJ1" i="86"/>
  <c r="AB1" i="87"/>
  <c r="AG1" i="284"/>
  <c r="AH1" i="329"/>
  <c r="AE1" i="308"/>
  <c r="AB1" i="328"/>
  <c r="AC1" i="330"/>
  <c r="AD1" i="332"/>
  <c r="AF1" i="309"/>
  <c r="AD1" i="334"/>
  <c r="AB1" i="337"/>
  <c r="F77" i="337"/>
  <c r="E42" i="86"/>
  <c r="F50" i="10"/>
  <c r="F51" i="10"/>
  <c r="F52" i="10"/>
  <c r="F6" i="10"/>
  <c r="Q6" i="311"/>
  <c r="K6" i="287"/>
  <c r="AG1" i="11"/>
  <c r="F6" i="11" s="1"/>
  <c r="M6" i="240"/>
  <c r="F25" i="276"/>
  <c r="F72" i="296"/>
  <c r="AE1" i="282"/>
  <c r="AG1" i="285"/>
  <c r="AD1" i="286"/>
  <c r="F6" i="287"/>
  <c r="AB1" i="283"/>
  <c r="F53" i="287"/>
  <c r="F74" i="289"/>
  <c r="F72" i="312"/>
  <c r="F76" i="312"/>
  <c r="AE1" i="310"/>
  <c r="AD1" i="312"/>
  <c r="E41" i="331"/>
  <c r="AG1" i="334"/>
  <c r="AE1" i="336"/>
  <c r="F79" i="336"/>
  <c r="F79" i="337"/>
  <c r="Q41" i="336"/>
  <c r="F74" i="336"/>
  <c r="H73" i="337"/>
  <c r="AC1" i="3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4BC08D34-6F85-4ED7-A532-B7573E9082A6}">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B8ACDB86-5387-4A10-A675-6B2E253F1187}">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7EFEE172-DFA4-4513-898F-E6CA2552236D}">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795005FF-184D-488C-9F1D-DACFE4393B96}">
      <text>
        <r>
          <rPr>
            <b/>
            <sz val="8"/>
            <color indexed="8"/>
            <rFont val="Tahoma"/>
            <family val="2"/>
            <charset val="238"/>
          </rPr>
          <t>Amikor kész a kiemelési lista töltsd ki a kiemeléseket 1,2,3,4,…
A ki nem emelteknél hagyd üresen!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280274F0-157C-4D85-AB3C-AD79067E9AE5}">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12E35F92-3460-45F6-AED3-1BE43A4444BD}">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17738689-B9DA-4CB5-9293-9E7E18D600BC}">
      <text>
        <r>
          <rPr>
            <b/>
            <sz val="8"/>
            <color indexed="8"/>
            <rFont val="Tahoma"/>
            <family val="2"/>
            <charset val="238"/>
          </rPr>
          <t xml:space="preserve">Táblakészítés előtt:
Főtábla élőkészitésnél
- kitöltötted a DA, WC, LL, SE, Q-kat?
- kitöltötted a kiemeléseket?
Ha igen: csinálhatod a táblát.
Ha nem: menj vissza és töltsd ki!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DB3D8306-3B51-4EFC-BC96-ACBC767BC617}">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89B89E9B-4954-4ECB-9A91-DD03674DF6A9}">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8532F364-2D0A-4AD5-9247-FBE137ED9DEB}">
      <text>
        <r>
          <rPr>
            <b/>
            <sz val="8"/>
            <color indexed="8"/>
            <rFont val="Tahoma"/>
            <family val="2"/>
            <charset val="238"/>
          </rPr>
          <t xml:space="preserve">TÁBLAKÉSZÍTÉS ELŐTT:
A D ELO táblán:
- kitöltötted a DA, WC, LL, Q értékeket?
- Sorbarendeztél?
Ha IGEN: folytasd a táblakészítést.
Ha NEM: menj vissza és fejezd be az előkészítést!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L6" authorId="0" shapeId="0" xr:uid="{8F996112-C56E-4735-9758-0B3788AB74AB}">
      <text>
        <r>
          <rPr>
            <b/>
            <sz val="8"/>
            <color indexed="8"/>
            <rFont val="Tahoma"/>
            <family val="2"/>
          </rPr>
          <t>A játékos végső elfogadási státusza:
QA= Direkt elfogadva
WC=Szabad kártyás
Üres=nincs a táblában</t>
        </r>
      </text>
    </comment>
    <comment ref="O6" authorId="0" shapeId="0" xr:uid="{368964FC-A4F7-40B5-A248-4C5559E93EFA}">
      <text>
        <r>
          <rPr>
            <b/>
            <sz val="8"/>
            <color indexed="8"/>
            <rFont val="Tahoma"/>
            <family val="2"/>
            <charset val="238"/>
          </rPr>
          <t>Amikor kész a kiemelési lista töltsd ki a kiemeléseket 1,2,3,4,…
A ki nem emelteknél hagyd üresen!</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8AF71E37-55E7-4051-B12C-B9BF13007EAA}">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D8BC1845-74E6-4252-A289-6C330A9F587B}">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B98D4215-8224-41FC-971A-FCE8CD29EFFA}">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AAF958C4-E0E8-4069-A478-07BCB79B221B}">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579B84B9-6CC1-4DDD-B915-E730FA9B1206}">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5978CAE2-679F-4A43-A031-D0864BDE0A91}">
      <text>
        <r>
          <rPr>
            <b/>
            <sz val="8"/>
            <color indexed="8"/>
            <rFont val="Tahoma"/>
            <family val="2"/>
            <charset val="238"/>
          </rPr>
          <t>Amikor kész a kiemelési lista töltsd ki a kiemeléseket 1,2,3,4,…
A ki nem emelteknél hagyd üresen!</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40946032-CC88-4C1B-AF4A-709A3FB86C3D}">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D368D450-93C1-4342-B5EB-02871694A665}">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29CCA463-FDA2-4E95-ABC6-3704DEABF550}">
      <text>
        <r>
          <rPr>
            <b/>
            <sz val="8"/>
            <color indexed="8"/>
            <rFont val="Tahoma"/>
            <family val="2"/>
            <charset val="238"/>
          </rPr>
          <t xml:space="preserve">Táblakészítés előtt:
Főtábla élőkészitésnél
- kitöltötted a DA, WC, LL, SE, Q-kat?
- kitöltötted a kiemeléseket?
Ha igen: csinálhatod a táblát.
Ha nem: menj vissza és töltsd ki!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62F6001E-B138-4132-A6EC-C04D3CCA7160}">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268E0ACF-406E-4120-B4A0-2B4A05913498}">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4ACCB40E-37A5-4153-BF43-CFDFA1FE3CC6}">
      <text>
        <r>
          <rPr>
            <b/>
            <sz val="8"/>
            <color indexed="8"/>
            <rFont val="Tahoma"/>
            <family val="2"/>
            <charset val="238"/>
          </rPr>
          <t xml:space="preserve">TÁBLAKÉSZÍTÉS ELŐTT:
A D ELO táblán:
- kitöltötted a DA, WC, LL, Q értékeket?
- Sorbarendeztél?
Ha IGEN: folytasd a táblakészítést.
Ha NEM: menj vissza és fejezd be az előkészítést!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L6" authorId="0" shapeId="0" xr:uid="{E2FBEDE7-7038-4710-8FFC-AD32C586A841}">
      <text>
        <r>
          <rPr>
            <b/>
            <sz val="8"/>
            <color indexed="8"/>
            <rFont val="Tahoma"/>
            <family val="2"/>
          </rPr>
          <t>A játékos végső elfogadási státusza:
QA= Direkt elfogadva
WC=Szabad kártyás
Üres=nincs a táblában</t>
        </r>
      </text>
    </comment>
    <comment ref="O6" authorId="0" shapeId="0" xr:uid="{2E4D9DF7-86F9-4224-98BC-80754446722F}">
      <text>
        <r>
          <rPr>
            <b/>
            <sz val="8"/>
            <color indexed="8"/>
            <rFont val="Tahoma"/>
            <family val="2"/>
            <charset val="238"/>
          </rPr>
          <t>Amikor kész a kiemelési lista töltsd ki a kiemeléseket 1,2,3,4,…
A ki nem emelteknél hagyd üresen!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5B0C1A70-D19B-4A7A-BE3D-0A8BC0002C61}">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F3EA1E79-BA8E-45E2-A0EF-F968162F1B52}">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1B44F527-E454-4914-AC39-D87C586E0229}">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9114BDA4-1225-44EA-9BE0-431A410AAB72}">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1F2D24C-55BB-46B8-9A17-985B6D362C8F}">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6A9B688-6204-4E46-A80F-85D468E55E06}">
      <text>
        <r>
          <rPr>
            <b/>
            <sz val="8"/>
            <color indexed="8"/>
            <rFont val="Tahoma"/>
            <family val="2"/>
            <charset val="238"/>
          </rPr>
          <t>Amikor kész a kiemelési lista töltsd ki a kiemeléseket 1,2,3,4,…
A ki nem emelteknél hagyd üresen!</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655B8B1A-4CB2-4372-AA22-22B542B90D24}">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3F9A4D4E-C6BF-4D4B-9D1D-18B47BA24F7C}">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39BF72A4-8F80-4D9B-9D49-4F55CAC9F057}">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FACC6CFB-832F-4087-8CCC-84CCC84EE6AD}">
      <text>
        <r>
          <rPr>
            <b/>
            <sz val="8"/>
            <color indexed="8"/>
            <rFont val="Tahoma"/>
            <family val="2"/>
            <charset val="238"/>
          </rPr>
          <t xml:space="preserve">Táblakészítés előtt:
Főtábla élőkészitésnél
- kitöltötted a DA, WC, LL, SE, Q-kat?
- kitöltötted a kiemeléseket?
Ha igen: csinálhatod a táblát.
Ha nem: menj vissza és töltsd ki!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21A72988-9259-43BE-A868-2B6FE6C8159F}">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B979C346-FF3C-4A05-895D-B868F30F4347}">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3B257F48-22A7-43A6-8DF2-04A0C2EE4296}">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E637A8FA-D437-4DB1-B878-098FD9260081}">
      <text>
        <r>
          <rPr>
            <b/>
            <sz val="8"/>
            <color indexed="8"/>
            <rFont val="Tahoma"/>
            <family val="2"/>
            <charset val="238"/>
          </rPr>
          <t xml:space="preserve">TÁBLAKÉSZÍTÉS ELŐTT:
A D ELO táblán:
- kitöltötted a DA, WC, LL, Q értékeket?
- Sorbarendeztél?
Ha IGEN: folytasd a táblakészítést.
Ha NEM: menj vissza és fejezd be az előkészítést!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642A5D09-3812-403E-A3B8-C4AF8EBA7827}">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FB823401-BA47-4993-AF5D-EDEEC9771782}">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L6" authorId="0" shapeId="0" xr:uid="{DB14A589-163A-4107-8F01-015A29A9D97E}">
      <text>
        <r>
          <rPr>
            <b/>
            <sz val="8"/>
            <color indexed="8"/>
            <rFont val="Tahoma"/>
            <family val="2"/>
          </rPr>
          <t>A játékos végső elfogadási státusza:
QA= Direkt elfogadva
WC=Szabad kártyás
Üres=nincs a táblában</t>
        </r>
      </text>
    </comment>
    <comment ref="O6" authorId="0" shapeId="0" xr:uid="{97BF2FA3-E47D-41BC-A54C-15AD2CF57EED}">
      <text>
        <r>
          <rPr>
            <b/>
            <sz val="8"/>
            <color indexed="8"/>
            <rFont val="Tahoma"/>
            <family val="2"/>
            <charset val="238"/>
          </rPr>
          <t>Amikor kész a kiemelési lista töltsd ki a kiemeléseket 1,2,3,4,…
A ki nem emelteknél hagyd üresen!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F66F2AED-95E7-4E49-A9CE-BAC930044FEE}">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F33238F8-38B5-44B6-966A-DCEA0E161448}">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sharedStrings.xml><?xml version="1.0" encoding="utf-8"?>
<sst xmlns="http://schemas.openxmlformats.org/spreadsheetml/2006/main" count="8861" uniqueCount="909">
  <si>
    <t>Umpire</t>
  </si>
  <si>
    <t>Seed Sort</t>
  </si>
  <si>
    <t>AccSort</t>
  </si>
  <si>
    <t>CU</t>
  </si>
  <si>
    <t>St.</t>
  </si>
  <si>
    <t>Seed</t>
  </si>
  <si>
    <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</si>
  <si>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</si>
  <si>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</si>
  <si>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</si>
  <si>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</si>
  <si>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</si>
  <si>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</si>
  <si>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</si>
  <si>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</si>
  <si>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</si>
  <si>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</si>
  <si>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</si>
  <si>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</si>
  <si>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</si>
  <si>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</si>
  <si>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</si>
  <si>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</si>
  <si>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</si>
  <si>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</si>
  <si>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</si>
  <si>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</si>
  <si>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</si>
  <si>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</si>
  <si>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</si>
  <si>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</si>
  <si>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</si>
  <si>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</si>
  <si>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</si>
  <si>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</si>
  <si>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</si>
  <si>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</si>
  <si>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</si>
  <si>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</si>
  <si>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</si>
  <si>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</si>
  <si>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</si>
  <si>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</si>
  <si>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</si>
  <si>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</si>
  <si>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</si>
  <si>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</si>
  <si>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</si>
  <si>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</si>
  <si>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</si>
  <si>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</si>
  <si>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</si>
  <si>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</si>
  <si>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</si>
  <si>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</si>
  <si>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</si>
  <si>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</si>
  <si>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</si>
  <si>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</si>
  <si>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</si>
  <si>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</si>
  <si>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</si>
  <si>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</si>
  <si>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</si>
  <si>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</si>
  <si>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</si>
  <si>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</si>
  <si>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</si>
  <si>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</si>
  <si>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</si>
  <si>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</si>
  <si>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
  </si>
  <si>
    <t>NatSort</t>
  </si>
  <si>
    <t>AccBasic</t>
  </si>
  <si>
    <t>NatSort
if not 
Seed</t>
  </si>
  <si>
    <t>Ezt az oldalt soha ne töröld le !!!</t>
  </si>
  <si>
    <t>Töltsd ki a zöld mezőket!</t>
  </si>
  <si>
    <t>A verseny neve:</t>
  </si>
  <si>
    <t>A verseny dátuma (éééé.hh.nn)</t>
  </si>
  <si>
    <t>Város</t>
  </si>
  <si>
    <t>Versenybíró:</t>
  </si>
  <si>
    <t>Közreműködő bírók</t>
  </si>
  <si>
    <t>Dátum</t>
  </si>
  <si>
    <t>Töltsd ki a táblázatot a játékvezetők nevével. Az első 8 neve fog megjelenni a táblákban lévő legördülő menükben</t>
  </si>
  <si>
    <t>Székbírók</t>
  </si>
  <si>
    <t>Családi név</t>
  </si>
  <si>
    <t>Keresztnév</t>
  </si>
  <si>
    <t>Kategória</t>
  </si>
  <si>
    <t>Versenybíró</t>
  </si>
  <si>
    <t>Ssz.</t>
  </si>
  <si>
    <t>Egyesület</t>
  </si>
  <si>
    <t>Kódszám</t>
  </si>
  <si>
    <t>Versenybíró aláírása</t>
  </si>
  <si>
    <t>Egyéni selejtezőtábla</t>
  </si>
  <si>
    <t>ELŐKÉSZÍTŐ LISTA</t>
  </si>
  <si>
    <t>Sor</t>
  </si>
  <si>
    <t>Nevezett Igen</t>
  </si>
  <si>
    <t>Nevezési rangsor</t>
  </si>
  <si>
    <t>Elfogadási státusz QA/WC</t>
  </si>
  <si>
    <t>Sorsolási rangsor</t>
  </si>
  <si>
    <t>Kiemelés</t>
  </si>
  <si>
    <t>Kiem</t>
  </si>
  <si>
    <t>2. forduló</t>
  </si>
  <si>
    <t>Feljutók</t>
  </si>
  <si>
    <t>kód</t>
  </si>
  <si>
    <t>Rangsor</t>
  </si>
  <si>
    <t>Dátuma</t>
  </si>
  <si>
    <t>Kiemeltek</t>
  </si>
  <si>
    <t>Alternatívok</t>
  </si>
  <si>
    <t>Helyettesítik</t>
  </si>
  <si>
    <t>Sorsolás ideje:</t>
  </si>
  <si>
    <t>Utolsó elfogadott játékos</t>
  </si>
  <si>
    <t>Sorsoló játékosok</t>
  </si>
  <si>
    <t>Egyéni</t>
  </si>
  <si>
    <t>SELEJTEZŐ TÁBLA</t>
  </si>
  <si>
    <t>EGYÉNI</t>
  </si>
  <si>
    <t>3. forduló</t>
  </si>
  <si>
    <t>Elfogadási státusz</t>
  </si>
  <si>
    <t>kiem</t>
  </si>
  <si>
    <t>Utolsó QA</t>
  </si>
  <si>
    <t>Kiem.</t>
  </si>
  <si>
    <t xml:space="preserve">NE TÖRÖLD KI EZT AZ OLDALT!     </t>
  </si>
  <si>
    <t>Versenyszám:</t>
  </si>
  <si>
    <t>Egyéni főtábla</t>
  </si>
  <si>
    <t>Utolsó DA</t>
  </si>
  <si>
    <t>Szerencés Vesztes</t>
  </si>
  <si>
    <t>Helyettesíti</t>
  </si>
  <si>
    <t>Sorsolás időpontja</t>
  </si>
  <si>
    <t>Győztes</t>
  </si>
  <si>
    <t>Döntő</t>
  </si>
  <si>
    <t>Elődöntők</t>
  </si>
  <si>
    <t>Negyeddöntők</t>
  </si>
  <si>
    <t>Győztes:</t>
  </si>
  <si>
    <t>Bíró</t>
  </si>
  <si>
    <t>Egyik sem</t>
  </si>
  <si>
    <t>Döntős 1.</t>
  </si>
  <si>
    <t>Döntős 2.</t>
  </si>
  <si>
    <t>PÁROS FŐTÁBLA</t>
  </si>
  <si>
    <t>ELŐKÉSZÍTÉS</t>
  </si>
  <si>
    <t>1. JÁTÉKOS</t>
  </si>
  <si>
    <t>2. JÁTÉKOS</t>
  </si>
  <si>
    <t>Páros</t>
  </si>
  <si>
    <t>Elfogadási státusz
DA,WC, A</t>
  </si>
  <si>
    <t>Páros egyesített rangsora</t>
  </si>
  <si>
    <t>NE TÖRÖLD LE EZT AZ OLDALT!  A helyes NÉVSORRA FIGYELJ oda!</t>
  </si>
  <si>
    <t>Páros főtábla</t>
  </si>
  <si>
    <t>Győztesek</t>
  </si>
  <si>
    <t>Orvos neve:</t>
  </si>
  <si>
    <t>Rangs.</t>
  </si>
  <si>
    <t>Nyertes</t>
  </si>
  <si>
    <t>Döntős</t>
  </si>
  <si>
    <t>Elődöntő</t>
  </si>
  <si>
    <t>Rangs</t>
  </si>
  <si>
    <t>1.(2) oldal</t>
  </si>
  <si>
    <t>2. (2) oldal</t>
  </si>
  <si>
    <t>Kiemelt párosok</t>
  </si>
  <si>
    <t>Sorsolás időpontja:</t>
  </si>
  <si>
    <t>Utolsónak elfogadott páros</t>
  </si>
  <si>
    <t>dátuma:</t>
  </si>
  <si>
    <t>Utolsó DA:</t>
  </si>
  <si>
    <t>dátuma</t>
  </si>
  <si>
    <t>Utolsó elfogadott páros</t>
  </si>
  <si>
    <t>kódszám</t>
  </si>
  <si>
    <t xml:space="preserve">  </t>
  </si>
  <si>
    <t>A</t>
  </si>
  <si>
    <t>B</t>
  </si>
  <si>
    <t>C</t>
  </si>
  <si>
    <t>Vezetéknév</t>
  </si>
  <si>
    <t>Helyezés</t>
  </si>
  <si>
    <t>Pontszám</t>
  </si>
  <si>
    <t>Bónusz</t>
  </si>
  <si>
    <t>D</t>
  </si>
  <si>
    <t>E</t>
  </si>
  <si>
    <t>F</t>
  </si>
  <si>
    <t>3. hely</t>
  </si>
  <si>
    <t>vs.</t>
  </si>
  <si>
    <t>5. hely</t>
  </si>
  <si>
    <t>G</t>
  </si>
  <si>
    <t>1 FORDULÓ</t>
  </si>
  <si>
    <t>A -D</t>
  </si>
  <si>
    <t>C - A</t>
  </si>
  <si>
    <t>D - B</t>
  </si>
  <si>
    <t>A - B</t>
  </si>
  <si>
    <t>C - D</t>
  </si>
  <si>
    <t>B - C</t>
  </si>
  <si>
    <t>2 FORDULÓ</t>
  </si>
  <si>
    <t>3 FORDULÓ</t>
  </si>
  <si>
    <t>B - E</t>
  </si>
  <si>
    <t>E - A</t>
  </si>
  <si>
    <t>A - D</t>
  </si>
  <si>
    <t>D - E</t>
  </si>
  <si>
    <t>E - C</t>
  </si>
  <si>
    <t>4 FORDULÓ</t>
  </si>
  <si>
    <t>5 FORDULÓ</t>
  </si>
  <si>
    <t>I</t>
  </si>
  <si>
    <t>II</t>
  </si>
  <si>
    <t>III</t>
  </si>
  <si>
    <t>IV</t>
  </si>
  <si>
    <t>V</t>
  </si>
  <si>
    <t>VI</t>
  </si>
  <si>
    <t>VII</t>
  </si>
  <si>
    <t>VIII</t>
  </si>
  <si>
    <t>X</t>
  </si>
  <si>
    <t>XI</t>
  </si>
  <si>
    <t>Verseny rendezője:</t>
  </si>
  <si>
    <t>Versenyigazgató</t>
  </si>
  <si>
    <t>W</t>
  </si>
  <si>
    <t>Magyar verseny táblakészítő</t>
  </si>
  <si>
    <t>Versenyszám 1</t>
  </si>
  <si>
    <t>Versenyszám 2</t>
  </si>
  <si>
    <t>Versenyszám 3</t>
  </si>
  <si>
    <t>Versenyszám 4</t>
  </si>
  <si>
    <t>Versenyszám 5</t>
  </si>
  <si>
    <t>Aláírás</t>
  </si>
  <si>
    <t>1. játékos ranglista</t>
  </si>
  <si>
    <t>2. játékos ranglista</t>
  </si>
  <si>
    <t>H</t>
  </si>
  <si>
    <t>7. hely</t>
  </si>
  <si>
    <t>E - F</t>
  </si>
  <si>
    <t>F - D</t>
  </si>
  <si>
    <t>D - G</t>
  </si>
  <si>
    <t>G - E</t>
  </si>
  <si>
    <t>F - E</t>
  </si>
  <si>
    <t>F - G</t>
  </si>
  <si>
    <t>E - H</t>
  </si>
  <si>
    <t>H - F</t>
  </si>
  <si>
    <t>G - H</t>
  </si>
  <si>
    <t>SELEJTEZŐTÁBLA (8--&gt;4)</t>
  </si>
  <si>
    <t xml:space="preserve">SELEJTEZŐ TÁBLA (8--&gt;2) </t>
  </si>
  <si>
    <t>Diákolimpiai Döntő</t>
  </si>
  <si>
    <t xml:space="preserve">2026. május 7. </t>
  </si>
  <si>
    <t>Gyula</t>
  </si>
  <si>
    <t>Kovács Zoltán</t>
  </si>
  <si>
    <t>TSZSK Gyula</t>
  </si>
  <si>
    <t>Hankó Bálint</t>
  </si>
  <si>
    <t>Gerzanits</t>
  </si>
  <si>
    <t>Gergely</t>
  </si>
  <si>
    <t>Bcs. Belvár</t>
  </si>
  <si>
    <t>Békési</t>
  </si>
  <si>
    <t>Noel</t>
  </si>
  <si>
    <t>Bcs. Petőfi</t>
  </si>
  <si>
    <t>Őri</t>
  </si>
  <si>
    <t>Gábor</t>
  </si>
  <si>
    <t>Bcs. Jankay</t>
  </si>
  <si>
    <t>Szénási</t>
  </si>
  <si>
    <t>Benedek</t>
  </si>
  <si>
    <t>Gyula Implom</t>
  </si>
  <si>
    <t>Baudermann</t>
  </si>
  <si>
    <t>Benjámin</t>
  </si>
  <si>
    <t>Orosháza</t>
  </si>
  <si>
    <t>Kiss</t>
  </si>
  <si>
    <t>Kevin</t>
  </si>
  <si>
    <t>Bcs. Andrássy</t>
  </si>
  <si>
    <t>Berg</t>
  </si>
  <si>
    <t>Ervin</t>
  </si>
  <si>
    <t>Bcs. Szeberényi</t>
  </si>
  <si>
    <t>Tóth</t>
  </si>
  <si>
    <t>Vid</t>
  </si>
  <si>
    <t>Szilasi</t>
  </si>
  <si>
    <t>Dávid</t>
  </si>
  <si>
    <t>Galbács</t>
  </si>
  <si>
    <t>Mihály</t>
  </si>
  <si>
    <t>Gyula Karácsonyi</t>
  </si>
  <si>
    <t>Dániel</t>
  </si>
  <si>
    <t>Bcs. Széchenyi</t>
  </si>
  <si>
    <t xml:space="preserve">Kátay </t>
  </si>
  <si>
    <t>Soma</t>
  </si>
  <si>
    <t>Bagdi</t>
  </si>
  <si>
    <t>Barnabás</t>
  </si>
  <si>
    <t>Domokos</t>
  </si>
  <si>
    <t>Arnold</t>
  </si>
  <si>
    <t>Szűcs</t>
  </si>
  <si>
    <t>Ákos</t>
  </si>
  <si>
    <t>Mezőberény</t>
  </si>
  <si>
    <t>Csökmei</t>
  </si>
  <si>
    <t>Marcell</t>
  </si>
  <si>
    <t>Nagy</t>
  </si>
  <si>
    <t>Ádám</t>
  </si>
  <si>
    <t>Sarkad</t>
  </si>
  <si>
    <t>Olivér</t>
  </si>
  <si>
    <t>Bence</t>
  </si>
  <si>
    <t>Ombódi</t>
  </si>
  <si>
    <t>Róbert</t>
  </si>
  <si>
    <t>Bcs. Lencsési</t>
  </si>
  <si>
    <t>Hrabovszki</t>
  </si>
  <si>
    <t>Kovácsik</t>
  </si>
  <si>
    <t>Norbert</t>
  </si>
  <si>
    <t>Nemes</t>
  </si>
  <si>
    <t>Roland</t>
  </si>
  <si>
    <t>Bcs. Kazinczy</t>
  </si>
  <si>
    <t>Szabó</t>
  </si>
  <si>
    <t>Kocsár</t>
  </si>
  <si>
    <t>Csizmadia</t>
  </si>
  <si>
    <t>Bcs. Nemes</t>
  </si>
  <si>
    <t>Alt</t>
  </si>
  <si>
    <t>Havas</t>
  </si>
  <si>
    <t>István</t>
  </si>
  <si>
    <t>Gyula Erkel</t>
  </si>
  <si>
    <t>Mikulán</t>
  </si>
  <si>
    <t>Gellért</t>
  </si>
  <si>
    <t>Gyula Magvető</t>
  </si>
  <si>
    <t>x</t>
  </si>
  <si>
    <t>Mag</t>
  </si>
  <si>
    <t xml:space="preserve">Géczei </t>
  </si>
  <si>
    <t>Misi Benett</t>
  </si>
  <si>
    <t>Saoud</t>
  </si>
  <si>
    <t>Aziz Zénó</t>
  </si>
  <si>
    <t>Gyula Dürer</t>
  </si>
  <si>
    <t>Perina</t>
  </si>
  <si>
    <t>Gergő</t>
  </si>
  <si>
    <t>Dénes-Földesi</t>
  </si>
  <si>
    <t>Dominik</t>
  </si>
  <si>
    <t>Huhász</t>
  </si>
  <si>
    <t>Csepreghy</t>
  </si>
  <si>
    <t>Botond</t>
  </si>
  <si>
    <t>Bende</t>
  </si>
  <si>
    <t>Gyula 5.Sz.</t>
  </si>
  <si>
    <t>Freiberger</t>
  </si>
  <si>
    <t>Zalán</t>
  </si>
  <si>
    <t>Frankó</t>
  </si>
  <si>
    <t>Zétény</t>
  </si>
  <si>
    <t>Balázs</t>
  </si>
  <si>
    <t>Vajgely</t>
  </si>
  <si>
    <t>Milán</t>
  </si>
  <si>
    <t>Baukó</t>
  </si>
  <si>
    <t>Máté</t>
  </si>
  <si>
    <t>Zsombor</t>
  </si>
  <si>
    <t>Óré</t>
  </si>
  <si>
    <t>Csaba</t>
  </si>
  <si>
    <t>Habóczki</t>
  </si>
  <si>
    <t>Szikora-Pribojszky</t>
  </si>
  <si>
    <t>Kócsi</t>
  </si>
  <si>
    <t>Kaczkó</t>
  </si>
  <si>
    <t>Grazia-Oravecz</t>
  </si>
  <si>
    <t>Beke</t>
  </si>
  <si>
    <t>Csanádapáca</t>
  </si>
  <si>
    <t>Stégermájer</t>
  </si>
  <si>
    <t>Tamás</t>
  </si>
  <si>
    <t>Döme</t>
  </si>
  <si>
    <t>Soós</t>
  </si>
  <si>
    <t>Gyula Román</t>
  </si>
  <si>
    <t>Szilágyi</t>
  </si>
  <si>
    <t>Vári</t>
  </si>
  <si>
    <t>Kispál</t>
  </si>
  <si>
    <t>Hunor</t>
  </si>
  <si>
    <t>Péter</t>
  </si>
  <si>
    <t>Bcs. Vásárhelyi</t>
  </si>
  <si>
    <t>Csatári</t>
  </si>
  <si>
    <t>Szák</t>
  </si>
  <si>
    <t>Brendon</t>
  </si>
  <si>
    <t>Bálint</t>
  </si>
  <si>
    <t>Benett</t>
  </si>
  <si>
    <t>Bencsik</t>
  </si>
  <si>
    <t>Juhász</t>
  </si>
  <si>
    <t>Lipták</t>
  </si>
  <si>
    <t>Reisz</t>
  </si>
  <si>
    <t>Nándor</t>
  </si>
  <si>
    <t>Dér</t>
  </si>
  <si>
    <t>Nimród</t>
  </si>
  <si>
    <t>Godó</t>
  </si>
  <si>
    <t>Olga</t>
  </si>
  <si>
    <t>Miriam Alma</t>
  </si>
  <si>
    <t>Debreczeni</t>
  </si>
  <si>
    <t>Flóra</t>
  </si>
  <si>
    <t>Pocsay</t>
  </si>
  <si>
    <t>Olívia</t>
  </si>
  <si>
    <t>Martina</t>
  </si>
  <si>
    <t>Magyar</t>
  </si>
  <si>
    <t>Vivien</t>
  </si>
  <si>
    <t>Kölüs</t>
  </si>
  <si>
    <t>Laura</t>
  </si>
  <si>
    <t>Beszterczey</t>
  </si>
  <si>
    <t>Luca</t>
  </si>
  <si>
    <t>Hajdu</t>
  </si>
  <si>
    <t>Hanna</t>
  </si>
  <si>
    <t>Tiszai</t>
  </si>
  <si>
    <t>Annabella</t>
  </si>
  <si>
    <t>Okány</t>
  </si>
  <si>
    <t>Kovács</t>
  </si>
  <si>
    <t>Panni</t>
  </si>
  <si>
    <t>Rácz</t>
  </si>
  <si>
    <t>Zsófia</t>
  </si>
  <si>
    <t>Emese</t>
  </si>
  <si>
    <t>Zalai</t>
  </si>
  <si>
    <t>Réka</t>
  </si>
  <si>
    <t>Szlovák</t>
  </si>
  <si>
    <t>Emília</t>
  </si>
  <si>
    <t>Szarvas</t>
  </si>
  <si>
    <t>Szigetvári</t>
  </si>
  <si>
    <t>Rebeka</t>
  </si>
  <si>
    <t>Bolya</t>
  </si>
  <si>
    <t>Blanka</t>
  </si>
  <si>
    <t>Janka</t>
  </si>
  <si>
    <t>Csúri</t>
  </si>
  <si>
    <t>Anna</t>
  </si>
  <si>
    <t>Regina</t>
  </si>
  <si>
    <t>Tifani</t>
  </si>
  <si>
    <t>Veres</t>
  </si>
  <si>
    <t>Csenge</t>
  </si>
  <si>
    <t>Jázmin</t>
  </si>
  <si>
    <t>Gulyás</t>
  </si>
  <si>
    <t>Zora</t>
  </si>
  <si>
    <t>Gara</t>
  </si>
  <si>
    <t>Mici</t>
  </si>
  <si>
    <t>Szabó E.</t>
  </si>
  <si>
    <t>Szabó J.</t>
  </si>
  <si>
    <t xml:space="preserve">Medovarszki </t>
  </si>
  <si>
    <t>Gréta</t>
  </si>
  <si>
    <t>Szőke</t>
  </si>
  <si>
    <t>Zsóka</t>
  </si>
  <si>
    <t>Matus</t>
  </si>
  <si>
    <t>Bianka</t>
  </si>
  <si>
    <t>Edit</t>
  </si>
  <si>
    <t>Abigél</t>
  </si>
  <si>
    <t>Hack</t>
  </si>
  <si>
    <t>Amanda</t>
  </si>
  <si>
    <t>Valach</t>
  </si>
  <si>
    <t>Emma</t>
  </si>
  <si>
    <t>Kocsis</t>
  </si>
  <si>
    <t>Lilla</t>
  </si>
  <si>
    <t>Papp</t>
  </si>
  <si>
    <t>Török</t>
  </si>
  <si>
    <t>Klaudia</t>
  </si>
  <si>
    <t>Bartolák</t>
  </si>
  <si>
    <t>Maja</t>
  </si>
  <si>
    <t>Erdei</t>
  </si>
  <si>
    <t>Feier</t>
  </si>
  <si>
    <t>Kocsányi</t>
  </si>
  <si>
    <t>Szonja</t>
  </si>
  <si>
    <t>Tótkomlós</t>
  </si>
  <si>
    <t>Insperger</t>
  </si>
  <si>
    <t>Babcsán</t>
  </si>
  <si>
    <t>Izabell</t>
  </si>
  <si>
    <t>Nyárfádi</t>
  </si>
  <si>
    <t>Alexa</t>
  </si>
  <si>
    <t>Vadász</t>
  </si>
  <si>
    <t>Haizer</t>
  </si>
  <si>
    <t>Andrea</t>
  </si>
  <si>
    <t>Kords</t>
  </si>
  <si>
    <t>Lili</t>
  </si>
  <si>
    <t>Farkas</t>
  </si>
  <si>
    <t>Légrádi</t>
  </si>
  <si>
    <t>Napsugár</t>
  </si>
  <si>
    <t>Lovas</t>
  </si>
  <si>
    <t>Medovarszki</t>
  </si>
  <si>
    <t>Cservenák</t>
  </si>
  <si>
    <t>Dorina</t>
  </si>
  <si>
    <t>Túróczy</t>
  </si>
  <si>
    <t>Patrícia</t>
  </si>
  <si>
    <t>Vígh</t>
  </si>
  <si>
    <t>Deli</t>
  </si>
  <si>
    <t>Szelina</t>
  </si>
  <si>
    <t>Geszner</t>
  </si>
  <si>
    <t>Sára</t>
  </si>
  <si>
    <t>Szikora</t>
  </si>
  <si>
    <t>Sztella</t>
  </si>
  <si>
    <t>Anna Lili</t>
  </si>
  <si>
    <t>Berner</t>
  </si>
  <si>
    <t>Técsy</t>
  </si>
  <si>
    <t>Gitta</t>
  </si>
  <si>
    <t>Herdeló</t>
  </si>
  <si>
    <t>Bíborka</t>
  </si>
  <si>
    <t>1. Bujdosó Boglárka</t>
  </si>
  <si>
    <t>Játék nélkül továbbjutott versenyzők</t>
  </si>
  <si>
    <t>L18+ "B"</t>
  </si>
  <si>
    <t>Iskola</t>
  </si>
  <si>
    <t>Korcsoport</t>
  </si>
  <si>
    <t>2. Csukás Réka</t>
  </si>
  <si>
    <t>L18 "A"</t>
  </si>
  <si>
    <t>L14 "A</t>
  </si>
  <si>
    <t>3. Zendehdel-Moghaddam Leila</t>
  </si>
  <si>
    <t>L12 "B"</t>
  </si>
  <si>
    <t>L14 "B"</t>
  </si>
  <si>
    <t>L16 "B"</t>
  </si>
  <si>
    <t>L18 "B"</t>
  </si>
  <si>
    <t>F12 "B"</t>
  </si>
  <si>
    <t>F14 "B"</t>
  </si>
  <si>
    <t>F16 "B"</t>
  </si>
  <si>
    <t>F18 "B"</t>
  </si>
  <si>
    <t>F18+ "B"</t>
  </si>
  <si>
    <t>F12 "A"</t>
  </si>
  <si>
    <t>F14 "A"</t>
  </si>
  <si>
    <t>F16 "A"</t>
  </si>
  <si>
    <t>F18 "A"</t>
  </si>
  <si>
    <t>F18+ "A"</t>
  </si>
  <si>
    <t>Nagy O.</t>
  </si>
  <si>
    <t xml:space="preserve">Szilágyi </t>
  </si>
  <si>
    <t>Bcs.Andrássy</t>
  </si>
  <si>
    <t xml:space="preserve">Majorosi </t>
  </si>
  <si>
    <t>JÁTÉKREND 2026. május 7. Gyula</t>
  </si>
  <si>
    <t>Előre tervezett</t>
  </si>
  <si>
    <t>Pályára ment</t>
  </si>
  <si>
    <t>vsz</t>
  </si>
  <si>
    <t>pálya</t>
  </si>
  <si>
    <t>eredmény</t>
  </si>
  <si>
    <t>8.00</t>
  </si>
  <si>
    <t>F12A</t>
  </si>
  <si>
    <t>Csökmei Marcell</t>
  </si>
  <si>
    <t>Nagy Ádám</t>
  </si>
  <si>
    <t>Szűcs Ákos</t>
  </si>
  <si>
    <t>Berg Olivér</t>
  </si>
  <si>
    <t>F16A</t>
  </si>
  <si>
    <t>Kiss Kevin</t>
  </si>
  <si>
    <t>Szilasi Dávid</t>
  </si>
  <si>
    <t>Berg Ervin</t>
  </si>
  <si>
    <t>Tóth Vid</t>
  </si>
  <si>
    <t>F14A</t>
  </si>
  <si>
    <t>Hrabovszki Bence</t>
  </si>
  <si>
    <t>Nemes Roland</t>
  </si>
  <si>
    <t>Kovácsik Norbert</t>
  </si>
  <si>
    <t>Szabó Gergely</t>
  </si>
  <si>
    <t>Ombódi Róbert</t>
  </si>
  <si>
    <t>Kocsár Dávid</t>
  </si>
  <si>
    <t>L16B</t>
  </si>
  <si>
    <t>Nagy Gréta</t>
  </si>
  <si>
    <t>Szőke Zsóka</t>
  </si>
  <si>
    <t>F12 B</t>
  </si>
  <si>
    <t>Gerzanits Gergely</t>
  </si>
  <si>
    <t>Szénási Benedek</t>
  </si>
  <si>
    <t>Békési Noel</t>
  </si>
  <si>
    <t>Őri Gábor</t>
  </si>
  <si>
    <t>8.40</t>
  </si>
  <si>
    <t>Matus Blanka</t>
  </si>
  <si>
    <t>Csúri Edit</t>
  </si>
  <si>
    <t>Nagy Abigél</t>
  </si>
  <si>
    <t>Hack Amanda</t>
  </si>
  <si>
    <t>Papp Gréta</t>
  </si>
  <si>
    <t>Török Klaudia</t>
  </si>
  <si>
    <t>Bartolák Maja</t>
  </si>
  <si>
    <t>Erdei Luca</t>
  </si>
  <si>
    <t>Babcsán Izabell</t>
  </si>
  <si>
    <t>Nyárfádi Alexa</t>
  </si>
  <si>
    <t>Vadász Réka</t>
  </si>
  <si>
    <t>Haizer Andrea</t>
  </si>
  <si>
    <t>Kords Lili</t>
  </si>
  <si>
    <t>Farkas Jázmin</t>
  </si>
  <si>
    <t>L12B</t>
  </si>
  <si>
    <t>Magyar Vivien</t>
  </si>
  <si>
    <t>Kölüs Laura</t>
  </si>
  <si>
    <t>Saoud Miriam Alma</t>
  </si>
  <si>
    <t>Debreczeni Martina</t>
  </si>
  <si>
    <t>Kaczkó Olga</t>
  </si>
  <si>
    <t>Pocsay Olívia</t>
  </si>
  <si>
    <t>9.20</t>
  </si>
  <si>
    <t>Bagdi Bence</t>
  </si>
  <si>
    <t>Bagdi Barnabás</t>
  </si>
  <si>
    <t>Domokos Arnold</t>
  </si>
  <si>
    <t>L14B</t>
  </si>
  <si>
    <t>Tiszai Annabella</t>
  </si>
  <si>
    <t>Kovács Panni</t>
  </si>
  <si>
    <t>F12B</t>
  </si>
  <si>
    <t>Baudermann Benjámin</t>
  </si>
  <si>
    <t>10.00</t>
  </si>
  <si>
    <t>Debreczeni Laura</t>
  </si>
  <si>
    <t>Szlovák Emília</t>
  </si>
  <si>
    <t>Csűri Anna</t>
  </si>
  <si>
    <t>Juhász Regina</t>
  </si>
  <si>
    <t>Medovarszki Anna</t>
  </si>
  <si>
    <t>Nagy G./Szőke</t>
  </si>
  <si>
    <t>Matus/Csűri</t>
  </si>
  <si>
    <t>Nagy A./Hack</t>
  </si>
  <si>
    <t>Vallach Emma</t>
  </si>
  <si>
    <t>Kocsis Lilla</t>
  </si>
  <si>
    <t>Papp/Török</t>
  </si>
  <si>
    <t>Bartolák/Erdei</t>
  </si>
  <si>
    <t>Feier Hanna</t>
  </si>
  <si>
    <t>Kocsányi Szonja</t>
  </si>
  <si>
    <t>Debreczeni Flóra</t>
  </si>
  <si>
    <t>10.40</t>
  </si>
  <si>
    <t>Insperger Jázmin</t>
  </si>
  <si>
    <t>Babcsán/Nyárfádi</t>
  </si>
  <si>
    <t>Vadász/Heizer</t>
  </si>
  <si>
    <t>Kords/Farkas</t>
  </si>
  <si>
    <t>Légrádi Napsugár</t>
  </si>
  <si>
    <t>Lovas Lili</t>
  </si>
  <si>
    <t>11.20</t>
  </si>
  <si>
    <t>L18B</t>
  </si>
  <si>
    <t>Ombódi Réka</t>
  </si>
  <si>
    <t>Nagy Dorina</t>
  </si>
  <si>
    <t>Túróczy Patrícia</t>
  </si>
  <si>
    <t>Vígh Flóra</t>
  </si>
  <si>
    <t>Geszner Sára</t>
  </si>
  <si>
    <t>Szikora Sztella</t>
  </si>
  <si>
    <t>Kovács Anna</t>
  </si>
  <si>
    <t>Berner Sára</t>
  </si>
  <si>
    <t>Técsy Gitta</t>
  </si>
  <si>
    <t>Csepreghy Emma</t>
  </si>
  <si>
    <t>L12 B</t>
  </si>
  <si>
    <t>Saoud Miriam</t>
  </si>
  <si>
    <t>12.00</t>
  </si>
  <si>
    <t>F12 A</t>
  </si>
  <si>
    <t>Helyosztó 1. helyért</t>
  </si>
  <si>
    <t>F14B</t>
  </si>
  <si>
    <t>Mag Bence</t>
  </si>
  <si>
    <t>Géczei Misi Benett</t>
  </si>
  <si>
    <t>Saoud Aziz</t>
  </si>
  <si>
    <t>Perina Gergő</t>
  </si>
  <si>
    <t>Dénes-Földesi Dominik</t>
  </si>
  <si>
    <t>Juhász Dániel</t>
  </si>
  <si>
    <t>Csepreghy Botond</t>
  </si>
  <si>
    <t>Bende Dávid</t>
  </si>
  <si>
    <t>Galbács Gergely</t>
  </si>
  <si>
    <t>Freiberger Zalán</t>
  </si>
  <si>
    <t>Frankó Zétény</t>
  </si>
  <si>
    <t>Tóth Balázs</t>
  </si>
  <si>
    <t>12.40</t>
  </si>
  <si>
    <t>Beszterczey Luca</t>
  </si>
  <si>
    <t>Hajdu Hanna</t>
  </si>
  <si>
    <t>Tiszai/Kovács</t>
  </si>
  <si>
    <t>Rácz Zsófia</t>
  </si>
  <si>
    <t>Szabó Emese</t>
  </si>
  <si>
    <t>Zalai Réka</t>
  </si>
  <si>
    <t>Debreczeni /Szlovák</t>
  </si>
  <si>
    <t>Szigetvári Rebeka</t>
  </si>
  <si>
    <t>Bolya Blanka</t>
  </si>
  <si>
    <t>Szabó Janka</t>
  </si>
  <si>
    <t>Veres Csenge</t>
  </si>
  <si>
    <t>Gulyás Anna</t>
  </si>
  <si>
    <t>Nagy Zóra</t>
  </si>
  <si>
    <t>Gara Mici</t>
  </si>
  <si>
    <t>F16B</t>
  </si>
  <si>
    <t>Szilágyi Dominik</t>
  </si>
  <si>
    <t>Óré Csaba</t>
  </si>
  <si>
    <t>13.20</t>
  </si>
  <si>
    <t>Habóczki Balázs</t>
  </si>
  <si>
    <t>Szikora-Pribojszki Dominik</t>
  </si>
  <si>
    <t>Kócsi Zalán</t>
  </si>
  <si>
    <t>Kaczkó Ádám</t>
  </si>
  <si>
    <t>Majorosi Dominik</t>
  </si>
  <si>
    <t>Grazia-Oravecz Noel</t>
  </si>
  <si>
    <t>Beke Dávid</t>
  </si>
  <si>
    <t>Stégermájer Tamás</t>
  </si>
  <si>
    <t>Döme Noel</t>
  </si>
  <si>
    <t>Soós Noel</t>
  </si>
  <si>
    <t>F18A</t>
  </si>
  <si>
    <t>Csizmadia Bence</t>
  </si>
  <si>
    <t>Alt Ádám</t>
  </si>
  <si>
    <t>Szabó Ákos</t>
  </si>
  <si>
    <t>Havas István</t>
  </si>
  <si>
    <t>Cservenák Gréta</t>
  </si>
  <si>
    <t>Ombódi/Nagy</t>
  </si>
  <si>
    <t>14.00</t>
  </si>
  <si>
    <t>Baudermann Tiffani</t>
  </si>
  <si>
    <t>Csúri/Juhász</t>
  </si>
  <si>
    <t>Túróczy/Vígh</t>
  </si>
  <si>
    <t>Deli Szelina</t>
  </si>
  <si>
    <t>Geszner/Szikora</t>
  </si>
  <si>
    <t>Kovács/Berner</t>
  </si>
  <si>
    <t>Técsy/Csepreghy</t>
  </si>
  <si>
    <t>Herdeló Bíborka</t>
  </si>
  <si>
    <t>negyeddöntő</t>
  </si>
  <si>
    <t>14.40</t>
  </si>
  <si>
    <t>Mikulán Gellért</t>
  </si>
  <si>
    <t>Mag/Géczei</t>
  </si>
  <si>
    <t>Saoud/perina</t>
  </si>
  <si>
    <t>Dénes-Földesi/Juhász</t>
  </si>
  <si>
    <t>15.20</t>
  </si>
  <si>
    <t>Csepreghy/Bende</t>
  </si>
  <si>
    <t>Galbács/Freiberger</t>
  </si>
  <si>
    <t>Frankó/Tóth</t>
  </si>
  <si>
    <t>Valygej Milán</t>
  </si>
  <si>
    <t>Baukó Máté</t>
  </si>
  <si>
    <t>Szilágyi/Óré</t>
  </si>
  <si>
    <t>Habóczki/Szikora-Pribojszki</t>
  </si>
  <si>
    <t>Kócsi/Kaczkó</t>
  </si>
  <si>
    <t>Majorosi/Grazia</t>
  </si>
  <si>
    <t>Beke/Stégermájer</t>
  </si>
  <si>
    <t>Döme/Soós</t>
  </si>
  <si>
    <t>Szilasi Zsombor</t>
  </si>
  <si>
    <t>F18B</t>
  </si>
  <si>
    <t>Kispál Hunor</t>
  </si>
  <si>
    <t>Nagy Ákos</t>
  </si>
  <si>
    <t>Csatári Péter</t>
  </si>
  <si>
    <t>Szák Dániel</t>
  </si>
  <si>
    <t>16.00</t>
  </si>
  <si>
    <t>Tóth Ádám</t>
  </si>
  <si>
    <t>Tóth Benett</t>
  </si>
  <si>
    <t>Bencsik Milán</t>
  </si>
  <si>
    <t>Juhász Noel</t>
  </si>
  <si>
    <t>Lipták Milán</t>
  </si>
  <si>
    <t>Reisz Nándor</t>
  </si>
  <si>
    <t>F18+A</t>
  </si>
  <si>
    <t>Mihály Dániel</t>
  </si>
  <si>
    <t>Kátay Soma</t>
  </si>
  <si>
    <t>F18+B</t>
  </si>
  <si>
    <t>Godó Nándor</t>
  </si>
  <si>
    <t>Nagy Nimród</t>
  </si>
  <si>
    <t>Reisz Dániel</t>
  </si>
  <si>
    <t>Szilágyi Barnabás</t>
  </si>
  <si>
    <t>16.40</t>
  </si>
  <si>
    <t>elődöntő</t>
  </si>
  <si>
    <t>17.20</t>
  </si>
  <si>
    <t>Dér Máté</t>
  </si>
  <si>
    <t>Galbács Mihály</t>
  </si>
  <si>
    <t>Kispál/Nagy</t>
  </si>
  <si>
    <t>Vári Ádám</t>
  </si>
  <si>
    <t>Csatári/Szák</t>
  </si>
  <si>
    <t>Brendon Bálint</t>
  </si>
  <si>
    <t>Tóth Á./Tóth B.</t>
  </si>
  <si>
    <t>Brencsik/Juhász</t>
  </si>
  <si>
    <t>18.00</t>
  </si>
  <si>
    <t>Lipták/Reisz N.</t>
  </si>
  <si>
    <t>Nagy Olivér</t>
  </si>
  <si>
    <t>18.40</t>
  </si>
  <si>
    <t>Rér Máté</t>
  </si>
  <si>
    <t>19.20</t>
  </si>
  <si>
    <t>Vármegyei szervezet</t>
  </si>
  <si>
    <t>DSB szervezet</t>
  </si>
  <si>
    <t>Versenykiírás</t>
  </si>
  <si>
    <t>Sportág</t>
  </si>
  <si>
    <t>Nem</t>
  </si>
  <si>
    <t>Jelleg</t>
  </si>
  <si>
    <t>Település</t>
  </si>
  <si>
    <t>Nevező</t>
  </si>
  <si>
    <t>Csapattag</t>
  </si>
  <si>
    <t>Testnevelő</t>
  </si>
  <si>
    <t>Felkészítő</t>
  </si>
  <si>
    <t>Békés Vármegyei Diáksport Egyesület</t>
  </si>
  <si>
    <t>Békés és körzete DSB</t>
  </si>
  <si>
    <t>Tenisz</t>
  </si>
  <si>
    <t>I.kcs Tenisz U8 piros labdával, P+S szabály</t>
  </si>
  <si>
    <t>Mezőberényi Petőfi Sándor Evangélikus  Gimnázium, Kollégium és Általános Iskola</t>
  </si>
  <si>
    <t>S. Nagy Benedek</t>
  </si>
  <si>
    <t>Nagy Imre</t>
  </si>
  <si>
    <t>Gyula és körzete DSB</t>
  </si>
  <si>
    <t>Gyulai Implom József Általános Iskola</t>
  </si>
  <si>
    <t>Freiberger Milán Viktor</t>
  </si>
  <si>
    <t>Kovács  Katalin</t>
  </si>
  <si>
    <t>Bujdosó Botond</t>
  </si>
  <si>
    <t>Gyulai Római Katolikus Gimnázium, Általános Iskola, Óvoda és Kollégium</t>
  </si>
  <si>
    <t>Gyimesi András</t>
  </si>
  <si>
    <t>Puczkó Annamária</t>
  </si>
  <si>
    <t>Szűcs Sámuel</t>
  </si>
  <si>
    <t>Dányi-Bereczki Márta</t>
  </si>
  <si>
    <t>Erdélyi Ilona</t>
  </si>
  <si>
    <t>Kakas Áron Ádám</t>
  </si>
  <si>
    <t>Mihály István</t>
  </si>
  <si>
    <t>L</t>
  </si>
  <si>
    <t>Rácz Dóra Kata</t>
  </si>
  <si>
    <t>Magvető Református  Magyar - Angol Két Tanítási Nyelvű Általános Iskola és Óvoda</t>
  </si>
  <si>
    <t>Szűcs Dorottya</t>
  </si>
  <si>
    <t>Dávid Szilvia</t>
  </si>
  <si>
    <t>Csontos Natasa</t>
  </si>
  <si>
    <t>Gebei Hanna</t>
  </si>
  <si>
    <t>Schriffert Janka</t>
  </si>
  <si>
    <t>II.kcs Tenisz U10 narancs labdával, P+S szabály</t>
  </si>
  <si>
    <t>Rácz Levente</t>
  </si>
  <si>
    <t>Vincze Árpád</t>
  </si>
  <si>
    <t>Pap Flórián Tibor</t>
  </si>
  <si>
    <t>Gurzó Dávid</t>
  </si>
  <si>
    <t>Kovács Dominik</t>
  </si>
  <si>
    <t>Fehér Ádám</t>
  </si>
  <si>
    <t>Békéscsaba és körzete DSB</t>
  </si>
  <si>
    <t>Békéscsabai Petőfi Utcai Általános Iskola</t>
  </si>
  <si>
    <t>Békéscsaba</t>
  </si>
  <si>
    <t>Solti Olivér</t>
  </si>
  <si>
    <t>Méhes Áron</t>
  </si>
  <si>
    <t>Csongrádi Csaba</t>
  </si>
  <si>
    <t>Mizó Martin Zalán</t>
  </si>
  <si>
    <t>Jankay Tibor Két Tanítási Nyelvű Általános Iskola</t>
  </si>
  <si>
    <t>Ignácz Mihály</t>
  </si>
  <si>
    <t>Blahó Bence</t>
  </si>
  <si>
    <t>Békéscsabai Belvárosi Általános Iskola és Gimnázium</t>
  </si>
  <si>
    <t>Szuchy Levente</t>
  </si>
  <si>
    <t>Zleovszki Aliz</t>
  </si>
  <si>
    <t>Hankó Hunor</t>
  </si>
  <si>
    <t>Jova Benett</t>
  </si>
  <si>
    <t>Kincses Albert</t>
  </si>
  <si>
    <t>Nyári Arion</t>
  </si>
  <si>
    <t>Bagdi Sàra Szonja</t>
  </si>
  <si>
    <t>Grósz Lili</t>
  </si>
  <si>
    <t>Lestyán Zoé</t>
  </si>
  <si>
    <t>Katona Anna</t>
  </si>
  <si>
    <t>Nagy Maja Emma</t>
  </si>
  <si>
    <t>Magasi Lilla Viola</t>
  </si>
  <si>
    <t>Sarkadi Általános Iskola</t>
  </si>
  <si>
    <t>Szőke Zille</t>
  </si>
  <si>
    <t>Papp Károly Szilárd</t>
  </si>
  <si>
    <t xml:space="preserve">III.kcs Tenisz U11 zöld labdával, P+S szabály </t>
  </si>
  <si>
    <t>S. Nagy Attila</t>
  </si>
  <si>
    <t>Nagy Lénárd</t>
  </si>
  <si>
    <t>Varga Péter</t>
  </si>
  <si>
    <t>Zahorán Patrik</t>
  </si>
  <si>
    <t>Nagy János</t>
  </si>
  <si>
    <t>Eczeti Vince</t>
  </si>
  <si>
    <t>Békéscsabai Kazinczy Ferenc Általános Iskola</t>
  </si>
  <si>
    <t>Jantyik Zénó</t>
  </si>
  <si>
    <t>Néma Szabolcs Péter</t>
  </si>
  <si>
    <t>Crai Zsombor</t>
  </si>
  <si>
    <t>Duzs Dávid</t>
  </si>
  <si>
    <t>Mátyási Marcell Máté</t>
  </si>
  <si>
    <t>Németh Kristóf</t>
  </si>
  <si>
    <t>Szeberényi Gusztáv Adolf Evangélikus Gimnázium, Technikum, Szakgimnázium, Általános Iskola, Óvoda, Alapfokú Művészeti Iskola és Kollégium</t>
  </si>
  <si>
    <t>Patvaros Bálint</t>
  </si>
  <si>
    <t>Benkőné Petri Szilvia Mónika</t>
  </si>
  <si>
    <t>Rácz Sándor</t>
  </si>
  <si>
    <t>Nagy Ferenc István</t>
  </si>
  <si>
    <t>Petrovits Bende Péter</t>
  </si>
  <si>
    <t>Molnár Milán György</t>
  </si>
  <si>
    <t>Czikray Sarolta</t>
  </si>
  <si>
    <t>Orosháza és körzete DSB</t>
  </si>
  <si>
    <t>Orosházi Református Két Tanítási Nyelvű Általános Iskola</t>
  </si>
  <si>
    <t>Sárközi Olívia</t>
  </si>
  <si>
    <t>Nadicsán Marcell Tas</t>
  </si>
  <si>
    <t>Kiss Felicia Leah</t>
  </si>
  <si>
    <t>Orosházi Vörösmarty Mihály Általános Iskola</t>
  </si>
  <si>
    <t>Nagy Nóra Lili</t>
  </si>
  <si>
    <t>Takácsné Móricz Sára</t>
  </si>
  <si>
    <t>Németh István</t>
  </si>
  <si>
    <t>Beregszászi Nelli</t>
  </si>
  <si>
    <t>Ancsin Erika</t>
  </si>
  <si>
    <t>IV.kcs Tenisz U12</t>
  </si>
  <si>
    <t>Bagdi Barnabás Árpád</t>
  </si>
  <si>
    <t>Lovas László</t>
  </si>
  <si>
    <t>Csökmei Marcel</t>
  </si>
  <si>
    <t>Balogh-Halász Henriett</t>
  </si>
  <si>
    <t>Orosházi Táncsics Mihály Gimnázium és Kollégium</t>
  </si>
  <si>
    <t>Baudermann Benjamin</t>
  </si>
  <si>
    <t>Tuska-Selmeci Tímea</t>
  </si>
  <si>
    <t>Gyulai Dürer Albert Általános Iskola</t>
  </si>
  <si>
    <t>Kesztyűs Barbara</t>
  </si>
  <si>
    <t>Magyar Vivien Csenge</t>
  </si>
  <si>
    <t>Pocsay Villő Olívia</t>
  </si>
  <si>
    <t xml:space="preserve">Kaczkó Olga Anna </t>
  </si>
  <si>
    <t>Fehér Bence</t>
  </si>
  <si>
    <t>V.kcs Tenisz U14</t>
  </si>
  <si>
    <t>Bagdi Bence Levente</t>
  </si>
  <si>
    <t>Kocsár Dávid Arnold</t>
  </si>
  <si>
    <t>Mártonné Bartyik Magdolna</t>
  </si>
  <si>
    <t xml:space="preserve">Lencsési Általános Iskola </t>
  </si>
  <si>
    <t>Marikné Püski Zsuzsanna</t>
  </si>
  <si>
    <t>Freiberger Zalán Balázs</t>
  </si>
  <si>
    <t>Tóth Balázs Botond</t>
  </si>
  <si>
    <t>Dolezsán Dávid</t>
  </si>
  <si>
    <t>Saoud Aziz Zénó</t>
  </si>
  <si>
    <t>Géczei Misi Benet</t>
  </si>
  <si>
    <t>Petrina Gergő Lajos</t>
  </si>
  <si>
    <t>Vajgely Milán</t>
  </si>
  <si>
    <t>NICOLAE BĂLCESCU ROMÁN GIMNÁZIUM, ÁLTALÁNOS ISKOLA ÉS KOLLÉGIUM</t>
  </si>
  <si>
    <t>Zendehdel-Moghaddam Leila</t>
  </si>
  <si>
    <t>Berényi Tibor</t>
  </si>
  <si>
    <t>Okányi Általános Iskola</t>
  </si>
  <si>
    <t>Szekeres Károlyné</t>
  </si>
  <si>
    <t>Bolya Blanka Bettina</t>
  </si>
  <si>
    <t>Nagy Zora</t>
  </si>
  <si>
    <t>Szarvas és körzete DSB</t>
  </si>
  <si>
    <t>Gál Ferenc Egyetem Szarvasi Gyakorló Általános Iskola és Gyakorlóóvoda</t>
  </si>
  <si>
    <t>Gulyásné Dékán Klára</t>
  </si>
  <si>
    <t>Gara Mici Zsuzsa</t>
  </si>
  <si>
    <t xml:space="preserve">Szabó Emese </t>
  </si>
  <si>
    <t>Csúri Anna</t>
  </si>
  <si>
    <t>Szabó Janka Kata</t>
  </si>
  <si>
    <t>Eötvös József Katolikus Általános Iskola és Óvoda</t>
  </si>
  <si>
    <t>Hajdú Hanna</t>
  </si>
  <si>
    <t>Gönci Tibor</t>
  </si>
  <si>
    <t>Baudermann Tifani</t>
  </si>
  <si>
    <t>Simon Viktor</t>
  </si>
  <si>
    <t>VI.kcs Tenisz U16</t>
  </si>
  <si>
    <t>Békéscsabai Andrássy Gyula Gimnázium és Kollégium</t>
  </si>
  <si>
    <t>Tulkán György Zsolt</t>
  </si>
  <si>
    <t>Berg Ervin Valter</t>
  </si>
  <si>
    <t>Gracia-Oravecz Noel Manuel</t>
  </si>
  <si>
    <t>Óré Csaba Áron</t>
  </si>
  <si>
    <t>Szikora-Pribojszki Barna</t>
  </si>
  <si>
    <t>Pap Csaba László</t>
  </si>
  <si>
    <t>Döme Noel Gábor</t>
  </si>
  <si>
    <t>Rokszin Tibor</t>
  </si>
  <si>
    <t>Habóczki Balázs János</t>
  </si>
  <si>
    <t>Székács József Evangélikus Óvoda, Általános Iskola és Gimnázium</t>
  </si>
  <si>
    <t>Jeszenszky-Paulovics László Róbert</t>
  </si>
  <si>
    <t>Nagyboldogasszony Katolikus Általános Iskola és Óvoda</t>
  </si>
  <si>
    <t>Benke Dávid Nándor</t>
  </si>
  <si>
    <t>Kádas Bálint</t>
  </si>
  <si>
    <t>Kords Lili Boglárka</t>
  </si>
  <si>
    <t>Albrecht Jázmin</t>
  </si>
  <si>
    <t>Szlovák Két Tanítási Nyelvű Általános Iskola és Óvoda</t>
  </si>
  <si>
    <t>Krcsméri Milán</t>
  </si>
  <si>
    <t>Békéscsabai SZC Széchenyi István Két Tanítási Nyelvű Közgazdasági Technikum és Kollégium</t>
  </si>
  <si>
    <t>Bojtor Anikó</t>
  </si>
  <si>
    <t>Vajda Péter Evangélikus Gimnázium</t>
  </si>
  <si>
    <t>Valach Emma Sára</t>
  </si>
  <si>
    <t>Szalontainé Takács Tímea</t>
  </si>
  <si>
    <t>Matus Bianka</t>
  </si>
  <si>
    <t>Török Klaudia Kitti</t>
  </si>
  <si>
    <t>Szőke Zsóka Polett</t>
  </si>
  <si>
    <t>Légrádi Napsugár Anita</t>
  </si>
  <si>
    <t>Insperger Jázmin Anna</t>
  </si>
  <si>
    <t>Farkas Jázmin Mária</t>
  </si>
  <si>
    <t>Bartolák Maya</t>
  </si>
  <si>
    <t>VIII.kcs Tenisz U18+</t>
  </si>
  <si>
    <t>Gyulai Erkel Ferenc Gimnázium és Kollégium</t>
  </si>
  <si>
    <t>Czoldánné Domokos Györgyi Ida</t>
  </si>
  <si>
    <t>Bujdosó Boglárka</t>
  </si>
  <si>
    <t>VII.kcs Tenisz U18</t>
  </si>
  <si>
    <t>Békéscsabai SZC Nemes Tihamér Technikum és Kollégium</t>
  </si>
  <si>
    <t>Drotár János</t>
  </si>
  <si>
    <t>Gyulai SZC Ady Endre - Bay Zoltán Technikum, Szakképző Iskola, Gimnázium és Kollégium</t>
  </si>
  <si>
    <t>Nagy Ákos Áron</t>
  </si>
  <si>
    <t>Őri István</t>
  </si>
  <si>
    <t>Vári Ádám Edvin</t>
  </si>
  <si>
    <t>Békéscsabai SZC Vásárhelyi Pál Technikum és Kollégium</t>
  </si>
  <si>
    <t>Bálint Brendon</t>
  </si>
  <si>
    <t>Kovács Timea</t>
  </si>
  <si>
    <t>Kis Pál Hunor</t>
  </si>
  <si>
    <t>Csukás Réka</t>
  </si>
  <si>
    <t>Kovács Hédi</t>
  </si>
  <si>
    <t>Sebestyén Mira Sára</t>
  </si>
  <si>
    <t>Szikora Stella</t>
  </si>
  <si>
    <t>Kovács Anna Lili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</si>
</sst>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d\-mmm\-yy"/>
  </numFmts>
  <fonts count="118" x14ac:knownFonts="1">
    <font>
      <sz val="10"/>
      <name val="Arial"/>
    </font>
    <font>
      <sz val="10"/>
      <name val="Arial"/>
    </font>
    <font>
      <sz val="10"/>
      <name val="Arial"/>
      <family val="2"/>
      <charset val="238"/>
    </font>
    <font>
      <u/>
      <sz val="10"/>
      <color indexed="12"/>
      <name val="Arial"/>
      <family val="2"/>
      <charset val="238"/>
    </font>
    <font>
      <b/>
      <sz val="32"/>
      <name val="Arial"/>
      <family val="2"/>
    </font>
    <font>
      <sz val="20"/>
      <name val="Arial"/>
      <family val="2"/>
    </font>
    <font>
      <b/>
      <sz val="20"/>
      <color indexed="10"/>
      <name val="Arial"/>
      <family val="2"/>
    </font>
    <font>
      <sz val="9"/>
      <name val="Arial"/>
      <family val="2"/>
    </font>
    <font>
      <b/>
      <sz val="14"/>
      <color indexed="8"/>
      <name val="Arial"/>
      <family val="2"/>
    </font>
    <font>
      <sz val="7"/>
      <name val="Arial"/>
      <family val="2"/>
    </font>
    <font>
      <sz val="6"/>
      <name val="Arial"/>
      <family val="2"/>
    </font>
    <font>
      <b/>
      <sz val="20"/>
      <name val="Arial"/>
      <family val="2"/>
      <charset val="238"/>
    </font>
    <font>
      <b/>
      <sz val="20"/>
      <name val="Arial"/>
      <family val="2"/>
    </font>
    <font>
      <b/>
      <sz val="11"/>
      <name val="Arial"/>
      <family val="2"/>
    </font>
    <font>
      <b/>
      <i/>
      <sz val="10"/>
      <name val="Arial"/>
      <family val="2"/>
    </font>
    <font>
      <b/>
      <sz val="10"/>
      <name val="Arial"/>
      <family val="2"/>
    </font>
    <font>
      <sz val="10"/>
      <color indexed="9"/>
      <name val="Arial"/>
      <family val="2"/>
    </font>
    <font>
      <sz val="6"/>
      <color indexed="8"/>
      <name val="Arial"/>
      <family val="2"/>
    </font>
    <font>
      <b/>
      <sz val="8"/>
      <name val="Arial"/>
      <family val="2"/>
    </font>
    <font>
      <b/>
      <sz val="8"/>
      <color indexed="8"/>
      <name val="Arial"/>
      <family val="2"/>
    </font>
    <font>
      <sz val="10"/>
      <name val="Arial"/>
      <family val="2"/>
    </font>
    <font>
      <u/>
      <sz val="7"/>
      <color indexed="12"/>
      <name val="Arial"/>
      <family val="2"/>
    </font>
    <font>
      <b/>
      <sz val="16"/>
      <name val="Arial"/>
      <family val="2"/>
    </font>
    <font>
      <b/>
      <sz val="14"/>
      <name val="Arial"/>
      <family val="2"/>
      <charset val="238"/>
    </font>
    <font>
      <b/>
      <sz val="7"/>
      <name val="Arial"/>
      <family val="2"/>
      <charset val="238"/>
    </font>
    <font>
      <b/>
      <sz val="7"/>
      <color indexed="8"/>
      <name val="Arial"/>
      <family val="2"/>
      <charset val="238"/>
    </font>
    <font>
      <sz val="8"/>
      <color indexed="8"/>
      <name val="Arial"/>
      <family val="2"/>
    </font>
    <font>
      <b/>
      <sz val="10"/>
      <color indexed="8"/>
      <name val="Arial"/>
      <family val="2"/>
    </font>
    <font>
      <sz val="10"/>
      <color indexed="8"/>
      <name val="Arial"/>
      <family val="2"/>
    </font>
    <font>
      <b/>
      <sz val="8"/>
      <color indexed="8"/>
      <name val="Arial"/>
      <family val="2"/>
      <charset val="238"/>
    </font>
    <font>
      <b/>
      <sz val="7"/>
      <name val="Arial"/>
      <family val="2"/>
    </font>
    <font>
      <sz val="8"/>
      <name val="Arial"/>
      <family val="2"/>
    </font>
    <font>
      <sz val="20"/>
      <color indexed="9"/>
      <name val="Arial"/>
      <family val="2"/>
    </font>
    <font>
      <b/>
      <i/>
      <sz val="10"/>
      <name val="Arial"/>
      <family val="2"/>
      <charset val="238"/>
    </font>
    <font>
      <i/>
      <sz val="7"/>
      <name val="Arial"/>
      <family val="2"/>
    </font>
    <font>
      <b/>
      <sz val="10"/>
      <name val="Arial"/>
      <family val="2"/>
      <charset val="238"/>
    </font>
    <font>
      <sz val="11"/>
      <name val="Arial"/>
      <family val="2"/>
    </font>
    <font>
      <b/>
      <sz val="7"/>
      <color indexed="9"/>
      <name val="Arial"/>
      <family val="2"/>
      <charset val="238"/>
    </font>
    <font>
      <sz val="7"/>
      <color indexed="8"/>
      <name val="Arial"/>
      <family val="2"/>
    </font>
    <font>
      <b/>
      <sz val="9"/>
      <name val="Arial"/>
      <family val="2"/>
    </font>
    <font>
      <b/>
      <sz val="8"/>
      <color indexed="8"/>
      <name val="Tahoma"/>
      <family val="2"/>
    </font>
    <font>
      <sz val="6"/>
      <color indexed="10"/>
      <name val="Arial"/>
      <family val="2"/>
    </font>
    <font>
      <sz val="6"/>
      <color indexed="9"/>
      <name val="Arial"/>
      <family val="2"/>
    </font>
    <font>
      <b/>
      <sz val="8"/>
      <color indexed="23"/>
      <name val="Arial"/>
      <family val="2"/>
    </font>
    <font>
      <b/>
      <sz val="8"/>
      <color indexed="8"/>
      <name val="Tahoma"/>
      <family val="2"/>
      <charset val="238"/>
    </font>
    <font>
      <sz val="7"/>
      <color indexed="9"/>
      <name val="Arial"/>
      <family val="2"/>
    </font>
    <font>
      <b/>
      <sz val="8"/>
      <color indexed="9"/>
      <name val="Arial"/>
      <family val="2"/>
    </font>
    <font>
      <b/>
      <sz val="8.5"/>
      <name val="Arial"/>
      <family val="2"/>
    </font>
    <font>
      <sz val="8.5"/>
      <name val="Arial"/>
      <family val="2"/>
      <charset val="238"/>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i/>
      <sz val="6"/>
      <color indexed="9"/>
      <name val="Arial"/>
      <family val="2"/>
    </font>
    <font>
      <b/>
      <sz val="8.5"/>
      <color indexed="8"/>
      <name val="Arial"/>
      <family val="2"/>
    </font>
    <font>
      <b/>
      <sz val="8.5"/>
      <color indexed="8"/>
      <name val="Arial"/>
      <family val="2"/>
      <charset val="238"/>
    </font>
    <font>
      <b/>
      <sz val="10"/>
      <color indexed="8"/>
      <name val="Arial"/>
      <family val="2"/>
      <charset val="238"/>
    </font>
    <font>
      <b/>
      <sz val="8.5"/>
      <name val="Arial"/>
      <family val="2"/>
      <charset val="238"/>
    </font>
    <font>
      <sz val="14"/>
      <name val="Arial"/>
      <family val="2"/>
    </font>
    <font>
      <sz val="14"/>
      <color indexed="9"/>
      <name val="Arial"/>
      <family val="2"/>
    </font>
    <font>
      <b/>
      <sz val="7"/>
      <color indexed="8"/>
      <name val="Arial"/>
      <family val="2"/>
    </font>
    <font>
      <b/>
      <sz val="7"/>
      <color indexed="9"/>
      <name val="Arial"/>
      <family val="2"/>
    </font>
    <font>
      <i/>
      <sz val="8.5"/>
      <name val="Arial"/>
      <family val="2"/>
    </font>
    <font>
      <i/>
      <sz val="8.5"/>
      <color indexed="9"/>
      <name val="Arial"/>
      <family val="2"/>
    </font>
    <font>
      <i/>
      <sz val="8.5"/>
      <color indexed="8"/>
      <name val="Arial"/>
      <family val="2"/>
    </font>
    <font>
      <b/>
      <i/>
      <sz val="8.5"/>
      <color indexed="8"/>
      <name val="Arial"/>
      <family val="2"/>
    </font>
    <font>
      <sz val="8.5"/>
      <color indexed="14"/>
      <name val="Arial"/>
      <family val="2"/>
    </font>
    <font>
      <b/>
      <sz val="8.5"/>
      <color indexed="9"/>
      <name val="Arial"/>
      <family val="2"/>
      <charset val="238"/>
    </font>
    <font>
      <sz val="7"/>
      <color indexed="23"/>
      <name val="Arial"/>
      <family val="2"/>
    </font>
    <font>
      <sz val="8"/>
      <name val="Arial"/>
      <family val="2"/>
      <charset val="238"/>
    </font>
    <font>
      <b/>
      <sz val="28"/>
      <name val="Arial"/>
      <family val="2"/>
    </font>
    <font>
      <b/>
      <sz val="18"/>
      <name val="Arial"/>
      <family val="2"/>
    </font>
    <font>
      <sz val="8"/>
      <name val="Arial"/>
      <family val="2"/>
      <charset val="238"/>
    </font>
    <font>
      <sz val="8"/>
      <color indexed="8"/>
      <name val="Arial"/>
      <family val="2"/>
      <charset val="238"/>
    </font>
    <font>
      <sz val="8"/>
      <color indexed="10"/>
      <name val="Arial"/>
      <family val="2"/>
      <charset val="238"/>
    </font>
    <font>
      <b/>
      <sz val="8"/>
      <color indexed="8"/>
      <name val="Arial"/>
      <family val="2"/>
      <charset val="238"/>
    </font>
    <font>
      <b/>
      <i/>
      <sz val="10"/>
      <name val="Arial"/>
      <family val="2"/>
      <charset val="238"/>
    </font>
    <font>
      <b/>
      <i/>
      <sz val="8.5"/>
      <name val="Arial"/>
      <family val="2"/>
      <charset val="238"/>
    </font>
    <font>
      <sz val="7"/>
      <color indexed="8"/>
      <name val="Arial"/>
      <family val="2"/>
      <charset val="238"/>
    </font>
    <font>
      <b/>
      <sz val="10"/>
      <name val="Arial"/>
      <family val="2"/>
      <charset val="238"/>
    </font>
    <font>
      <sz val="8.5"/>
      <name val="Arial"/>
      <family val="2"/>
      <charset val="238"/>
    </font>
    <font>
      <sz val="8.5"/>
      <color indexed="8"/>
      <name val="Arial"/>
      <family val="2"/>
      <charset val="238"/>
    </font>
    <font>
      <sz val="10"/>
      <color indexed="8"/>
      <name val="Arial"/>
      <family val="2"/>
      <charset val="238"/>
    </font>
    <font>
      <sz val="7"/>
      <color indexed="9"/>
      <name val="Arial"/>
      <family val="2"/>
      <charset val="238"/>
    </font>
    <font>
      <sz val="10"/>
      <name val="Arial"/>
      <family val="2"/>
      <charset val="238"/>
    </font>
    <font>
      <sz val="8.5"/>
      <color indexed="42"/>
      <name val="Arial"/>
      <family val="2"/>
      <charset val="238"/>
    </font>
    <font>
      <b/>
      <sz val="8.5"/>
      <name val="Arial"/>
      <family val="2"/>
      <charset val="238"/>
    </font>
    <font>
      <sz val="9"/>
      <name val="Arial"/>
      <family val="2"/>
      <charset val="238"/>
    </font>
    <font>
      <sz val="10"/>
      <color indexed="41"/>
      <name val="Arial"/>
      <family val="2"/>
      <charset val="238"/>
    </font>
    <font>
      <b/>
      <sz val="10"/>
      <color indexed="41"/>
      <name val="Arial"/>
      <family val="2"/>
      <charset val="238"/>
    </font>
    <font>
      <sz val="10"/>
      <color indexed="9"/>
      <name val="Arial"/>
      <family val="2"/>
      <charset val="238"/>
    </font>
    <font>
      <b/>
      <sz val="10"/>
      <color indexed="10"/>
      <name val="Arial"/>
      <family val="2"/>
      <charset val="238"/>
    </font>
    <font>
      <sz val="7"/>
      <name val="Arial"/>
      <family val="2"/>
      <charset val="238"/>
    </font>
    <font>
      <sz val="10"/>
      <name val="Arial"/>
      <family val="2"/>
      <charset val="238"/>
    </font>
    <font>
      <b/>
      <sz val="7"/>
      <color indexed="8"/>
      <name val="Arial"/>
      <family val="2"/>
      <charset val="238"/>
    </font>
    <font>
      <b/>
      <sz val="8.5"/>
      <color indexed="8"/>
      <name val="Arial"/>
      <family val="2"/>
      <charset val="238"/>
    </font>
    <font>
      <sz val="9"/>
      <color indexed="9"/>
      <name val="Arial"/>
      <family val="2"/>
      <charset val="238"/>
    </font>
    <font>
      <b/>
      <sz val="9"/>
      <name val="Arial"/>
      <family val="2"/>
      <charset val="238"/>
    </font>
    <font>
      <b/>
      <sz val="9"/>
      <color indexed="9"/>
      <name val="Arial"/>
      <family val="2"/>
      <charset val="238"/>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7"/>
      <color rgb="FFFF0000"/>
      <name val="Arial"/>
      <family val="2"/>
    </font>
    <font>
      <sz val="7"/>
      <color rgb="FFFF0000"/>
      <name val="Arial"/>
      <family val="2"/>
      <charset val="238"/>
    </font>
    <font>
      <b/>
      <sz val="10"/>
      <color theme="1"/>
      <name val="Arial"/>
      <family val="2"/>
      <charset val="238"/>
    </font>
    <font>
      <sz val="10"/>
      <color theme="0"/>
      <name val="Arial"/>
      <family val="2"/>
      <charset val="238"/>
    </font>
    <font>
      <sz val="20"/>
      <color theme="1"/>
      <name val="Calibri"/>
      <family val="2"/>
      <charset val="238"/>
      <scheme val="minor"/>
    </font>
    <font>
      <b/>
      <sz val="16"/>
      <color theme="1"/>
      <name val="Calibri"/>
      <family val="2"/>
      <charset val="238"/>
      <scheme val="minor"/>
    </font>
    <font>
      <sz val="10"/>
      <color theme="1"/>
      <name val="Calibri"/>
      <family val="2"/>
      <charset val="238"/>
      <scheme val="minor"/>
    </font>
    <font>
      <b/>
      <sz val="11"/>
      <name val="Calibri"/>
      <family val="2"/>
      <charset val="238"/>
      <scheme val="minor"/>
    </font>
    <font>
      <sz val="11"/>
      <name val="Calibri"/>
      <family val="2"/>
      <charset val="238"/>
      <scheme val="minor"/>
    </font>
    <font>
      <sz val="8"/>
      <color rgb="FF000000"/>
      <name val="Segoe UI"/>
      <family val="2"/>
      <charset val="238"/>
    </font>
    <font>
      <i/>
      <sz val="8"/>
      <color rgb="FFFF0000"/>
      <name val="Arial"/>
      <family val="2"/>
      <charset val="238"/>
    </font>
    <font>
      <sz val="7"/>
      <color rgb="FF000000"/>
      <name val="Arial"/>
      <family val="2"/>
      <charset val="238"/>
    </font>
    <font>
      <sz val="10"/>
      <color rgb="FF000000"/>
      <name val="Arial"/>
      <family val="2"/>
      <charset val="238"/>
    </font>
    <font>
      <b/>
      <sz val="11"/>
      <name val="Calibri"/>
      <family val="2"/>
      <charset val="238"/>
    </font>
  </fonts>
  <fills count="22">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14"/>
        <bgColor indexed="64"/>
      </patternFill>
    </fill>
    <fill>
      <patternFill patternType="solid">
        <fgColor indexed="9"/>
        <bgColor indexed="64"/>
      </patternFill>
    </fill>
    <fill>
      <patternFill patternType="solid">
        <fgColor indexed="23"/>
        <bgColor indexed="64"/>
      </patternFill>
    </fill>
    <fill>
      <patternFill patternType="solid">
        <fgColor indexed="42"/>
        <bgColor indexed="64"/>
      </patternFill>
    </fill>
    <fill>
      <patternFill patternType="solid">
        <fgColor indexed="9"/>
        <bgColor indexed="8"/>
      </patternFill>
    </fill>
    <fill>
      <patternFill patternType="solid">
        <fgColor indexed="43"/>
        <bgColor indexed="64"/>
      </patternFill>
    </fill>
    <fill>
      <patternFill patternType="solid">
        <fgColor indexed="43"/>
        <bgColor indexed="8"/>
      </patternFill>
    </fill>
    <fill>
      <patternFill patternType="solid">
        <fgColor indexed="41"/>
        <bgColor indexed="64"/>
      </patternFill>
    </fill>
    <fill>
      <patternFill patternType="solid">
        <fgColor indexed="40"/>
        <bgColor indexed="64"/>
      </patternFill>
    </fill>
    <fill>
      <patternFill patternType="solid">
        <fgColor indexed="53"/>
        <bgColor indexed="64"/>
      </patternFill>
    </fill>
    <fill>
      <patternFill patternType="solid">
        <fgColor indexed="10"/>
        <bgColor indexed="64"/>
      </patternFill>
    </fill>
    <fill>
      <patternFill patternType="solid">
        <fgColor indexed="17"/>
        <bgColor indexed="64"/>
      </patternFill>
    </fill>
    <fill>
      <patternFill patternType="solid">
        <fgColor indexed="8"/>
        <bgColor indexed="64"/>
      </patternFill>
    </fill>
    <fill>
      <patternFill patternType="solid">
        <fgColor theme="0"/>
        <bgColor indexed="8"/>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8"/>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8"/>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s>
  <cellStyleXfs count="4">
    <xf numFmtId="0" fontId="0" fillId="0" borderId="0"/>
    <xf numFmtId="0" fontId="3" fillId="0" borderId="0" applyNumberFormat="0" applyFill="0" applyBorder="0" applyAlignment="0" applyProtection="0"/>
    <xf numFmtId="164" fontId="2" fillId="0" borderId="0" applyFont="0" applyFill="0" applyBorder="0" applyAlignment="0" applyProtection="0"/>
    <xf numFmtId="0" fontId="101" fillId="0" borderId="0"/>
  </cellStyleXfs>
  <cellXfs count="787">
    <xf numFmtId="0" fontId="0" fillId="0" borderId="0" xfId="0"/>
    <xf numFmtId="0" fontId="0" fillId="0" borderId="0" xfId="0" applyAlignment="1">
      <alignment horizontal="left"/>
    </xf>
    <xf numFmtId="0" fontId="0" fillId="0" borderId="0" xfId="0" applyAlignment="1">
      <alignment vertical="center"/>
    </xf>
    <xf numFmtId="0" fontId="4"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vertical="center"/>
    </xf>
    <xf numFmtId="0" fontId="5" fillId="0" borderId="0" xfId="0" applyFont="1" applyAlignment="1">
      <alignment vertical="center"/>
    </xf>
    <xf numFmtId="0" fontId="6" fillId="3" borderId="1" xfId="0" applyFont="1" applyFill="1" applyBorder="1" applyAlignment="1">
      <alignment horizontal="centerContinuous" vertical="center"/>
    </xf>
    <xf numFmtId="0" fontId="6" fillId="3" borderId="2" xfId="0" applyFont="1" applyFill="1" applyBorder="1" applyAlignment="1">
      <alignment horizontal="centerContinuous" vertical="center"/>
    </xf>
    <xf numFmtId="0" fontId="6" fillId="3" borderId="3" xfId="0" applyFont="1" applyFill="1" applyBorder="1" applyAlignment="1">
      <alignment horizontal="centerContinuous" vertical="center"/>
    </xf>
    <xf numFmtId="0" fontId="5" fillId="2" borderId="0" xfId="0" applyFont="1" applyFill="1" applyAlignment="1">
      <alignment vertical="center"/>
    </xf>
    <xf numFmtId="0" fontId="7" fillId="0" borderId="0" xfId="0" applyFont="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xf>
    <xf numFmtId="0" fontId="7" fillId="2" borderId="0" xfId="0" applyFont="1" applyFill="1" applyAlignment="1">
      <alignment horizontal="left" vertical="center"/>
    </xf>
    <xf numFmtId="0" fontId="8" fillId="4" borderId="1" xfId="0" applyFont="1" applyFill="1" applyBorder="1" applyAlignment="1">
      <alignment horizontal="centerContinuous" vertical="center"/>
    </xf>
    <xf numFmtId="0" fontId="8" fillId="4" borderId="2" xfId="0" applyFont="1" applyFill="1" applyBorder="1" applyAlignment="1">
      <alignment horizontal="centerContinuous" vertical="center"/>
    </xf>
    <xf numFmtId="0" fontId="8" fillId="4" borderId="3" xfId="0" applyFont="1" applyFill="1" applyBorder="1" applyAlignment="1">
      <alignment horizontal="centerContinuous" vertical="center"/>
    </xf>
    <xf numFmtId="0" fontId="9" fillId="0" borderId="0" xfId="0" applyFont="1" applyAlignment="1">
      <alignment vertical="center"/>
    </xf>
    <xf numFmtId="0" fontId="10" fillId="0" borderId="0" xfId="0" applyFont="1" applyAlignment="1">
      <alignment vertical="center"/>
    </xf>
    <xf numFmtId="49" fontId="10" fillId="2" borderId="4" xfId="0" applyNumberFormat="1" applyFont="1" applyFill="1" applyBorder="1" applyAlignment="1">
      <alignment vertical="center"/>
    </xf>
    <xf numFmtId="49" fontId="10" fillId="2" borderId="0" xfId="0" applyNumberFormat="1" applyFont="1" applyFill="1" applyAlignment="1">
      <alignment vertical="center"/>
    </xf>
    <xf numFmtId="0" fontId="10" fillId="0" borderId="0" xfId="0" applyFont="1" applyAlignment="1">
      <alignment horizontal="left" vertical="center"/>
    </xf>
    <xf numFmtId="49" fontId="10" fillId="2" borderId="0" xfId="0" applyNumberFormat="1" applyFont="1" applyFill="1" applyAlignment="1">
      <alignment horizontal="left" vertical="center"/>
    </xf>
    <xf numFmtId="49" fontId="9" fillId="2" borderId="0" xfId="0" applyNumberFormat="1" applyFont="1" applyFill="1" applyAlignment="1">
      <alignment vertical="center"/>
    </xf>
    <xf numFmtId="0" fontId="9" fillId="2" borderId="0" xfId="0" applyFont="1" applyFill="1" applyAlignment="1">
      <alignment vertical="center"/>
    </xf>
    <xf numFmtId="49" fontId="5" fillId="2" borderId="0" xfId="0" applyNumberFormat="1" applyFont="1" applyFill="1" applyAlignment="1">
      <alignment vertical="center"/>
    </xf>
    <xf numFmtId="49" fontId="13" fillId="2" borderId="0" xfId="0" applyNumberFormat="1" applyFont="1" applyFill="1" applyAlignment="1">
      <alignment horizontal="left" vertical="center"/>
    </xf>
    <xf numFmtId="49" fontId="5" fillId="2" borderId="0" xfId="0" applyNumberFormat="1" applyFont="1" applyFill="1" applyAlignment="1">
      <alignment horizontal="right" vertical="center"/>
    </xf>
    <xf numFmtId="49" fontId="14" fillId="2" borderId="0" xfId="0" applyNumberFormat="1" applyFont="1" applyFill="1" applyAlignment="1">
      <alignment horizontal="left" vertical="center"/>
    </xf>
    <xf numFmtId="49" fontId="17" fillId="2" borderId="0" xfId="0" applyNumberFormat="1" applyFont="1" applyFill="1" applyAlignment="1">
      <alignment horizontal="left" vertical="center"/>
    </xf>
    <xf numFmtId="0" fontId="18" fillId="0" borderId="0" xfId="0" applyFont="1" applyAlignment="1">
      <alignment vertical="center"/>
    </xf>
    <xf numFmtId="14" fontId="18" fillId="4" borderId="5" xfId="0" applyNumberFormat="1" applyFont="1" applyFill="1" applyBorder="1" applyAlignment="1">
      <alignment horizontal="left" vertical="center"/>
    </xf>
    <xf numFmtId="49" fontId="18" fillId="2" borderId="0" xfId="0" applyNumberFormat="1" applyFont="1" applyFill="1" applyAlignment="1">
      <alignment vertical="center"/>
    </xf>
    <xf numFmtId="49" fontId="18" fillId="4" borderId="5" xfId="0" applyNumberFormat="1" applyFont="1" applyFill="1" applyBorder="1" applyAlignment="1">
      <alignment vertical="center"/>
    </xf>
    <xf numFmtId="0" fontId="7" fillId="0" borderId="0" xfId="0" applyFont="1"/>
    <xf numFmtId="0" fontId="7" fillId="2" borderId="0" xfId="0" applyFont="1" applyFill="1"/>
    <xf numFmtId="0" fontId="0" fillId="2" borderId="0" xfId="0" applyFill="1"/>
    <xf numFmtId="0" fontId="20" fillId="0" borderId="0" xfId="0" applyFont="1" applyAlignment="1">
      <alignment vertical="center"/>
    </xf>
    <xf numFmtId="0" fontId="15" fillId="2" borderId="0" xfId="0" applyFont="1" applyFill="1" applyAlignment="1">
      <alignment vertical="center"/>
    </xf>
    <xf numFmtId="0" fontId="20" fillId="2" borderId="0" xfId="0" applyFont="1" applyFill="1" applyAlignment="1">
      <alignment horizontal="left" vertical="center"/>
    </xf>
    <xf numFmtId="0" fontId="0" fillId="2" borderId="0" xfId="0" applyFill="1" applyAlignment="1">
      <alignment horizontal="left"/>
    </xf>
    <xf numFmtId="0" fontId="9" fillId="2" borderId="0" xfId="0" applyFont="1" applyFill="1"/>
    <xf numFmtId="0" fontId="21" fillId="2" borderId="0" xfId="1" applyFont="1" applyFill="1"/>
    <xf numFmtId="0" fontId="0" fillId="0" borderId="0" xfId="0" applyAlignment="1">
      <alignment horizontal="center"/>
    </xf>
    <xf numFmtId="49" fontId="22" fillId="2" borderId="0" xfId="0" applyNumberFormat="1" applyFont="1" applyFill="1" applyAlignment="1">
      <alignment vertical="top"/>
    </xf>
    <xf numFmtId="49" fontId="12" fillId="2" borderId="0" xfId="0" applyNumberFormat="1" applyFont="1" applyFill="1" applyAlignment="1">
      <alignment vertical="top"/>
    </xf>
    <xf numFmtId="49" fontId="15" fillId="2" borderId="0" xfId="0" applyNumberFormat="1" applyFont="1" applyFill="1" applyAlignment="1">
      <alignment horizontal="left"/>
    </xf>
    <xf numFmtId="0" fontId="23" fillId="2" borderId="0" xfId="0" applyFont="1" applyFill="1" applyAlignment="1">
      <alignment horizontal="left"/>
    </xf>
    <xf numFmtId="49" fontId="14" fillId="2" borderId="0" xfId="0" applyNumberFormat="1" applyFont="1" applyFill="1" applyAlignment="1">
      <alignment horizontal="left"/>
    </xf>
    <xf numFmtId="49" fontId="15" fillId="2" borderId="6" xfId="0" applyNumberFormat="1" applyFont="1" applyFill="1" applyBorder="1" applyAlignment="1">
      <alignment vertical="center"/>
    </xf>
    <xf numFmtId="49" fontId="22" fillId="2" borderId="6" xfId="0" applyNumberFormat="1" applyFont="1" applyFill="1" applyBorder="1" applyAlignment="1">
      <alignment horizontal="right" vertical="center"/>
    </xf>
    <xf numFmtId="49" fontId="24" fillId="2" borderId="0" xfId="0" applyNumberFormat="1" applyFont="1" applyFill="1" applyAlignment="1">
      <alignment horizontal="left" vertical="center"/>
    </xf>
    <xf numFmtId="0" fontId="24" fillId="2" borderId="0" xfId="0" applyFont="1" applyFill="1" applyAlignment="1">
      <alignment vertical="center"/>
    </xf>
    <xf numFmtId="49" fontId="24" fillId="2" borderId="0" xfId="0" applyNumberFormat="1" applyFont="1" applyFill="1" applyAlignment="1">
      <alignment vertical="center"/>
    </xf>
    <xf numFmtId="49" fontId="25" fillId="2" borderId="0" xfId="0" applyNumberFormat="1" applyFont="1" applyFill="1" applyAlignment="1">
      <alignment horizontal="right" vertical="center"/>
    </xf>
    <xf numFmtId="0" fontId="9" fillId="2" borderId="0" xfId="0" applyFont="1" applyFill="1" applyAlignment="1">
      <alignment horizontal="center" vertical="center"/>
    </xf>
    <xf numFmtId="14" fontId="19" fillId="2" borderId="7" xfId="0" applyNumberFormat="1" applyFont="1" applyFill="1" applyBorder="1" applyAlignment="1">
      <alignment horizontal="left" vertical="center"/>
    </xf>
    <xf numFmtId="49" fontId="19" fillId="2" borderId="7" xfId="0" applyNumberFormat="1" applyFont="1" applyFill="1" applyBorder="1" applyAlignment="1">
      <alignment vertical="center"/>
    </xf>
    <xf numFmtId="0" fontId="20" fillId="2" borderId="0" xfId="0" applyFont="1" applyFill="1" applyAlignment="1">
      <alignment horizontal="center" vertical="center"/>
    </xf>
    <xf numFmtId="0" fontId="15" fillId="2" borderId="0" xfId="0" applyFont="1" applyFill="1" applyAlignment="1">
      <alignment horizontal="center" vertical="center"/>
    </xf>
    <xf numFmtId="49" fontId="19" fillId="2" borderId="0" xfId="0" applyNumberFormat="1" applyFont="1" applyFill="1" applyAlignment="1">
      <alignment vertical="center"/>
    </xf>
    <xf numFmtId="0" fontId="18" fillId="2" borderId="0" xfId="2" applyNumberFormat="1" applyFont="1" applyFill="1" applyAlignment="1" applyProtection="1">
      <alignment vertical="center"/>
      <protection locked="0"/>
    </xf>
    <xf numFmtId="0" fontId="19" fillId="2" borderId="0" xfId="0" applyFont="1" applyFill="1" applyAlignment="1">
      <alignment vertical="center"/>
    </xf>
    <xf numFmtId="49" fontId="19" fillId="2" borderId="0" xfId="0" applyNumberFormat="1" applyFont="1" applyFill="1" applyAlignment="1">
      <alignment horizontal="right" vertical="center"/>
    </xf>
    <xf numFmtId="0" fontId="9" fillId="2" borderId="4" xfId="0" applyFont="1" applyFill="1" applyBorder="1" applyAlignment="1">
      <alignment horizontal="left" vertical="center"/>
    </xf>
    <xf numFmtId="0" fontId="9" fillId="2" borderId="0" xfId="0" applyFont="1" applyFill="1" applyAlignment="1">
      <alignment horizontal="left" vertical="center"/>
    </xf>
    <xf numFmtId="0" fontId="20" fillId="2" borderId="4" xfId="0" applyFont="1" applyFill="1" applyBorder="1" applyAlignment="1">
      <alignment horizontal="left" vertical="center"/>
    </xf>
    <xf numFmtId="0" fontId="27" fillId="2" borderId="4" xfId="0" applyFont="1" applyFill="1" applyBorder="1" applyAlignment="1">
      <alignment horizontal="left" vertical="center"/>
    </xf>
    <xf numFmtId="0" fontId="28" fillId="0" borderId="0" xfId="0" applyFont="1" applyAlignment="1">
      <alignment vertical="center"/>
    </xf>
    <xf numFmtId="0" fontId="28" fillId="2" borderId="0" xfId="0" applyFont="1" applyFill="1" applyAlignment="1">
      <alignment horizontal="left" vertical="center"/>
    </xf>
    <xf numFmtId="0" fontId="29" fillId="2" borderId="0" xfId="0" applyFont="1" applyFill="1" applyAlignment="1">
      <alignment horizontal="left" vertical="center"/>
    </xf>
    <xf numFmtId="0" fontId="28" fillId="2" borderId="0" xfId="0" applyFont="1" applyFill="1" applyAlignment="1">
      <alignment horizontal="center" vertical="center"/>
    </xf>
    <xf numFmtId="0" fontId="15" fillId="2" borderId="4" xfId="0" applyFont="1" applyFill="1" applyBorder="1" applyAlignment="1">
      <alignment horizontal="left" vertical="center"/>
    </xf>
    <xf numFmtId="0" fontId="7" fillId="2" borderId="6"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9" fillId="5" borderId="10" xfId="0" applyFont="1" applyFill="1" applyBorder="1" applyAlignment="1">
      <alignment vertical="center"/>
    </xf>
    <xf numFmtId="0" fontId="15" fillId="4" borderId="11" xfId="0" applyFont="1" applyFill="1" applyBorder="1" applyAlignment="1">
      <alignment horizontal="left" vertical="center"/>
    </xf>
    <xf numFmtId="0" fontId="15" fillId="4" borderId="12" xfId="0" applyFont="1" applyFill="1" applyBorder="1" applyAlignment="1">
      <alignment vertical="center"/>
    </xf>
    <xf numFmtId="0" fontId="9" fillId="5" borderId="13" xfId="0" applyFont="1" applyFill="1" applyBorder="1" applyAlignment="1">
      <alignment vertical="center"/>
    </xf>
    <xf numFmtId="0" fontId="15" fillId="4" borderId="14" xfId="0" applyFont="1" applyFill="1" applyBorder="1" applyAlignment="1">
      <alignment horizontal="left" vertical="center"/>
    </xf>
    <xf numFmtId="0" fontId="15" fillId="4" borderId="15" xfId="0" applyFont="1" applyFill="1" applyBorder="1" applyAlignment="1">
      <alignment vertical="center"/>
    </xf>
    <xf numFmtId="0" fontId="0" fillId="2" borderId="0" xfId="0" applyFill="1" applyAlignment="1">
      <alignment horizontal="center"/>
    </xf>
    <xf numFmtId="0" fontId="0" fillId="5" borderId="16" xfId="0" applyFill="1" applyBorder="1"/>
    <xf numFmtId="49" fontId="0" fillId="0" borderId="0" xfId="0" applyNumberFormat="1" applyAlignment="1">
      <alignment horizontal="left"/>
    </xf>
    <xf numFmtId="49" fontId="14" fillId="0" borderId="0" xfId="0" applyNumberFormat="1" applyFont="1" applyAlignment="1">
      <alignment horizontal="left" vertical="center"/>
    </xf>
    <xf numFmtId="49" fontId="24" fillId="2" borderId="0" xfId="0" applyNumberFormat="1" applyFont="1" applyFill="1" applyAlignment="1">
      <alignment horizontal="right" vertical="center"/>
    </xf>
    <xf numFmtId="49" fontId="19" fillId="0" borderId="6" xfId="0" applyNumberFormat="1" applyFont="1" applyBorder="1" applyAlignment="1">
      <alignment horizontal="right" vertical="center"/>
    </xf>
    <xf numFmtId="49" fontId="9" fillId="6" borderId="0" xfId="0" applyNumberFormat="1" applyFont="1" applyFill="1" applyAlignment="1">
      <alignment vertical="center"/>
    </xf>
    <xf numFmtId="49" fontId="9" fillId="6" borderId="17" xfId="0" applyNumberFormat="1" applyFont="1" applyFill="1" applyBorder="1" applyAlignment="1">
      <alignment vertical="center"/>
    </xf>
    <xf numFmtId="0" fontId="9" fillId="6" borderId="0" xfId="0" applyFont="1" applyFill="1" applyAlignment="1">
      <alignment vertical="center"/>
    </xf>
    <xf numFmtId="49" fontId="12" fillId="0" borderId="0" xfId="0" applyNumberFormat="1" applyFont="1" applyAlignment="1">
      <alignment vertical="top"/>
    </xf>
    <xf numFmtId="49" fontId="15" fillId="0" borderId="0" xfId="0" applyNumberFormat="1" applyFont="1" applyAlignment="1">
      <alignment horizontal="left"/>
    </xf>
    <xf numFmtId="0" fontId="23" fillId="6" borderId="0" xfId="0" applyFont="1" applyFill="1" applyAlignment="1">
      <alignment horizontal="left"/>
    </xf>
    <xf numFmtId="49" fontId="14" fillId="0" borderId="0" xfId="0" applyNumberFormat="1" applyFont="1" applyAlignment="1">
      <alignment horizontal="left"/>
    </xf>
    <xf numFmtId="49" fontId="19" fillId="0" borderId="6" xfId="0" applyNumberFormat="1" applyFont="1" applyBorder="1" applyAlignment="1">
      <alignment vertical="center"/>
    </xf>
    <xf numFmtId="49" fontId="19" fillId="0" borderId="6" xfId="0" applyNumberFormat="1" applyFont="1" applyBorder="1" applyAlignment="1">
      <alignment horizontal="left" vertical="center"/>
    </xf>
    <xf numFmtId="0" fontId="10" fillId="0" borderId="0" xfId="0" applyFont="1" applyAlignment="1">
      <alignment horizontal="center" vertical="center"/>
    </xf>
    <xf numFmtId="49" fontId="0" fillId="0" borderId="6" xfId="0" applyNumberFormat="1" applyBorder="1" applyAlignment="1">
      <alignment vertical="center"/>
    </xf>
    <xf numFmtId="165" fontId="0" fillId="0" borderId="0" xfId="0" applyNumberFormat="1" applyAlignment="1">
      <alignment horizontal="center"/>
    </xf>
    <xf numFmtId="49" fontId="20" fillId="0" borderId="0" xfId="0" applyNumberFormat="1" applyFont="1" applyAlignment="1">
      <alignment horizontal="left"/>
    </xf>
    <xf numFmtId="0" fontId="19" fillId="0" borderId="6" xfId="0" applyFont="1" applyBorder="1" applyAlignment="1">
      <alignment horizontal="right" vertical="center"/>
    </xf>
    <xf numFmtId="0" fontId="20" fillId="0" borderId="18" xfId="0" applyFont="1" applyBorder="1" applyAlignment="1">
      <alignment vertical="center"/>
    </xf>
    <xf numFmtId="0" fontId="20" fillId="0" borderId="18" xfId="0" applyFont="1" applyBorder="1" applyAlignment="1">
      <alignment horizontal="center" vertical="center"/>
    </xf>
    <xf numFmtId="0" fontId="20" fillId="0" borderId="12" xfId="0" applyFont="1" applyBorder="1" applyAlignment="1">
      <alignment horizontal="center" vertical="center"/>
    </xf>
    <xf numFmtId="0" fontId="20" fillId="0" borderId="0" xfId="0" applyFont="1"/>
    <xf numFmtId="49" fontId="8" fillId="6" borderId="0" xfId="0" applyNumberFormat="1" applyFont="1" applyFill="1" applyAlignment="1">
      <alignment horizontal="left"/>
    </xf>
    <xf numFmtId="49" fontId="20" fillId="0" borderId="0" xfId="0" applyNumberFormat="1" applyFont="1"/>
    <xf numFmtId="49" fontId="16" fillId="0" borderId="0" xfId="0" applyNumberFormat="1" applyFont="1" applyAlignment="1">
      <alignment horizontal="left"/>
    </xf>
    <xf numFmtId="49" fontId="17" fillId="2" borderId="19" xfId="0" applyNumberFormat="1" applyFont="1" applyFill="1" applyBorder="1" applyAlignment="1">
      <alignment horizontal="left" vertical="center"/>
    </xf>
    <xf numFmtId="49" fontId="17" fillId="2" borderId="20" xfId="0" applyNumberFormat="1" applyFont="1" applyFill="1" applyBorder="1" applyAlignment="1">
      <alignment horizontal="left" vertical="center"/>
    </xf>
    <xf numFmtId="49" fontId="9" fillId="2" borderId="14" xfId="0" applyNumberFormat="1" applyFont="1" applyFill="1" applyBorder="1" applyAlignment="1">
      <alignment horizontal="center" wrapText="1"/>
    </xf>
    <xf numFmtId="49" fontId="9" fillId="2" borderId="21" xfId="0" applyNumberFormat="1" applyFont="1" applyFill="1" applyBorder="1" applyAlignment="1">
      <alignment horizontal="center" wrapText="1"/>
    </xf>
    <xf numFmtId="49" fontId="9" fillId="2" borderId="15" xfId="0" applyNumberFormat="1" applyFont="1" applyFill="1" applyBorder="1" applyAlignment="1">
      <alignment horizontal="center" wrapText="1"/>
    </xf>
    <xf numFmtId="49" fontId="9" fillId="5" borderId="21" xfId="0" applyNumberFormat="1" applyFont="1" applyFill="1" applyBorder="1" applyAlignment="1">
      <alignment horizontal="center" wrapText="1"/>
    </xf>
    <xf numFmtId="0" fontId="38" fillId="2" borderId="15" xfId="0" applyFont="1" applyFill="1" applyBorder="1" applyAlignment="1">
      <alignment horizontal="center" wrapText="1"/>
    </xf>
    <xf numFmtId="1" fontId="20" fillId="0" borderId="12" xfId="0" applyNumberFormat="1" applyFont="1" applyBorder="1" applyAlignment="1">
      <alignment horizontal="center" vertical="center"/>
    </xf>
    <xf numFmtId="49" fontId="39" fillId="0" borderId="0" xfId="0" applyNumberFormat="1" applyFont="1" applyAlignment="1">
      <alignment horizontal="left"/>
    </xf>
    <xf numFmtId="0" fontId="42" fillId="0" borderId="0" xfId="0" applyFont="1" applyAlignment="1">
      <alignment horizontal="center" vertical="center"/>
    </xf>
    <xf numFmtId="49" fontId="17" fillId="2" borderId="20" xfId="0" applyNumberFormat="1" applyFont="1" applyFill="1" applyBorder="1" applyAlignment="1">
      <alignment horizontal="right" vertical="center"/>
    </xf>
    <xf numFmtId="49" fontId="10" fillId="2" borderId="20" xfId="0" applyNumberFormat="1" applyFont="1" applyFill="1" applyBorder="1" applyAlignment="1">
      <alignment horizontal="left" vertical="center"/>
    </xf>
    <xf numFmtId="0" fontId="24" fillId="2" borderId="0" xfId="0" applyFont="1" applyFill="1" applyAlignment="1">
      <alignment horizontal="left" vertical="center"/>
    </xf>
    <xf numFmtId="49" fontId="17" fillId="6" borderId="4" xfId="0" applyNumberFormat="1" applyFont="1" applyFill="1" applyBorder="1" applyAlignment="1">
      <alignment horizontal="left" vertical="center"/>
    </xf>
    <xf numFmtId="49" fontId="17" fillId="0" borderId="0" xfId="0" applyNumberFormat="1" applyFont="1" applyAlignment="1">
      <alignment horizontal="right" vertical="center"/>
    </xf>
    <xf numFmtId="0" fontId="0" fillId="6" borderId="9" xfId="0" applyFill="1" applyBorder="1" applyAlignment="1">
      <alignment horizontal="center" vertical="center"/>
    </xf>
    <xf numFmtId="49" fontId="19" fillId="0" borderId="22" xfId="0" applyNumberFormat="1" applyFont="1" applyBorder="1" applyAlignment="1">
      <alignment horizontal="left" vertical="center"/>
    </xf>
    <xf numFmtId="0" fontId="43" fillId="7" borderId="15" xfId="0" applyFont="1" applyFill="1" applyBorder="1" applyAlignment="1">
      <alignment horizontal="right" vertical="center"/>
    </xf>
    <xf numFmtId="0" fontId="38" fillId="5" borderId="15" xfId="0" applyFont="1" applyFill="1" applyBorder="1" applyAlignment="1">
      <alignment horizontal="center" wrapText="1"/>
    </xf>
    <xf numFmtId="0" fontId="20" fillId="5" borderId="12" xfId="0" applyFont="1" applyFill="1" applyBorder="1" applyAlignment="1">
      <alignment horizontal="center" vertical="center"/>
    </xf>
    <xf numFmtId="0" fontId="45" fillId="0" borderId="0" xfId="0" applyFont="1"/>
    <xf numFmtId="0" fontId="16" fillId="0" borderId="0" xfId="0" applyFont="1"/>
    <xf numFmtId="0" fontId="5" fillId="0" borderId="0" xfId="0" applyFont="1" applyAlignment="1">
      <alignment vertical="top"/>
    </xf>
    <xf numFmtId="0" fontId="32" fillId="0" borderId="0" xfId="0" applyFont="1" applyAlignment="1">
      <alignment vertical="top"/>
    </xf>
    <xf numFmtId="0" fontId="12" fillId="0" borderId="0" xfId="0" applyFont="1" applyAlignment="1">
      <alignment vertical="top"/>
    </xf>
    <xf numFmtId="49" fontId="5" fillId="0" borderId="0" xfId="0" applyNumberFormat="1" applyFont="1" applyAlignment="1">
      <alignment vertical="top"/>
    </xf>
    <xf numFmtId="49" fontId="32" fillId="0" borderId="0" xfId="0" applyNumberFormat="1" applyFont="1" applyAlignment="1">
      <alignment vertical="top"/>
    </xf>
    <xf numFmtId="49" fontId="33" fillId="0" borderId="0" xfId="0" applyNumberFormat="1" applyFont="1"/>
    <xf numFmtId="49" fontId="16" fillId="0" borderId="0" xfId="0" applyNumberFormat="1" applyFont="1"/>
    <xf numFmtId="0" fontId="42" fillId="0" borderId="0" xfId="0" applyFont="1" applyAlignment="1">
      <alignment vertical="center"/>
    </xf>
    <xf numFmtId="49" fontId="37" fillId="2" borderId="0" xfId="0" applyNumberFormat="1" applyFont="1" applyFill="1" applyAlignment="1">
      <alignment vertical="center"/>
    </xf>
    <xf numFmtId="0" fontId="18" fillId="0" borderId="6" xfId="0" applyFont="1" applyBorder="1" applyAlignment="1">
      <alignment vertical="center"/>
    </xf>
    <xf numFmtId="49" fontId="18" fillId="0" borderId="6" xfId="0" applyNumberFormat="1" applyFont="1" applyBorder="1" applyAlignment="1">
      <alignment vertical="center"/>
    </xf>
    <xf numFmtId="49" fontId="46" fillId="0" borderId="6" xfId="0" applyNumberFormat="1" applyFont="1" applyBorder="1" applyAlignment="1">
      <alignment vertical="center"/>
    </xf>
    <xf numFmtId="49" fontId="18" fillId="0" borderId="6" xfId="2" applyNumberFormat="1" applyFont="1" applyBorder="1" applyAlignment="1" applyProtection="1">
      <alignment vertical="center"/>
      <protection locked="0"/>
    </xf>
    <xf numFmtId="0" fontId="19" fillId="0" borderId="6" xfId="0" applyFont="1" applyBorder="1" applyAlignment="1">
      <alignment horizontal="left" vertical="center"/>
    </xf>
    <xf numFmtId="49" fontId="9" fillId="2" borderId="0" xfId="0" applyNumberFormat="1" applyFont="1" applyFill="1" applyAlignment="1">
      <alignment horizontal="right" vertical="center"/>
    </xf>
    <xf numFmtId="49" fontId="9" fillId="2" borderId="0" xfId="0" applyNumberFormat="1" applyFont="1" applyFill="1" applyAlignment="1">
      <alignment horizontal="center" vertical="center"/>
    </xf>
    <xf numFmtId="49" fontId="9" fillId="2" borderId="0" xfId="0" applyNumberFormat="1" applyFont="1" applyFill="1" applyAlignment="1">
      <alignment horizontal="left" vertical="center"/>
    </xf>
    <xf numFmtId="49" fontId="45" fillId="2" borderId="0" xfId="0" applyNumberFormat="1" applyFont="1" applyFill="1" applyAlignment="1">
      <alignment horizontal="center" vertical="center"/>
    </xf>
    <xf numFmtId="49" fontId="45" fillId="2" borderId="0" xfId="0" applyNumberFormat="1" applyFont="1" applyFill="1" applyAlignment="1">
      <alignment vertical="center"/>
    </xf>
    <xf numFmtId="49" fontId="0" fillId="0" borderId="0" xfId="0" applyNumberFormat="1" applyAlignment="1">
      <alignment vertical="center"/>
    </xf>
    <xf numFmtId="0" fontId="47" fillId="0" borderId="0" xfId="0" applyFont="1" applyAlignment="1">
      <alignment vertical="center"/>
    </xf>
    <xf numFmtId="49" fontId="47" fillId="2" borderId="0" xfId="0" applyNumberFormat="1" applyFont="1" applyFill="1" applyAlignment="1">
      <alignment horizontal="center" vertical="center"/>
    </xf>
    <xf numFmtId="0" fontId="48" fillId="0" borderId="0" xfId="0" applyFont="1" applyAlignment="1">
      <alignment vertical="center"/>
    </xf>
    <xf numFmtId="0" fontId="49" fillId="8" borderId="7" xfId="0" applyFont="1" applyFill="1" applyBorder="1" applyAlignment="1">
      <alignment horizontal="center" vertical="center"/>
    </xf>
    <xf numFmtId="0" fontId="47" fillId="0" borderId="7" xfId="0" applyFont="1" applyBorder="1" applyAlignment="1">
      <alignment vertical="center"/>
    </xf>
    <xf numFmtId="0" fontId="50" fillId="0" borderId="0" xfId="0" applyFont="1" applyAlignment="1">
      <alignment vertical="center"/>
    </xf>
    <xf numFmtId="0" fontId="50" fillId="0" borderId="7" xfId="0" applyFont="1" applyBorder="1" applyAlignment="1">
      <alignment horizontal="center" vertical="center"/>
    </xf>
    <xf numFmtId="0" fontId="51" fillId="0" borderId="0" xfId="0" applyFont="1" applyAlignment="1">
      <alignment vertical="center"/>
    </xf>
    <xf numFmtId="0" fontId="51" fillId="6" borderId="0" xfId="0" applyFont="1" applyFill="1" applyAlignment="1">
      <alignment vertical="center"/>
    </xf>
    <xf numFmtId="0" fontId="52" fillId="0" borderId="0" xfId="0" applyFont="1" applyAlignment="1">
      <alignment vertical="center"/>
    </xf>
    <xf numFmtId="0" fontId="52" fillId="6" borderId="0" xfId="0" applyFont="1" applyFill="1" applyAlignment="1">
      <alignment vertical="center"/>
    </xf>
    <xf numFmtId="49" fontId="51" fillId="6" borderId="0" xfId="0" applyNumberFormat="1" applyFont="1" applyFill="1" applyAlignment="1">
      <alignment vertical="center"/>
    </xf>
    <xf numFmtId="49" fontId="52" fillId="6" borderId="0" xfId="0" applyNumberFormat="1" applyFont="1" applyFill="1" applyAlignment="1">
      <alignment vertical="center"/>
    </xf>
    <xf numFmtId="0" fontId="20" fillId="6" borderId="0" xfId="0" applyFont="1" applyFill="1" applyAlignment="1">
      <alignment vertical="center"/>
    </xf>
    <xf numFmtId="0" fontId="20" fillId="0" borderId="10" xfId="0" applyFont="1" applyBorder="1" applyAlignment="1">
      <alignment vertical="center"/>
    </xf>
    <xf numFmtId="49" fontId="51" fillId="2" borderId="0" xfId="0" applyNumberFormat="1" applyFont="1" applyFill="1" applyAlignment="1">
      <alignment horizontal="center" vertical="center"/>
    </xf>
    <xf numFmtId="0" fontId="51" fillId="0" borderId="0" xfId="0" applyFont="1" applyAlignment="1">
      <alignment horizontal="center" vertical="center"/>
    </xf>
    <xf numFmtId="0" fontId="53" fillId="0" borderId="0" xfId="0" applyFont="1" applyAlignment="1">
      <alignment vertical="center"/>
    </xf>
    <xf numFmtId="0" fontId="54" fillId="0" borderId="0" xfId="0" applyFont="1" applyAlignment="1">
      <alignment vertical="center"/>
    </xf>
    <xf numFmtId="0" fontId="45" fillId="0" borderId="0" xfId="0" applyFont="1" applyAlignment="1">
      <alignment horizontal="right" vertical="center"/>
    </xf>
    <xf numFmtId="0" fontId="55" fillId="9" borderId="23" xfId="0" applyFont="1" applyFill="1" applyBorder="1" applyAlignment="1">
      <alignment horizontal="right" vertical="center"/>
    </xf>
    <xf numFmtId="0" fontId="50" fillId="0" borderId="7" xfId="0" applyFont="1" applyBorder="1" applyAlignment="1">
      <alignment vertical="center"/>
    </xf>
    <xf numFmtId="0" fontId="20" fillId="0" borderId="13" xfId="0" applyFont="1" applyBorder="1" applyAlignment="1">
      <alignment vertical="center"/>
    </xf>
    <xf numFmtId="0" fontId="51" fillId="0" borderId="7" xfId="0" applyFont="1" applyBorder="1" applyAlignment="1">
      <alignment vertical="center"/>
    </xf>
    <xf numFmtId="0" fontId="50" fillId="0" borderId="18" xfId="0" applyFont="1" applyBorder="1" applyAlignment="1">
      <alignment horizontal="center" vertical="center"/>
    </xf>
    <xf numFmtId="0" fontId="50" fillId="0" borderId="17" xfId="0" applyFont="1" applyBorder="1" applyAlignment="1">
      <alignment horizontal="left" vertical="center"/>
    </xf>
    <xf numFmtId="0" fontId="49" fillId="0" borderId="0" xfId="0" applyFont="1" applyAlignment="1">
      <alignment horizontal="center" vertical="center"/>
    </xf>
    <xf numFmtId="0" fontId="50" fillId="0" borderId="0" xfId="0" applyFont="1" applyAlignment="1">
      <alignment horizontal="center" vertical="center"/>
    </xf>
    <xf numFmtId="0" fontId="55" fillId="9" borderId="17" xfId="0" applyFont="1" applyFill="1" applyBorder="1" applyAlignment="1">
      <alignment horizontal="right" vertical="center"/>
    </xf>
    <xf numFmtId="49" fontId="50" fillId="0" borderId="7" xfId="0" applyNumberFormat="1" applyFont="1" applyBorder="1" applyAlignment="1">
      <alignment vertical="center"/>
    </xf>
    <xf numFmtId="49" fontId="50" fillId="0" borderId="0" xfId="0" applyNumberFormat="1" applyFont="1" applyAlignment="1">
      <alignment vertical="center"/>
    </xf>
    <xf numFmtId="0" fontId="50" fillId="0" borderId="17" xfId="0" applyFont="1" applyBorder="1" applyAlignment="1">
      <alignment vertical="center"/>
    </xf>
    <xf numFmtId="49" fontId="50" fillId="0" borderId="17" xfId="0" applyNumberFormat="1" applyFont="1" applyBorder="1" applyAlignment="1">
      <alignment vertical="center"/>
    </xf>
    <xf numFmtId="0" fontId="50" fillId="0" borderId="18" xfId="0" applyFont="1" applyBorder="1" applyAlignment="1">
      <alignment vertical="center"/>
    </xf>
    <xf numFmtId="0" fontId="56" fillId="0" borderId="18" xfId="0" applyFont="1" applyBorder="1" applyAlignment="1">
      <alignment horizontal="center" vertical="center"/>
    </xf>
    <xf numFmtId="0" fontId="57" fillId="0" borderId="0" xfId="0" applyFont="1" applyAlignment="1">
      <alignment vertical="center"/>
    </xf>
    <xf numFmtId="0" fontId="56" fillId="0" borderId="7" xfId="0" applyFont="1" applyBorder="1" applyAlignment="1">
      <alignment horizontal="center" vertical="center"/>
    </xf>
    <xf numFmtId="0" fontId="20" fillId="0" borderId="16" xfId="0" applyFont="1" applyBorder="1" applyAlignment="1">
      <alignment vertical="center"/>
    </xf>
    <xf numFmtId="49" fontId="50" fillId="0" borderId="18" xfId="0" applyNumberFormat="1" applyFont="1" applyBorder="1" applyAlignment="1">
      <alignment vertical="center"/>
    </xf>
    <xf numFmtId="0" fontId="58" fillId="0" borderId="0" xfId="0" applyFont="1" applyAlignment="1">
      <alignment vertical="center"/>
    </xf>
    <xf numFmtId="49" fontId="59" fillId="2" borderId="0" xfId="0" applyNumberFormat="1" applyFont="1" applyFill="1" applyAlignment="1">
      <alignment horizontal="center" vertical="center"/>
    </xf>
    <xf numFmtId="49" fontId="51" fillId="0" borderId="0" xfId="0" applyNumberFormat="1" applyFont="1" applyAlignment="1">
      <alignment horizontal="center" vertical="center"/>
    </xf>
    <xf numFmtId="49" fontId="47" fillId="0" borderId="0" xfId="0" applyNumberFormat="1" applyFont="1" applyAlignment="1">
      <alignment horizontal="center" vertical="center"/>
    </xf>
    <xf numFmtId="49" fontId="51" fillId="0" borderId="0" xfId="0" applyNumberFormat="1" applyFont="1" applyAlignment="1">
      <alignment vertical="center"/>
    </xf>
    <xf numFmtId="0" fontId="9" fillId="0" borderId="0" xfId="0" applyFont="1" applyAlignment="1">
      <alignment horizontal="right" vertical="center"/>
    </xf>
    <xf numFmtId="0" fontId="51" fillId="0" borderId="0" xfId="0" applyFont="1" applyAlignment="1">
      <alignment horizontal="left" vertical="center"/>
    </xf>
    <xf numFmtId="49" fontId="20" fillId="6" borderId="0" xfId="0" applyNumberFormat="1" applyFont="1" applyFill="1" applyAlignment="1">
      <alignment vertical="center"/>
    </xf>
    <xf numFmtId="49" fontId="36" fillId="6" borderId="0" xfId="0" applyNumberFormat="1" applyFont="1" applyFill="1" applyAlignment="1">
      <alignment horizontal="center" vertical="center"/>
    </xf>
    <xf numFmtId="49" fontId="60" fillId="0" borderId="0" xfId="0" applyNumberFormat="1" applyFont="1" applyAlignment="1">
      <alignment vertical="center"/>
    </xf>
    <xf numFmtId="49" fontId="61" fillId="0" borderId="0" xfId="0" applyNumberFormat="1" applyFont="1" applyAlignment="1">
      <alignment horizontal="center" vertical="center"/>
    </xf>
    <xf numFmtId="49" fontId="60" fillId="6" borderId="0" xfId="0" applyNumberFormat="1" applyFont="1" applyFill="1" applyAlignment="1">
      <alignment vertical="center"/>
    </xf>
    <xf numFmtId="49" fontId="61" fillId="6" borderId="0" xfId="0" applyNumberFormat="1" applyFont="1" applyFill="1" applyAlignment="1">
      <alignment vertical="center"/>
    </xf>
    <xf numFmtId="0" fontId="0" fillId="6" borderId="0" xfId="0" applyFill="1" applyAlignment="1">
      <alignment vertical="center"/>
    </xf>
    <xf numFmtId="0" fontId="30" fillId="2" borderId="24" xfId="0" applyFont="1" applyFill="1" applyBorder="1" applyAlignment="1">
      <alignment vertical="center"/>
    </xf>
    <xf numFmtId="0" fontId="30" fillId="2" borderId="25" xfId="0" applyFont="1" applyFill="1" applyBorder="1" applyAlignment="1">
      <alignment vertical="center"/>
    </xf>
    <xf numFmtId="0" fontId="30" fillId="2" borderId="26" xfId="0" applyFont="1" applyFill="1" applyBorder="1" applyAlignment="1">
      <alignment vertical="center"/>
    </xf>
    <xf numFmtId="49" fontId="62" fillId="2" borderId="25" xfId="0" applyNumberFormat="1" applyFont="1" applyFill="1" applyBorder="1" applyAlignment="1">
      <alignment horizontal="center" vertical="center"/>
    </xf>
    <xf numFmtId="49" fontId="62" fillId="2" borderId="25" xfId="0" applyNumberFormat="1" applyFont="1" applyFill="1" applyBorder="1" applyAlignment="1">
      <alignment vertical="center"/>
    </xf>
    <xf numFmtId="49" fontId="62" fillId="2" borderId="25" xfId="0" applyNumberFormat="1" applyFont="1" applyFill="1" applyBorder="1" applyAlignment="1">
      <alignment horizontal="centerContinuous" vertical="center"/>
    </xf>
    <xf numFmtId="49" fontId="62" fillId="2" borderId="27" xfId="0" applyNumberFormat="1" applyFont="1" applyFill="1" applyBorder="1" applyAlignment="1">
      <alignment horizontal="centerContinuous" vertical="center"/>
    </xf>
    <xf numFmtId="49" fontId="63" fillId="2" borderId="25" xfId="0" applyNumberFormat="1" applyFont="1" applyFill="1" applyBorder="1" applyAlignment="1">
      <alignment vertical="center"/>
    </xf>
    <xf numFmtId="49" fontId="63" fillId="2" borderId="27" xfId="0" applyNumberFormat="1" applyFont="1" applyFill="1" applyBorder="1" applyAlignment="1">
      <alignment vertical="center"/>
    </xf>
    <xf numFmtId="49" fontId="30" fillId="2" borderId="25" xfId="0" applyNumberFormat="1" applyFont="1" applyFill="1" applyBorder="1" applyAlignment="1">
      <alignment horizontal="left" vertical="center"/>
    </xf>
    <xf numFmtId="49" fontId="30" fillId="0" borderId="25" xfId="0" applyNumberFormat="1" applyFont="1" applyBorder="1" applyAlignment="1">
      <alignment horizontal="left" vertical="center"/>
    </xf>
    <xf numFmtId="49" fontId="63" fillId="6" borderId="27" xfId="0" applyNumberFormat="1" applyFont="1" applyFill="1" applyBorder="1" applyAlignment="1">
      <alignment vertical="center"/>
    </xf>
    <xf numFmtId="49" fontId="9" fillId="0" borderId="0" xfId="0" applyNumberFormat="1" applyFont="1" applyAlignment="1">
      <alignment vertical="center"/>
    </xf>
    <xf numFmtId="49" fontId="9" fillId="0" borderId="28" xfId="0" applyNumberFormat="1" applyFont="1" applyBorder="1" applyAlignment="1">
      <alignment vertical="center"/>
    </xf>
    <xf numFmtId="49" fontId="9" fillId="0" borderId="17" xfId="0" applyNumberFormat="1" applyFont="1" applyBorder="1" applyAlignment="1">
      <alignment horizontal="right" vertical="center"/>
    </xf>
    <xf numFmtId="49" fontId="9" fillId="0" borderId="0" xfId="0" applyNumberFormat="1" applyFont="1" applyAlignment="1">
      <alignment horizontal="center" vertical="center"/>
    </xf>
    <xf numFmtId="49" fontId="9" fillId="6" borderId="0" xfId="0" applyNumberFormat="1" applyFont="1" applyFill="1" applyAlignment="1">
      <alignment horizontal="center" vertical="center"/>
    </xf>
    <xf numFmtId="49" fontId="38" fillId="0" borderId="0" xfId="0" applyNumberFormat="1" applyFont="1" applyAlignment="1">
      <alignment horizontal="center" vertical="center"/>
    </xf>
    <xf numFmtId="49" fontId="45" fillId="0" borderId="0" xfId="0" applyNumberFormat="1" applyFont="1" applyAlignment="1">
      <alignment vertical="center"/>
    </xf>
    <xf numFmtId="49" fontId="45" fillId="0" borderId="17" xfId="0" applyNumberFormat="1" applyFont="1" applyBorder="1" applyAlignment="1">
      <alignment vertical="center"/>
    </xf>
    <xf numFmtId="49" fontId="30" fillId="2" borderId="29" xfId="0" applyNumberFormat="1" applyFont="1" applyFill="1" applyBorder="1" applyAlignment="1">
      <alignment vertical="center"/>
    </xf>
    <xf numFmtId="49" fontId="30" fillId="2" borderId="30" xfId="0" applyNumberFormat="1" applyFont="1" applyFill="1" applyBorder="1" applyAlignment="1">
      <alignment vertical="center"/>
    </xf>
    <xf numFmtId="49" fontId="45" fillId="2" borderId="17" xfId="0" applyNumberFormat="1" applyFont="1" applyFill="1" applyBorder="1" applyAlignment="1">
      <alignment vertical="center"/>
    </xf>
    <xf numFmtId="0" fontId="9" fillId="0" borderId="7" xfId="0" applyFont="1" applyBorder="1" applyAlignment="1">
      <alignment vertical="center"/>
    </xf>
    <xf numFmtId="49" fontId="45" fillId="0" borderId="7" xfId="0" applyNumberFormat="1" applyFont="1" applyBorder="1" applyAlignment="1">
      <alignment vertical="center"/>
    </xf>
    <xf numFmtId="49" fontId="9" fillId="0" borderId="7" xfId="0" applyNumberFormat="1" applyFont="1" applyBorder="1" applyAlignment="1">
      <alignment vertical="center"/>
    </xf>
    <xf numFmtId="49" fontId="45" fillId="0" borderId="18" xfId="0" applyNumberFormat="1" applyFont="1" applyBorder="1" applyAlignment="1">
      <alignment vertical="center"/>
    </xf>
    <xf numFmtId="49" fontId="9" fillId="0" borderId="31" xfId="0" applyNumberFormat="1" applyFont="1" applyBorder="1" applyAlignment="1">
      <alignment vertical="center"/>
    </xf>
    <xf numFmtId="49" fontId="9" fillId="0" borderId="18" xfId="0" applyNumberFormat="1" applyFont="1" applyBorder="1" applyAlignment="1">
      <alignment horizontal="right" vertical="center"/>
    </xf>
    <xf numFmtId="0" fontId="9" fillId="2" borderId="28" xfId="0" applyFont="1" applyFill="1" applyBorder="1" applyAlignment="1">
      <alignment vertical="center"/>
    </xf>
    <xf numFmtId="49" fontId="9" fillId="2" borderId="17" xfId="0" applyNumberFormat="1" applyFont="1" applyFill="1" applyBorder="1" applyAlignment="1">
      <alignment horizontal="right" vertical="center"/>
    </xf>
    <xf numFmtId="49" fontId="9" fillId="0" borderId="7" xfId="0" applyNumberFormat="1" applyFont="1" applyBorder="1" applyAlignment="1">
      <alignment horizontal="center" vertical="center"/>
    </xf>
    <xf numFmtId="0" fontId="9" fillId="6" borderId="7" xfId="0" applyFont="1" applyFill="1" applyBorder="1" applyAlignment="1">
      <alignment vertical="center"/>
    </xf>
    <xf numFmtId="49" fontId="9" fillId="6" borderId="7" xfId="0" applyNumberFormat="1" applyFont="1" applyFill="1" applyBorder="1" applyAlignment="1">
      <alignment horizontal="center" vertical="center"/>
    </xf>
    <xf numFmtId="49" fontId="9" fillId="6" borderId="18" xfId="0" applyNumberFormat="1" applyFont="1" applyFill="1" applyBorder="1" applyAlignment="1">
      <alignment vertical="center"/>
    </xf>
    <xf numFmtId="49" fontId="38" fillId="0" borderId="7" xfId="0" applyNumberFormat="1" applyFont="1" applyBorder="1" applyAlignment="1">
      <alignment horizontal="center" vertical="center"/>
    </xf>
    <xf numFmtId="0" fontId="55" fillId="9" borderId="18" xfId="0" applyFont="1" applyFill="1" applyBorder="1" applyAlignment="1">
      <alignment horizontal="right" vertical="center"/>
    </xf>
    <xf numFmtId="0" fontId="52" fillId="6" borderId="17" xfId="0" applyFont="1" applyFill="1" applyBorder="1" applyAlignment="1">
      <alignment vertical="center"/>
    </xf>
    <xf numFmtId="0" fontId="52" fillId="6" borderId="7" xfId="0" applyFont="1" applyFill="1" applyBorder="1" applyAlignment="1">
      <alignment vertical="center"/>
    </xf>
    <xf numFmtId="0" fontId="52" fillId="6" borderId="18" xfId="0" applyFont="1" applyFill="1" applyBorder="1" applyAlignment="1">
      <alignment vertical="center"/>
    </xf>
    <xf numFmtId="0" fontId="64" fillId="6" borderId="0" xfId="0" applyFont="1" applyFill="1" applyAlignment="1">
      <alignment horizontal="right" vertical="center"/>
    </xf>
    <xf numFmtId="0" fontId="65" fillId="0" borderId="0" xfId="0" applyFont="1" applyAlignment="1">
      <alignment vertical="center"/>
    </xf>
    <xf numFmtId="0" fontId="50" fillId="0" borderId="18" xfId="0" applyFont="1" applyBorder="1" applyAlignment="1">
      <alignment horizontal="right" vertical="center"/>
    </xf>
    <xf numFmtId="0" fontId="55" fillId="9" borderId="0" xfId="0" applyFont="1" applyFill="1" applyAlignment="1">
      <alignment horizontal="right" vertical="center"/>
    </xf>
    <xf numFmtId="49" fontId="50" fillId="0" borderId="7" xfId="0" applyNumberFormat="1" applyFont="1" applyBorder="1" applyAlignment="1">
      <alignment horizontal="left" vertical="center"/>
    </xf>
    <xf numFmtId="49" fontId="48" fillId="2" borderId="0" xfId="0" applyNumberFormat="1" applyFont="1" applyFill="1" applyAlignment="1">
      <alignment horizontal="center" vertical="center"/>
    </xf>
    <xf numFmtId="0" fontId="55" fillId="9" borderId="27" xfId="0" applyFont="1" applyFill="1" applyBorder="1" applyAlignment="1">
      <alignment horizontal="right" vertical="center"/>
    </xf>
    <xf numFmtId="49" fontId="50" fillId="0" borderId="18" xfId="0" applyNumberFormat="1" applyFont="1" applyBorder="1" applyAlignment="1">
      <alignment horizontal="left" vertical="center"/>
    </xf>
    <xf numFmtId="49" fontId="50" fillId="0" borderId="0" xfId="0" applyNumberFormat="1" applyFont="1" applyAlignment="1">
      <alignment horizontal="left" vertical="center"/>
    </xf>
    <xf numFmtId="49" fontId="50" fillId="0" borderId="17" xfId="0" applyNumberFormat="1" applyFont="1" applyBorder="1" applyAlignment="1">
      <alignment horizontal="left" vertical="center"/>
    </xf>
    <xf numFmtId="49" fontId="66" fillId="0" borderId="18" xfId="0" applyNumberFormat="1" applyFont="1" applyBorder="1" applyAlignment="1">
      <alignment horizontal="right" vertical="center"/>
    </xf>
    <xf numFmtId="49" fontId="66" fillId="0" borderId="0" xfId="0" applyNumberFormat="1" applyFont="1" applyAlignment="1">
      <alignment horizontal="right" vertical="center"/>
    </xf>
    <xf numFmtId="0" fontId="34" fillId="6" borderId="0" xfId="0" applyFont="1" applyFill="1" applyAlignment="1">
      <alignment horizontal="right" vertical="center"/>
    </xf>
    <xf numFmtId="49" fontId="9" fillId="10" borderId="0" xfId="0" applyNumberFormat="1" applyFont="1" applyFill="1" applyAlignment="1">
      <alignment horizontal="center" vertical="center"/>
    </xf>
    <xf numFmtId="49" fontId="50" fillId="10" borderId="0" xfId="0" applyNumberFormat="1" applyFont="1" applyFill="1" applyAlignment="1">
      <alignment vertical="center"/>
    </xf>
    <xf numFmtId="0" fontId="50" fillId="10" borderId="7" xfId="0" applyFont="1" applyFill="1" applyBorder="1" applyAlignment="1">
      <alignment vertical="center"/>
    </xf>
    <xf numFmtId="49" fontId="50" fillId="10" borderId="7" xfId="0" applyNumberFormat="1" applyFont="1" applyFill="1" applyBorder="1" applyAlignment="1">
      <alignment vertical="center"/>
    </xf>
    <xf numFmtId="0" fontId="51" fillId="6" borderId="0" xfId="0" applyFont="1" applyFill="1" applyAlignment="1">
      <alignment horizontal="right" vertical="center"/>
    </xf>
    <xf numFmtId="0" fontId="45" fillId="10" borderId="0" xfId="0" applyFont="1" applyFill="1" applyAlignment="1">
      <alignment horizontal="right" vertical="center"/>
    </xf>
    <xf numFmtId="0" fontId="55" fillId="11" borderId="23" xfId="0" applyFont="1" applyFill="1" applyBorder="1" applyAlignment="1">
      <alignment horizontal="right" vertical="center"/>
    </xf>
    <xf numFmtId="49" fontId="50" fillId="10" borderId="18" xfId="0" applyNumberFormat="1" applyFont="1" applyFill="1" applyBorder="1" applyAlignment="1">
      <alignment vertical="center"/>
    </xf>
    <xf numFmtId="49" fontId="59" fillId="0" borderId="0" xfId="0" applyNumberFormat="1" applyFont="1" applyAlignment="1">
      <alignment horizontal="center" vertical="center"/>
    </xf>
    <xf numFmtId="49" fontId="51" fillId="0" borderId="7" xfId="0" applyNumberFormat="1" applyFont="1" applyBorder="1" applyAlignment="1">
      <alignment horizontal="center" vertical="center"/>
    </xf>
    <xf numFmtId="1" fontId="51" fillId="0" borderId="7" xfId="0" applyNumberFormat="1" applyFont="1" applyBorder="1" applyAlignment="1">
      <alignment horizontal="center" vertical="center"/>
    </xf>
    <xf numFmtId="49" fontId="57" fillId="0" borderId="7" xfId="0" applyNumberFormat="1" applyFont="1" applyBorder="1" applyAlignment="1">
      <alignment vertical="center"/>
    </xf>
    <xf numFmtId="49" fontId="58" fillId="0" borderId="7" xfId="0" applyNumberFormat="1" applyFont="1" applyBorder="1" applyAlignment="1">
      <alignment vertical="center"/>
    </xf>
    <xf numFmtId="49" fontId="66" fillId="0" borderId="7" xfId="0" applyNumberFormat="1" applyFont="1" applyBorder="1" applyAlignment="1">
      <alignment horizontal="right" vertical="center"/>
    </xf>
    <xf numFmtId="49" fontId="62" fillId="2" borderId="7" xfId="0" applyNumberFormat="1" applyFont="1" applyFill="1" applyBorder="1" applyAlignment="1">
      <alignment horizontal="center" vertical="center"/>
    </xf>
    <xf numFmtId="49" fontId="62" fillId="2" borderId="26" xfId="0" applyNumberFormat="1" applyFont="1" applyFill="1" applyBorder="1" applyAlignment="1">
      <alignment horizontal="centerContinuous" vertical="center"/>
    </xf>
    <xf numFmtId="0" fontId="9" fillId="6" borderId="17" xfId="0" applyFont="1" applyFill="1" applyBorder="1" applyAlignment="1">
      <alignment vertical="center"/>
    </xf>
    <xf numFmtId="0" fontId="9" fillId="6" borderId="18" xfId="0" applyFont="1" applyFill="1" applyBorder="1" applyAlignment="1">
      <alignment vertical="center"/>
    </xf>
    <xf numFmtId="49" fontId="67" fillId="0" borderId="0" xfId="0" applyNumberFormat="1" applyFont="1" applyAlignment="1">
      <alignment horizontal="right" vertical="center"/>
    </xf>
    <xf numFmtId="0" fontId="51" fillId="2" borderId="0" xfId="0" applyFont="1" applyFill="1" applyAlignment="1">
      <alignment horizontal="center" vertical="center"/>
    </xf>
    <xf numFmtId="49" fontId="62" fillId="2" borderId="27" xfId="0" applyNumberFormat="1" applyFont="1" applyFill="1" applyBorder="1" applyAlignment="1">
      <alignment vertical="center"/>
    </xf>
    <xf numFmtId="49" fontId="10" fillId="6" borderId="4" xfId="0" applyNumberFormat="1" applyFont="1" applyFill="1" applyBorder="1" applyAlignment="1">
      <alignment horizontal="left" vertical="center"/>
    </xf>
    <xf numFmtId="0" fontId="9" fillId="2" borderId="15" xfId="0" applyFont="1" applyFill="1" applyBorder="1" applyAlignment="1">
      <alignment horizontal="center" wrapText="1"/>
    </xf>
    <xf numFmtId="0" fontId="68" fillId="0" borderId="0" xfId="0" applyFont="1" applyAlignment="1">
      <alignment vertical="center"/>
    </xf>
    <xf numFmtId="0" fontId="8" fillId="6" borderId="0" xfId="0" applyFont="1" applyFill="1" applyAlignment="1">
      <alignment horizontal="left"/>
    </xf>
    <xf numFmtId="49" fontId="14" fillId="0" borderId="0" xfId="0" applyNumberFormat="1" applyFont="1" applyAlignment="1">
      <alignment horizontal="right" vertical="center"/>
    </xf>
    <xf numFmtId="0" fontId="16" fillId="0" borderId="0" xfId="0" applyFont="1" applyAlignment="1">
      <alignment horizontal="left"/>
    </xf>
    <xf numFmtId="49" fontId="10" fillId="2" borderId="19" xfId="0" applyNumberFormat="1" applyFont="1" applyFill="1" applyBorder="1" applyAlignment="1">
      <alignment horizontal="left" vertical="center"/>
    </xf>
    <xf numFmtId="0" fontId="0" fillId="2" borderId="32" xfId="0" applyFill="1" applyBorder="1" applyAlignment="1">
      <alignment vertical="center"/>
    </xf>
    <xf numFmtId="0" fontId="0" fillId="6" borderId="0" xfId="0" applyFill="1" applyAlignment="1">
      <alignment horizontal="center" vertical="center"/>
    </xf>
    <xf numFmtId="0" fontId="35" fillId="0" borderId="0" xfId="0" applyFont="1"/>
    <xf numFmtId="49" fontId="35" fillId="2" borderId="8" xfId="0" applyNumberFormat="1" applyFont="1" applyFill="1" applyBorder="1" applyAlignment="1">
      <alignment horizontal="center" wrapText="1"/>
    </xf>
    <xf numFmtId="49" fontId="9" fillId="5" borderId="6" xfId="0" applyNumberFormat="1" applyFont="1" applyFill="1" applyBorder="1" applyAlignment="1">
      <alignment horizontal="center" wrapText="1"/>
    </xf>
    <xf numFmtId="0" fontId="20" fillId="0" borderId="18" xfId="0" applyFont="1" applyBorder="1" applyAlignment="1">
      <alignment horizontal="left" vertical="center"/>
    </xf>
    <xf numFmtId="0" fontId="20" fillId="0" borderId="12" xfId="0" applyFont="1" applyBorder="1" applyAlignment="1">
      <alignment horizontal="center" vertical="center" wrapText="1"/>
    </xf>
    <xf numFmtId="0" fontId="39" fillId="0" borderId="0" xfId="0" applyFont="1" applyAlignment="1">
      <alignment horizontal="left"/>
    </xf>
    <xf numFmtId="0" fontId="15" fillId="0" borderId="0" xfId="0" applyFont="1" applyAlignment="1">
      <alignment horizontal="left"/>
    </xf>
    <xf numFmtId="0" fontId="37" fillId="2" borderId="0" xfId="0" applyFont="1" applyFill="1" applyAlignment="1">
      <alignment vertical="center"/>
    </xf>
    <xf numFmtId="0" fontId="25" fillId="2" borderId="0" xfId="0" applyFont="1" applyFill="1" applyAlignment="1">
      <alignment horizontal="right" vertical="center"/>
    </xf>
    <xf numFmtId="0" fontId="0" fillId="0" borderId="6" xfId="0" applyBorder="1" applyAlignment="1">
      <alignment vertical="center"/>
    </xf>
    <xf numFmtId="0" fontId="46" fillId="0" borderId="6" xfId="0" applyFont="1" applyBorder="1" applyAlignment="1">
      <alignment vertical="center"/>
    </xf>
    <xf numFmtId="0" fontId="9" fillId="2" borderId="0" xfId="0" applyFont="1" applyFill="1" applyAlignment="1">
      <alignment horizontal="right" vertical="center"/>
    </xf>
    <xf numFmtId="0" fontId="45" fillId="2" borderId="0" xfId="0" applyFont="1" applyFill="1" applyAlignment="1">
      <alignment horizontal="center" vertical="center"/>
    </xf>
    <xf numFmtId="0" fontId="45" fillId="2" borderId="0" xfId="0" applyFont="1" applyFill="1" applyAlignment="1">
      <alignment vertical="center"/>
    </xf>
    <xf numFmtId="0" fontId="10" fillId="2" borderId="0" xfId="0" applyFont="1" applyFill="1" applyAlignment="1">
      <alignment horizontal="right" vertical="center"/>
    </xf>
    <xf numFmtId="0" fontId="47" fillId="2" borderId="0" xfId="0" applyFont="1" applyFill="1" applyAlignment="1">
      <alignment horizontal="center" vertical="center"/>
    </xf>
    <xf numFmtId="0" fontId="15" fillId="0" borderId="7" xfId="0" applyFont="1" applyBorder="1" applyAlignment="1">
      <alignment vertical="center"/>
    </xf>
    <xf numFmtId="0" fontId="52" fillId="0" borderId="7" xfId="0" applyFont="1" applyBorder="1" applyAlignment="1">
      <alignment horizontal="center" vertical="center"/>
    </xf>
    <xf numFmtId="0" fontId="48" fillId="0" borderId="0" xfId="0" applyFont="1" applyAlignment="1">
      <alignment horizontal="center" vertical="center"/>
    </xf>
    <xf numFmtId="0" fontId="65" fillId="0" borderId="18" xfId="0" applyFont="1" applyBorder="1" applyAlignment="1">
      <alignment horizontal="right" vertical="center"/>
    </xf>
    <xf numFmtId="0" fontId="69" fillId="0" borderId="17" xfId="0" applyFont="1" applyBorder="1" applyAlignment="1">
      <alignment horizontal="center" vertical="center"/>
    </xf>
    <xf numFmtId="0" fontId="50" fillId="0" borderId="0" xfId="0" applyFont="1" applyAlignment="1">
      <alignment horizontal="left" vertical="center"/>
    </xf>
    <xf numFmtId="0" fontId="52" fillId="0" borderId="0" xfId="0" applyFont="1" applyAlignment="1">
      <alignment horizontal="left" vertical="center"/>
    </xf>
    <xf numFmtId="0" fontId="50" fillId="0" borderId="7" xfId="0" applyFont="1" applyBorder="1" applyAlignment="1">
      <alignment horizontal="left" vertical="center"/>
    </xf>
    <xf numFmtId="0" fontId="65" fillId="0" borderId="7" xfId="0" applyFont="1" applyBorder="1" applyAlignment="1">
      <alignment horizontal="right" vertical="center"/>
    </xf>
    <xf numFmtId="0" fontId="52" fillId="0" borderId="18" xfId="0" applyFont="1" applyBorder="1" applyAlignment="1">
      <alignment horizontal="center" vertical="center"/>
    </xf>
    <xf numFmtId="0" fontId="52" fillId="0" borderId="17" xfId="0" applyFont="1" applyBorder="1" applyAlignment="1">
      <alignment vertical="center"/>
    </xf>
    <xf numFmtId="0" fontId="65" fillId="0" borderId="0" xfId="0" applyFont="1" applyAlignment="1">
      <alignment horizontal="right" vertical="center"/>
    </xf>
    <xf numFmtId="0" fontId="52" fillId="0" borderId="0" xfId="0" applyFont="1" applyAlignment="1">
      <alignment horizontal="center" vertical="center"/>
    </xf>
    <xf numFmtId="0" fontId="48" fillId="2" borderId="0" xfId="0" applyFont="1" applyFill="1" applyAlignment="1">
      <alignment horizontal="center" vertical="center"/>
    </xf>
    <xf numFmtId="0" fontId="52" fillId="0" borderId="17" xfId="0" applyFont="1" applyBorder="1" applyAlignment="1">
      <alignment horizontal="left" vertical="center"/>
    </xf>
    <xf numFmtId="0" fontId="65" fillId="0" borderId="17" xfId="0" applyFont="1" applyBorder="1" applyAlignment="1">
      <alignment horizontal="right" vertical="center"/>
    </xf>
    <xf numFmtId="0" fontId="52" fillId="6" borderId="0" xfId="0" applyFont="1" applyFill="1" applyAlignment="1">
      <alignment horizontal="right" vertical="center"/>
    </xf>
    <xf numFmtId="0" fontId="52" fillId="6" borderId="7" xfId="0" applyFont="1" applyFill="1" applyBorder="1" applyAlignment="1">
      <alignment horizontal="right" vertical="center"/>
    </xf>
    <xf numFmtId="0" fontId="65" fillId="6" borderId="0" xfId="0" applyFont="1" applyFill="1" applyAlignment="1">
      <alignment horizontal="right" vertical="center"/>
    </xf>
    <xf numFmtId="0" fontId="59" fillId="2" borderId="0" xfId="0" applyFont="1" applyFill="1" applyAlignment="1">
      <alignment horizontal="center" vertical="center"/>
    </xf>
    <xf numFmtId="0" fontId="51" fillId="6" borderId="0" xfId="0" applyFont="1" applyFill="1" applyAlignment="1">
      <alignment horizontal="center" vertical="center"/>
    </xf>
    <xf numFmtId="49" fontId="51" fillId="6" borderId="0" xfId="0" applyNumberFormat="1" applyFont="1" applyFill="1" applyAlignment="1">
      <alignment horizontal="center" vertical="center"/>
    </xf>
    <xf numFmtId="1" fontId="51" fillId="6" borderId="0" xfId="0" applyNumberFormat="1" applyFont="1" applyFill="1" applyAlignment="1">
      <alignment horizontal="center" vertical="center"/>
    </xf>
    <xf numFmtId="49" fontId="52" fillId="0" borderId="0" xfId="0" applyNumberFormat="1" applyFont="1" applyAlignment="1">
      <alignment horizontal="center" vertical="center"/>
    </xf>
    <xf numFmtId="49" fontId="38" fillId="6" borderId="17" xfId="0" applyNumberFormat="1" applyFont="1" applyFill="1" applyBorder="1" applyAlignment="1">
      <alignment vertical="center"/>
    </xf>
    <xf numFmtId="49" fontId="38" fillId="0" borderId="0" xfId="0" applyNumberFormat="1" applyFont="1" applyAlignment="1">
      <alignment vertical="center"/>
    </xf>
    <xf numFmtId="49" fontId="9" fillId="6" borderId="7" xfId="0" applyNumberFormat="1" applyFont="1" applyFill="1" applyBorder="1" applyAlignment="1">
      <alignment vertical="center"/>
    </xf>
    <xf numFmtId="49" fontId="38" fillId="6" borderId="18" xfId="0" applyNumberFormat="1" applyFont="1" applyFill="1" applyBorder="1" applyAlignment="1">
      <alignment vertical="center"/>
    </xf>
    <xf numFmtId="49" fontId="38" fillId="0" borderId="7" xfId="0" applyNumberFormat="1" applyFont="1" applyBorder="1" applyAlignment="1">
      <alignment vertical="center"/>
    </xf>
    <xf numFmtId="0" fontId="70" fillId="7" borderId="18" xfId="0" applyFont="1" applyFill="1" applyBorder="1" applyAlignment="1">
      <alignment vertical="center"/>
    </xf>
    <xf numFmtId="0" fontId="51" fillId="10" borderId="0" xfId="0" applyFont="1" applyFill="1" applyAlignment="1">
      <alignment horizontal="center" vertical="center"/>
    </xf>
    <xf numFmtId="0" fontId="52" fillId="10" borderId="0" xfId="0" applyFont="1" applyFill="1" applyAlignment="1">
      <alignment vertical="center"/>
    </xf>
    <xf numFmtId="0" fontId="50" fillId="10" borderId="0" xfId="0" applyFont="1" applyFill="1" applyAlignment="1">
      <alignment horizontal="left" vertical="center"/>
    </xf>
    <xf numFmtId="0" fontId="52" fillId="10" borderId="0" xfId="0" applyFont="1" applyFill="1" applyAlignment="1">
      <alignment horizontal="left" vertical="center"/>
    </xf>
    <xf numFmtId="0" fontId="51" fillId="10" borderId="0" xfId="0" applyFont="1" applyFill="1" applyAlignment="1">
      <alignment vertical="center"/>
    </xf>
    <xf numFmtId="0" fontId="50" fillId="10" borderId="7" xfId="0" applyFont="1" applyFill="1" applyBorder="1" applyAlignment="1">
      <alignment horizontal="left" vertical="center"/>
    </xf>
    <xf numFmtId="0" fontId="65" fillId="10" borderId="7" xfId="0" applyFont="1" applyFill="1" applyBorder="1" applyAlignment="1">
      <alignment horizontal="right" vertical="center"/>
    </xf>
    <xf numFmtId="0" fontId="69" fillId="10" borderId="17" xfId="0" applyFont="1" applyFill="1" applyBorder="1" applyAlignment="1">
      <alignment horizontal="center" vertical="center"/>
    </xf>
    <xf numFmtId="0" fontId="52" fillId="10" borderId="0" xfId="0" applyFont="1" applyFill="1" applyAlignment="1">
      <alignment horizontal="right" vertical="center"/>
    </xf>
    <xf numFmtId="0" fontId="55" fillId="11" borderId="17" xfId="0" applyFont="1" applyFill="1" applyBorder="1" applyAlignment="1">
      <alignment horizontal="right" vertical="center"/>
    </xf>
    <xf numFmtId="0" fontId="52" fillId="10" borderId="7" xfId="0" applyFont="1" applyFill="1" applyBorder="1" applyAlignment="1">
      <alignment horizontal="right" vertical="center"/>
    </xf>
    <xf numFmtId="0" fontId="52" fillId="10" borderId="17" xfId="0" applyFont="1" applyFill="1" applyBorder="1" applyAlignment="1">
      <alignment horizontal="left" vertical="center"/>
    </xf>
    <xf numFmtId="0" fontId="65" fillId="10" borderId="18" xfId="0" applyFont="1" applyFill="1" applyBorder="1" applyAlignment="1">
      <alignment horizontal="right" vertical="center"/>
    </xf>
    <xf numFmtId="49" fontId="60" fillId="10" borderId="0" xfId="0" applyNumberFormat="1" applyFont="1" applyFill="1" applyAlignment="1">
      <alignment vertical="center"/>
    </xf>
    <xf numFmtId="49" fontId="61" fillId="10" borderId="0" xfId="0" applyNumberFormat="1" applyFont="1" applyFill="1" applyAlignment="1">
      <alignment vertical="center"/>
    </xf>
    <xf numFmtId="49" fontId="62" fillId="2" borderId="26" xfId="0" applyNumberFormat="1" applyFont="1" applyFill="1" applyBorder="1" applyAlignment="1">
      <alignment vertical="center"/>
    </xf>
    <xf numFmtId="1" fontId="9" fillId="6" borderId="0" xfId="0" applyNumberFormat="1" applyFont="1" applyFill="1" applyAlignment="1">
      <alignment horizontal="center" vertical="center"/>
    </xf>
    <xf numFmtId="1" fontId="9" fillId="6" borderId="7" xfId="0" applyNumberFormat="1" applyFont="1" applyFill="1" applyBorder="1" applyAlignment="1">
      <alignment horizontal="center" vertical="center"/>
    </xf>
    <xf numFmtId="0" fontId="43" fillId="7" borderId="18" xfId="0" applyFont="1" applyFill="1" applyBorder="1" applyAlignment="1">
      <alignment horizontal="right" vertical="center"/>
    </xf>
    <xf numFmtId="0" fontId="52" fillId="10" borderId="7" xfId="0" applyFont="1" applyFill="1" applyBorder="1" applyAlignment="1">
      <alignment vertical="center"/>
    </xf>
    <xf numFmtId="0" fontId="52" fillId="10" borderId="17" xfId="0" applyFont="1" applyFill="1" applyBorder="1" applyAlignment="1">
      <alignment vertical="center"/>
    </xf>
    <xf numFmtId="49" fontId="52" fillId="10" borderId="18" xfId="0" applyNumberFormat="1" applyFont="1" applyFill="1" applyBorder="1" applyAlignment="1">
      <alignment vertical="center"/>
    </xf>
    <xf numFmtId="49" fontId="51" fillId="10" borderId="0" xfId="0" applyNumberFormat="1" applyFont="1" applyFill="1" applyAlignment="1">
      <alignment vertical="center"/>
    </xf>
    <xf numFmtId="49" fontId="52" fillId="10" borderId="0" xfId="0" applyNumberFormat="1" applyFont="1" applyFill="1" applyAlignment="1">
      <alignment vertical="center"/>
    </xf>
    <xf numFmtId="49" fontId="30" fillId="2" borderId="30" xfId="0" applyNumberFormat="1" applyFont="1" applyFill="1" applyBorder="1" applyAlignment="1">
      <alignment horizontal="left" vertical="center"/>
    </xf>
    <xf numFmtId="49" fontId="63" fillId="2" borderId="30" xfId="0" applyNumberFormat="1" applyFont="1" applyFill="1" applyBorder="1" applyAlignment="1">
      <alignment vertical="center"/>
    </xf>
    <xf numFmtId="49" fontId="9" fillId="2" borderId="7" xfId="0" applyNumberFormat="1" applyFont="1" applyFill="1" applyBorder="1" applyAlignment="1">
      <alignment vertical="center"/>
    </xf>
    <xf numFmtId="0" fontId="30" fillId="2" borderId="28" xfId="0" applyFont="1" applyFill="1" applyBorder="1" applyAlignment="1">
      <alignment vertical="center"/>
    </xf>
    <xf numFmtId="49" fontId="9" fillId="2" borderId="28" xfId="0" applyNumberFormat="1" applyFont="1" applyFill="1" applyBorder="1" applyAlignment="1">
      <alignment vertical="center"/>
    </xf>
    <xf numFmtId="49" fontId="9" fillId="2" borderId="31" xfId="0" applyNumberFormat="1" applyFont="1" applyFill="1" applyBorder="1" applyAlignment="1">
      <alignment vertical="center"/>
    </xf>
    <xf numFmtId="0" fontId="20" fillId="0" borderId="21" xfId="0" applyFont="1" applyBorder="1" applyAlignment="1">
      <alignment vertical="center"/>
    </xf>
    <xf numFmtId="0" fontId="72" fillId="2" borderId="0" xfId="0" applyFont="1" applyFill="1" applyAlignment="1">
      <alignment vertical="center"/>
    </xf>
    <xf numFmtId="0" fontId="22" fillId="2" borderId="0" xfId="0" applyFont="1" applyFill="1" applyAlignment="1">
      <alignment horizontal="center" vertical="center" wrapText="1"/>
    </xf>
    <xf numFmtId="0" fontId="18" fillId="2" borderId="0" xfId="0" applyFont="1" applyFill="1" applyAlignment="1">
      <alignment vertical="center"/>
    </xf>
    <xf numFmtId="0" fontId="9" fillId="2" borderId="0" xfId="0" applyFont="1" applyFill="1" applyAlignment="1">
      <alignment horizontal="center"/>
    </xf>
    <xf numFmtId="0" fontId="27" fillId="2" borderId="33" xfId="0" applyFont="1" applyFill="1" applyBorder="1" applyAlignment="1">
      <alignment horizontal="left" vertical="center"/>
    </xf>
    <xf numFmtId="0" fontId="28" fillId="2" borderId="34" xfId="0" applyFont="1" applyFill="1" applyBorder="1" applyAlignment="1">
      <alignment horizontal="left" vertical="center"/>
    </xf>
    <xf numFmtId="49" fontId="73" fillId="0" borderId="0" xfId="0" applyNumberFormat="1" applyFont="1" applyAlignment="1">
      <alignment vertical="top"/>
    </xf>
    <xf numFmtId="0" fontId="9" fillId="2" borderId="17" xfId="0" applyFont="1" applyFill="1" applyBorder="1" applyAlignment="1">
      <alignment horizontal="right" vertical="center"/>
    </xf>
    <xf numFmtId="0" fontId="9" fillId="2" borderId="18" xfId="0" applyFont="1" applyFill="1" applyBorder="1" applyAlignment="1">
      <alignment horizontal="right" vertical="center"/>
    </xf>
    <xf numFmtId="49" fontId="9" fillId="2" borderId="29" xfId="0" applyNumberFormat="1" applyFont="1" applyFill="1" applyBorder="1" applyAlignment="1">
      <alignment vertical="center"/>
    </xf>
    <xf numFmtId="49" fontId="9" fillId="2" borderId="30" xfId="0" applyNumberFormat="1" applyFont="1" applyFill="1" applyBorder="1" applyAlignment="1">
      <alignment vertical="center"/>
    </xf>
    <xf numFmtId="49" fontId="9" fillId="2" borderId="23" xfId="0" applyNumberFormat="1" applyFont="1" applyFill="1" applyBorder="1" applyAlignment="1">
      <alignment horizontal="right" vertical="center"/>
    </xf>
    <xf numFmtId="0" fontId="30" fillId="2" borderId="0" xfId="0" applyFont="1" applyFill="1" applyAlignment="1">
      <alignment vertical="center"/>
    </xf>
    <xf numFmtId="0" fontId="30" fillId="2" borderId="35" xfId="0" applyFont="1" applyFill="1" applyBorder="1" applyAlignment="1">
      <alignment vertical="center"/>
    </xf>
    <xf numFmtId="49" fontId="73" fillId="0" borderId="0" xfId="0" applyNumberFormat="1" applyFont="1" applyAlignment="1">
      <alignment horizontal="center"/>
    </xf>
    <xf numFmtId="49" fontId="22" fillId="0" borderId="0" xfId="0" applyNumberFormat="1" applyFont="1" applyAlignment="1">
      <alignment horizontal="center"/>
    </xf>
    <xf numFmtId="49" fontId="9" fillId="2" borderId="36" xfId="0" applyNumberFormat="1" applyFont="1" applyFill="1" applyBorder="1" applyAlignment="1">
      <alignment horizontal="center" wrapText="1"/>
    </xf>
    <xf numFmtId="0" fontId="20" fillId="0" borderId="37" xfId="0" applyFont="1" applyBorder="1" applyAlignment="1">
      <alignment horizontal="center" vertical="center"/>
    </xf>
    <xf numFmtId="0" fontId="9" fillId="2" borderId="7" xfId="0" applyFont="1" applyFill="1" applyBorder="1" applyAlignment="1">
      <alignment vertical="center"/>
    </xf>
    <xf numFmtId="0" fontId="48" fillId="0" borderId="7" xfId="0" applyFont="1" applyBorder="1" applyAlignment="1">
      <alignment horizontal="center" vertical="center"/>
    </xf>
    <xf numFmtId="49" fontId="9" fillId="2" borderId="7" xfId="0" applyNumberFormat="1" applyFont="1" applyFill="1" applyBorder="1" applyAlignment="1">
      <alignment horizontal="center" vertical="center"/>
    </xf>
    <xf numFmtId="49" fontId="9" fillId="2" borderId="38" xfId="0" applyNumberFormat="1" applyFont="1" applyFill="1" applyBorder="1" applyAlignment="1">
      <alignment horizontal="center" wrapText="1"/>
    </xf>
    <xf numFmtId="49" fontId="11" fillId="0" borderId="0" xfId="0" applyNumberFormat="1" applyFont="1" applyAlignment="1">
      <alignment vertical="top"/>
    </xf>
    <xf numFmtId="0" fontId="69" fillId="0" borderId="0" xfId="0" applyFont="1" applyAlignment="1">
      <alignment horizontal="center" vertical="center"/>
    </xf>
    <xf numFmtId="0" fontId="52" fillId="0" borderId="30" xfId="0" applyFont="1" applyBorder="1" applyAlignment="1">
      <alignment vertical="center"/>
    </xf>
    <xf numFmtId="49" fontId="9" fillId="0" borderId="31" xfId="0" applyNumberFormat="1" applyFont="1" applyBorder="1" applyAlignment="1">
      <alignment horizontal="center" vertical="center"/>
    </xf>
    <xf numFmtId="49" fontId="38" fillId="2" borderId="17" xfId="0" applyNumberFormat="1" applyFont="1" applyFill="1" applyBorder="1" applyAlignment="1">
      <alignment vertical="center"/>
    </xf>
    <xf numFmtId="49" fontId="38" fillId="2" borderId="18" xfId="0" applyNumberFormat="1" applyFont="1" applyFill="1" applyBorder="1" applyAlignment="1">
      <alignment vertical="center"/>
    </xf>
    <xf numFmtId="0" fontId="31" fillId="5" borderId="18" xfId="0" applyFont="1" applyFill="1" applyBorder="1" applyAlignment="1">
      <alignment horizontal="center" vertical="center"/>
    </xf>
    <xf numFmtId="49" fontId="9" fillId="5" borderId="38" xfId="0" applyNumberFormat="1" applyFont="1" applyFill="1" applyBorder="1" applyAlignment="1">
      <alignment horizontal="center" wrapText="1"/>
    </xf>
    <xf numFmtId="1" fontId="31" fillId="5" borderId="11" xfId="0" applyNumberFormat="1" applyFont="1" applyFill="1" applyBorder="1" applyAlignment="1">
      <alignment horizontal="center" vertical="center"/>
    </xf>
    <xf numFmtId="49" fontId="9" fillId="5" borderId="39" xfId="0" applyNumberFormat="1" applyFont="1" applyFill="1" applyBorder="1" applyAlignment="1">
      <alignment horizontal="center" wrapText="1"/>
    </xf>
    <xf numFmtId="1" fontId="31" fillId="5" borderId="40" xfId="0" applyNumberFormat="1" applyFont="1" applyFill="1" applyBorder="1" applyAlignment="1">
      <alignment horizontal="center" vertical="center"/>
    </xf>
    <xf numFmtId="0" fontId="7" fillId="0" borderId="11" xfId="0" applyFont="1" applyBorder="1" applyAlignment="1">
      <alignment horizontal="center" vertical="center"/>
    </xf>
    <xf numFmtId="49" fontId="5" fillId="0" borderId="0" xfId="0" applyNumberFormat="1" applyFont="1" applyAlignment="1">
      <alignment horizontal="left" vertical="top"/>
    </xf>
    <xf numFmtId="0" fontId="23" fillId="0" borderId="0" xfId="0" applyFont="1" applyAlignment="1">
      <alignment horizontal="left"/>
    </xf>
    <xf numFmtId="49" fontId="8" fillId="0" borderId="0" xfId="0" applyNumberFormat="1" applyFont="1" applyAlignment="1">
      <alignment horizontal="left"/>
    </xf>
    <xf numFmtId="14" fontId="18" fillId="0" borderId="6" xfId="0" applyNumberFormat="1" applyFont="1" applyBorder="1" applyAlignment="1">
      <alignment horizontal="left" vertical="center"/>
    </xf>
    <xf numFmtId="49" fontId="74" fillId="2" borderId="4" xfId="0" applyNumberFormat="1" applyFont="1" applyFill="1" applyBorder="1" applyAlignment="1">
      <alignment vertical="center"/>
    </xf>
    <xf numFmtId="49" fontId="74" fillId="2" borderId="0" xfId="0" applyNumberFormat="1" applyFont="1" applyFill="1" applyAlignment="1">
      <alignment vertical="center"/>
    </xf>
    <xf numFmtId="49" fontId="75" fillId="2" borderId="0" xfId="0" applyNumberFormat="1" applyFont="1" applyFill="1" applyAlignment="1">
      <alignment horizontal="left" vertical="center"/>
    </xf>
    <xf numFmtId="0" fontId="38" fillId="2" borderId="41" xfId="0" applyFont="1" applyFill="1" applyBorder="1" applyAlignment="1">
      <alignment horizontal="center" wrapText="1"/>
    </xf>
    <xf numFmtId="0" fontId="38" fillId="5" borderId="41" xfId="0" applyFont="1" applyFill="1" applyBorder="1" applyAlignment="1">
      <alignment horizontal="center" wrapText="1"/>
    </xf>
    <xf numFmtId="49" fontId="39" fillId="0" borderId="0" xfId="0" applyNumberFormat="1" applyFont="1" applyAlignment="1">
      <alignment horizontal="center"/>
    </xf>
    <xf numFmtId="0" fontId="0" fillId="2" borderId="32" xfId="0" applyFill="1" applyBorder="1" applyAlignment="1">
      <alignment horizontal="center" vertical="center"/>
    </xf>
    <xf numFmtId="49" fontId="10" fillId="6" borderId="0" xfId="0" applyNumberFormat="1" applyFont="1" applyFill="1" applyAlignment="1">
      <alignment horizontal="left" vertical="center"/>
    </xf>
    <xf numFmtId="49" fontId="20" fillId="0" borderId="12" xfId="0" applyNumberFormat="1" applyFont="1" applyBorder="1" applyAlignment="1">
      <alignment horizontal="center" vertical="center"/>
    </xf>
    <xf numFmtId="49" fontId="9" fillId="0" borderId="0" xfId="0" applyNumberFormat="1" applyFont="1" applyAlignment="1">
      <alignment horizontal="right" vertical="center"/>
    </xf>
    <xf numFmtId="0" fontId="9" fillId="2" borderId="7" xfId="0" applyFont="1" applyFill="1" applyBorder="1" applyAlignment="1">
      <alignment horizontal="right" vertical="center"/>
    </xf>
    <xf numFmtId="0" fontId="48" fillId="0" borderId="7" xfId="0" applyFont="1" applyBorder="1" applyAlignment="1">
      <alignment horizontal="center" vertical="center" shrinkToFit="1"/>
    </xf>
    <xf numFmtId="0" fontId="51" fillId="0" borderId="0" xfId="0" applyFont="1" applyAlignment="1">
      <alignment horizontal="center" vertical="center" shrinkToFit="1"/>
    </xf>
    <xf numFmtId="49" fontId="9" fillId="0" borderId="7" xfId="0" applyNumberFormat="1" applyFont="1" applyBorder="1" applyAlignment="1">
      <alignment horizontal="right" vertical="center"/>
    </xf>
    <xf numFmtId="49" fontId="9" fillId="2" borderId="30" xfId="0" applyNumberFormat="1" applyFont="1" applyFill="1" applyBorder="1" applyAlignment="1">
      <alignment horizontal="right" vertical="center"/>
    </xf>
    <xf numFmtId="0" fontId="30" fillId="2" borderId="17" xfId="0" applyFont="1" applyFill="1" applyBorder="1" applyAlignment="1">
      <alignment vertical="center"/>
    </xf>
    <xf numFmtId="0" fontId="30" fillId="2" borderId="27" xfId="0" applyFont="1" applyFill="1" applyBorder="1" applyAlignment="1">
      <alignment vertical="center"/>
    </xf>
    <xf numFmtId="49" fontId="9" fillId="0" borderId="29" xfId="0" applyNumberFormat="1" applyFont="1" applyBorder="1" applyAlignment="1">
      <alignment vertical="center"/>
    </xf>
    <xf numFmtId="49" fontId="9" fillId="0" borderId="30" xfId="0" applyNumberFormat="1" applyFont="1" applyBorder="1" applyAlignment="1">
      <alignment vertical="center"/>
    </xf>
    <xf numFmtId="49" fontId="9" fillId="0" borderId="30" xfId="0" applyNumberFormat="1" applyFont="1" applyBorder="1" applyAlignment="1">
      <alignment horizontal="right" vertical="center"/>
    </xf>
    <xf numFmtId="49" fontId="9" fillId="0" borderId="23" xfId="0" applyNumberFormat="1" applyFont="1" applyBorder="1" applyAlignment="1">
      <alignment horizontal="right" vertical="center"/>
    </xf>
    <xf numFmtId="0" fontId="48" fillId="0" borderId="0" xfId="0" applyFont="1" applyAlignment="1">
      <alignment horizontal="center" vertical="center" shrinkToFit="1"/>
    </xf>
    <xf numFmtId="49" fontId="9" fillId="2" borderId="42" xfId="0" applyNumberFormat="1" applyFont="1" applyFill="1" applyBorder="1" applyAlignment="1">
      <alignment horizontal="center" wrapText="1"/>
    </xf>
    <xf numFmtId="0" fontId="20" fillId="0" borderId="43" xfId="0" applyFont="1" applyBorder="1" applyAlignment="1">
      <alignment horizontal="center" vertical="center"/>
    </xf>
    <xf numFmtId="49" fontId="9" fillId="2" borderId="0" xfId="0" applyNumberFormat="1" applyFont="1" applyFill="1" applyAlignment="1">
      <alignment horizontal="center" vertical="center" shrinkToFit="1"/>
    </xf>
    <xf numFmtId="0" fontId="24" fillId="2" borderId="0" xfId="0" applyFont="1" applyFill="1" applyAlignment="1">
      <alignment horizontal="right" vertical="center"/>
    </xf>
    <xf numFmtId="0" fontId="74" fillId="2" borderId="0" xfId="0" applyFont="1" applyFill="1"/>
    <xf numFmtId="0" fontId="14" fillId="0" borderId="0" xfId="0" applyFont="1" applyAlignment="1">
      <alignment horizontal="left"/>
    </xf>
    <xf numFmtId="0" fontId="14" fillId="0" borderId="0" xfId="0" applyFont="1" applyAlignment="1">
      <alignment horizontal="left" vertical="center"/>
    </xf>
    <xf numFmtId="0" fontId="31" fillId="5" borderId="7" xfId="0" applyFont="1" applyFill="1" applyBorder="1" applyAlignment="1">
      <alignment horizontal="center" vertical="center"/>
    </xf>
    <xf numFmtId="0" fontId="20" fillId="0" borderId="44" xfId="0" applyFont="1" applyBorder="1" applyAlignment="1">
      <alignment horizontal="center" vertical="center"/>
    </xf>
    <xf numFmtId="0" fontId="20" fillId="5" borderId="44" xfId="0" applyFont="1" applyFill="1" applyBorder="1" applyAlignment="1">
      <alignment horizontal="center" vertical="center"/>
    </xf>
    <xf numFmtId="49" fontId="77" fillId="0" borderId="6" xfId="0" applyNumberFormat="1" applyFont="1" applyBorder="1" applyAlignment="1">
      <alignment horizontal="right" vertical="center"/>
    </xf>
    <xf numFmtId="0" fontId="78" fillId="0" borderId="0" xfId="0" applyFont="1"/>
    <xf numFmtId="0" fontId="79" fillId="6" borderId="0" xfId="0" applyFont="1" applyFill="1" applyAlignment="1">
      <alignment horizontal="right" vertical="center"/>
    </xf>
    <xf numFmtId="49" fontId="62" fillId="2" borderId="25" xfId="0" applyNumberFormat="1" applyFont="1" applyFill="1" applyBorder="1" applyAlignment="1">
      <alignment horizontal="right" vertical="center"/>
    </xf>
    <xf numFmtId="49" fontId="39" fillId="0" borderId="0" xfId="0" applyNumberFormat="1" applyFont="1"/>
    <xf numFmtId="49" fontId="76" fillId="3" borderId="24" xfId="0" applyNumberFormat="1" applyFont="1" applyFill="1" applyBorder="1" applyAlignment="1">
      <alignment vertical="center"/>
    </xf>
    <xf numFmtId="49" fontId="41" fillId="3" borderId="25" xfId="0" applyNumberFormat="1" applyFont="1" applyFill="1" applyBorder="1" applyAlignment="1">
      <alignment vertical="center"/>
    </xf>
    <xf numFmtId="49" fontId="41" fillId="3" borderId="45" xfId="0" applyNumberFormat="1" applyFont="1" applyFill="1" applyBorder="1" applyAlignment="1">
      <alignment vertical="center"/>
    </xf>
    <xf numFmtId="49" fontId="10" fillId="3" borderId="25" xfId="0" applyNumberFormat="1" applyFont="1" applyFill="1" applyBorder="1" applyAlignment="1">
      <alignment horizontal="left" vertical="center"/>
    </xf>
    <xf numFmtId="49" fontId="10" fillId="3" borderId="27" xfId="0" applyNumberFormat="1" applyFont="1" applyFill="1" applyBorder="1" applyAlignment="1">
      <alignment horizontal="left" vertical="center"/>
    </xf>
    <xf numFmtId="0" fontId="9" fillId="2" borderId="0" xfId="0" applyFont="1" applyFill="1" applyAlignment="1">
      <alignment horizontal="center" vertical="center" shrinkToFit="1"/>
    </xf>
    <xf numFmtId="0" fontId="14" fillId="4" borderId="5" xfId="0" applyFont="1" applyFill="1" applyBorder="1" applyAlignment="1">
      <alignment horizontal="left" vertical="center"/>
    </xf>
    <xf numFmtId="0" fontId="20" fillId="4" borderId="5" xfId="0" applyFont="1" applyFill="1" applyBorder="1" applyAlignment="1">
      <alignment vertical="center"/>
    </xf>
    <xf numFmtId="49" fontId="80" fillId="2" borderId="19" xfId="0" applyNumberFormat="1" applyFont="1" applyFill="1" applyBorder="1" applyAlignment="1">
      <alignment horizontal="left" vertical="center"/>
    </xf>
    <xf numFmtId="0" fontId="81" fillId="0" borderId="0" xfId="0" applyFont="1"/>
    <xf numFmtId="0" fontId="82" fillId="0" borderId="7" xfId="0" applyFont="1" applyBorder="1" applyAlignment="1">
      <alignment vertical="center"/>
    </xf>
    <xf numFmtId="0" fontId="83" fillId="0" borderId="0" xfId="0" applyFont="1" applyAlignment="1">
      <alignment vertical="center"/>
    </xf>
    <xf numFmtId="0" fontId="84" fillId="0" borderId="0" xfId="0" applyFont="1" applyAlignment="1">
      <alignment vertical="center"/>
    </xf>
    <xf numFmtId="0" fontId="85" fillId="0" borderId="0" xfId="0" applyFont="1" applyAlignment="1">
      <alignment horizontal="right" vertical="center"/>
    </xf>
    <xf numFmtId="1" fontId="20" fillId="2" borderId="18" xfId="0" applyNumberFormat="1" applyFont="1" applyFill="1" applyBorder="1" applyAlignment="1">
      <alignment horizontal="center" vertical="center"/>
    </xf>
    <xf numFmtId="49" fontId="9" fillId="2" borderId="6" xfId="0" applyNumberFormat="1" applyFont="1" applyFill="1" applyBorder="1" applyAlignment="1">
      <alignment horizontal="center" wrapText="1"/>
    </xf>
    <xf numFmtId="165" fontId="20" fillId="0" borderId="11" xfId="0" applyNumberFormat="1" applyFont="1" applyBorder="1" applyAlignment="1">
      <alignment horizontal="left" vertical="center"/>
    </xf>
    <xf numFmtId="0" fontId="20" fillId="0" borderId="21" xfId="0" applyFont="1" applyBorder="1" applyAlignment="1">
      <alignment horizontal="center" vertical="center"/>
    </xf>
    <xf numFmtId="0" fontId="39" fillId="0" borderId="46" xfId="0" applyFont="1" applyBorder="1" applyAlignment="1">
      <alignment horizontal="center" vertical="center"/>
    </xf>
    <xf numFmtId="0" fontId="20" fillId="0" borderId="11" xfId="0" applyFont="1" applyBorder="1" applyAlignment="1">
      <alignment vertical="center"/>
    </xf>
    <xf numFmtId="0" fontId="20" fillId="0" borderId="14" xfId="0" applyFont="1" applyBorder="1" applyAlignment="1">
      <alignment vertical="center"/>
    </xf>
    <xf numFmtId="0" fontId="82" fillId="0" borderId="7" xfId="0" applyFont="1" applyBorder="1" applyAlignment="1">
      <alignment vertical="center" shrinkToFit="1"/>
    </xf>
    <xf numFmtId="0" fontId="86" fillId="0" borderId="7" xfId="0" applyFont="1" applyBorder="1" applyAlignment="1">
      <alignment vertical="center"/>
    </xf>
    <xf numFmtId="0" fontId="82" fillId="0" borderId="0" xfId="0" applyFont="1" applyAlignment="1">
      <alignment horizontal="center" vertical="center"/>
    </xf>
    <xf numFmtId="0" fontId="82" fillId="0" borderId="0" xfId="0" applyFont="1" applyAlignment="1">
      <alignment vertical="center"/>
    </xf>
    <xf numFmtId="0" fontId="86" fillId="0" borderId="0" xfId="0" applyFont="1" applyAlignment="1">
      <alignment vertical="center"/>
    </xf>
    <xf numFmtId="0" fontId="47" fillId="0" borderId="7" xfId="0" applyFont="1" applyBorder="1" applyAlignment="1">
      <alignment vertical="center" shrinkToFit="1"/>
    </xf>
    <xf numFmtId="0" fontId="82" fillId="0" borderId="0" xfId="0" applyFont="1" applyAlignment="1">
      <alignment horizontal="center" vertical="center" shrinkToFit="1"/>
    </xf>
    <xf numFmtId="0" fontId="87" fillId="0" borderId="0" xfId="0" applyFont="1" applyAlignment="1">
      <alignment horizontal="center" vertical="center" shrinkToFit="1"/>
    </xf>
    <xf numFmtId="49" fontId="12" fillId="6" borderId="0" xfId="0" applyNumberFormat="1" applyFont="1" applyFill="1" applyAlignment="1">
      <alignment vertical="top"/>
    </xf>
    <xf numFmtId="49" fontId="5" fillId="6" borderId="0" xfId="0" applyNumberFormat="1" applyFont="1" applyFill="1" applyAlignment="1">
      <alignment vertical="top"/>
    </xf>
    <xf numFmtId="49" fontId="73" fillId="6" borderId="0" xfId="0" applyNumberFormat="1" applyFont="1" applyFill="1" applyAlignment="1">
      <alignment vertical="top"/>
    </xf>
    <xf numFmtId="49" fontId="32" fillId="6" borderId="0" xfId="0" applyNumberFormat="1" applyFont="1" applyFill="1" applyAlignment="1">
      <alignment vertical="top"/>
    </xf>
    <xf numFmtId="49" fontId="39" fillId="6" borderId="0" xfId="0" applyNumberFormat="1" applyFont="1" applyFill="1" applyAlignment="1">
      <alignment horizontal="center"/>
    </xf>
    <xf numFmtId="49" fontId="39" fillId="6" borderId="0" xfId="0" applyNumberFormat="1" applyFont="1" applyFill="1" applyAlignment="1">
      <alignment horizontal="left"/>
    </xf>
    <xf numFmtId="49" fontId="15" fillId="6" borderId="0" xfId="0" applyNumberFormat="1" applyFont="1" applyFill="1" applyAlignment="1">
      <alignment horizontal="left"/>
    </xf>
    <xf numFmtId="0" fontId="78" fillId="6" borderId="0" xfId="0" applyFont="1" applyFill="1"/>
    <xf numFmtId="49" fontId="14" fillId="6" borderId="0" xfId="0" applyNumberFormat="1" applyFont="1" applyFill="1" applyAlignment="1">
      <alignment horizontal="left"/>
    </xf>
    <xf numFmtId="49" fontId="33" fillId="6" borderId="0" xfId="0" applyNumberFormat="1" applyFont="1" applyFill="1"/>
    <xf numFmtId="49" fontId="20" fillId="6" borderId="0" xfId="0" applyNumberFormat="1" applyFont="1" applyFill="1"/>
    <xf numFmtId="49" fontId="16" fillId="6" borderId="0" xfId="0" applyNumberFormat="1" applyFont="1" applyFill="1"/>
    <xf numFmtId="14" fontId="18" fillId="6" borderId="6" xfId="0" applyNumberFormat="1" applyFont="1" applyFill="1" applyBorder="1" applyAlignment="1">
      <alignment horizontal="left" vertical="center"/>
    </xf>
    <xf numFmtId="49" fontId="18" fillId="6" borderId="6" xfId="0" applyNumberFormat="1" applyFont="1" applyFill="1" applyBorder="1" applyAlignment="1">
      <alignment vertical="center"/>
    </xf>
    <xf numFmtId="49" fontId="0" fillId="6" borderId="6" xfId="0" applyNumberFormat="1" applyFill="1" applyBorder="1" applyAlignment="1">
      <alignment vertical="center"/>
    </xf>
    <xf numFmtId="49" fontId="46" fillId="6" borderId="6" xfId="0" applyNumberFormat="1" applyFont="1" applyFill="1" applyBorder="1" applyAlignment="1">
      <alignment vertical="center"/>
    </xf>
    <xf numFmtId="49" fontId="18" fillId="6" borderId="6" xfId="2" applyNumberFormat="1" applyFont="1" applyFill="1" applyBorder="1" applyAlignment="1" applyProtection="1">
      <alignment vertical="center"/>
      <protection locked="0"/>
    </xf>
    <xf numFmtId="0" fontId="19" fillId="6" borderId="6" xfId="0" applyFont="1" applyFill="1" applyBorder="1" applyAlignment="1">
      <alignment horizontal="left" vertical="center"/>
    </xf>
    <xf numFmtId="49" fontId="19" fillId="6" borderId="6" xfId="0" applyNumberFormat="1" applyFont="1" applyFill="1" applyBorder="1" applyAlignment="1">
      <alignment horizontal="right" vertical="center"/>
    </xf>
    <xf numFmtId="0" fontId="48" fillId="6" borderId="7" xfId="0" applyFont="1" applyFill="1" applyBorder="1" applyAlignment="1">
      <alignment horizontal="center" vertical="center"/>
    </xf>
    <xf numFmtId="0" fontId="48" fillId="6" borderId="7" xfId="0" applyFont="1" applyFill="1" applyBorder="1" applyAlignment="1">
      <alignment horizontal="center" vertical="center" shrinkToFit="1"/>
    </xf>
    <xf numFmtId="0" fontId="49" fillId="6" borderId="7" xfId="0" applyFont="1" applyFill="1" applyBorder="1" applyAlignment="1">
      <alignment horizontal="center" vertical="center"/>
    </xf>
    <xf numFmtId="0" fontId="47" fillId="6" borderId="7" xfId="0" applyFont="1" applyFill="1" applyBorder="1" applyAlignment="1">
      <alignment vertical="center"/>
    </xf>
    <xf numFmtId="0" fontId="50" fillId="6" borderId="7" xfId="0" applyFont="1" applyFill="1" applyBorder="1" applyAlignment="1">
      <alignment horizontal="center" vertical="center"/>
    </xf>
    <xf numFmtId="0" fontId="50" fillId="6" borderId="0" xfId="0" applyFont="1" applyFill="1" applyAlignment="1">
      <alignment vertical="center"/>
    </xf>
    <xf numFmtId="0" fontId="48" fillId="6" borderId="0" xfId="0" applyFont="1" applyFill="1" applyAlignment="1">
      <alignment horizontal="center" vertical="center"/>
    </xf>
    <xf numFmtId="0" fontId="48" fillId="6" borderId="0" xfId="0" applyFont="1" applyFill="1" applyAlignment="1">
      <alignment horizontal="center" vertical="center" shrinkToFit="1"/>
    </xf>
    <xf numFmtId="0" fontId="53" fillId="6" borderId="0" xfId="0" applyFont="1" applyFill="1" applyAlignment="1">
      <alignment vertical="center"/>
    </xf>
    <xf numFmtId="0" fontId="54" fillId="6" borderId="0" xfId="0" applyFont="1" applyFill="1" applyAlignment="1">
      <alignment vertical="center"/>
    </xf>
    <xf numFmtId="0" fontId="50" fillId="6" borderId="7" xfId="0" applyFont="1" applyFill="1" applyBorder="1" applyAlignment="1">
      <alignment vertical="center"/>
    </xf>
    <xf numFmtId="0" fontId="0" fillId="6" borderId="7" xfId="0" applyFill="1" applyBorder="1"/>
    <xf numFmtId="0" fontId="50" fillId="6" borderId="18" xfId="0" applyFont="1" applyFill="1" applyBorder="1" applyAlignment="1">
      <alignment horizontal="center" vertical="center"/>
    </xf>
    <xf numFmtId="0" fontId="50" fillId="6" borderId="17" xfId="0" applyFont="1" applyFill="1" applyBorder="1" applyAlignment="1">
      <alignment horizontal="left" vertical="center"/>
    </xf>
    <xf numFmtId="0" fontId="50" fillId="6" borderId="0" xfId="0" applyFont="1" applyFill="1" applyAlignment="1">
      <alignment horizontal="center" vertical="center"/>
    </xf>
    <xf numFmtId="49" fontId="50" fillId="6" borderId="7" xfId="0" applyNumberFormat="1" applyFont="1" applyFill="1" applyBorder="1" applyAlignment="1">
      <alignment vertical="center"/>
    </xf>
    <xf numFmtId="49" fontId="50" fillId="6" borderId="0" xfId="0" applyNumberFormat="1" applyFont="1" applyFill="1" applyAlignment="1">
      <alignment vertical="center"/>
    </xf>
    <xf numFmtId="0" fontId="50" fillId="6" borderId="17" xfId="0" applyFont="1" applyFill="1" applyBorder="1" applyAlignment="1">
      <alignment vertical="center"/>
    </xf>
    <xf numFmtId="49" fontId="50" fillId="6" borderId="17" xfId="0" applyNumberFormat="1" applyFont="1" applyFill="1" applyBorder="1" applyAlignment="1">
      <alignment vertical="center"/>
    </xf>
    <xf numFmtId="0" fontId="50" fillId="6" borderId="18" xfId="0" applyFont="1" applyFill="1" applyBorder="1" applyAlignment="1">
      <alignment vertical="center"/>
    </xf>
    <xf numFmtId="0" fontId="56" fillId="6" borderId="18" xfId="0" applyFont="1" applyFill="1" applyBorder="1" applyAlignment="1">
      <alignment horizontal="center" vertical="center"/>
    </xf>
    <xf numFmtId="0" fontId="57" fillId="6" borderId="0" xfId="0" applyFont="1" applyFill="1" applyAlignment="1">
      <alignment vertical="center"/>
    </xf>
    <xf numFmtId="0" fontId="56" fillId="6" borderId="7" xfId="0" applyFont="1" applyFill="1" applyBorder="1" applyAlignment="1">
      <alignment horizontal="center" vertical="center"/>
    </xf>
    <xf numFmtId="49" fontId="50" fillId="6" borderId="18" xfId="0" applyNumberFormat="1" applyFont="1" applyFill="1" applyBorder="1" applyAlignment="1">
      <alignment vertical="center"/>
    </xf>
    <xf numFmtId="0" fontId="58" fillId="6" borderId="0" xfId="0" applyFont="1" applyFill="1" applyAlignment="1">
      <alignment vertical="center"/>
    </xf>
    <xf numFmtId="0" fontId="9" fillId="6" borderId="0" xfId="0" applyFont="1" applyFill="1" applyAlignment="1">
      <alignment horizontal="right" vertical="center"/>
    </xf>
    <xf numFmtId="0" fontId="51" fillId="6" borderId="0" xfId="0" applyFont="1" applyFill="1" applyAlignment="1">
      <alignment horizontal="left" vertical="center"/>
    </xf>
    <xf numFmtId="0" fontId="20" fillId="6" borderId="0" xfId="0" applyFont="1" applyFill="1"/>
    <xf numFmtId="0" fontId="10" fillId="6" borderId="0" xfId="0" applyFont="1" applyFill="1" applyAlignment="1">
      <alignment vertical="center"/>
    </xf>
    <xf numFmtId="0" fontId="18" fillId="6" borderId="0" xfId="0" applyFont="1" applyFill="1" applyAlignment="1">
      <alignment vertical="center"/>
    </xf>
    <xf numFmtId="0" fontId="20" fillId="6" borderId="10" xfId="0" applyFont="1" applyFill="1" applyBorder="1" applyAlignment="1">
      <alignment vertical="center"/>
    </xf>
    <xf numFmtId="0" fontId="20" fillId="6" borderId="13" xfId="0" applyFont="1" applyFill="1" applyBorder="1" applyAlignment="1">
      <alignment vertical="center"/>
    </xf>
    <xf numFmtId="0" fontId="20" fillId="6" borderId="16" xfId="0" applyFont="1" applyFill="1" applyBorder="1" applyAlignment="1">
      <alignment vertical="center"/>
    </xf>
    <xf numFmtId="0" fontId="0" fillId="6" borderId="0" xfId="0" applyFill="1"/>
    <xf numFmtId="0" fontId="5" fillId="6" borderId="0" xfId="0" applyFont="1" applyFill="1" applyAlignment="1">
      <alignment vertical="top"/>
    </xf>
    <xf numFmtId="49" fontId="47" fillId="6" borderId="0" xfId="0" applyNumberFormat="1" applyFont="1" applyFill="1" applyAlignment="1">
      <alignment horizontal="center" vertical="center"/>
    </xf>
    <xf numFmtId="49" fontId="38" fillId="6" borderId="0" xfId="0" applyNumberFormat="1" applyFont="1" applyFill="1" applyAlignment="1">
      <alignment horizontal="center" vertical="center"/>
    </xf>
    <xf numFmtId="49" fontId="45" fillId="6" borderId="0" xfId="0" applyNumberFormat="1" applyFont="1" applyFill="1" applyAlignment="1">
      <alignment vertical="center"/>
    </xf>
    <xf numFmtId="49" fontId="45" fillId="6" borderId="17" xfId="0" applyNumberFormat="1" applyFont="1" applyFill="1" applyBorder="1" applyAlignment="1">
      <alignment vertical="center"/>
    </xf>
    <xf numFmtId="49" fontId="30" fillId="6" borderId="29" xfId="0" applyNumberFormat="1" applyFont="1" applyFill="1" applyBorder="1" applyAlignment="1">
      <alignment vertical="center"/>
    </xf>
    <xf numFmtId="49" fontId="30" fillId="6" borderId="30" xfId="0" applyNumberFormat="1" applyFont="1" applyFill="1" applyBorder="1" applyAlignment="1">
      <alignment vertical="center"/>
    </xf>
    <xf numFmtId="49" fontId="45" fillId="6" borderId="7" xfId="0" applyNumberFormat="1" applyFont="1" applyFill="1" applyBorder="1" applyAlignment="1">
      <alignment vertical="center"/>
    </xf>
    <xf numFmtId="49" fontId="45" fillId="6" borderId="18" xfId="0" applyNumberFormat="1" applyFont="1" applyFill="1" applyBorder="1" applyAlignment="1">
      <alignment vertical="center"/>
    </xf>
    <xf numFmtId="49" fontId="38" fillId="6" borderId="7" xfId="0" applyNumberFormat="1" applyFont="1" applyFill="1" applyBorder="1" applyAlignment="1">
      <alignment horizontal="center" vertical="center"/>
    </xf>
    <xf numFmtId="49" fontId="9" fillId="6" borderId="29" xfId="0" applyNumberFormat="1" applyFont="1" applyFill="1" applyBorder="1" applyAlignment="1">
      <alignment vertical="center"/>
    </xf>
    <xf numFmtId="49" fontId="9" fillId="6" borderId="30" xfId="0" applyNumberFormat="1" applyFont="1" applyFill="1" applyBorder="1" applyAlignment="1">
      <alignment vertical="center"/>
    </xf>
    <xf numFmtId="49" fontId="9" fillId="6" borderId="30" xfId="0" applyNumberFormat="1" applyFont="1" applyFill="1" applyBorder="1" applyAlignment="1">
      <alignment horizontal="right" vertical="center"/>
    </xf>
    <xf numFmtId="49" fontId="9" fillId="6" borderId="23" xfId="0" applyNumberFormat="1" applyFont="1" applyFill="1" applyBorder="1" applyAlignment="1">
      <alignment horizontal="right" vertical="center"/>
    </xf>
    <xf numFmtId="49" fontId="9" fillId="6" borderId="31" xfId="0" applyNumberFormat="1" applyFont="1" applyFill="1" applyBorder="1" applyAlignment="1">
      <alignment vertical="center"/>
    </xf>
    <xf numFmtId="49" fontId="9" fillId="6" borderId="7" xfId="0" applyNumberFormat="1" applyFont="1" applyFill="1" applyBorder="1" applyAlignment="1">
      <alignment horizontal="right" vertical="center"/>
    </xf>
    <xf numFmtId="49" fontId="9" fillId="6" borderId="18" xfId="0" applyNumberFormat="1" applyFont="1" applyFill="1" applyBorder="1" applyAlignment="1">
      <alignment horizontal="right" vertical="center"/>
    </xf>
    <xf numFmtId="49" fontId="82" fillId="2" borderId="0" xfId="0" applyNumberFormat="1" applyFont="1" applyFill="1" applyAlignment="1">
      <alignment horizontal="center" vertical="center"/>
    </xf>
    <xf numFmtId="0" fontId="82" fillId="6" borderId="7" xfId="0" applyFont="1" applyFill="1" applyBorder="1" applyAlignment="1">
      <alignment vertical="center"/>
    </xf>
    <xf numFmtId="0" fontId="88" fillId="6" borderId="7" xfId="0" applyFont="1" applyFill="1" applyBorder="1" applyAlignment="1">
      <alignment vertical="center"/>
    </xf>
    <xf numFmtId="49" fontId="88" fillId="2" borderId="0" xfId="0" applyNumberFormat="1" applyFont="1" applyFill="1" applyAlignment="1">
      <alignment horizontal="center" vertical="center"/>
    </xf>
    <xf numFmtId="0" fontId="1" fillId="2" borderId="0" xfId="0" applyFont="1" applyFill="1"/>
    <xf numFmtId="0" fontId="81" fillId="6" borderId="7" xfId="0" applyFont="1" applyFill="1" applyBorder="1"/>
    <xf numFmtId="0" fontId="82" fillId="6" borderId="7" xfId="0" applyFont="1" applyFill="1" applyBorder="1" applyAlignment="1">
      <alignment horizontal="center" vertical="center" shrinkToFit="1"/>
    </xf>
    <xf numFmtId="0" fontId="86" fillId="6" borderId="7" xfId="0" applyFont="1" applyFill="1" applyBorder="1"/>
    <xf numFmtId="49" fontId="24" fillId="0" borderId="0" xfId="0" applyNumberFormat="1" applyFont="1" applyAlignment="1">
      <alignment vertical="center"/>
    </xf>
    <xf numFmtId="49" fontId="37" fillId="0" borderId="0" xfId="0" applyNumberFormat="1" applyFont="1" applyAlignment="1">
      <alignment vertical="center"/>
    </xf>
    <xf numFmtId="49" fontId="25" fillId="0" borderId="0" xfId="0" applyNumberFormat="1" applyFont="1" applyAlignment="1">
      <alignment horizontal="right" vertical="center"/>
    </xf>
    <xf numFmtId="49" fontId="46" fillId="0" borderId="0" xfId="0" applyNumberFormat="1" applyFont="1" applyAlignment="1">
      <alignment vertical="center"/>
    </xf>
    <xf numFmtId="49" fontId="18" fillId="0" borderId="0" xfId="0" applyNumberFormat="1" applyFont="1" applyAlignment="1">
      <alignment vertical="center"/>
    </xf>
    <xf numFmtId="0" fontId="0" fillId="6" borderId="0" xfId="0" applyFill="1" applyAlignment="1">
      <alignment horizontal="center"/>
    </xf>
    <xf numFmtId="0" fontId="86" fillId="6" borderId="0" xfId="0" applyFont="1" applyFill="1"/>
    <xf numFmtId="49" fontId="30" fillId="0" borderId="0" xfId="0" applyNumberFormat="1" applyFont="1" applyAlignment="1">
      <alignment horizontal="left" vertical="center"/>
    </xf>
    <xf numFmtId="49" fontId="63" fillId="0" borderId="0" xfId="0" applyNumberFormat="1" applyFont="1" applyAlignment="1">
      <alignment vertical="center"/>
    </xf>
    <xf numFmtId="49" fontId="30" fillId="0" borderId="0" xfId="0" applyNumberFormat="1" applyFont="1" applyAlignment="1">
      <alignment vertical="center"/>
    </xf>
    <xf numFmtId="0" fontId="55" fillId="0" borderId="0" xfId="0" applyFont="1" applyAlignment="1">
      <alignment horizontal="right" vertical="center"/>
    </xf>
    <xf numFmtId="49" fontId="62" fillId="2" borderId="30" xfId="0" applyNumberFormat="1" applyFont="1" applyFill="1" applyBorder="1" applyAlignment="1">
      <alignment horizontal="center" vertical="center"/>
    </xf>
    <xf numFmtId="49" fontId="62" fillId="2" borderId="30" xfId="0" applyNumberFormat="1" applyFont="1" applyFill="1" applyBorder="1" applyAlignment="1">
      <alignment vertical="center"/>
    </xf>
    <xf numFmtId="49" fontId="9" fillId="6" borderId="29" xfId="0" applyNumberFormat="1" applyFont="1" applyFill="1" applyBorder="1" applyAlignment="1">
      <alignment horizontal="center" vertical="center"/>
    </xf>
    <xf numFmtId="49" fontId="45" fillId="6" borderId="30" xfId="0" applyNumberFormat="1" applyFont="1" applyFill="1" applyBorder="1" applyAlignment="1">
      <alignment vertical="center"/>
    </xf>
    <xf numFmtId="0" fontId="0" fillId="6" borderId="23" xfId="0" applyFill="1" applyBorder="1"/>
    <xf numFmtId="49" fontId="9" fillId="6" borderId="28" xfId="0" applyNumberFormat="1" applyFont="1" applyFill="1" applyBorder="1" applyAlignment="1">
      <alignment horizontal="center" vertical="center"/>
    </xf>
    <xf numFmtId="0" fontId="0" fillId="6" borderId="17" xfId="0" applyFill="1" applyBorder="1"/>
    <xf numFmtId="49" fontId="9" fillId="6" borderId="31" xfId="0" applyNumberFormat="1" applyFont="1" applyFill="1" applyBorder="1" applyAlignment="1">
      <alignment horizontal="center" vertical="center"/>
    </xf>
    <xf numFmtId="0" fontId="0" fillId="6" borderId="18" xfId="0" applyFill="1" applyBorder="1"/>
    <xf numFmtId="49" fontId="38" fillId="6" borderId="29" xfId="0" applyNumberFormat="1" applyFont="1" applyFill="1" applyBorder="1" applyAlignment="1">
      <alignment horizontal="center" vertical="center"/>
    </xf>
    <xf numFmtId="49" fontId="9" fillId="6" borderId="23" xfId="0" applyNumberFormat="1" applyFont="1" applyFill="1" applyBorder="1" applyAlignment="1">
      <alignment vertical="center"/>
    </xf>
    <xf numFmtId="49" fontId="38" fillId="6" borderId="28" xfId="0" applyNumberFormat="1" applyFont="1" applyFill="1" applyBorder="1" applyAlignment="1">
      <alignment horizontal="center" vertical="center"/>
    </xf>
    <xf numFmtId="49" fontId="38" fillId="6" borderId="31" xfId="0" applyNumberFormat="1" applyFont="1" applyFill="1" applyBorder="1" applyAlignment="1">
      <alignment horizontal="center" vertical="center"/>
    </xf>
    <xf numFmtId="0" fontId="9" fillId="6" borderId="31" xfId="0" applyFont="1" applyFill="1" applyBorder="1" applyAlignment="1">
      <alignment vertical="center"/>
    </xf>
    <xf numFmtId="49" fontId="9" fillId="6" borderId="28" xfId="0" applyNumberFormat="1" applyFont="1" applyFill="1" applyBorder="1" applyAlignment="1">
      <alignment vertical="center"/>
    </xf>
    <xf numFmtId="0" fontId="0" fillId="2" borderId="25" xfId="0" applyFill="1" applyBorder="1"/>
    <xf numFmtId="0" fontId="0" fillId="6" borderId="30" xfId="0" applyFill="1" applyBorder="1"/>
    <xf numFmtId="0" fontId="1" fillId="6" borderId="0" xfId="0" applyFont="1" applyFill="1"/>
    <xf numFmtId="0" fontId="89" fillId="2" borderId="0" xfId="0" applyFont="1" applyFill="1" applyAlignment="1">
      <alignment horizontal="center" shrinkToFit="1"/>
    </xf>
    <xf numFmtId="0" fontId="90" fillId="12" borderId="0" xfId="0" applyFont="1" applyFill="1"/>
    <xf numFmtId="0" fontId="90" fillId="6" borderId="0" xfId="0" applyFont="1" applyFill="1"/>
    <xf numFmtId="0" fontId="86" fillId="6" borderId="7" xfId="0" applyFont="1" applyFill="1" applyBorder="1" applyAlignment="1">
      <alignment horizontal="center" vertical="center" shrinkToFit="1"/>
    </xf>
    <xf numFmtId="0" fontId="86" fillId="6" borderId="7" xfId="0" applyFont="1" applyFill="1" applyBorder="1" applyAlignment="1">
      <alignment vertical="center" shrinkToFit="1"/>
    </xf>
    <xf numFmtId="0" fontId="86" fillId="6" borderId="0" xfId="0" applyFont="1" applyFill="1" applyAlignment="1">
      <alignment shrinkToFit="1"/>
    </xf>
    <xf numFmtId="0" fontId="0" fillId="6" borderId="5" xfId="0" applyFill="1" applyBorder="1" applyAlignment="1">
      <alignment horizontal="center" vertical="center"/>
    </xf>
    <xf numFmtId="0" fontId="81" fillId="6" borderId="0" xfId="0" applyFont="1" applyFill="1" applyAlignment="1">
      <alignment horizontal="center"/>
    </xf>
    <xf numFmtId="0" fontId="0" fillId="6" borderId="5" xfId="0" applyFill="1" applyBorder="1"/>
    <xf numFmtId="0" fontId="81" fillId="12" borderId="5" xfId="0" applyFont="1" applyFill="1" applyBorder="1" applyAlignment="1">
      <alignment horizontal="center" vertical="center"/>
    </xf>
    <xf numFmtId="0" fontId="86" fillId="6" borderId="0" xfId="0" applyFont="1" applyFill="1" applyAlignment="1">
      <alignment horizontal="center" vertical="center"/>
    </xf>
    <xf numFmtId="0" fontId="0" fillId="6" borderId="0" xfId="0" applyFill="1" applyAlignment="1">
      <alignment horizontal="right" vertical="center" shrinkToFit="1"/>
    </xf>
    <xf numFmtId="0" fontId="81" fillId="6" borderId="0" xfId="0" applyFont="1" applyFill="1" applyAlignment="1">
      <alignment horizontal="center" vertical="center"/>
    </xf>
    <xf numFmtId="49" fontId="20" fillId="3" borderId="0" xfId="0" applyNumberFormat="1" applyFont="1" applyFill="1"/>
    <xf numFmtId="0" fontId="0" fillId="3" borderId="0" xfId="0" applyFill="1" applyAlignment="1">
      <alignment horizontal="center"/>
    </xf>
    <xf numFmtId="49" fontId="20" fillId="4" borderId="0" xfId="0" applyNumberFormat="1" applyFont="1" applyFill="1"/>
    <xf numFmtId="0" fontId="0" fillId="4" borderId="0" xfId="0" applyFill="1" applyAlignment="1">
      <alignment horizontal="center"/>
    </xf>
    <xf numFmtId="49" fontId="20" fillId="13" borderId="0" xfId="0" applyNumberFormat="1" applyFont="1" applyFill="1"/>
    <xf numFmtId="0" fontId="0" fillId="13" borderId="0" xfId="0" applyFill="1" applyAlignment="1">
      <alignment horizontal="center"/>
    </xf>
    <xf numFmtId="0" fontId="81" fillId="12" borderId="0" xfId="0" applyFont="1" applyFill="1" applyAlignment="1">
      <alignment horizontal="center"/>
    </xf>
    <xf numFmtId="0" fontId="91" fillId="6" borderId="0" xfId="0" applyFont="1" applyFill="1" applyAlignment="1">
      <alignment horizontal="center"/>
    </xf>
    <xf numFmtId="0" fontId="91" fillId="12" borderId="0" xfId="0" applyFont="1" applyFill="1" applyAlignment="1">
      <alignment horizontal="center"/>
    </xf>
    <xf numFmtId="0" fontId="3" fillId="2" borderId="0" xfId="1" applyFill="1" applyBorder="1"/>
    <xf numFmtId="0" fontId="0" fillId="3" borderId="0" xfId="0" applyFill="1"/>
    <xf numFmtId="49" fontId="0" fillId="3" borderId="0" xfId="0" applyNumberFormat="1" applyFill="1"/>
    <xf numFmtId="0" fontId="0" fillId="14" borderId="40" xfId="0" applyFill="1" applyBorder="1" applyAlignment="1">
      <alignment horizontal="center"/>
    </xf>
    <xf numFmtId="0" fontId="0" fillId="0" borderId="6" xfId="0" applyBorder="1"/>
    <xf numFmtId="49" fontId="19" fillId="4" borderId="5" xfId="0" applyNumberFormat="1" applyFont="1" applyFill="1" applyBorder="1" applyAlignment="1">
      <alignment horizontal="left" vertical="center"/>
    </xf>
    <xf numFmtId="0" fontId="0" fillId="15" borderId="0" xfId="0" applyFill="1"/>
    <xf numFmtId="0" fontId="92" fillId="16" borderId="0" xfId="0" applyFont="1" applyFill="1" applyAlignment="1">
      <alignment horizontal="center" vertical="center"/>
    </xf>
    <xf numFmtId="0" fontId="0" fillId="12" borderId="7" xfId="0" applyFill="1" applyBorder="1" applyAlignment="1">
      <alignment horizontal="center"/>
    </xf>
    <xf numFmtId="0" fontId="93" fillId="6" borderId="7" xfId="0" applyFont="1" applyFill="1" applyBorder="1" applyAlignment="1">
      <alignment horizontal="center"/>
    </xf>
    <xf numFmtId="0" fontId="93" fillId="6" borderId="0" xfId="0" applyFont="1" applyFill="1" applyAlignment="1">
      <alignment horizontal="center"/>
    </xf>
    <xf numFmtId="0" fontId="1" fillId="3" borderId="0" xfId="0" applyFont="1" applyFill="1"/>
    <xf numFmtId="0" fontId="1" fillId="3" borderId="0" xfId="0" applyFont="1" applyFill="1" applyAlignment="1">
      <alignment horizontal="center"/>
    </xf>
    <xf numFmtId="0" fontId="1" fillId="6" borderId="0" xfId="0" applyFont="1" applyFill="1" applyAlignment="1">
      <alignment horizontal="center" vertical="center"/>
    </xf>
    <xf numFmtId="0" fontId="1" fillId="6" borderId="0" xfId="0" applyFont="1" applyFill="1" applyAlignment="1">
      <alignment vertical="center"/>
    </xf>
    <xf numFmtId="0" fontId="94" fillId="6" borderId="0" xfId="0" applyFont="1" applyFill="1" applyAlignment="1">
      <alignment vertical="center"/>
    </xf>
    <xf numFmtId="0" fontId="95" fillId="6" borderId="0" xfId="0" applyFont="1" applyFill="1"/>
    <xf numFmtId="49" fontId="81" fillId="2" borderId="0" xfId="0" applyNumberFormat="1" applyFont="1" applyFill="1" applyAlignment="1">
      <alignment horizontal="center" vertical="center"/>
    </xf>
    <xf numFmtId="49" fontId="12" fillId="4" borderId="27" xfId="0" applyNumberFormat="1" applyFont="1" applyFill="1" applyBorder="1" applyAlignment="1">
      <alignment vertical="center"/>
    </xf>
    <xf numFmtId="0" fontId="88" fillId="0" borderId="7" xfId="0" applyFont="1" applyBorder="1" applyAlignment="1">
      <alignment vertical="center" shrinkToFit="1"/>
    </xf>
    <xf numFmtId="0" fontId="88" fillId="0" borderId="7" xfId="0" applyFont="1" applyBorder="1" applyAlignment="1">
      <alignment vertical="center"/>
    </xf>
    <xf numFmtId="0" fontId="81" fillId="0" borderId="7" xfId="0" applyFont="1" applyBorder="1" applyAlignment="1">
      <alignment vertical="center"/>
    </xf>
    <xf numFmtId="49" fontId="76" fillId="3" borderId="1" xfId="0" applyNumberFormat="1" applyFont="1" applyFill="1" applyBorder="1" applyAlignment="1">
      <alignment vertical="center" shrinkToFit="1"/>
    </xf>
    <xf numFmtId="0" fontId="74" fillId="0" borderId="2" xfId="0" applyFont="1" applyBorder="1" applyAlignment="1">
      <alignment vertical="center" shrinkToFit="1"/>
    </xf>
    <xf numFmtId="49" fontId="35" fillId="2" borderId="20" xfId="0" applyNumberFormat="1" applyFont="1" applyFill="1" applyBorder="1" applyAlignment="1">
      <alignment horizontal="center" wrapText="1"/>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47" xfId="0" applyFont="1" applyBorder="1" applyAlignment="1">
      <alignment horizontal="center" vertical="center"/>
    </xf>
    <xf numFmtId="0" fontId="55" fillId="18" borderId="0" xfId="0" applyFont="1" applyFill="1" applyAlignment="1">
      <alignment horizontal="right" vertical="center"/>
    </xf>
    <xf numFmtId="0" fontId="20" fillId="0" borderId="9" xfId="0" applyFont="1" applyBorder="1" applyAlignment="1">
      <alignment vertical="center"/>
    </xf>
    <xf numFmtId="0" fontId="20" fillId="0" borderId="15" xfId="0" applyFont="1" applyBorder="1" applyAlignment="1">
      <alignment vertical="center"/>
    </xf>
    <xf numFmtId="0" fontId="87" fillId="8" borderId="7" xfId="0" applyFont="1" applyFill="1" applyBorder="1" applyAlignment="1">
      <alignment horizontal="center" vertical="center"/>
    </xf>
    <xf numFmtId="49" fontId="9" fillId="2" borderId="1" xfId="0" applyNumberFormat="1" applyFont="1" applyFill="1" applyBorder="1" applyAlignment="1">
      <alignment horizontal="center" wrapText="1"/>
    </xf>
    <xf numFmtId="49" fontId="76" fillId="3" borderId="2" xfId="0" applyNumberFormat="1" applyFont="1" applyFill="1" applyBorder="1" applyAlignment="1">
      <alignment vertical="center" shrinkToFit="1"/>
    </xf>
    <xf numFmtId="49" fontId="76" fillId="3" borderId="41" xfId="0" applyNumberFormat="1" applyFont="1" applyFill="1" applyBorder="1" applyAlignment="1">
      <alignment vertical="center" shrinkToFit="1"/>
    </xf>
    <xf numFmtId="49" fontId="20" fillId="0" borderId="6" xfId="0" applyNumberFormat="1" applyFont="1" applyBorder="1" applyAlignment="1">
      <alignment horizontal="left"/>
    </xf>
    <xf numFmtId="0" fontId="9" fillId="2" borderId="1" xfId="0" applyFont="1" applyFill="1" applyBorder="1" applyAlignment="1">
      <alignment wrapText="1"/>
    </xf>
    <xf numFmtId="0" fontId="9" fillId="2" borderId="41" xfId="0" applyFont="1" applyFill="1" applyBorder="1" applyAlignment="1">
      <alignment wrapText="1"/>
    </xf>
    <xf numFmtId="0" fontId="20" fillId="0" borderId="48" xfId="0" applyFont="1" applyBorder="1" applyAlignment="1">
      <alignment horizontal="center" vertical="center"/>
    </xf>
    <xf numFmtId="0" fontId="49" fillId="19" borderId="7" xfId="0" applyFont="1" applyFill="1" applyBorder="1" applyAlignment="1">
      <alignment horizontal="center" vertical="center"/>
    </xf>
    <xf numFmtId="0" fontId="48" fillId="19" borderId="7" xfId="0" applyFont="1" applyFill="1" applyBorder="1" applyAlignment="1">
      <alignment horizontal="center" vertical="center"/>
    </xf>
    <xf numFmtId="0" fontId="48" fillId="19" borderId="7" xfId="0" applyFont="1" applyFill="1" applyBorder="1" applyAlignment="1">
      <alignment horizontal="center" vertical="center" shrinkToFit="1"/>
    </xf>
    <xf numFmtId="0" fontId="51" fillId="19" borderId="7" xfId="0" applyFont="1" applyFill="1" applyBorder="1" applyAlignment="1">
      <alignment vertical="center"/>
    </xf>
    <xf numFmtId="49" fontId="25" fillId="2" borderId="32" xfId="0" applyNumberFormat="1" applyFont="1" applyFill="1" applyBorder="1" applyAlignment="1">
      <alignment horizontal="right" vertical="center"/>
    </xf>
    <xf numFmtId="0" fontId="20" fillId="0" borderId="25" xfId="0" applyFont="1" applyBorder="1" applyAlignment="1">
      <alignment horizontal="center" vertical="center"/>
    </xf>
    <xf numFmtId="0" fontId="20" fillId="5" borderId="25" xfId="0" applyFont="1" applyFill="1" applyBorder="1" applyAlignment="1">
      <alignment horizontal="center" vertical="center"/>
    </xf>
    <xf numFmtId="0" fontId="20" fillId="0" borderId="7" xfId="0" applyFont="1" applyBorder="1" applyAlignment="1">
      <alignment horizontal="center" vertical="center"/>
    </xf>
    <xf numFmtId="0" fontId="48" fillId="0" borderId="30" xfId="0" applyFont="1" applyBorder="1" applyAlignment="1">
      <alignment horizontal="center" vertical="center"/>
    </xf>
    <xf numFmtId="0" fontId="9" fillId="0" borderId="0" xfId="0" applyFont="1" applyAlignment="1">
      <alignment horizontal="center" vertical="center"/>
    </xf>
    <xf numFmtId="0" fontId="97" fillId="0" borderId="7" xfId="0" applyFont="1" applyBorder="1" applyAlignment="1">
      <alignment horizontal="center" vertical="center"/>
    </xf>
    <xf numFmtId="0" fontId="104" fillId="0" borderId="0" xfId="0" applyFont="1" applyAlignment="1">
      <alignment horizontal="right" vertical="center"/>
    </xf>
    <xf numFmtId="0" fontId="105" fillId="0" borderId="0" xfId="0" applyFont="1" applyAlignment="1">
      <alignment horizontal="right" vertical="center"/>
    </xf>
    <xf numFmtId="0" fontId="87" fillId="6" borderId="7" xfId="0" applyFont="1" applyFill="1" applyBorder="1" applyAlignment="1">
      <alignment horizontal="center" vertical="center"/>
    </xf>
    <xf numFmtId="0" fontId="87" fillId="6" borderId="0" xfId="0" applyFont="1" applyFill="1" applyAlignment="1">
      <alignment horizontal="center" vertical="center"/>
    </xf>
    <xf numFmtId="0" fontId="83" fillId="6" borderId="0" xfId="0" applyFont="1" applyFill="1" applyAlignment="1">
      <alignment vertical="center"/>
    </xf>
    <xf numFmtId="0" fontId="84" fillId="6" borderId="0" xfId="0" applyFont="1" applyFill="1" applyAlignment="1">
      <alignment vertical="center"/>
    </xf>
    <xf numFmtId="0" fontId="51" fillId="8" borderId="7" xfId="0" applyFont="1" applyFill="1" applyBorder="1" applyAlignment="1">
      <alignment horizontal="center" vertical="center"/>
    </xf>
    <xf numFmtId="49" fontId="74" fillId="0" borderId="2" xfId="0" applyNumberFormat="1" applyFont="1" applyBorder="1" applyAlignment="1">
      <alignment vertical="center" shrinkToFit="1"/>
    </xf>
    <xf numFmtId="49" fontId="0" fillId="0" borderId="0" xfId="0" applyNumberFormat="1" applyAlignment="1">
      <alignment horizontal="center"/>
    </xf>
    <xf numFmtId="1" fontId="15" fillId="0" borderId="0" xfId="0" applyNumberFormat="1" applyFont="1" applyAlignment="1">
      <alignment horizontal="left"/>
    </xf>
    <xf numFmtId="1" fontId="20" fillId="0" borderId="6" xfId="0" applyNumberFormat="1" applyFont="1" applyBorder="1" applyAlignment="1">
      <alignment horizontal="left"/>
    </xf>
    <xf numFmtId="1" fontId="74" fillId="0" borderId="2" xfId="0" applyNumberFormat="1" applyFont="1" applyBorder="1" applyAlignment="1">
      <alignment vertical="center" shrinkToFit="1"/>
    </xf>
    <xf numFmtId="1" fontId="96" fillId="2" borderId="20" xfId="0" applyNumberFormat="1" applyFont="1" applyFill="1" applyBorder="1" applyAlignment="1">
      <alignment horizontal="right" vertical="center"/>
    </xf>
    <xf numFmtId="1" fontId="19" fillId="0" borderId="6" xfId="0" applyNumberFormat="1" applyFont="1" applyBorder="1" applyAlignment="1">
      <alignment horizontal="right" vertical="center"/>
    </xf>
    <xf numFmtId="1" fontId="9" fillId="2" borderId="1" xfId="0" applyNumberFormat="1" applyFont="1" applyFill="1" applyBorder="1" applyAlignment="1">
      <alignment horizontal="center" wrapText="1"/>
    </xf>
    <xf numFmtId="1" fontId="20" fillId="0" borderId="47" xfId="0" applyNumberFormat="1" applyFont="1" applyBorder="1" applyAlignment="1">
      <alignment horizontal="center" vertical="center"/>
    </xf>
    <xf numFmtId="1" fontId="0" fillId="0" borderId="0" xfId="0" applyNumberFormat="1" applyAlignment="1">
      <alignment horizontal="center"/>
    </xf>
    <xf numFmtId="49" fontId="20" fillId="0" borderId="12" xfId="0" applyNumberFormat="1" applyFont="1" applyBorder="1" applyAlignment="1">
      <alignment horizontal="center" vertical="center" wrapText="1"/>
    </xf>
    <xf numFmtId="49" fontId="25" fillId="2" borderId="20" xfId="0" applyNumberFormat="1" applyFont="1" applyFill="1" applyBorder="1" applyAlignment="1">
      <alignment horizontal="right" vertical="center"/>
    </xf>
    <xf numFmtId="49" fontId="77" fillId="0" borderId="15" xfId="0" applyNumberFormat="1" applyFont="1" applyBorder="1" applyAlignment="1">
      <alignment horizontal="right" vertical="center"/>
    </xf>
    <xf numFmtId="0" fontId="104" fillId="6" borderId="0" xfId="0" applyFont="1" applyFill="1" applyAlignment="1">
      <alignment horizontal="right" vertical="center"/>
    </xf>
    <xf numFmtId="1" fontId="20" fillId="0" borderId="7" xfId="0" applyNumberFormat="1" applyFont="1" applyBorder="1" applyAlignment="1">
      <alignment horizontal="center" vertical="center"/>
    </xf>
    <xf numFmtId="1" fontId="20" fillId="0" borderId="6" xfId="0" applyNumberFormat="1" applyFont="1" applyBorder="1" applyAlignment="1">
      <alignment horizontal="center" vertical="center"/>
    </xf>
    <xf numFmtId="49" fontId="9" fillId="2" borderId="49" xfId="0" applyNumberFormat="1" applyFont="1" applyFill="1" applyBorder="1" applyAlignment="1">
      <alignment horizontal="center" wrapText="1"/>
    </xf>
    <xf numFmtId="0" fontId="86" fillId="6" borderId="5" xfId="0" applyFont="1" applyFill="1" applyBorder="1" applyAlignment="1">
      <alignment horizontal="center" vertical="center"/>
    </xf>
    <xf numFmtId="0" fontId="86" fillId="6" borderId="0" xfId="0" applyFont="1" applyFill="1" applyAlignment="1">
      <alignment horizontal="center"/>
    </xf>
    <xf numFmtId="0" fontId="88" fillId="6" borderId="7" xfId="0" applyFont="1" applyFill="1" applyBorder="1" applyAlignment="1">
      <alignment horizontal="center" vertical="center" shrinkToFit="1"/>
    </xf>
    <xf numFmtId="0" fontId="106" fillId="12" borderId="0" xfId="0" applyFont="1" applyFill="1" applyAlignment="1">
      <alignment horizontal="center"/>
    </xf>
    <xf numFmtId="0" fontId="107" fillId="12" borderId="0" xfId="0" applyFont="1" applyFill="1" applyAlignment="1">
      <alignment horizontal="center"/>
    </xf>
    <xf numFmtId="0" fontId="20" fillId="0" borderId="50" xfId="0" applyFont="1" applyBorder="1" applyAlignment="1">
      <alignment horizontal="center" vertical="center"/>
    </xf>
    <xf numFmtId="0" fontId="39" fillId="0" borderId="50" xfId="0" applyFont="1" applyBorder="1" applyAlignment="1">
      <alignment horizontal="center" vertical="center"/>
    </xf>
    <xf numFmtId="0" fontId="39" fillId="0" borderId="48" xfId="0" applyFont="1" applyBorder="1" applyAlignment="1">
      <alignment horizontal="center" vertical="center"/>
    </xf>
    <xf numFmtId="49" fontId="76" fillId="19" borderId="1" xfId="0" applyNumberFormat="1" applyFont="1" applyFill="1" applyBorder="1" applyAlignment="1">
      <alignment vertical="center" shrinkToFit="1"/>
    </xf>
    <xf numFmtId="0" fontId="0" fillId="20" borderId="20" xfId="0" applyFill="1" applyBorder="1" applyAlignment="1">
      <alignment vertical="center"/>
    </xf>
    <xf numFmtId="0" fontId="43" fillId="19" borderId="15" xfId="0" applyFont="1" applyFill="1" applyBorder="1" applyAlignment="1">
      <alignment horizontal="right" vertical="center"/>
    </xf>
    <xf numFmtId="0" fontId="0" fillId="0" borderId="28" xfId="0" applyBorder="1"/>
    <xf numFmtId="0" fontId="0" fillId="2" borderId="27" xfId="0" applyFill="1" applyBorder="1"/>
    <xf numFmtId="0" fontId="86" fillId="3" borderId="0" xfId="0" applyFont="1" applyFill="1" applyAlignment="1">
      <alignment horizontal="center"/>
    </xf>
    <xf numFmtId="0" fontId="86" fillId="4" borderId="0" xfId="0" applyFont="1" applyFill="1" applyAlignment="1">
      <alignment horizontal="center"/>
    </xf>
    <xf numFmtId="0" fontId="86" fillId="13" borderId="0" xfId="0" applyFont="1" applyFill="1" applyAlignment="1">
      <alignment horizontal="center"/>
    </xf>
    <xf numFmtId="0" fontId="51" fillId="19" borderId="0" xfId="0" applyFont="1" applyFill="1" applyAlignment="1">
      <alignment vertical="center"/>
    </xf>
    <xf numFmtId="49" fontId="60" fillId="19" borderId="0" xfId="0" applyNumberFormat="1" applyFont="1" applyFill="1" applyAlignment="1">
      <alignment vertical="center"/>
    </xf>
    <xf numFmtId="49" fontId="24" fillId="20" borderId="0" xfId="0" applyNumberFormat="1" applyFont="1" applyFill="1" applyAlignment="1">
      <alignment horizontal="right" vertical="center"/>
    </xf>
    <xf numFmtId="0" fontId="86" fillId="0" borderId="18" xfId="0" applyFont="1" applyBorder="1" applyAlignment="1">
      <alignment vertical="center"/>
    </xf>
    <xf numFmtId="1" fontId="20" fillId="0" borderId="18" xfId="0" applyNumberFormat="1" applyFont="1" applyBorder="1" applyAlignment="1">
      <alignment horizontal="center" vertical="center"/>
    </xf>
    <xf numFmtId="49" fontId="20" fillId="0" borderId="18" xfId="0" applyNumberFormat="1" applyFont="1" applyBorder="1" applyAlignment="1">
      <alignment horizontal="center" vertical="center"/>
    </xf>
    <xf numFmtId="49" fontId="0" fillId="0" borderId="18" xfId="0" applyNumberFormat="1" applyBorder="1" applyAlignment="1">
      <alignment horizontal="center" vertical="center"/>
    </xf>
    <xf numFmtId="49" fontId="20" fillId="0" borderId="18" xfId="0" applyNumberFormat="1" applyFont="1" applyBorder="1" applyAlignment="1">
      <alignment horizontal="center" vertical="center" wrapText="1"/>
    </xf>
    <xf numFmtId="49" fontId="20" fillId="0" borderId="21" xfId="0" applyNumberFormat="1" applyFont="1" applyBorder="1" applyAlignment="1">
      <alignment horizontal="center" vertical="center"/>
    </xf>
    <xf numFmtId="0" fontId="20" fillId="0" borderId="15" xfId="0" applyFont="1" applyBorder="1" applyAlignment="1">
      <alignment horizontal="center" vertical="center"/>
    </xf>
    <xf numFmtId="49" fontId="20" fillId="0" borderId="29" xfId="0" applyNumberFormat="1" applyFont="1" applyBorder="1" applyAlignment="1">
      <alignment horizontal="center" vertical="center"/>
    </xf>
    <xf numFmtId="49" fontId="0" fillId="0" borderId="12" xfId="0" applyNumberFormat="1" applyBorder="1" applyAlignment="1">
      <alignment horizontal="center" vertical="center"/>
    </xf>
    <xf numFmtId="0" fontId="78" fillId="0" borderId="0" xfId="0" applyFont="1" applyAlignment="1">
      <alignment horizontal="left"/>
    </xf>
    <xf numFmtId="0" fontId="14" fillId="6" borderId="0" xfId="0" applyFont="1" applyFill="1" applyAlignment="1">
      <alignment horizontal="left"/>
    </xf>
    <xf numFmtId="49" fontId="11" fillId="4" borderId="24" xfId="0" applyNumberFormat="1" applyFont="1" applyFill="1" applyBorder="1" applyAlignment="1">
      <alignment vertical="center"/>
    </xf>
    <xf numFmtId="0" fontId="89" fillId="0" borderId="0" xfId="0" applyFont="1" applyAlignment="1">
      <alignment horizontal="center" vertical="center"/>
    </xf>
    <xf numFmtId="0" fontId="89" fillId="0" borderId="0" xfId="0" applyFont="1" applyAlignment="1">
      <alignment vertical="center"/>
    </xf>
    <xf numFmtId="49" fontId="99" fillId="2" borderId="0" xfId="0" applyNumberFormat="1" applyFont="1" applyFill="1" applyAlignment="1">
      <alignment horizontal="right" vertical="center"/>
    </xf>
    <xf numFmtId="49" fontId="99" fillId="0" borderId="0" xfId="0" applyNumberFormat="1" applyFont="1" applyAlignment="1">
      <alignment horizontal="center" vertical="center"/>
    </xf>
    <xf numFmtId="0" fontId="99" fillId="0" borderId="0" xfId="0" applyFont="1" applyAlignment="1">
      <alignment horizontal="center" vertical="center"/>
    </xf>
    <xf numFmtId="49" fontId="99" fillId="0" borderId="0" xfId="0" applyNumberFormat="1" applyFont="1" applyAlignment="1">
      <alignment horizontal="left" vertical="center"/>
    </xf>
    <xf numFmtId="49" fontId="99" fillId="0" borderId="0" xfId="0" applyNumberFormat="1" applyFont="1" applyAlignment="1">
      <alignment vertical="center"/>
    </xf>
    <xf numFmtId="49" fontId="100" fillId="0" borderId="0" xfId="0" applyNumberFormat="1" applyFont="1" applyAlignment="1">
      <alignment horizontal="center" vertical="center"/>
    </xf>
    <xf numFmtId="49" fontId="100" fillId="0" borderId="0" xfId="0" applyNumberFormat="1" applyFont="1" applyAlignment="1">
      <alignment vertical="center"/>
    </xf>
    <xf numFmtId="0" fontId="99" fillId="0" borderId="0" xfId="0" applyFont="1" applyAlignment="1">
      <alignment vertical="center"/>
    </xf>
    <xf numFmtId="0" fontId="99" fillId="2" borderId="0" xfId="0" applyFont="1" applyFill="1" applyAlignment="1">
      <alignment horizontal="right" vertical="center"/>
    </xf>
    <xf numFmtId="0" fontId="99" fillId="2" borderId="0" xfId="0" applyFont="1" applyFill="1" applyAlignment="1">
      <alignment horizontal="center" vertical="center"/>
    </xf>
    <xf numFmtId="0" fontId="99" fillId="2" borderId="0" xfId="0" applyFont="1" applyFill="1" applyAlignment="1">
      <alignment horizontal="left" vertical="center"/>
    </xf>
    <xf numFmtId="0" fontId="99" fillId="2" borderId="0" xfId="0" applyFont="1" applyFill="1" applyAlignment="1">
      <alignment vertical="center"/>
    </xf>
    <xf numFmtId="0" fontId="100" fillId="2" borderId="0" xfId="0" applyFont="1" applyFill="1" applyAlignment="1">
      <alignment horizontal="center" vertical="center"/>
    </xf>
    <xf numFmtId="0" fontId="100" fillId="2" borderId="0" xfId="0" applyFont="1" applyFill="1" applyAlignment="1">
      <alignment vertical="center"/>
    </xf>
    <xf numFmtId="0" fontId="99" fillId="6" borderId="0" xfId="0" applyFont="1" applyFill="1" applyAlignment="1">
      <alignment vertical="center"/>
    </xf>
    <xf numFmtId="0" fontId="99" fillId="3" borderId="0" xfId="0" applyFont="1" applyFill="1"/>
    <xf numFmtId="0" fontId="99" fillId="3" borderId="0" xfId="0" applyFont="1" applyFill="1" applyAlignment="1">
      <alignment horizontal="center"/>
    </xf>
    <xf numFmtId="0" fontId="99" fillId="6" borderId="0" xfId="0" applyFont="1" applyFill="1"/>
    <xf numFmtId="0" fontId="99" fillId="0" borderId="0" xfId="0" applyFont="1"/>
    <xf numFmtId="49" fontId="100" fillId="2" borderId="0" xfId="0" applyNumberFormat="1" applyFont="1" applyFill="1" applyAlignment="1">
      <alignment vertical="center"/>
    </xf>
    <xf numFmtId="49" fontId="99" fillId="2" borderId="0" xfId="0" applyNumberFormat="1" applyFont="1" applyFill="1" applyAlignment="1">
      <alignment horizontal="center" vertical="center"/>
    </xf>
    <xf numFmtId="0" fontId="99" fillId="0" borderId="0" xfId="0" applyFont="1" applyAlignment="1">
      <alignment horizontal="left" vertical="center"/>
    </xf>
    <xf numFmtId="0" fontId="100" fillId="0" borderId="0" xfId="0" applyFont="1" applyAlignment="1">
      <alignment horizontal="center" vertical="center"/>
    </xf>
    <xf numFmtId="0" fontId="100" fillId="0" borderId="0" xfId="0" applyFont="1" applyAlignment="1">
      <alignment vertical="center"/>
    </xf>
    <xf numFmtId="0" fontId="89" fillId="2" borderId="0" xfId="0" applyFont="1" applyFill="1" applyAlignment="1">
      <alignment horizontal="right" vertical="center"/>
    </xf>
    <xf numFmtId="0" fontId="89" fillId="0" borderId="0" xfId="0" applyFont="1" applyAlignment="1">
      <alignment horizontal="left" vertical="center"/>
    </xf>
    <xf numFmtId="0" fontId="98" fillId="0" borderId="0" xfId="0" applyFont="1" applyAlignment="1">
      <alignment horizontal="center" vertical="center"/>
    </xf>
    <xf numFmtId="0" fontId="98" fillId="0" borderId="0" xfId="0" applyFont="1" applyAlignment="1">
      <alignment vertical="center"/>
    </xf>
    <xf numFmtId="0" fontId="2" fillId="6" borderId="7" xfId="0" applyFont="1" applyFill="1" applyBorder="1" applyAlignment="1">
      <alignment vertical="center" shrinkToFit="1"/>
    </xf>
    <xf numFmtId="0" fontId="48" fillId="6" borderId="7" xfId="0" applyFont="1" applyFill="1" applyBorder="1" applyAlignment="1">
      <alignment vertical="center"/>
    </xf>
    <xf numFmtId="0" fontId="59" fillId="6" borderId="7" xfId="0" applyFont="1" applyFill="1" applyBorder="1" applyAlignment="1">
      <alignment vertical="center"/>
    </xf>
    <xf numFmtId="0" fontId="48" fillId="0" borderId="7" xfId="0" applyFont="1" applyBorder="1" applyAlignment="1">
      <alignment vertical="center"/>
    </xf>
    <xf numFmtId="0" fontId="2" fillId="0" borderId="0" xfId="0" applyFont="1"/>
    <xf numFmtId="0" fontId="35" fillId="0" borderId="0" xfId="0" applyFont="1" applyAlignment="1">
      <alignment vertical="center"/>
    </xf>
    <xf numFmtId="0" fontId="101" fillId="0" borderId="0" xfId="3"/>
    <xf numFmtId="49" fontId="110" fillId="0" borderId="0" xfId="3" applyNumberFormat="1" applyFont="1" applyAlignment="1">
      <alignment textRotation="90" wrapText="1"/>
    </xf>
    <xf numFmtId="49" fontId="110" fillId="0" borderId="0" xfId="3" applyNumberFormat="1" applyFont="1" applyAlignment="1">
      <alignment horizontal="right" textRotation="90" wrapText="1"/>
    </xf>
    <xf numFmtId="49" fontId="101" fillId="0" borderId="0" xfId="3" applyNumberFormat="1" applyAlignment="1">
      <alignment horizontal="center" vertical="center"/>
    </xf>
    <xf numFmtId="49" fontId="101" fillId="0" borderId="0" xfId="3" applyNumberFormat="1" applyAlignment="1">
      <alignment horizontal="center"/>
    </xf>
    <xf numFmtId="49" fontId="101" fillId="0" borderId="5" xfId="3" applyNumberFormat="1" applyBorder="1"/>
    <xf numFmtId="49" fontId="102" fillId="0" borderId="5" xfId="3" applyNumberFormat="1" applyFont="1" applyBorder="1"/>
    <xf numFmtId="49" fontId="101" fillId="0" borderId="5" xfId="3" applyNumberFormat="1" applyBorder="1" applyAlignment="1">
      <alignment horizontal="center"/>
    </xf>
    <xf numFmtId="0" fontId="103" fillId="0" borderId="5" xfId="3" applyFont="1" applyBorder="1" applyAlignment="1">
      <alignment horizontal="center" vertical="center"/>
    </xf>
    <xf numFmtId="0" fontId="101" fillId="0" borderId="5" xfId="3" applyBorder="1" applyAlignment="1">
      <alignment horizontal="center" vertical="center"/>
    </xf>
    <xf numFmtId="49" fontId="101" fillId="0" borderId="5" xfId="3" applyNumberFormat="1" applyBorder="1" applyAlignment="1">
      <alignment horizontal="center" vertical="center"/>
    </xf>
    <xf numFmtId="0" fontId="111" fillId="0" borderId="5" xfId="3" applyFont="1" applyBorder="1" applyAlignment="1">
      <alignment horizontal="center" vertical="center"/>
    </xf>
    <xf numFmtId="0" fontId="112" fillId="0" borderId="5" xfId="3" applyFont="1" applyBorder="1" applyAlignment="1">
      <alignment horizontal="center" vertical="center"/>
    </xf>
    <xf numFmtId="49" fontId="101" fillId="0" borderId="0" xfId="3" applyNumberFormat="1"/>
    <xf numFmtId="49" fontId="102" fillId="0" borderId="0" xfId="3" applyNumberFormat="1" applyFont="1"/>
    <xf numFmtId="0" fontId="101" fillId="0" borderId="0" xfId="3" applyAlignment="1">
      <alignment horizontal="center" vertical="center"/>
    </xf>
    <xf numFmtId="0" fontId="112" fillId="0" borderId="0" xfId="3" applyFont="1" applyAlignment="1">
      <alignment horizontal="center" vertical="center"/>
    </xf>
    <xf numFmtId="49" fontId="103" fillId="0" borderId="5" xfId="3" applyNumberFormat="1" applyFont="1" applyBorder="1" applyAlignment="1">
      <alignment horizontal="center" vertical="center"/>
    </xf>
    <xf numFmtId="0" fontId="108" fillId="0" borderId="0" xfId="3" applyFont="1" applyAlignment="1">
      <alignment horizontal="center" vertical="center"/>
    </xf>
    <xf numFmtId="0" fontId="109" fillId="21" borderId="0" xfId="3" applyFont="1" applyFill="1" applyAlignment="1">
      <alignment horizontal="center" vertical="center" wrapText="1"/>
    </xf>
    <xf numFmtId="0" fontId="109" fillId="0" borderId="0" xfId="3" applyFont="1" applyAlignment="1">
      <alignment horizontal="center" vertical="center" wrapText="1"/>
    </xf>
    <xf numFmtId="14" fontId="26" fillId="2" borderId="30" xfId="0" applyNumberFormat="1" applyFont="1" applyFill="1" applyBorder="1" applyAlignment="1">
      <alignment horizontal="left" vertical="center" wrapText="1"/>
    </xf>
    <xf numFmtId="0" fontId="0" fillId="6" borderId="7" xfId="0" applyFill="1" applyBorder="1" applyAlignment="1">
      <alignment horizontal="center"/>
    </xf>
    <xf numFmtId="0" fontId="9" fillId="6" borderId="30" xfId="0" applyFont="1" applyFill="1" applyBorder="1" applyAlignment="1">
      <alignment horizontal="left" vertical="center"/>
    </xf>
    <xf numFmtId="0" fontId="9" fillId="6" borderId="0" xfId="0" applyFont="1" applyFill="1" applyAlignment="1">
      <alignment horizontal="left" vertical="center"/>
    </xf>
    <xf numFmtId="0" fontId="0" fillId="0" borderId="5" xfId="0" applyBorder="1" applyAlignment="1">
      <alignment horizontal="right" vertical="center" shrinkToFit="1"/>
    </xf>
    <xf numFmtId="0" fontId="0" fillId="0" borderId="5" xfId="0" applyBorder="1" applyAlignment="1">
      <alignment horizontal="center" vertical="center"/>
    </xf>
    <xf numFmtId="0" fontId="0" fillId="0" borderId="5" xfId="0" applyBorder="1" applyAlignment="1">
      <alignment horizontal="center" vertical="center" shrinkToFit="1"/>
    </xf>
    <xf numFmtId="0" fontId="0" fillId="17" borderId="5" xfId="0" applyFill="1" applyBorder="1" applyAlignment="1">
      <alignment horizontal="center" vertical="center"/>
    </xf>
    <xf numFmtId="0" fontId="0" fillId="2" borderId="5" xfId="0" applyFill="1" applyBorder="1" applyAlignment="1">
      <alignment vertical="center"/>
    </xf>
    <xf numFmtId="49" fontId="12" fillId="6" borderId="0" xfId="0" applyNumberFormat="1" applyFont="1" applyFill="1" applyAlignment="1">
      <alignment vertical="top" shrinkToFit="1"/>
    </xf>
    <xf numFmtId="14" fontId="18" fillId="6" borderId="6" xfId="0" applyNumberFormat="1" applyFont="1" applyFill="1" applyBorder="1" applyAlignment="1">
      <alignment horizontal="left" vertical="center"/>
    </xf>
    <xf numFmtId="14" fontId="18" fillId="0" borderId="6" xfId="0" applyNumberFormat="1" applyFont="1" applyBorder="1" applyAlignment="1">
      <alignment horizontal="left" vertical="center"/>
    </xf>
    <xf numFmtId="0" fontId="51" fillId="2" borderId="0" xfId="0" applyFont="1" applyFill="1" applyAlignment="1">
      <alignment horizontal="center" vertical="center"/>
    </xf>
    <xf numFmtId="0" fontId="51" fillId="2" borderId="17" xfId="0" applyFont="1" applyFill="1" applyBorder="1" applyAlignment="1">
      <alignment horizontal="center" vertical="center"/>
    </xf>
    <xf numFmtId="0" fontId="2" fillId="6" borderId="7" xfId="0" applyFont="1" applyFill="1" applyBorder="1" applyAlignment="1">
      <alignment vertical="center" shrinkToFit="1"/>
    </xf>
    <xf numFmtId="0" fontId="86" fillId="6" borderId="7" xfId="0" applyFont="1" applyFill="1" applyBorder="1" applyAlignment="1">
      <alignment vertical="center" shrinkToFit="1"/>
    </xf>
    <xf numFmtId="0" fontId="0" fillId="0" borderId="24" xfId="0" applyBorder="1" applyAlignment="1">
      <alignment horizontal="center" vertical="center" shrinkToFit="1"/>
    </xf>
    <xf numFmtId="0" fontId="0" fillId="0" borderId="27" xfId="0" applyBorder="1" applyAlignment="1">
      <alignment horizontal="center" vertical="center" shrinkToFit="1"/>
    </xf>
    <xf numFmtId="0" fontId="0" fillId="0" borderId="24" xfId="0" applyBorder="1" applyAlignment="1">
      <alignment horizontal="right" vertical="center" shrinkToFit="1"/>
    </xf>
    <xf numFmtId="0" fontId="0" fillId="0" borderId="27" xfId="0" applyBorder="1" applyAlignment="1">
      <alignment horizontal="right" vertical="center" shrinkToFit="1"/>
    </xf>
    <xf numFmtId="0" fontId="50" fillId="2" borderId="0" xfId="0" applyFont="1" applyFill="1" applyAlignment="1">
      <alignment horizontal="center" vertical="center"/>
    </xf>
    <xf numFmtId="0" fontId="50" fillId="2" borderId="17" xfId="0" applyFont="1" applyFill="1" applyBorder="1" applyAlignment="1">
      <alignment horizontal="center" vertical="center"/>
    </xf>
    <xf numFmtId="49" fontId="35" fillId="2" borderId="51" xfId="0" applyNumberFormat="1" applyFont="1" applyFill="1" applyBorder="1" applyAlignment="1">
      <alignment horizontal="center" wrapText="1"/>
    </xf>
    <xf numFmtId="49" fontId="35" fillId="2" borderId="20" xfId="0" applyNumberFormat="1" applyFont="1" applyFill="1" applyBorder="1" applyAlignment="1">
      <alignment horizontal="center" wrapText="1"/>
    </xf>
    <xf numFmtId="49" fontId="35" fillId="2" borderId="19" xfId="0" applyNumberFormat="1" applyFont="1" applyFill="1" applyBorder="1" applyAlignment="1">
      <alignment horizontal="center" wrapText="1"/>
    </xf>
    <xf numFmtId="49" fontId="35" fillId="2" borderId="32" xfId="0" applyNumberFormat="1" applyFont="1" applyFill="1" applyBorder="1" applyAlignment="1">
      <alignment horizontal="center" wrapText="1"/>
    </xf>
    <xf numFmtId="0" fontId="117" fillId="0" borderId="0" xfId="0" applyFont="1" applyAlignment="1">
      <alignment wrapText="1"/>
    </xf>
  </cellXfs>
  <cellStyles count="4">
    <cellStyle name="Hivatkozás" xfId="1" builtinId="8"/>
    <cellStyle name="Normál" xfId="0" builtinId="0"/>
    <cellStyle name="Normál 2" xfId="3" xr:uid="{531D28C3-B956-4CB7-BAE7-76E5A3E6F976}"/>
    <cellStyle name="Pénznem" xfId="2" builtinId="4"/>
  </cellStyles>
  <dxfs count="585">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val="0"/>
        <i val="0"/>
        <condense val="0"/>
        <extend val="0"/>
      </font>
    </dxf>
    <dxf>
      <font>
        <b/>
        <i val="0"/>
        <condense val="0"/>
        <extend val="0"/>
        <color indexed="8"/>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val="0"/>
        <i val="0"/>
        <condense val="0"/>
        <extend val="0"/>
      </font>
    </dxf>
    <dxf>
      <font>
        <b/>
        <i val="0"/>
        <condense val="0"/>
        <extend val="0"/>
        <color indexed="8"/>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val="0"/>
        <i val="0"/>
        <condense val="0"/>
        <extend val="0"/>
      </font>
    </dxf>
    <dxf>
      <font>
        <b/>
        <i val="0"/>
        <condense val="0"/>
        <extend val="0"/>
        <color indexed="8"/>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color indexed="8"/>
      </font>
      <fill>
        <patternFill patternType="solid">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val="0"/>
        <i val="0"/>
        <condense val="0"/>
        <extend val="0"/>
      </font>
    </dxf>
    <dxf>
      <font>
        <b/>
        <i val="0"/>
        <condense val="0"/>
        <extend val="0"/>
        <color indexed="8"/>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val="0"/>
        <i val="0"/>
        <condense val="0"/>
        <extend val="0"/>
      </font>
    </dxf>
    <dxf>
      <font>
        <b/>
        <i val="0"/>
        <condense val="0"/>
        <extend val="0"/>
        <color indexed="8"/>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val="0"/>
        <i val="0"/>
        <condense val="0"/>
        <extend val="0"/>
      </font>
    </dxf>
    <dxf>
      <font>
        <b/>
        <i val="0"/>
        <condense val="0"/>
        <extend val="0"/>
        <color indexed="8"/>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color indexed="8"/>
      </font>
      <fill>
        <patternFill patternType="solid">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val="0"/>
        <i val="0"/>
        <condense val="0"/>
        <extend val="0"/>
      </font>
    </dxf>
    <dxf>
      <font>
        <b/>
        <i val="0"/>
        <condense val="0"/>
        <extend val="0"/>
        <color indexed="8"/>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val="0"/>
        <i val="0"/>
        <condense val="0"/>
        <extend val="0"/>
      </font>
    </dxf>
    <dxf>
      <font>
        <b/>
        <i val="0"/>
        <condense val="0"/>
        <extend val="0"/>
        <color indexed="8"/>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val="0"/>
        <i val="0"/>
        <condense val="0"/>
        <extend val="0"/>
      </font>
    </dxf>
    <dxf>
      <font>
        <b/>
        <i val="0"/>
        <condense val="0"/>
        <extend val="0"/>
        <color indexed="8"/>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color indexed="8"/>
      </font>
      <fill>
        <patternFill patternType="solid">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9"/>
      </font>
      <fill>
        <patternFill>
          <bgColor indexed="42"/>
        </patternFill>
      </fill>
    </dxf>
    <dxf>
      <font>
        <b val="0"/>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fill>
        <patternFill>
          <bgColor indexed="42"/>
        </patternFill>
      </fill>
    </dxf>
    <dxf>
      <font>
        <b val="0"/>
        <i val="0"/>
        <condense val="0"/>
        <extend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F9933"/>
      <rgbColor rgb="00008000"/>
      <rgbColor rgb="00000080"/>
      <rgbColor rgb="0099FF66"/>
      <rgbColor rgb="00800080"/>
      <rgbColor rgb="00008080"/>
      <rgbColor rgb="00EAEAEA"/>
      <rgbColor rgb="00DDDDDD"/>
      <rgbColor rgb="00FF9933"/>
      <rgbColor rgb="00FFFF66"/>
      <rgbColor rgb="0066FF66"/>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BFFF0"/>
      <rgbColor rgb="00CCFFFF"/>
      <rgbColor rgb="00FDFFBF"/>
      <rgbColor rgb="00A6CAF0"/>
      <rgbColor rgb="00CCFFCC"/>
      <rgbColor rgb="00CC99FF"/>
      <rgbColor rgb="00E3E3E3"/>
      <rgbColor rgb="003366FF"/>
      <rgbColor rgb="0033CCCC"/>
      <rgbColor rgb="00339933"/>
      <rgbColor rgb="00999933"/>
      <rgbColor rgb="00996633"/>
      <rgbColor rgb="00FFFF66"/>
      <rgbColor rgb="00666699"/>
      <rgbColor rgb="00DDDDDD"/>
      <rgbColor rgb="003333CC"/>
      <rgbColor rgb="00336666"/>
      <rgbColor rgb="00003300"/>
      <rgbColor rgb="00333300"/>
      <rgbColor rgb="00663300"/>
      <rgbColor rgb="00993366"/>
      <rgbColor rgb="00333399"/>
      <rgbColor rgb="00B2B2B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ctrlProps/ctrlProp1.xml><?xml version="1.0" encoding="utf-8"?>
<formControlPr xmlns="http://schemas.microsoft.com/office/spreadsheetml/2009/9/main" objectType="Label"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3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35.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36.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55.xml.rels><?xml version="1.0" encoding="UTF-8" standalone="yes"?>
<Relationships xmlns="http://schemas.openxmlformats.org/package/2006/relationships"><Relationship Id="rId1" Type="http://schemas.openxmlformats.org/officeDocument/2006/relationships/image" Target="../media/image35.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37.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38.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39.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40.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8.xml.rels><?xml version="1.0" encoding="UTF-8" standalone="yes"?>
<Relationships xmlns="http://schemas.openxmlformats.org/package/2006/relationships"><Relationship Id="rId1" Type="http://schemas.openxmlformats.org/officeDocument/2006/relationships/image" Target="../media/image41.jpeg"/></Relationships>
</file>

<file path=xl/drawings/_rels/drawing69.xml.rels><?xml version="1.0" encoding="UTF-8" standalone="yes"?>
<Relationships xmlns="http://schemas.openxmlformats.org/package/2006/relationships"><Relationship Id="rId1" Type="http://schemas.openxmlformats.org/officeDocument/2006/relationships/image" Target="../media/image3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0.xml.rels><?xml version="1.0" encoding="UTF-8" standalone="yes"?>
<Relationships xmlns="http://schemas.openxmlformats.org/package/2006/relationships"><Relationship Id="rId1" Type="http://schemas.openxmlformats.org/officeDocument/2006/relationships/image" Target="../media/image42.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4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4</xdr:col>
      <xdr:colOff>312420</xdr:colOff>
      <xdr:row>11</xdr:row>
      <xdr:rowOff>0</xdr:rowOff>
    </xdr:from>
    <xdr:to>
      <xdr:col>4</xdr:col>
      <xdr:colOff>1259252</xdr:colOff>
      <xdr:row>11</xdr:row>
      <xdr:rowOff>0</xdr:rowOff>
    </xdr:to>
    <xdr:sp macro="" textlink="">
      <xdr:nvSpPr>
        <xdr:cNvPr id="1028" name="Text 4">
          <a:extLst>
            <a:ext uri="{FF2B5EF4-FFF2-40B4-BE49-F238E27FC236}">
              <a16:creationId xmlns:a16="http://schemas.microsoft.com/office/drawing/2014/main" id="{85EE8F84-D240-E284-CE00-FE0BC519DA4C}"/>
            </a:ext>
          </a:extLst>
        </xdr:cNvPr>
        <xdr:cNvSpPr txBox="1">
          <a:spLocks noChangeArrowheads="1"/>
        </xdr:cNvSpPr>
      </xdr:nvSpPr>
      <xdr:spPr bwMode="auto">
        <a:xfrm>
          <a:off x="5410200" y="2867025"/>
          <a:ext cx="923925" cy="0"/>
        </a:xfrm>
        <a:prstGeom prst="rect">
          <a:avLst/>
        </a:prstGeom>
        <a:noFill/>
        <a:ln w="1">
          <a:noFill/>
          <a:miter lim="800000"/>
          <a:headEnd/>
          <a:tailEnd/>
        </a:ln>
      </xdr:spPr>
      <xdr:txBody>
        <a:bodyPr vertOverflow="clip" wrap="square" lIns="45720" tIns="36576" rIns="0" bIns="0" anchor="t" upright="1"/>
        <a:lstStyle/>
        <a:p>
          <a:pPr algn="l" rtl="0">
            <a:defRPr sz="1000"/>
          </a:pPr>
          <a:r>
            <a:rPr lang="hu-HU" sz="2200" b="0" i="0" u="none" strike="noStrike" baseline="0">
              <a:solidFill>
                <a:srgbClr val="000000"/>
              </a:solidFill>
              <a:latin typeface="ITF"/>
            </a:rPr>
            <a:t>I</a:t>
          </a:r>
        </a:p>
      </xdr:txBody>
    </xdr:sp>
    <xdr:clientData/>
  </xdr:twoCellAnchor>
  <xdr:twoCellAnchor editAs="oneCell">
    <xdr:from>
      <xdr:col>4</xdr:col>
      <xdr:colOff>624840</xdr:colOff>
      <xdr:row>0</xdr:row>
      <xdr:rowOff>53340</xdr:rowOff>
    </xdr:from>
    <xdr:to>
      <xdr:col>4</xdr:col>
      <xdr:colOff>1249680</xdr:colOff>
      <xdr:row>0</xdr:row>
      <xdr:rowOff>548640</xdr:rowOff>
    </xdr:to>
    <xdr:pic>
      <xdr:nvPicPr>
        <xdr:cNvPr id="1299" name="Kép 2">
          <a:extLst>
            <a:ext uri="{FF2B5EF4-FFF2-40B4-BE49-F238E27FC236}">
              <a16:creationId xmlns:a16="http://schemas.microsoft.com/office/drawing/2014/main" id="{EC9C00DE-8B19-7D9A-4770-64F7382F4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7400" y="53340"/>
          <a:ext cx="62484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90177" name="Button 1" hidden="1">
              <a:extLst>
                <a:ext uri="{63B3BB69-23CF-44E3-9099-C40C66FF867C}">
                  <a14:compatExt spid="_x0000_s690177"/>
                </a:ext>
                <a:ext uri="{FF2B5EF4-FFF2-40B4-BE49-F238E27FC236}">
                  <a16:creationId xmlns:a16="http://schemas.microsoft.com/office/drawing/2014/main" id="{00000000-0008-0000-0B00-000001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90178" name="Button 2" hidden="1">
              <a:extLst>
                <a:ext uri="{63B3BB69-23CF-44E3-9099-C40C66FF867C}">
                  <a14:compatExt spid="_x0000_s690178"/>
                </a:ext>
                <a:ext uri="{FF2B5EF4-FFF2-40B4-BE49-F238E27FC236}">
                  <a16:creationId xmlns:a16="http://schemas.microsoft.com/office/drawing/2014/main" id="{00000000-0008-0000-0B00-000002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274320</xdr:colOff>
      <xdr:row>0</xdr:row>
      <xdr:rowOff>0</xdr:rowOff>
    </xdr:from>
    <xdr:to>
      <xdr:col>18</xdr:col>
      <xdr:colOff>0</xdr:colOff>
      <xdr:row>2</xdr:row>
      <xdr:rowOff>15240</xdr:rowOff>
    </xdr:to>
    <xdr:pic>
      <xdr:nvPicPr>
        <xdr:cNvPr id="690213" name="Kép 2">
          <a:extLst>
            <a:ext uri="{FF2B5EF4-FFF2-40B4-BE49-F238E27FC236}">
              <a16:creationId xmlns:a16="http://schemas.microsoft.com/office/drawing/2014/main" id="{F4C0586A-BA99-496C-51FF-B5E3A6FB7C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61760" y="0"/>
          <a:ext cx="5715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487680</xdr:colOff>
      <xdr:row>0</xdr:row>
      <xdr:rowOff>0</xdr:rowOff>
    </xdr:from>
    <xdr:to>
      <xdr:col>12</xdr:col>
      <xdr:colOff>502920</xdr:colOff>
      <xdr:row>1</xdr:row>
      <xdr:rowOff>137160</xdr:rowOff>
    </xdr:to>
    <xdr:pic>
      <xdr:nvPicPr>
        <xdr:cNvPr id="661540" name="Kép 2">
          <a:extLst>
            <a:ext uri="{FF2B5EF4-FFF2-40B4-BE49-F238E27FC236}">
              <a16:creationId xmlns:a16="http://schemas.microsoft.com/office/drawing/2014/main" id="{E75C87D1-C856-B70F-A0AF-71F2505FD6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2220" y="0"/>
          <a:ext cx="6019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11</xdr:col>
      <xdr:colOff>548640</xdr:colOff>
      <xdr:row>0</xdr:row>
      <xdr:rowOff>30480</xdr:rowOff>
    </xdr:from>
    <xdr:to>
      <xdr:col>12</xdr:col>
      <xdr:colOff>556260</xdr:colOff>
      <xdr:row>2</xdr:row>
      <xdr:rowOff>0</xdr:rowOff>
    </xdr:to>
    <xdr:pic>
      <xdr:nvPicPr>
        <xdr:cNvPr id="299106" name="Kép 2">
          <a:extLst>
            <a:ext uri="{FF2B5EF4-FFF2-40B4-BE49-F238E27FC236}">
              <a16:creationId xmlns:a16="http://schemas.microsoft.com/office/drawing/2014/main" id="{53A4D0C0-5CF8-F9E6-4C09-426AB91C02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5080" y="30480"/>
          <a:ext cx="59436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11</xdr:col>
      <xdr:colOff>579120</xdr:colOff>
      <xdr:row>0</xdr:row>
      <xdr:rowOff>60960</xdr:rowOff>
    </xdr:from>
    <xdr:to>
      <xdr:col>12</xdr:col>
      <xdr:colOff>510540</xdr:colOff>
      <xdr:row>1</xdr:row>
      <xdr:rowOff>144780</xdr:rowOff>
    </xdr:to>
    <xdr:pic>
      <xdr:nvPicPr>
        <xdr:cNvPr id="300130" name="Kép 2">
          <a:extLst>
            <a:ext uri="{FF2B5EF4-FFF2-40B4-BE49-F238E27FC236}">
              <a16:creationId xmlns:a16="http://schemas.microsoft.com/office/drawing/2014/main" id="{2EE5F465-C752-EAAD-BDAE-9913F8A97E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5560" y="6096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480060</xdr:colOff>
      <xdr:row>1</xdr:row>
      <xdr:rowOff>137160</xdr:rowOff>
    </xdr:to>
    <xdr:pic>
      <xdr:nvPicPr>
        <xdr:cNvPr id="297058" name="Kép 2">
          <a:extLst>
            <a:ext uri="{FF2B5EF4-FFF2-40B4-BE49-F238E27FC236}">
              <a16:creationId xmlns:a16="http://schemas.microsoft.com/office/drawing/2014/main" id="{B23B18F3-163C-A75D-F27A-77842DE704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9360" y="5334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487680</xdr:colOff>
      <xdr:row>0</xdr:row>
      <xdr:rowOff>15240</xdr:rowOff>
    </xdr:from>
    <xdr:to>
      <xdr:col>12</xdr:col>
      <xdr:colOff>480060</xdr:colOff>
      <xdr:row>1</xdr:row>
      <xdr:rowOff>144780</xdr:rowOff>
    </xdr:to>
    <xdr:pic>
      <xdr:nvPicPr>
        <xdr:cNvPr id="660516" name="Kép 2">
          <a:extLst>
            <a:ext uri="{FF2B5EF4-FFF2-40B4-BE49-F238E27FC236}">
              <a16:creationId xmlns:a16="http://schemas.microsoft.com/office/drawing/2014/main" id="{F967AA70-8A06-1CE8-8E23-B57B812C2B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8400" y="15240"/>
          <a:ext cx="57912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11</xdr:col>
      <xdr:colOff>510540</xdr:colOff>
      <xdr:row>0</xdr:row>
      <xdr:rowOff>45720</xdr:rowOff>
    </xdr:from>
    <xdr:to>
      <xdr:col>12</xdr:col>
      <xdr:colOff>472440</xdr:colOff>
      <xdr:row>1</xdr:row>
      <xdr:rowOff>144780</xdr:rowOff>
    </xdr:to>
    <xdr:pic>
      <xdr:nvPicPr>
        <xdr:cNvPr id="296036" name="Kép 2">
          <a:extLst>
            <a:ext uri="{FF2B5EF4-FFF2-40B4-BE49-F238E27FC236}">
              <a16:creationId xmlns:a16="http://schemas.microsoft.com/office/drawing/2014/main" id="{F487B5D6-AC61-8B89-0E14-0F9788D4F5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9360" y="45720"/>
          <a:ext cx="5486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914400</xdr:colOff>
          <xdr:row>0</xdr:row>
          <xdr:rowOff>152400</xdr:rowOff>
        </xdr:from>
        <xdr:to>
          <xdr:col>11</xdr:col>
          <xdr:colOff>22860</xdr:colOff>
          <xdr:row>1</xdr:row>
          <xdr:rowOff>114300</xdr:rowOff>
        </xdr:to>
        <xdr:sp macro="" textlink="">
          <xdr:nvSpPr>
            <xdr:cNvPr id="684033" name="Button 1" hidden="1">
              <a:extLst>
                <a:ext uri="{63B3BB69-23CF-44E3-9099-C40C66FF867C}">
                  <a14:compatExt spid="_x0000_s684033"/>
                </a:ext>
                <a:ext uri="{FF2B5EF4-FFF2-40B4-BE49-F238E27FC236}">
                  <a16:creationId xmlns:a16="http://schemas.microsoft.com/office/drawing/2014/main" id="{00000000-0008-0000-1200-0000017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434340</xdr:colOff>
      <xdr:row>0</xdr:row>
      <xdr:rowOff>30480</xdr:rowOff>
    </xdr:from>
    <xdr:to>
      <xdr:col>14</xdr:col>
      <xdr:colOff>480060</xdr:colOff>
      <xdr:row>1</xdr:row>
      <xdr:rowOff>137160</xdr:rowOff>
    </xdr:to>
    <xdr:pic>
      <xdr:nvPicPr>
        <xdr:cNvPr id="684070" name="Kép 2">
          <a:extLst>
            <a:ext uri="{FF2B5EF4-FFF2-40B4-BE49-F238E27FC236}">
              <a16:creationId xmlns:a16="http://schemas.microsoft.com/office/drawing/2014/main" id="{0EEB03F8-ABA7-795B-46C7-964D63C61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95260" y="30480"/>
          <a:ext cx="5562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533400</xdr:colOff>
          <xdr:row>0</xdr:row>
          <xdr:rowOff>7620</xdr:rowOff>
        </xdr:from>
        <xdr:to>
          <xdr:col>14</xdr:col>
          <xdr:colOff>373380</xdr:colOff>
          <xdr:row>0</xdr:row>
          <xdr:rowOff>175260</xdr:rowOff>
        </xdr:to>
        <xdr:sp macro="" textlink="">
          <xdr:nvSpPr>
            <xdr:cNvPr id="685057" name="Button 1" hidden="1">
              <a:extLst>
                <a:ext uri="{63B3BB69-23CF-44E3-9099-C40C66FF867C}">
                  <a14:compatExt spid="_x0000_s685057"/>
                </a:ext>
                <a:ext uri="{FF2B5EF4-FFF2-40B4-BE49-F238E27FC236}">
                  <a16:creationId xmlns:a16="http://schemas.microsoft.com/office/drawing/2014/main" id="{00000000-0008-0000-1300-0000017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85058" name="Button 2" hidden="1">
              <a:extLst>
                <a:ext uri="{63B3BB69-23CF-44E3-9099-C40C66FF867C}">
                  <a14:compatExt spid="_x0000_s685058"/>
                </a:ext>
                <a:ext uri="{FF2B5EF4-FFF2-40B4-BE49-F238E27FC236}">
                  <a16:creationId xmlns:a16="http://schemas.microsoft.com/office/drawing/2014/main" id="{00000000-0008-0000-1300-0000027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213360</xdr:colOff>
      <xdr:row>0</xdr:row>
      <xdr:rowOff>0</xdr:rowOff>
    </xdr:from>
    <xdr:to>
      <xdr:col>17</xdr:col>
      <xdr:colOff>83820</xdr:colOff>
      <xdr:row>1</xdr:row>
      <xdr:rowOff>160020</xdr:rowOff>
    </xdr:to>
    <xdr:pic>
      <xdr:nvPicPr>
        <xdr:cNvPr id="685094" name="Kép 2">
          <a:extLst>
            <a:ext uri="{FF2B5EF4-FFF2-40B4-BE49-F238E27FC236}">
              <a16:creationId xmlns:a16="http://schemas.microsoft.com/office/drawing/2014/main" id="{7E14B0AA-CB7E-CF88-D233-FE21BD8414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3160" y="0"/>
          <a:ext cx="54864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86081" name="Button 1" hidden="1">
              <a:extLst>
                <a:ext uri="{63B3BB69-23CF-44E3-9099-C40C66FF867C}">
                  <a14:compatExt spid="_x0000_s686081"/>
                </a:ext>
                <a:ext uri="{FF2B5EF4-FFF2-40B4-BE49-F238E27FC236}">
                  <a16:creationId xmlns:a16="http://schemas.microsoft.com/office/drawing/2014/main" id="{00000000-0008-0000-1400-0000017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86082" name="Button 2" hidden="1">
              <a:extLst>
                <a:ext uri="{63B3BB69-23CF-44E3-9099-C40C66FF867C}">
                  <a14:compatExt spid="_x0000_s686082"/>
                </a:ext>
                <a:ext uri="{FF2B5EF4-FFF2-40B4-BE49-F238E27FC236}">
                  <a16:creationId xmlns:a16="http://schemas.microsoft.com/office/drawing/2014/main" id="{00000000-0008-0000-1400-0000027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335280</xdr:colOff>
      <xdr:row>0</xdr:row>
      <xdr:rowOff>38100</xdr:rowOff>
    </xdr:from>
    <xdr:to>
      <xdr:col>17</xdr:col>
      <xdr:colOff>76200</xdr:colOff>
      <xdr:row>1</xdr:row>
      <xdr:rowOff>144780</xdr:rowOff>
    </xdr:to>
    <xdr:pic>
      <xdr:nvPicPr>
        <xdr:cNvPr id="686118" name="Kép 2">
          <a:extLst>
            <a:ext uri="{FF2B5EF4-FFF2-40B4-BE49-F238E27FC236}">
              <a16:creationId xmlns:a16="http://schemas.microsoft.com/office/drawing/2014/main" id="{CDD7975B-7E13-0927-3D1E-9B1F98A071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83680" y="38100"/>
          <a:ext cx="4724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39032" name="Picture 23">
          <a:extLst>
            <a:ext uri="{FF2B5EF4-FFF2-40B4-BE49-F238E27FC236}">
              <a16:creationId xmlns:a16="http://schemas.microsoft.com/office/drawing/2014/main" id="{512628F4-01D0-E549-D407-2B256B5BC6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22860</xdr:colOff>
          <xdr:row>29</xdr:row>
          <xdr:rowOff>0</xdr:rowOff>
        </xdr:from>
        <xdr:to>
          <xdr:col>13</xdr:col>
          <xdr:colOff>495300</xdr:colOff>
          <xdr:row>29</xdr:row>
          <xdr:rowOff>0</xdr:rowOff>
        </xdr:to>
        <xdr:sp macro="" textlink="">
          <xdr:nvSpPr>
            <xdr:cNvPr id="38928" name="Label 16" hidden="1">
              <a:extLst>
                <a:ext uri="{63B3BB69-23CF-44E3-9099-C40C66FF867C}">
                  <a14:compatExt spid="_x0000_s38928"/>
                </a:ext>
                <a:ext uri="{FF2B5EF4-FFF2-40B4-BE49-F238E27FC236}">
                  <a16:creationId xmlns:a16="http://schemas.microsoft.com/office/drawing/2014/main" id="{00000000-0008-0000-0100-000010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27432" rIns="0" bIns="0" anchor="t" upright="1"/>
            <a:lstStyle/>
            <a:p>
              <a:pPr algn="l" rtl="0">
                <a:defRPr sz="1000"/>
              </a:pPr>
              <a:r>
                <a:rPr lang="hu-HU" sz="800" b="0" i="0" u="none" strike="noStrike" baseline="0">
                  <a:solidFill>
                    <a:srgbClr val="000000"/>
                  </a:solidFill>
                  <a:latin typeface="Segoe UI"/>
                  <a:cs typeface="Segoe UI"/>
                </a:rPr>
                <a:t>*</a:t>
              </a:r>
            </a:p>
            <a:p>
              <a:pPr algn="l" rtl="0">
                <a:defRPr sz="1000"/>
              </a:pPr>
              <a:endParaRPr lang="hu-HU" sz="800" b="0" i="0" u="none" strike="noStrike" baseline="0">
                <a:solidFill>
                  <a:srgbClr val="000000"/>
                </a:solidFill>
                <a:latin typeface="Segoe UI"/>
                <a:cs typeface="Segoe UI"/>
              </a:endParaRPr>
            </a:p>
            <a:p>
              <a:pPr algn="l" rtl="0">
                <a:defRPr sz="1000"/>
              </a:pPr>
              <a:endParaRPr lang="hu-HU" sz="800" b="0" i="0" u="none" strike="noStrike" baseline="0">
                <a:solidFill>
                  <a:srgbClr val="000000"/>
                </a:solidFill>
                <a:latin typeface="Segoe UI"/>
                <a:cs typeface="Segoe UI"/>
              </a:endParaRPr>
            </a:p>
          </xdr:txBody>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87105" name="Button 1" hidden="1">
              <a:extLst>
                <a:ext uri="{63B3BB69-23CF-44E3-9099-C40C66FF867C}">
                  <a14:compatExt spid="_x0000_s687105"/>
                </a:ext>
                <a:ext uri="{FF2B5EF4-FFF2-40B4-BE49-F238E27FC236}">
                  <a16:creationId xmlns:a16="http://schemas.microsoft.com/office/drawing/2014/main" id="{00000000-0008-0000-1500-0000017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87106" name="Button 2" hidden="1">
              <a:extLst>
                <a:ext uri="{63B3BB69-23CF-44E3-9099-C40C66FF867C}">
                  <a14:compatExt spid="_x0000_s687106"/>
                </a:ext>
                <a:ext uri="{FF2B5EF4-FFF2-40B4-BE49-F238E27FC236}">
                  <a16:creationId xmlns:a16="http://schemas.microsoft.com/office/drawing/2014/main" id="{00000000-0008-0000-1500-0000027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15</xdr:col>
      <xdr:colOff>0</xdr:colOff>
      <xdr:row>0</xdr:row>
      <xdr:rowOff>7620</xdr:rowOff>
    </xdr:from>
    <xdr:to>
      <xdr:col>17</xdr:col>
      <xdr:colOff>76200</xdr:colOff>
      <xdr:row>2</xdr:row>
      <xdr:rowOff>0</xdr:rowOff>
    </xdr:to>
    <xdr:pic>
      <xdr:nvPicPr>
        <xdr:cNvPr id="687142" name="Kép 2">
          <a:extLst>
            <a:ext uri="{FF2B5EF4-FFF2-40B4-BE49-F238E27FC236}">
              <a16:creationId xmlns:a16="http://schemas.microsoft.com/office/drawing/2014/main" id="{A308B23D-A72A-9A9F-5460-2A4AA1D73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94120" y="7620"/>
          <a:ext cx="54102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688129" name="Button 1" hidden="1">
              <a:extLst>
                <a:ext uri="{63B3BB69-23CF-44E3-9099-C40C66FF867C}">
                  <a14:compatExt spid="_x0000_s688129"/>
                </a:ext>
                <a:ext uri="{FF2B5EF4-FFF2-40B4-BE49-F238E27FC236}">
                  <a16:creationId xmlns:a16="http://schemas.microsoft.com/office/drawing/2014/main" id="{00000000-0008-0000-1600-0000018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472440</xdr:colOff>
      <xdr:row>0</xdr:row>
      <xdr:rowOff>53340</xdr:rowOff>
    </xdr:from>
    <xdr:to>
      <xdr:col>16</xdr:col>
      <xdr:colOff>487680</xdr:colOff>
      <xdr:row>1</xdr:row>
      <xdr:rowOff>144780</xdr:rowOff>
    </xdr:to>
    <xdr:pic>
      <xdr:nvPicPr>
        <xdr:cNvPr id="688166" name="Kép 2">
          <a:extLst>
            <a:ext uri="{FF2B5EF4-FFF2-40B4-BE49-F238E27FC236}">
              <a16:creationId xmlns:a16="http://schemas.microsoft.com/office/drawing/2014/main" id="{B6383DF8-8788-20A2-241D-2D5CA23C02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03820" y="53340"/>
          <a:ext cx="52578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11</xdr:col>
      <xdr:colOff>487680</xdr:colOff>
      <xdr:row>0</xdr:row>
      <xdr:rowOff>0</xdr:rowOff>
    </xdr:from>
    <xdr:to>
      <xdr:col>12</xdr:col>
      <xdr:colOff>518160</xdr:colOff>
      <xdr:row>1</xdr:row>
      <xdr:rowOff>160020</xdr:rowOff>
    </xdr:to>
    <xdr:pic>
      <xdr:nvPicPr>
        <xdr:cNvPr id="724003" name="Kép 2">
          <a:extLst>
            <a:ext uri="{FF2B5EF4-FFF2-40B4-BE49-F238E27FC236}">
              <a16:creationId xmlns:a16="http://schemas.microsoft.com/office/drawing/2014/main" id="{B1D71BAD-F575-ABA5-5B76-3C7172E046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0" y="0"/>
          <a:ext cx="617220"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12</xdr:col>
      <xdr:colOff>7620</xdr:colOff>
      <xdr:row>0</xdr:row>
      <xdr:rowOff>60960</xdr:rowOff>
    </xdr:from>
    <xdr:to>
      <xdr:col>12</xdr:col>
      <xdr:colOff>533400</xdr:colOff>
      <xdr:row>1</xdr:row>
      <xdr:rowOff>144780</xdr:rowOff>
    </xdr:to>
    <xdr:pic>
      <xdr:nvPicPr>
        <xdr:cNvPr id="725027" name="Kép 2">
          <a:extLst>
            <a:ext uri="{FF2B5EF4-FFF2-40B4-BE49-F238E27FC236}">
              <a16:creationId xmlns:a16="http://schemas.microsoft.com/office/drawing/2014/main" id="{D4897A4C-0B52-F538-D1B5-836938820A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5080" y="60960"/>
          <a:ext cx="52578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11</xdr:col>
      <xdr:colOff>487680</xdr:colOff>
      <xdr:row>0</xdr:row>
      <xdr:rowOff>30480</xdr:rowOff>
    </xdr:from>
    <xdr:to>
      <xdr:col>12</xdr:col>
      <xdr:colOff>472440</xdr:colOff>
      <xdr:row>1</xdr:row>
      <xdr:rowOff>144780</xdr:rowOff>
    </xdr:to>
    <xdr:pic>
      <xdr:nvPicPr>
        <xdr:cNvPr id="726051" name="Kép 2">
          <a:extLst>
            <a:ext uri="{FF2B5EF4-FFF2-40B4-BE49-F238E27FC236}">
              <a16:creationId xmlns:a16="http://schemas.microsoft.com/office/drawing/2014/main" id="{0E789631-974D-28DF-13EE-A801F83542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2220" y="30480"/>
          <a:ext cx="57150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11</xdr:col>
      <xdr:colOff>556260</xdr:colOff>
      <xdr:row>0</xdr:row>
      <xdr:rowOff>7620</xdr:rowOff>
    </xdr:from>
    <xdr:to>
      <xdr:col>12</xdr:col>
      <xdr:colOff>579120</xdr:colOff>
      <xdr:row>1</xdr:row>
      <xdr:rowOff>160020</xdr:rowOff>
    </xdr:to>
    <xdr:pic>
      <xdr:nvPicPr>
        <xdr:cNvPr id="727075" name="Kép 2">
          <a:extLst>
            <a:ext uri="{FF2B5EF4-FFF2-40B4-BE49-F238E27FC236}">
              <a16:creationId xmlns:a16="http://schemas.microsoft.com/office/drawing/2014/main" id="{7151897C-51A9-D138-02C1-E89CD3FF49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2700" y="7620"/>
          <a:ext cx="60960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11</xdr:col>
      <xdr:colOff>525780</xdr:colOff>
      <xdr:row>0</xdr:row>
      <xdr:rowOff>0</xdr:rowOff>
    </xdr:from>
    <xdr:to>
      <xdr:col>12</xdr:col>
      <xdr:colOff>541020</xdr:colOff>
      <xdr:row>1</xdr:row>
      <xdr:rowOff>137160</xdr:rowOff>
    </xdr:to>
    <xdr:pic>
      <xdr:nvPicPr>
        <xdr:cNvPr id="728099" name="Kép 2">
          <a:extLst>
            <a:ext uri="{FF2B5EF4-FFF2-40B4-BE49-F238E27FC236}">
              <a16:creationId xmlns:a16="http://schemas.microsoft.com/office/drawing/2014/main" id="{0CA08F29-32B2-E7C8-58CE-A305B76F18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2220" y="0"/>
          <a:ext cx="6019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11</xdr:col>
      <xdr:colOff>548640</xdr:colOff>
      <xdr:row>0</xdr:row>
      <xdr:rowOff>0</xdr:rowOff>
    </xdr:from>
    <xdr:to>
      <xdr:col>12</xdr:col>
      <xdr:colOff>563880</xdr:colOff>
      <xdr:row>1</xdr:row>
      <xdr:rowOff>144780</xdr:rowOff>
    </xdr:to>
    <xdr:pic>
      <xdr:nvPicPr>
        <xdr:cNvPr id="729123" name="Kép 2">
          <a:extLst>
            <a:ext uri="{FF2B5EF4-FFF2-40B4-BE49-F238E27FC236}">
              <a16:creationId xmlns:a16="http://schemas.microsoft.com/office/drawing/2014/main" id="{3AE0E4B0-21C6-201A-428C-E98AB6D726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5080" y="0"/>
          <a:ext cx="6019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89153" name="Button 1" hidden="1">
              <a:extLst>
                <a:ext uri="{63B3BB69-23CF-44E3-9099-C40C66FF867C}">
                  <a14:compatExt spid="_x0000_s689153"/>
                </a:ext>
                <a:ext uri="{FF2B5EF4-FFF2-40B4-BE49-F238E27FC236}">
                  <a16:creationId xmlns:a16="http://schemas.microsoft.com/office/drawing/2014/main" id="{00000000-0008-0000-1D00-0000018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89154" name="Button 2" hidden="1">
              <a:extLst>
                <a:ext uri="{63B3BB69-23CF-44E3-9099-C40C66FF867C}">
                  <a14:compatExt spid="_x0000_s689154"/>
                </a:ext>
                <a:ext uri="{FF2B5EF4-FFF2-40B4-BE49-F238E27FC236}">
                  <a16:creationId xmlns:a16="http://schemas.microsoft.com/office/drawing/2014/main" id="{00000000-0008-0000-1D00-0000028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274320</xdr:colOff>
      <xdr:row>0</xdr:row>
      <xdr:rowOff>0</xdr:rowOff>
    </xdr:from>
    <xdr:to>
      <xdr:col>17</xdr:col>
      <xdr:colOff>83820</xdr:colOff>
      <xdr:row>1</xdr:row>
      <xdr:rowOff>160020</xdr:rowOff>
    </xdr:to>
    <xdr:pic>
      <xdr:nvPicPr>
        <xdr:cNvPr id="689190" name="Kép 2">
          <a:extLst>
            <a:ext uri="{FF2B5EF4-FFF2-40B4-BE49-F238E27FC236}">
              <a16:creationId xmlns:a16="http://schemas.microsoft.com/office/drawing/2014/main" id="{4D9F56C6-9CEF-5818-2DA4-2DF721C474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4140" y="0"/>
          <a:ext cx="54102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91201" name="Button 1" hidden="1">
              <a:extLst>
                <a:ext uri="{63B3BB69-23CF-44E3-9099-C40C66FF867C}">
                  <a14:compatExt spid="_x0000_s691201"/>
                </a:ext>
                <a:ext uri="{FF2B5EF4-FFF2-40B4-BE49-F238E27FC236}">
                  <a16:creationId xmlns:a16="http://schemas.microsoft.com/office/drawing/2014/main" id="{00000000-0008-0000-1E00-0000018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91202" name="Button 2" hidden="1">
              <a:extLst>
                <a:ext uri="{63B3BB69-23CF-44E3-9099-C40C66FF867C}">
                  <a14:compatExt spid="_x0000_s691202"/>
                </a:ext>
                <a:ext uri="{FF2B5EF4-FFF2-40B4-BE49-F238E27FC236}">
                  <a16:creationId xmlns:a16="http://schemas.microsoft.com/office/drawing/2014/main" id="{00000000-0008-0000-1E00-0000028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304800</xdr:colOff>
      <xdr:row>0</xdr:row>
      <xdr:rowOff>0</xdr:rowOff>
    </xdr:from>
    <xdr:to>
      <xdr:col>17</xdr:col>
      <xdr:colOff>91440</xdr:colOff>
      <xdr:row>1</xdr:row>
      <xdr:rowOff>144780</xdr:rowOff>
    </xdr:to>
    <xdr:pic>
      <xdr:nvPicPr>
        <xdr:cNvPr id="691238" name="Kép 2">
          <a:extLst>
            <a:ext uri="{FF2B5EF4-FFF2-40B4-BE49-F238E27FC236}">
              <a16:creationId xmlns:a16="http://schemas.microsoft.com/office/drawing/2014/main" id="{CFD3C457-4814-3002-9BBB-7215B05F6A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15100" y="0"/>
          <a:ext cx="5181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556260</xdr:colOff>
      <xdr:row>0</xdr:row>
      <xdr:rowOff>30480</xdr:rowOff>
    </xdr:from>
    <xdr:to>
      <xdr:col>12</xdr:col>
      <xdr:colOff>525780</xdr:colOff>
      <xdr:row>1</xdr:row>
      <xdr:rowOff>137160</xdr:rowOff>
    </xdr:to>
    <xdr:pic>
      <xdr:nvPicPr>
        <xdr:cNvPr id="663588" name="Kép 2">
          <a:extLst>
            <a:ext uri="{FF2B5EF4-FFF2-40B4-BE49-F238E27FC236}">
              <a16:creationId xmlns:a16="http://schemas.microsoft.com/office/drawing/2014/main" id="{14412927-347F-4E6B-BAAB-249351310D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2700" y="30480"/>
          <a:ext cx="5562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548640</xdr:colOff>
          <xdr:row>0</xdr:row>
          <xdr:rowOff>7620</xdr:rowOff>
        </xdr:from>
        <xdr:to>
          <xdr:col>14</xdr:col>
          <xdr:colOff>388620</xdr:colOff>
          <xdr:row>0</xdr:row>
          <xdr:rowOff>175260</xdr:rowOff>
        </xdr:to>
        <xdr:sp macro="" textlink="">
          <xdr:nvSpPr>
            <xdr:cNvPr id="692225" name="Button 1" hidden="1">
              <a:extLst>
                <a:ext uri="{63B3BB69-23CF-44E3-9099-C40C66FF867C}">
                  <a14:compatExt spid="_x0000_s692225"/>
                </a:ext>
                <a:ext uri="{FF2B5EF4-FFF2-40B4-BE49-F238E27FC236}">
                  <a16:creationId xmlns:a16="http://schemas.microsoft.com/office/drawing/2014/main" id="{00000000-0008-0000-1F00-0000019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533400</xdr:colOff>
          <xdr:row>0</xdr:row>
          <xdr:rowOff>182880</xdr:rowOff>
        </xdr:from>
        <xdr:to>
          <xdr:col>14</xdr:col>
          <xdr:colOff>388620</xdr:colOff>
          <xdr:row>1</xdr:row>
          <xdr:rowOff>60960</xdr:rowOff>
        </xdr:to>
        <xdr:sp macro="" textlink="">
          <xdr:nvSpPr>
            <xdr:cNvPr id="692226" name="Button 2" hidden="1">
              <a:extLst>
                <a:ext uri="{63B3BB69-23CF-44E3-9099-C40C66FF867C}">
                  <a14:compatExt spid="_x0000_s692226"/>
                </a:ext>
                <a:ext uri="{FF2B5EF4-FFF2-40B4-BE49-F238E27FC236}">
                  <a16:creationId xmlns:a16="http://schemas.microsoft.com/office/drawing/2014/main" id="{00000000-0008-0000-1F00-0000029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312420</xdr:colOff>
      <xdr:row>0</xdr:row>
      <xdr:rowOff>22860</xdr:rowOff>
    </xdr:from>
    <xdr:to>
      <xdr:col>17</xdr:col>
      <xdr:colOff>83820</xdr:colOff>
      <xdr:row>1</xdr:row>
      <xdr:rowOff>144780</xdr:rowOff>
    </xdr:to>
    <xdr:pic>
      <xdr:nvPicPr>
        <xdr:cNvPr id="692262" name="Kép 2">
          <a:extLst>
            <a:ext uri="{FF2B5EF4-FFF2-40B4-BE49-F238E27FC236}">
              <a16:creationId xmlns:a16="http://schemas.microsoft.com/office/drawing/2014/main" id="{8877B7A6-8E8E-1FD6-B2D4-1E9DACFCA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9860" y="22860"/>
          <a:ext cx="50292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281940</xdr:colOff>
          <xdr:row>0</xdr:row>
          <xdr:rowOff>91440</xdr:rowOff>
        </xdr:from>
        <xdr:to>
          <xdr:col>12</xdr:col>
          <xdr:colOff>45720</xdr:colOff>
          <xdr:row>1</xdr:row>
          <xdr:rowOff>137160</xdr:rowOff>
        </xdr:to>
        <xdr:sp macro="" textlink="">
          <xdr:nvSpPr>
            <xdr:cNvPr id="693249" name="Button 1" hidden="1">
              <a:extLst>
                <a:ext uri="{63B3BB69-23CF-44E3-9099-C40C66FF867C}">
                  <a14:compatExt spid="_x0000_s693249"/>
                </a:ext>
                <a:ext uri="{FF2B5EF4-FFF2-40B4-BE49-F238E27FC236}">
                  <a16:creationId xmlns:a16="http://schemas.microsoft.com/office/drawing/2014/main" id="{00000000-0008-0000-2000-000001940A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213360</xdr:colOff>
      <xdr:row>0</xdr:row>
      <xdr:rowOff>30480</xdr:rowOff>
    </xdr:from>
    <xdr:to>
      <xdr:col>15</xdr:col>
      <xdr:colOff>335280</xdr:colOff>
      <xdr:row>1</xdr:row>
      <xdr:rowOff>114300</xdr:rowOff>
    </xdr:to>
    <xdr:pic>
      <xdr:nvPicPr>
        <xdr:cNvPr id="693284" name="Kép 2">
          <a:extLst>
            <a:ext uri="{FF2B5EF4-FFF2-40B4-BE49-F238E27FC236}">
              <a16:creationId xmlns:a16="http://schemas.microsoft.com/office/drawing/2014/main" id="{BC2FB663-0B30-73F2-E11E-05EE782ABC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58300" y="30480"/>
          <a:ext cx="52578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694273" name="Button 1" hidden="1">
              <a:extLst>
                <a:ext uri="{63B3BB69-23CF-44E3-9099-C40C66FF867C}">
                  <a14:compatExt spid="_x0000_s694273"/>
                </a:ext>
                <a:ext uri="{FF2B5EF4-FFF2-40B4-BE49-F238E27FC236}">
                  <a16:creationId xmlns:a16="http://schemas.microsoft.com/office/drawing/2014/main" id="{00000000-0008-0000-2100-0000019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694274" name="Button 2" hidden="1">
              <a:extLst>
                <a:ext uri="{63B3BB69-23CF-44E3-9099-C40C66FF867C}">
                  <a14:compatExt spid="_x0000_s694274"/>
                </a:ext>
                <a:ext uri="{FF2B5EF4-FFF2-40B4-BE49-F238E27FC236}">
                  <a16:creationId xmlns:a16="http://schemas.microsoft.com/office/drawing/2014/main" id="{00000000-0008-0000-2100-0000029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304800</xdr:colOff>
      <xdr:row>0</xdr:row>
      <xdr:rowOff>0</xdr:rowOff>
    </xdr:from>
    <xdr:to>
      <xdr:col>17</xdr:col>
      <xdr:colOff>83820</xdr:colOff>
      <xdr:row>1</xdr:row>
      <xdr:rowOff>137160</xdr:rowOff>
    </xdr:to>
    <xdr:pic>
      <xdr:nvPicPr>
        <xdr:cNvPr id="694310" name="Kép 2">
          <a:extLst>
            <a:ext uri="{FF2B5EF4-FFF2-40B4-BE49-F238E27FC236}">
              <a16:creationId xmlns:a16="http://schemas.microsoft.com/office/drawing/2014/main" id="{53F8A281-5C63-FA52-34D3-88DFBA374B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24600" y="0"/>
          <a:ext cx="5105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695297" name="Button 1" hidden="1">
              <a:extLst>
                <a:ext uri="{63B3BB69-23CF-44E3-9099-C40C66FF867C}">
                  <a14:compatExt spid="_x0000_s695297"/>
                </a:ext>
                <a:ext uri="{FF2B5EF4-FFF2-40B4-BE49-F238E27FC236}">
                  <a16:creationId xmlns:a16="http://schemas.microsoft.com/office/drawing/2014/main" id="{00000000-0008-0000-2200-0000019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695298" name="Button 2" hidden="1">
              <a:extLst>
                <a:ext uri="{63B3BB69-23CF-44E3-9099-C40C66FF867C}">
                  <a14:compatExt spid="_x0000_s695298"/>
                </a:ext>
                <a:ext uri="{FF2B5EF4-FFF2-40B4-BE49-F238E27FC236}">
                  <a16:creationId xmlns:a16="http://schemas.microsoft.com/office/drawing/2014/main" id="{00000000-0008-0000-2200-0000029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7620</xdr:rowOff>
    </xdr:from>
    <xdr:to>
      <xdr:col>17</xdr:col>
      <xdr:colOff>60960</xdr:colOff>
      <xdr:row>1</xdr:row>
      <xdr:rowOff>160020</xdr:rowOff>
    </xdr:to>
    <xdr:pic>
      <xdr:nvPicPr>
        <xdr:cNvPr id="695334" name="Kép 2">
          <a:extLst>
            <a:ext uri="{FF2B5EF4-FFF2-40B4-BE49-F238E27FC236}">
              <a16:creationId xmlns:a16="http://schemas.microsoft.com/office/drawing/2014/main" id="{6EFCE6D0-5327-509A-20DE-C5FDEB3739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1260" y="7620"/>
          <a:ext cx="52578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696321" name="Button 1" hidden="1">
              <a:extLst>
                <a:ext uri="{63B3BB69-23CF-44E3-9099-C40C66FF867C}">
                  <a14:compatExt spid="_x0000_s696321"/>
                </a:ext>
                <a:ext uri="{FF2B5EF4-FFF2-40B4-BE49-F238E27FC236}">
                  <a16:creationId xmlns:a16="http://schemas.microsoft.com/office/drawing/2014/main" id="{00000000-0008-0000-2300-000001A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696322" name="Button 2" hidden="1">
              <a:extLst>
                <a:ext uri="{63B3BB69-23CF-44E3-9099-C40C66FF867C}">
                  <a14:compatExt spid="_x0000_s696322"/>
                </a:ext>
                <a:ext uri="{FF2B5EF4-FFF2-40B4-BE49-F238E27FC236}">
                  <a16:creationId xmlns:a16="http://schemas.microsoft.com/office/drawing/2014/main" id="{00000000-0008-0000-2300-000002A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350520</xdr:colOff>
      <xdr:row>0</xdr:row>
      <xdr:rowOff>0</xdr:rowOff>
    </xdr:from>
    <xdr:to>
      <xdr:col>18</xdr:col>
      <xdr:colOff>0</xdr:colOff>
      <xdr:row>1</xdr:row>
      <xdr:rowOff>144780</xdr:rowOff>
    </xdr:to>
    <xdr:pic>
      <xdr:nvPicPr>
        <xdr:cNvPr id="696358" name="Kép 2">
          <a:extLst>
            <a:ext uri="{FF2B5EF4-FFF2-40B4-BE49-F238E27FC236}">
              <a16:creationId xmlns:a16="http://schemas.microsoft.com/office/drawing/2014/main" id="{8B2EB1A3-2B10-82CD-6489-64BF7DA781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6020" y="0"/>
          <a:ext cx="4953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914400</xdr:colOff>
          <xdr:row>0</xdr:row>
          <xdr:rowOff>152400</xdr:rowOff>
        </xdr:from>
        <xdr:to>
          <xdr:col>11</xdr:col>
          <xdr:colOff>22860</xdr:colOff>
          <xdr:row>1</xdr:row>
          <xdr:rowOff>114300</xdr:rowOff>
        </xdr:to>
        <xdr:sp macro="" textlink="">
          <xdr:nvSpPr>
            <xdr:cNvPr id="697345" name="Button 1" hidden="1">
              <a:extLst>
                <a:ext uri="{63B3BB69-23CF-44E3-9099-C40C66FF867C}">
                  <a14:compatExt spid="_x0000_s697345"/>
                </a:ext>
                <a:ext uri="{FF2B5EF4-FFF2-40B4-BE49-F238E27FC236}">
                  <a16:creationId xmlns:a16="http://schemas.microsoft.com/office/drawing/2014/main" id="{00000000-0008-0000-2400-000001A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381000</xdr:colOff>
      <xdr:row>0</xdr:row>
      <xdr:rowOff>30480</xdr:rowOff>
    </xdr:from>
    <xdr:to>
      <xdr:col>14</xdr:col>
      <xdr:colOff>419100</xdr:colOff>
      <xdr:row>1</xdr:row>
      <xdr:rowOff>129540</xdr:rowOff>
    </xdr:to>
    <xdr:pic>
      <xdr:nvPicPr>
        <xdr:cNvPr id="697382" name="Kép 2">
          <a:extLst>
            <a:ext uri="{FF2B5EF4-FFF2-40B4-BE49-F238E27FC236}">
              <a16:creationId xmlns:a16="http://schemas.microsoft.com/office/drawing/2014/main" id="{D8350D56-9600-38F4-9C30-EA32E44762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75220" y="30480"/>
          <a:ext cx="5486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533400</xdr:colOff>
          <xdr:row>0</xdr:row>
          <xdr:rowOff>7620</xdr:rowOff>
        </xdr:from>
        <xdr:to>
          <xdr:col>14</xdr:col>
          <xdr:colOff>373380</xdr:colOff>
          <xdr:row>0</xdr:row>
          <xdr:rowOff>175260</xdr:rowOff>
        </xdr:to>
        <xdr:sp macro="" textlink="">
          <xdr:nvSpPr>
            <xdr:cNvPr id="698369" name="Button 1" hidden="1">
              <a:extLst>
                <a:ext uri="{63B3BB69-23CF-44E3-9099-C40C66FF867C}">
                  <a14:compatExt spid="_x0000_s698369"/>
                </a:ext>
                <a:ext uri="{FF2B5EF4-FFF2-40B4-BE49-F238E27FC236}">
                  <a16:creationId xmlns:a16="http://schemas.microsoft.com/office/drawing/2014/main" id="{00000000-0008-0000-2500-000001A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98370" name="Button 2" hidden="1">
              <a:extLst>
                <a:ext uri="{63B3BB69-23CF-44E3-9099-C40C66FF867C}">
                  <a14:compatExt spid="_x0000_s698370"/>
                </a:ext>
                <a:ext uri="{FF2B5EF4-FFF2-40B4-BE49-F238E27FC236}">
                  <a16:creationId xmlns:a16="http://schemas.microsoft.com/office/drawing/2014/main" id="{00000000-0008-0000-2500-000002A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228600</xdr:colOff>
      <xdr:row>0</xdr:row>
      <xdr:rowOff>7620</xdr:rowOff>
    </xdr:from>
    <xdr:to>
      <xdr:col>17</xdr:col>
      <xdr:colOff>91440</xdr:colOff>
      <xdr:row>2</xdr:row>
      <xdr:rowOff>0</xdr:rowOff>
    </xdr:to>
    <xdr:pic>
      <xdr:nvPicPr>
        <xdr:cNvPr id="698406" name="Kép 2">
          <a:extLst>
            <a:ext uri="{FF2B5EF4-FFF2-40B4-BE49-F238E27FC236}">
              <a16:creationId xmlns:a16="http://schemas.microsoft.com/office/drawing/2014/main" id="{D791C2CD-97A4-7919-BFAD-D542E923CE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7620"/>
          <a:ext cx="54102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99393" name="Button 1" hidden="1">
              <a:extLst>
                <a:ext uri="{63B3BB69-23CF-44E3-9099-C40C66FF867C}">
                  <a14:compatExt spid="_x0000_s699393"/>
                </a:ext>
                <a:ext uri="{FF2B5EF4-FFF2-40B4-BE49-F238E27FC236}">
                  <a16:creationId xmlns:a16="http://schemas.microsoft.com/office/drawing/2014/main" id="{00000000-0008-0000-2600-000001A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99394" name="Button 2" hidden="1">
              <a:extLst>
                <a:ext uri="{63B3BB69-23CF-44E3-9099-C40C66FF867C}">
                  <a14:compatExt spid="_x0000_s699394"/>
                </a:ext>
                <a:ext uri="{FF2B5EF4-FFF2-40B4-BE49-F238E27FC236}">
                  <a16:creationId xmlns:a16="http://schemas.microsoft.com/office/drawing/2014/main" id="{00000000-0008-0000-2600-000002A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0</xdr:rowOff>
    </xdr:from>
    <xdr:to>
      <xdr:col>17</xdr:col>
      <xdr:colOff>76200</xdr:colOff>
      <xdr:row>1</xdr:row>
      <xdr:rowOff>160020</xdr:rowOff>
    </xdr:to>
    <xdr:pic>
      <xdr:nvPicPr>
        <xdr:cNvPr id="699430" name="Kép 2">
          <a:extLst>
            <a:ext uri="{FF2B5EF4-FFF2-40B4-BE49-F238E27FC236}">
              <a16:creationId xmlns:a16="http://schemas.microsoft.com/office/drawing/2014/main" id="{343E60AD-C346-DFBD-D170-DBB59318B4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7480" y="0"/>
          <a:ext cx="54102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0417" name="Button 1" hidden="1">
              <a:extLst>
                <a:ext uri="{63B3BB69-23CF-44E3-9099-C40C66FF867C}">
                  <a14:compatExt spid="_x0000_s700417"/>
                </a:ext>
                <a:ext uri="{FF2B5EF4-FFF2-40B4-BE49-F238E27FC236}">
                  <a16:creationId xmlns:a16="http://schemas.microsoft.com/office/drawing/2014/main" id="{00000000-0008-0000-2700-000001B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0418" name="Button 2" hidden="1">
              <a:extLst>
                <a:ext uri="{63B3BB69-23CF-44E3-9099-C40C66FF867C}">
                  <a14:compatExt spid="_x0000_s700418"/>
                </a:ext>
                <a:ext uri="{FF2B5EF4-FFF2-40B4-BE49-F238E27FC236}">
                  <a16:creationId xmlns:a16="http://schemas.microsoft.com/office/drawing/2014/main" id="{00000000-0008-0000-2700-000002B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15</xdr:col>
      <xdr:colOff>22860</xdr:colOff>
      <xdr:row>0</xdr:row>
      <xdr:rowOff>0</xdr:rowOff>
    </xdr:from>
    <xdr:to>
      <xdr:col>17</xdr:col>
      <xdr:colOff>76200</xdr:colOff>
      <xdr:row>1</xdr:row>
      <xdr:rowOff>144780</xdr:rowOff>
    </xdr:to>
    <xdr:pic>
      <xdr:nvPicPr>
        <xdr:cNvPr id="700454" name="Kép 2">
          <a:extLst>
            <a:ext uri="{FF2B5EF4-FFF2-40B4-BE49-F238E27FC236}">
              <a16:creationId xmlns:a16="http://schemas.microsoft.com/office/drawing/2014/main" id="{DC7A81C0-C3A7-8D95-5048-779009024F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9360" y="0"/>
          <a:ext cx="5181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01441" name="Button 1" hidden="1">
              <a:extLst>
                <a:ext uri="{63B3BB69-23CF-44E3-9099-C40C66FF867C}">
                  <a14:compatExt spid="_x0000_s701441"/>
                </a:ext>
                <a:ext uri="{FF2B5EF4-FFF2-40B4-BE49-F238E27FC236}">
                  <a16:creationId xmlns:a16="http://schemas.microsoft.com/office/drawing/2014/main" id="{00000000-0008-0000-2800-000001B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449580</xdr:colOff>
      <xdr:row>0</xdr:row>
      <xdr:rowOff>38100</xdr:rowOff>
    </xdr:from>
    <xdr:to>
      <xdr:col>16</xdr:col>
      <xdr:colOff>464820</xdr:colOff>
      <xdr:row>1</xdr:row>
      <xdr:rowOff>114300</xdr:rowOff>
    </xdr:to>
    <xdr:pic>
      <xdr:nvPicPr>
        <xdr:cNvPr id="701478" name="Kép 2">
          <a:extLst>
            <a:ext uri="{FF2B5EF4-FFF2-40B4-BE49-F238E27FC236}">
              <a16:creationId xmlns:a16="http://schemas.microsoft.com/office/drawing/2014/main" id="{A3357BE7-21F0-F67C-14E0-B9E61731B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6620" y="38100"/>
          <a:ext cx="52578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05473" name="Button 1" hidden="1">
              <a:extLst>
                <a:ext uri="{63B3BB69-23CF-44E3-9099-C40C66FF867C}">
                  <a14:compatExt spid="_x0000_s105473"/>
                </a:ext>
                <a:ext uri="{FF2B5EF4-FFF2-40B4-BE49-F238E27FC236}">
                  <a16:creationId xmlns:a16="http://schemas.microsoft.com/office/drawing/2014/main" id="{00000000-0008-0000-0500-0000019C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05474" name="Button 2" hidden="1">
              <a:extLst>
                <a:ext uri="{63B3BB69-23CF-44E3-9099-C40C66FF867C}">
                  <a14:compatExt spid="_x0000_s105474"/>
                </a:ext>
                <a:ext uri="{FF2B5EF4-FFF2-40B4-BE49-F238E27FC236}">
                  <a16:creationId xmlns:a16="http://schemas.microsoft.com/office/drawing/2014/main" id="{00000000-0008-0000-0500-0000029C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274320</xdr:colOff>
      <xdr:row>0</xdr:row>
      <xdr:rowOff>0</xdr:rowOff>
    </xdr:from>
    <xdr:to>
      <xdr:col>17</xdr:col>
      <xdr:colOff>91440</xdr:colOff>
      <xdr:row>2</xdr:row>
      <xdr:rowOff>0</xdr:rowOff>
    </xdr:to>
    <xdr:pic>
      <xdr:nvPicPr>
        <xdr:cNvPr id="105579" name="Kép 2">
          <a:extLst>
            <a:ext uri="{FF2B5EF4-FFF2-40B4-BE49-F238E27FC236}">
              <a16:creationId xmlns:a16="http://schemas.microsoft.com/office/drawing/2014/main" id="{3183F845-00AA-51A1-49A7-17E2ABF4F6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69380" y="0"/>
          <a:ext cx="54864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11</xdr:col>
      <xdr:colOff>586740</xdr:colOff>
      <xdr:row>0</xdr:row>
      <xdr:rowOff>38100</xdr:rowOff>
    </xdr:from>
    <xdr:to>
      <xdr:col>12</xdr:col>
      <xdr:colOff>563880</xdr:colOff>
      <xdr:row>1</xdr:row>
      <xdr:rowOff>160020</xdr:rowOff>
    </xdr:to>
    <xdr:pic>
      <xdr:nvPicPr>
        <xdr:cNvPr id="735267" name="Kép 2">
          <a:extLst>
            <a:ext uri="{FF2B5EF4-FFF2-40B4-BE49-F238E27FC236}">
              <a16:creationId xmlns:a16="http://schemas.microsoft.com/office/drawing/2014/main" id="{7FCE2D6A-A69E-A07A-E5E5-E8515C9506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5560" y="38100"/>
          <a:ext cx="56388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11</xdr:col>
      <xdr:colOff>441960</xdr:colOff>
      <xdr:row>0</xdr:row>
      <xdr:rowOff>0</xdr:rowOff>
    </xdr:from>
    <xdr:to>
      <xdr:col>12</xdr:col>
      <xdr:colOff>449580</xdr:colOff>
      <xdr:row>1</xdr:row>
      <xdr:rowOff>137160</xdr:rowOff>
    </xdr:to>
    <xdr:pic>
      <xdr:nvPicPr>
        <xdr:cNvPr id="736291" name="Kép 2">
          <a:extLst>
            <a:ext uri="{FF2B5EF4-FFF2-40B4-BE49-F238E27FC236}">
              <a16:creationId xmlns:a16="http://schemas.microsoft.com/office/drawing/2014/main" id="{1922AF81-203B-F030-A6D6-675A9CF6D9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02680" y="0"/>
          <a:ext cx="59436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11</xdr:col>
      <xdr:colOff>487680</xdr:colOff>
      <xdr:row>0</xdr:row>
      <xdr:rowOff>0</xdr:rowOff>
    </xdr:from>
    <xdr:to>
      <xdr:col>12</xdr:col>
      <xdr:colOff>510540</xdr:colOff>
      <xdr:row>1</xdr:row>
      <xdr:rowOff>144780</xdr:rowOff>
    </xdr:to>
    <xdr:pic>
      <xdr:nvPicPr>
        <xdr:cNvPr id="737315" name="Kép 2">
          <a:extLst>
            <a:ext uri="{FF2B5EF4-FFF2-40B4-BE49-F238E27FC236}">
              <a16:creationId xmlns:a16="http://schemas.microsoft.com/office/drawing/2014/main" id="{59CB9011-01A2-BFA5-B638-5B1A8E4823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2220" y="0"/>
          <a:ext cx="6096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11</xdr:col>
      <xdr:colOff>541020</xdr:colOff>
      <xdr:row>0</xdr:row>
      <xdr:rowOff>0</xdr:rowOff>
    </xdr:from>
    <xdr:to>
      <xdr:col>12</xdr:col>
      <xdr:colOff>541020</xdr:colOff>
      <xdr:row>1</xdr:row>
      <xdr:rowOff>137160</xdr:rowOff>
    </xdr:to>
    <xdr:pic>
      <xdr:nvPicPr>
        <xdr:cNvPr id="738339" name="Kép 2">
          <a:extLst>
            <a:ext uri="{FF2B5EF4-FFF2-40B4-BE49-F238E27FC236}">
              <a16:creationId xmlns:a16="http://schemas.microsoft.com/office/drawing/2014/main" id="{F5EA1AF6-DB31-8AEB-0769-36848F4DC0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47460" y="0"/>
          <a:ext cx="58674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12</xdr:col>
      <xdr:colOff>22860</xdr:colOff>
      <xdr:row>0</xdr:row>
      <xdr:rowOff>53340</xdr:rowOff>
    </xdr:from>
    <xdr:to>
      <xdr:col>12</xdr:col>
      <xdr:colOff>563880</xdr:colOff>
      <xdr:row>1</xdr:row>
      <xdr:rowOff>160020</xdr:rowOff>
    </xdr:to>
    <xdr:pic>
      <xdr:nvPicPr>
        <xdr:cNvPr id="739363" name="Kép 2">
          <a:extLst>
            <a:ext uri="{FF2B5EF4-FFF2-40B4-BE49-F238E27FC236}">
              <a16:creationId xmlns:a16="http://schemas.microsoft.com/office/drawing/2014/main" id="{F7F6A6D1-75ED-1DCE-DE5F-F1C27489C2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6040" y="53340"/>
          <a:ext cx="54102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11</xdr:col>
      <xdr:colOff>556260</xdr:colOff>
      <xdr:row>0</xdr:row>
      <xdr:rowOff>38100</xdr:rowOff>
    </xdr:from>
    <xdr:to>
      <xdr:col>12</xdr:col>
      <xdr:colOff>548640</xdr:colOff>
      <xdr:row>2</xdr:row>
      <xdr:rowOff>0</xdr:rowOff>
    </xdr:to>
    <xdr:pic>
      <xdr:nvPicPr>
        <xdr:cNvPr id="740387" name="Kép 2">
          <a:extLst>
            <a:ext uri="{FF2B5EF4-FFF2-40B4-BE49-F238E27FC236}">
              <a16:creationId xmlns:a16="http://schemas.microsoft.com/office/drawing/2014/main" id="{925ACA99-5749-EB08-8B70-1826DD1ADA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2700" y="38100"/>
          <a:ext cx="57912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2465" name="Button 1" hidden="1">
              <a:extLst>
                <a:ext uri="{63B3BB69-23CF-44E3-9099-C40C66FF867C}">
                  <a14:compatExt spid="_x0000_s702465"/>
                </a:ext>
                <a:ext uri="{FF2B5EF4-FFF2-40B4-BE49-F238E27FC236}">
                  <a16:creationId xmlns:a16="http://schemas.microsoft.com/office/drawing/2014/main" id="{00000000-0008-0000-2F00-000001B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2466" name="Button 2" hidden="1">
              <a:extLst>
                <a:ext uri="{63B3BB69-23CF-44E3-9099-C40C66FF867C}">
                  <a14:compatExt spid="_x0000_s702466"/>
                </a:ext>
                <a:ext uri="{FF2B5EF4-FFF2-40B4-BE49-F238E27FC236}">
                  <a16:creationId xmlns:a16="http://schemas.microsoft.com/office/drawing/2014/main" id="{00000000-0008-0000-2F00-000002B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281940</xdr:colOff>
      <xdr:row>0</xdr:row>
      <xdr:rowOff>0</xdr:rowOff>
    </xdr:from>
    <xdr:to>
      <xdr:col>17</xdr:col>
      <xdr:colOff>106680</xdr:colOff>
      <xdr:row>2</xdr:row>
      <xdr:rowOff>0</xdr:rowOff>
    </xdr:to>
    <xdr:pic>
      <xdr:nvPicPr>
        <xdr:cNvPr id="702502" name="Kép 2">
          <a:extLst>
            <a:ext uri="{FF2B5EF4-FFF2-40B4-BE49-F238E27FC236}">
              <a16:creationId xmlns:a16="http://schemas.microsoft.com/office/drawing/2014/main" id="{90CF76C4-1E79-CE05-C5E4-4F44ACC696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69380" y="0"/>
          <a:ext cx="55626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4513" name="Button 1" hidden="1">
              <a:extLst>
                <a:ext uri="{63B3BB69-23CF-44E3-9099-C40C66FF867C}">
                  <a14:compatExt spid="_x0000_s704513"/>
                </a:ext>
                <a:ext uri="{FF2B5EF4-FFF2-40B4-BE49-F238E27FC236}">
                  <a16:creationId xmlns:a16="http://schemas.microsoft.com/office/drawing/2014/main" id="{00000000-0008-0000-3000-000001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4514" name="Button 2" hidden="1">
              <a:extLst>
                <a:ext uri="{63B3BB69-23CF-44E3-9099-C40C66FF867C}">
                  <a14:compatExt spid="_x0000_s704514"/>
                </a:ext>
                <a:ext uri="{FF2B5EF4-FFF2-40B4-BE49-F238E27FC236}">
                  <a16:creationId xmlns:a16="http://schemas.microsoft.com/office/drawing/2014/main" id="{00000000-0008-0000-3000-000002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320040</xdr:colOff>
      <xdr:row>0</xdr:row>
      <xdr:rowOff>0</xdr:rowOff>
    </xdr:from>
    <xdr:to>
      <xdr:col>17</xdr:col>
      <xdr:colOff>106680</xdr:colOff>
      <xdr:row>1</xdr:row>
      <xdr:rowOff>137160</xdr:rowOff>
    </xdr:to>
    <xdr:pic>
      <xdr:nvPicPr>
        <xdr:cNvPr id="704550" name="Kép 2">
          <a:extLst>
            <a:ext uri="{FF2B5EF4-FFF2-40B4-BE49-F238E27FC236}">
              <a16:creationId xmlns:a16="http://schemas.microsoft.com/office/drawing/2014/main" id="{8B099751-6293-578D-3935-42EC11C23E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7480" y="0"/>
          <a:ext cx="51816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548640</xdr:colOff>
          <xdr:row>0</xdr:row>
          <xdr:rowOff>7620</xdr:rowOff>
        </xdr:from>
        <xdr:to>
          <xdr:col>14</xdr:col>
          <xdr:colOff>388620</xdr:colOff>
          <xdr:row>0</xdr:row>
          <xdr:rowOff>175260</xdr:rowOff>
        </xdr:to>
        <xdr:sp macro="" textlink="">
          <xdr:nvSpPr>
            <xdr:cNvPr id="705537" name="Button 1" hidden="1">
              <a:extLst>
                <a:ext uri="{63B3BB69-23CF-44E3-9099-C40C66FF867C}">
                  <a14:compatExt spid="_x0000_s705537"/>
                </a:ext>
                <a:ext uri="{FF2B5EF4-FFF2-40B4-BE49-F238E27FC236}">
                  <a16:creationId xmlns:a16="http://schemas.microsoft.com/office/drawing/2014/main" id="{00000000-0008-0000-3100-000001C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533400</xdr:colOff>
          <xdr:row>0</xdr:row>
          <xdr:rowOff>182880</xdr:rowOff>
        </xdr:from>
        <xdr:to>
          <xdr:col>14</xdr:col>
          <xdr:colOff>388620</xdr:colOff>
          <xdr:row>1</xdr:row>
          <xdr:rowOff>60960</xdr:rowOff>
        </xdr:to>
        <xdr:sp macro="" textlink="">
          <xdr:nvSpPr>
            <xdr:cNvPr id="705538" name="Button 2" hidden="1">
              <a:extLst>
                <a:ext uri="{63B3BB69-23CF-44E3-9099-C40C66FF867C}">
                  <a14:compatExt spid="_x0000_s705538"/>
                </a:ext>
                <a:ext uri="{FF2B5EF4-FFF2-40B4-BE49-F238E27FC236}">
                  <a16:creationId xmlns:a16="http://schemas.microsoft.com/office/drawing/2014/main" id="{00000000-0008-0000-3100-000002C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30480</xdr:rowOff>
    </xdr:from>
    <xdr:to>
      <xdr:col>17</xdr:col>
      <xdr:colOff>45720</xdr:colOff>
      <xdr:row>1</xdr:row>
      <xdr:rowOff>167640</xdr:rowOff>
    </xdr:to>
    <xdr:pic>
      <xdr:nvPicPr>
        <xdr:cNvPr id="705574" name="Kép 2">
          <a:extLst>
            <a:ext uri="{FF2B5EF4-FFF2-40B4-BE49-F238E27FC236}">
              <a16:creationId xmlns:a16="http://schemas.microsoft.com/office/drawing/2014/main" id="{21EDE1D7-3090-858A-23A7-53CE99B2E5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4140" y="30480"/>
          <a:ext cx="5105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281940</xdr:colOff>
          <xdr:row>0</xdr:row>
          <xdr:rowOff>91440</xdr:rowOff>
        </xdr:from>
        <xdr:to>
          <xdr:col>12</xdr:col>
          <xdr:colOff>45720</xdr:colOff>
          <xdr:row>1</xdr:row>
          <xdr:rowOff>137160</xdr:rowOff>
        </xdr:to>
        <xdr:sp macro="" textlink="">
          <xdr:nvSpPr>
            <xdr:cNvPr id="706561" name="Button 1" hidden="1">
              <a:extLst>
                <a:ext uri="{63B3BB69-23CF-44E3-9099-C40C66FF867C}">
                  <a14:compatExt spid="_x0000_s706561"/>
                </a:ext>
                <a:ext uri="{FF2B5EF4-FFF2-40B4-BE49-F238E27FC236}">
                  <a16:creationId xmlns:a16="http://schemas.microsoft.com/office/drawing/2014/main" id="{00000000-0008-0000-3200-000001C80A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236220</xdr:colOff>
      <xdr:row>0</xdr:row>
      <xdr:rowOff>91440</xdr:rowOff>
    </xdr:from>
    <xdr:to>
      <xdr:col>15</xdr:col>
      <xdr:colOff>312420</xdr:colOff>
      <xdr:row>1</xdr:row>
      <xdr:rowOff>144780</xdr:rowOff>
    </xdr:to>
    <xdr:pic>
      <xdr:nvPicPr>
        <xdr:cNvPr id="706596" name="Kép 2">
          <a:extLst>
            <a:ext uri="{FF2B5EF4-FFF2-40B4-BE49-F238E27FC236}">
              <a16:creationId xmlns:a16="http://schemas.microsoft.com/office/drawing/2014/main" id="{99AC4FC7-F969-E4B3-026E-0B4F78E497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24060" y="91440"/>
          <a:ext cx="48006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53313" name="Button 1" hidden="1">
              <a:extLst>
                <a:ext uri="{63B3BB69-23CF-44E3-9099-C40C66FF867C}">
                  <a14:compatExt spid="_x0000_s653313"/>
                </a:ext>
                <a:ext uri="{FF2B5EF4-FFF2-40B4-BE49-F238E27FC236}">
                  <a16:creationId xmlns:a16="http://schemas.microsoft.com/office/drawing/2014/main" id="{00000000-0008-0000-0600-000001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53314" name="Button 2" hidden="1">
              <a:extLst>
                <a:ext uri="{63B3BB69-23CF-44E3-9099-C40C66FF867C}">
                  <a14:compatExt spid="_x0000_s653314"/>
                </a:ext>
                <a:ext uri="{FF2B5EF4-FFF2-40B4-BE49-F238E27FC236}">
                  <a16:creationId xmlns:a16="http://schemas.microsoft.com/office/drawing/2014/main" id="{00000000-0008-0000-0600-000002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281940</xdr:colOff>
      <xdr:row>0</xdr:row>
      <xdr:rowOff>30480</xdr:rowOff>
    </xdr:from>
    <xdr:to>
      <xdr:col>17</xdr:col>
      <xdr:colOff>68580</xdr:colOff>
      <xdr:row>2</xdr:row>
      <xdr:rowOff>0</xdr:rowOff>
    </xdr:to>
    <xdr:pic>
      <xdr:nvPicPr>
        <xdr:cNvPr id="653351" name="Kép 2">
          <a:extLst>
            <a:ext uri="{FF2B5EF4-FFF2-40B4-BE49-F238E27FC236}">
              <a16:creationId xmlns:a16="http://schemas.microsoft.com/office/drawing/2014/main" id="{0087E7F5-2F5A-E914-C55C-D0AD48DC16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30480"/>
          <a:ext cx="51816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07585" name="Button 1" hidden="1">
              <a:extLst>
                <a:ext uri="{63B3BB69-23CF-44E3-9099-C40C66FF867C}">
                  <a14:compatExt spid="_x0000_s707585"/>
                </a:ext>
                <a:ext uri="{FF2B5EF4-FFF2-40B4-BE49-F238E27FC236}">
                  <a16:creationId xmlns:a16="http://schemas.microsoft.com/office/drawing/2014/main" id="{00000000-0008-0000-3300-000001C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07586" name="Button 2" hidden="1">
              <a:extLst>
                <a:ext uri="{63B3BB69-23CF-44E3-9099-C40C66FF867C}">
                  <a14:compatExt spid="_x0000_s707586"/>
                </a:ext>
                <a:ext uri="{FF2B5EF4-FFF2-40B4-BE49-F238E27FC236}">
                  <a16:creationId xmlns:a16="http://schemas.microsoft.com/office/drawing/2014/main" id="{00000000-0008-0000-3300-000002C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342900</xdr:colOff>
      <xdr:row>0</xdr:row>
      <xdr:rowOff>30480</xdr:rowOff>
    </xdr:from>
    <xdr:to>
      <xdr:col>17</xdr:col>
      <xdr:colOff>83820</xdr:colOff>
      <xdr:row>1</xdr:row>
      <xdr:rowOff>137160</xdr:rowOff>
    </xdr:to>
    <xdr:pic>
      <xdr:nvPicPr>
        <xdr:cNvPr id="707622" name="Kép 2">
          <a:extLst>
            <a:ext uri="{FF2B5EF4-FFF2-40B4-BE49-F238E27FC236}">
              <a16:creationId xmlns:a16="http://schemas.microsoft.com/office/drawing/2014/main" id="{612BA80E-4B9F-5D22-B973-0FDFA98A8A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2700" y="30480"/>
          <a:ext cx="4724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08609" name="Button 1" hidden="1">
              <a:extLst>
                <a:ext uri="{63B3BB69-23CF-44E3-9099-C40C66FF867C}">
                  <a14:compatExt spid="_x0000_s708609"/>
                </a:ext>
                <a:ext uri="{FF2B5EF4-FFF2-40B4-BE49-F238E27FC236}">
                  <a16:creationId xmlns:a16="http://schemas.microsoft.com/office/drawing/2014/main" id="{00000000-0008-0000-3400-000001D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08610" name="Button 2" hidden="1">
              <a:extLst>
                <a:ext uri="{63B3BB69-23CF-44E3-9099-C40C66FF867C}">
                  <a14:compatExt spid="_x0000_s708610"/>
                </a:ext>
                <a:ext uri="{FF2B5EF4-FFF2-40B4-BE49-F238E27FC236}">
                  <a16:creationId xmlns:a16="http://schemas.microsoft.com/office/drawing/2014/main" id="{00000000-0008-0000-3400-000002D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335280</xdr:colOff>
      <xdr:row>0</xdr:row>
      <xdr:rowOff>22860</xdr:rowOff>
    </xdr:from>
    <xdr:to>
      <xdr:col>17</xdr:col>
      <xdr:colOff>106680</xdr:colOff>
      <xdr:row>1</xdr:row>
      <xdr:rowOff>144780</xdr:rowOff>
    </xdr:to>
    <xdr:pic>
      <xdr:nvPicPr>
        <xdr:cNvPr id="708646" name="Kép 2">
          <a:extLst>
            <a:ext uri="{FF2B5EF4-FFF2-40B4-BE49-F238E27FC236}">
              <a16:creationId xmlns:a16="http://schemas.microsoft.com/office/drawing/2014/main" id="{B55B48B5-55A3-69B9-AF2A-90801DB1E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9840" y="22860"/>
          <a:ext cx="50292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09633" name="Button 1" hidden="1">
              <a:extLst>
                <a:ext uri="{63B3BB69-23CF-44E3-9099-C40C66FF867C}">
                  <a14:compatExt spid="_x0000_s709633"/>
                </a:ext>
                <a:ext uri="{FF2B5EF4-FFF2-40B4-BE49-F238E27FC236}">
                  <a16:creationId xmlns:a16="http://schemas.microsoft.com/office/drawing/2014/main" id="{00000000-0008-0000-3500-000001D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09634" name="Button 2" hidden="1">
              <a:extLst>
                <a:ext uri="{63B3BB69-23CF-44E3-9099-C40C66FF867C}">
                  <a14:compatExt spid="_x0000_s709634"/>
                </a:ext>
                <a:ext uri="{FF2B5EF4-FFF2-40B4-BE49-F238E27FC236}">
                  <a16:creationId xmlns:a16="http://schemas.microsoft.com/office/drawing/2014/main" id="{00000000-0008-0000-3500-000002D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335280</xdr:colOff>
      <xdr:row>0</xdr:row>
      <xdr:rowOff>0</xdr:rowOff>
    </xdr:from>
    <xdr:to>
      <xdr:col>17</xdr:col>
      <xdr:colOff>106680</xdr:colOff>
      <xdr:row>1</xdr:row>
      <xdr:rowOff>129540</xdr:rowOff>
    </xdr:to>
    <xdr:pic>
      <xdr:nvPicPr>
        <xdr:cNvPr id="709670" name="Kép 2">
          <a:extLst>
            <a:ext uri="{FF2B5EF4-FFF2-40B4-BE49-F238E27FC236}">
              <a16:creationId xmlns:a16="http://schemas.microsoft.com/office/drawing/2014/main" id="{DEAF1E36-A7B1-86C6-E739-2072B459DC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0"/>
          <a:ext cx="5029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914400</xdr:colOff>
          <xdr:row>0</xdr:row>
          <xdr:rowOff>152400</xdr:rowOff>
        </xdr:from>
        <xdr:to>
          <xdr:col>11</xdr:col>
          <xdr:colOff>22860</xdr:colOff>
          <xdr:row>1</xdr:row>
          <xdr:rowOff>114300</xdr:rowOff>
        </xdr:to>
        <xdr:sp macro="" textlink="">
          <xdr:nvSpPr>
            <xdr:cNvPr id="710657" name="Button 1" hidden="1">
              <a:extLst>
                <a:ext uri="{63B3BB69-23CF-44E3-9099-C40C66FF867C}">
                  <a14:compatExt spid="_x0000_s710657"/>
                </a:ext>
                <a:ext uri="{FF2B5EF4-FFF2-40B4-BE49-F238E27FC236}">
                  <a16:creationId xmlns:a16="http://schemas.microsoft.com/office/drawing/2014/main" id="{00000000-0008-0000-3600-000001D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472440</xdr:colOff>
      <xdr:row>0</xdr:row>
      <xdr:rowOff>68580</xdr:rowOff>
    </xdr:from>
    <xdr:to>
      <xdr:col>14</xdr:col>
      <xdr:colOff>441960</xdr:colOff>
      <xdr:row>1</xdr:row>
      <xdr:rowOff>129540</xdr:rowOff>
    </xdr:to>
    <xdr:pic>
      <xdr:nvPicPr>
        <xdr:cNvPr id="710695" name="Kép 2">
          <a:extLst>
            <a:ext uri="{FF2B5EF4-FFF2-40B4-BE49-F238E27FC236}">
              <a16:creationId xmlns:a16="http://schemas.microsoft.com/office/drawing/2014/main" id="{0B1C12BF-9BD5-6D16-7F8A-71D6DE1B16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0940" y="68580"/>
          <a:ext cx="48006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533400</xdr:colOff>
          <xdr:row>0</xdr:row>
          <xdr:rowOff>7620</xdr:rowOff>
        </xdr:from>
        <xdr:to>
          <xdr:col>14</xdr:col>
          <xdr:colOff>373380</xdr:colOff>
          <xdr:row>0</xdr:row>
          <xdr:rowOff>175260</xdr:rowOff>
        </xdr:to>
        <xdr:sp macro="" textlink="">
          <xdr:nvSpPr>
            <xdr:cNvPr id="711681" name="Button 1" hidden="1">
              <a:extLst>
                <a:ext uri="{63B3BB69-23CF-44E3-9099-C40C66FF867C}">
                  <a14:compatExt spid="_x0000_s711681"/>
                </a:ext>
                <a:ext uri="{FF2B5EF4-FFF2-40B4-BE49-F238E27FC236}">
                  <a16:creationId xmlns:a16="http://schemas.microsoft.com/office/drawing/2014/main" id="{00000000-0008-0000-3700-000001D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1682" name="Button 2" hidden="1">
              <a:extLst>
                <a:ext uri="{63B3BB69-23CF-44E3-9099-C40C66FF867C}">
                  <a14:compatExt spid="_x0000_s711682"/>
                </a:ext>
                <a:ext uri="{FF2B5EF4-FFF2-40B4-BE49-F238E27FC236}">
                  <a16:creationId xmlns:a16="http://schemas.microsoft.com/office/drawing/2014/main" id="{00000000-0008-0000-3700-000002D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243840</xdr:colOff>
      <xdr:row>0</xdr:row>
      <xdr:rowOff>0</xdr:rowOff>
    </xdr:from>
    <xdr:to>
      <xdr:col>19</xdr:col>
      <xdr:colOff>7620</xdr:colOff>
      <xdr:row>2</xdr:row>
      <xdr:rowOff>0</xdr:rowOff>
    </xdr:to>
    <xdr:pic>
      <xdr:nvPicPr>
        <xdr:cNvPr id="711718" name="Kép 2">
          <a:extLst>
            <a:ext uri="{FF2B5EF4-FFF2-40B4-BE49-F238E27FC236}">
              <a16:creationId xmlns:a16="http://schemas.microsoft.com/office/drawing/2014/main" id="{3E90F886-B6F0-523C-51BA-D42A507230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9360" y="0"/>
          <a:ext cx="55626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12705" name="Button 1" hidden="1">
              <a:extLst>
                <a:ext uri="{63B3BB69-23CF-44E3-9099-C40C66FF867C}">
                  <a14:compatExt spid="_x0000_s712705"/>
                </a:ext>
                <a:ext uri="{FF2B5EF4-FFF2-40B4-BE49-F238E27FC236}">
                  <a16:creationId xmlns:a16="http://schemas.microsoft.com/office/drawing/2014/main" id="{00000000-0008-0000-3800-000001E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2706" name="Button 2" hidden="1">
              <a:extLst>
                <a:ext uri="{63B3BB69-23CF-44E3-9099-C40C66FF867C}">
                  <a14:compatExt spid="_x0000_s712706"/>
                </a:ext>
                <a:ext uri="{FF2B5EF4-FFF2-40B4-BE49-F238E27FC236}">
                  <a16:creationId xmlns:a16="http://schemas.microsoft.com/office/drawing/2014/main" id="{00000000-0008-0000-3800-000002E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312420</xdr:colOff>
      <xdr:row>0</xdr:row>
      <xdr:rowOff>7620</xdr:rowOff>
    </xdr:from>
    <xdr:to>
      <xdr:col>17</xdr:col>
      <xdr:colOff>83820</xdr:colOff>
      <xdr:row>1</xdr:row>
      <xdr:rowOff>137160</xdr:rowOff>
    </xdr:to>
    <xdr:pic>
      <xdr:nvPicPr>
        <xdr:cNvPr id="712742" name="Kép 2">
          <a:extLst>
            <a:ext uri="{FF2B5EF4-FFF2-40B4-BE49-F238E27FC236}">
              <a16:creationId xmlns:a16="http://schemas.microsoft.com/office/drawing/2014/main" id="{A02FDF37-C903-B2B6-B8F2-30C8D1E5F9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8920" y="7620"/>
          <a:ext cx="5029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13729" name="Button 1" hidden="1">
              <a:extLst>
                <a:ext uri="{63B3BB69-23CF-44E3-9099-C40C66FF867C}">
                  <a14:compatExt spid="_x0000_s713729"/>
                </a:ext>
                <a:ext uri="{FF2B5EF4-FFF2-40B4-BE49-F238E27FC236}">
                  <a16:creationId xmlns:a16="http://schemas.microsoft.com/office/drawing/2014/main" id="{00000000-0008-0000-3900-000001E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3730" name="Button 2" hidden="1">
              <a:extLst>
                <a:ext uri="{63B3BB69-23CF-44E3-9099-C40C66FF867C}">
                  <a14:compatExt spid="_x0000_s713730"/>
                </a:ext>
                <a:ext uri="{FF2B5EF4-FFF2-40B4-BE49-F238E27FC236}">
                  <a16:creationId xmlns:a16="http://schemas.microsoft.com/office/drawing/2014/main" id="{00000000-0008-0000-3900-000002E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15</xdr:col>
      <xdr:colOff>76200</xdr:colOff>
      <xdr:row>0</xdr:row>
      <xdr:rowOff>38100</xdr:rowOff>
    </xdr:from>
    <xdr:to>
      <xdr:col>17</xdr:col>
      <xdr:colOff>106680</xdr:colOff>
      <xdr:row>1</xdr:row>
      <xdr:rowOff>160020</xdr:rowOff>
    </xdr:to>
    <xdr:pic>
      <xdr:nvPicPr>
        <xdr:cNvPr id="713766" name="Kép 2">
          <a:extLst>
            <a:ext uri="{FF2B5EF4-FFF2-40B4-BE49-F238E27FC236}">
              <a16:creationId xmlns:a16="http://schemas.microsoft.com/office/drawing/2014/main" id="{F749848D-0F2E-EBFA-22FD-D9D8EFC24F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38100"/>
          <a:ext cx="49530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14753" name="Button 1" hidden="1">
              <a:extLst>
                <a:ext uri="{63B3BB69-23CF-44E3-9099-C40C66FF867C}">
                  <a14:compatExt spid="_x0000_s714753"/>
                </a:ext>
                <a:ext uri="{FF2B5EF4-FFF2-40B4-BE49-F238E27FC236}">
                  <a16:creationId xmlns:a16="http://schemas.microsoft.com/office/drawing/2014/main" id="{00000000-0008-0000-3A00-000001E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441960</xdr:colOff>
      <xdr:row>0</xdr:row>
      <xdr:rowOff>60960</xdr:rowOff>
    </xdr:from>
    <xdr:to>
      <xdr:col>16</xdr:col>
      <xdr:colOff>449580</xdr:colOff>
      <xdr:row>1</xdr:row>
      <xdr:rowOff>144780</xdr:rowOff>
    </xdr:to>
    <xdr:pic>
      <xdr:nvPicPr>
        <xdr:cNvPr id="714790" name="Kép 2">
          <a:extLst>
            <a:ext uri="{FF2B5EF4-FFF2-40B4-BE49-F238E27FC236}">
              <a16:creationId xmlns:a16="http://schemas.microsoft.com/office/drawing/2014/main" id="{784254FB-BFAD-880F-9B3B-61F6882C71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77100" y="6096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12</xdr:col>
      <xdr:colOff>7620</xdr:colOff>
      <xdr:row>0</xdr:row>
      <xdr:rowOff>60960</xdr:rowOff>
    </xdr:from>
    <xdr:to>
      <xdr:col>12</xdr:col>
      <xdr:colOff>525780</xdr:colOff>
      <xdr:row>1</xdr:row>
      <xdr:rowOff>144780</xdr:rowOff>
    </xdr:to>
    <xdr:pic>
      <xdr:nvPicPr>
        <xdr:cNvPr id="746531" name="Kép 2">
          <a:extLst>
            <a:ext uri="{FF2B5EF4-FFF2-40B4-BE49-F238E27FC236}">
              <a16:creationId xmlns:a16="http://schemas.microsoft.com/office/drawing/2014/main" id="{C22BBCA4-55AF-129A-184F-6425E3C2F0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3180" y="6096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11</xdr:col>
      <xdr:colOff>563880</xdr:colOff>
      <xdr:row>0</xdr:row>
      <xdr:rowOff>60960</xdr:rowOff>
    </xdr:from>
    <xdr:to>
      <xdr:col>12</xdr:col>
      <xdr:colOff>495300</xdr:colOff>
      <xdr:row>1</xdr:row>
      <xdr:rowOff>137160</xdr:rowOff>
    </xdr:to>
    <xdr:pic>
      <xdr:nvPicPr>
        <xdr:cNvPr id="747555" name="Kép 2">
          <a:extLst>
            <a:ext uri="{FF2B5EF4-FFF2-40B4-BE49-F238E27FC236}">
              <a16:creationId xmlns:a16="http://schemas.microsoft.com/office/drawing/2014/main" id="{28A7ABE7-3B1A-9446-1884-4F79D8A4D0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24600" y="60960"/>
          <a:ext cx="51816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3489" name="Button 1" hidden="1">
              <a:extLst>
                <a:ext uri="{63B3BB69-23CF-44E3-9099-C40C66FF867C}">
                  <a14:compatExt spid="_x0000_s703489"/>
                </a:ext>
                <a:ext uri="{FF2B5EF4-FFF2-40B4-BE49-F238E27FC236}">
                  <a16:creationId xmlns:a16="http://schemas.microsoft.com/office/drawing/2014/main" id="{00000000-0008-0000-0700-000001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3490" name="Button 2" hidden="1">
              <a:extLst>
                <a:ext uri="{63B3BB69-23CF-44E3-9099-C40C66FF867C}">
                  <a14:compatExt spid="_x0000_s703490"/>
                </a:ext>
                <a:ext uri="{FF2B5EF4-FFF2-40B4-BE49-F238E27FC236}">
                  <a16:creationId xmlns:a16="http://schemas.microsoft.com/office/drawing/2014/main" id="{00000000-0008-0000-0700-000002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304800</xdr:colOff>
      <xdr:row>0</xdr:row>
      <xdr:rowOff>0</xdr:rowOff>
    </xdr:from>
    <xdr:to>
      <xdr:col>17</xdr:col>
      <xdr:colOff>91440</xdr:colOff>
      <xdr:row>1</xdr:row>
      <xdr:rowOff>144780</xdr:rowOff>
    </xdr:to>
    <xdr:pic>
      <xdr:nvPicPr>
        <xdr:cNvPr id="703526" name="Kép 2">
          <a:extLst>
            <a:ext uri="{FF2B5EF4-FFF2-40B4-BE49-F238E27FC236}">
              <a16:creationId xmlns:a16="http://schemas.microsoft.com/office/drawing/2014/main" id="{26F3EE0E-7B8D-4CB4-8B89-35DEABF973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61760" y="0"/>
          <a:ext cx="5181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11</xdr:col>
      <xdr:colOff>510540</xdr:colOff>
      <xdr:row>0</xdr:row>
      <xdr:rowOff>45720</xdr:rowOff>
    </xdr:from>
    <xdr:to>
      <xdr:col>12</xdr:col>
      <xdr:colOff>472440</xdr:colOff>
      <xdr:row>1</xdr:row>
      <xdr:rowOff>144780</xdr:rowOff>
    </xdr:to>
    <xdr:pic>
      <xdr:nvPicPr>
        <xdr:cNvPr id="748579" name="Kép 2">
          <a:extLst>
            <a:ext uri="{FF2B5EF4-FFF2-40B4-BE49-F238E27FC236}">
              <a16:creationId xmlns:a16="http://schemas.microsoft.com/office/drawing/2014/main" id="{8C0A478E-A861-19E3-D01C-3032BDA939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5080" y="45720"/>
          <a:ext cx="5486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11</xdr:col>
      <xdr:colOff>563880</xdr:colOff>
      <xdr:row>0</xdr:row>
      <xdr:rowOff>30480</xdr:rowOff>
    </xdr:from>
    <xdr:to>
      <xdr:col>12</xdr:col>
      <xdr:colOff>541020</xdr:colOff>
      <xdr:row>1</xdr:row>
      <xdr:rowOff>137160</xdr:rowOff>
    </xdr:to>
    <xdr:pic>
      <xdr:nvPicPr>
        <xdr:cNvPr id="749603" name="Kép 2">
          <a:extLst>
            <a:ext uri="{FF2B5EF4-FFF2-40B4-BE49-F238E27FC236}">
              <a16:creationId xmlns:a16="http://schemas.microsoft.com/office/drawing/2014/main" id="{52E779BE-DC73-FB76-65DF-2D6DCEBF94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70320" y="30480"/>
          <a:ext cx="56388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12</xdr:col>
      <xdr:colOff>22860</xdr:colOff>
      <xdr:row>0</xdr:row>
      <xdr:rowOff>0</xdr:rowOff>
    </xdr:from>
    <xdr:to>
      <xdr:col>13</xdr:col>
      <xdr:colOff>7620</xdr:colOff>
      <xdr:row>1</xdr:row>
      <xdr:rowOff>129540</xdr:rowOff>
    </xdr:to>
    <xdr:pic>
      <xdr:nvPicPr>
        <xdr:cNvPr id="750627" name="Kép 2">
          <a:extLst>
            <a:ext uri="{FF2B5EF4-FFF2-40B4-BE49-F238E27FC236}">
              <a16:creationId xmlns:a16="http://schemas.microsoft.com/office/drawing/2014/main" id="{99496EFC-3242-D27C-86F3-4CFE2396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6040" y="0"/>
          <a:ext cx="5715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11</xdr:col>
      <xdr:colOff>525780</xdr:colOff>
      <xdr:row>0</xdr:row>
      <xdr:rowOff>0</xdr:rowOff>
    </xdr:from>
    <xdr:to>
      <xdr:col>12</xdr:col>
      <xdr:colOff>541020</xdr:colOff>
      <xdr:row>1</xdr:row>
      <xdr:rowOff>137160</xdr:rowOff>
    </xdr:to>
    <xdr:pic>
      <xdr:nvPicPr>
        <xdr:cNvPr id="751651" name="Kép 2">
          <a:extLst>
            <a:ext uri="{FF2B5EF4-FFF2-40B4-BE49-F238E27FC236}">
              <a16:creationId xmlns:a16="http://schemas.microsoft.com/office/drawing/2014/main" id="{CCB22220-D6A9-C28A-F1F5-7421C450B5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2220" y="0"/>
          <a:ext cx="6019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15777" name="Button 1" hidden="1">
              <a:extLst>
                <a:ext uri="{63B3BB69-23CF-44E3-9099-C40C66FF867C}">
                  <a14:compatExt spid="_x0000_s715777"/>
                </a:ext>
                <a:ext uri="{FF2B5EF4-FFF2-40B4-BE49-F238E27FC236}">
                  <a16:creationId xmlns:a16="http://schemas.microsoft.com/office/drawing/2014/main" id="{00000000-0008-0000-4100-000001E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5778" name="Button 2" hidden="1">
              <a:extLst>
                <a:ext uri="{63B3BB69-23CF-44E3-9099-C40C66FF867C}">
                  <a14:compatExt spid="_x0000_s715778"/>
                </a:ext>
                <a:ext uri="{FF2B5EF4-FFF2-40B4-BE49-F238E27FC236}">
                  <a16:creationId xmlns:a16="http://schemas.microsoft.com/office/drawing/2014/main" id="{00000000-0008-0000-4100-000002E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0</xdr:rowOff>
    </xdr:from>
    <xdr:to>
      <xdr:col>17</xdr:col>
      <xdr:colOff>76200</xdr:colOff>
      <xdr:row>1</xdr:row>
      <xdr:rowOff>160020</xdr:rowOff>
    </xdr:to>
    <xdr:pic>
      <xdr:nvPicPr>
        <xdr:cNvPr id="715814" name="Kép 2">
          <a:extLst>
            <a:ext uri="{FF2B5EF4-FFF2-40B4-BE49-F238E27FC236}">
              <a16:creationId xmlns:a16="http://schemas.microsoft.com/office/drawing/2014/main" id="{923572A2-2810-62F3-7171-A4BBD8D297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0"/>
          <a:ext cx="54102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16801" name="Button 1" hidden="1">
              <a:extLst>
                <a:ext uri="{63B3BB69-23CF-44E3-9099-C40C66FF867C}">
                  <a14:compatExt spid="_x0000_s716801"/>
                </a:ext>
                <a:ext uri="{FF2B5EF4-FFF2-40B4-BE49-F238E27FC236}">
                  <a16:creationId xmlns:a16="http://schemas.microsoft.com/office/drawing/2014/main" id="{00000000-0008-0000-4200-000001F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6802" name="Button 2" hidden="1">
              <a:extLst>
                <a:ext uri="{63B3BB69-23CF-44E3-9099-C40C66FF867C}">
                  <a14:compatExt spid="_x0000_s716802"/>
                </a:ext>
                <a:ext uri="{FF2B5EF4-FFF2-40B4-BE49-F238E27FC236}">
                  <a16:creationId xmlns:a16="http://schemas.microsoft.com/office/drawing/2014/main" id="{00000000-0008-0000-4200-000002F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304800</xdr:colOff>
      <xdr:row>0</xdr:row>
      <xdr:rowOff>0</xdr:rowOff>
    </xdr:from>
    <xdr:to>
      <xdr:col>19</xdr:col>
      <xdr:colOff>7620</xdr:colOff>
      <xdr:row>2</xdr:row>
      <xdr:rowOff>0</xdr:rowOff>
    </xdr:to>
    <xdr:pic>
      <xdr:nvPicPr>
        <xdr:cNvPr id="716838" name="Kép 2">
          <a:extLst>
            <a:ext uri="{FF2B5EF4-FFF2-40B4-BE49-F238E27FC236}">
              <a16:creationId xmlns:a16="http://schemas.microsoft.com/office/drawing/2014/main" id="{F956F7E6-AF50-1668-006E-0FCBF6D29D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2240" y="0"/>
          <a:ext cx="54864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17825" name="Button 1" hidden="1">
              <a:extLst>
                <a:ext uri="{63B3BB69-23CF-44E3-9099-C40C66FF867C}">
                  <a14:compatExt spid="_x0000_s717825"/>
                </a:ext>
                <a:ext uri="{FF2B5EF4-FFF2-40B4-BE49-F238E27FC236}">
                  <a16:creationId xmlns:a16="http://schemas.microsoft.com/office/drawing/2014/main" id="{00000000-0008-0000-4300-000001F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7826" name="Button 2" hidden="1">
              <a:extLst>
                <a:ext uri="{63B3BB69-23CF-44E3-9099-C40C66FF867C}">
                  <a14:compatExt spid="_x0000_s717826"/>
                </a:ext>
                <a:ext uri="{FF2B5EF4-FFF2-40B4-BE49-F238E27FC236}">
                  <a16:creationId xmlns:a16="http://schemas.microsoft.com/office/drawing/2014/main" id="{00000000-0008-0000-4300-000002F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335280</xdr:colOff>
      <xdr:row>0</xdr:row>
      <xdr:rowOff>0</xdr:rowOff>
    </xdr:from>
    <xdr:to>
      <xdr:col>18</xdr:col>
      <xdr:colOff>0</xdr:colOff>
      <xdr:row>1</xdr:row>
      <xdr:rowOff>137160</xdr:rowOff>
    </xdr:to>
    <xdr:pic>
      <xdr:nvPicPr>
        <xdr:cNvPr id="717862" name="Kép 2">
          <a:extLst>
            <a:ext uri="{FF2B5EF4-FFF2-40B4-BE49-F238E27FC236}">
              <a16:creationId xmlns:a16="http://schemas.microsoft.com/office/drawing/2014/main" id="{AF43B1D9-83D6-D0F8-75B3-DF84469566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15100" y="0"/>
          <a:ext cx="5105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548640</xdr:colOff>
          <xdr:row>0</xdr:row>
          <xdr:rowOff>7620</xdr:rowOff>
        </xdr:from>
        <xdr:to>
          <xdr:col>14</xdr:col>
          <xdr:colOff>388620</xdr:colOff>
          <xdr:row>0</xdr:row>
          <xdr:rowOff>175260</xdr:rowOff>
        </xdr:to>
        <xdr:sp macro="" textlink="">
          <xdr:nvSpPr>
            <xdr:cNvPr id="718849" name="Button 1" hidden="1">
              <a:extLst>
                <a:ext uri="{63B3BB69-23CF-44E3-9099-C40C66FF867C}">
                  <a14:compatExt spid="_x0000_s718849"/>
                </a:ext>
                <a:ext uri="{FF2B5EF4-FFF2-40B4-BE49-F238E27FC236}">
                  <a16:creationId xmlns:a16="http://schemas.microsoft.com/office/drawing/2014/main" id="{00000000-0008-0000-4400-000001F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533400</xdr:colOff>
          <xdr:row>0</xdr:row>
          <xdr:rowOff>182880</xdr:rowOff>
        </xdr:from>
        <xdr:to>
          <xdr:col>14</xdr:col>
          <xdr:colOff>388620</xdr:colOff>
          <xdr:row>1</xdr:row>
          <xdr:rowOff>60960</xdr:rowOff>
        </xdr:to>
        <xdr:sp macro="" textlink="">
          <xdr:nvSpPr>
            <xdr:cNvPr id="718850" name="Button 2" hidden="1">
              <a:extLst>
                <a:ext uri="{63B3BB69-23CF-44E3-9099-C40C66FF867C}">
                  <a14:compatExt spid="_x0000_s718850"/>
                </a:ext>
                <a:ext uri="{FF2B5EF4-FFF2-40B4-BE49-F238E27FC236}">
                  <a16:creationId xmlns:a16="http://schemas.microsoft.com/office/drawing/2014/main" id="{00000000-0008-0000-4400-000002F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0</xdr:rowOff>
    </xdr:from>
    <xdr:to>
      <xdr:col>17</xdr:col>
      <xdr:colOff>83820</xdr:colOff>
      <xdr:row>2</xdr:row>
      <xdr:rowOff>0</xdr:rowOff>
    </xdr:to>
    <xdr:pic>
      <xdr:nvPicPr>
        <xdr:cNvPr id="718886" name="Kép 2">
          <a:extLst>
            <a:ext uri="{FF2B5EF4-FFF2-40B4-BE49-F238E27FC236}">
              <a16:creationId xmlns:a16="http://schemas.microsoft.com/office/drawing/2014/main" id="{6725BA8D-71FE-1581-B8BA-10443F16B9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0"/>
          <a:ext cx="54864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281940</xdr:colOff>
          <xdr:row>0</xdr:row>
          <xdr:rowOff>91440</xdr:rowOff>
        </xdr:from>
        <xdr:to>
          <xdr:col>12</xdr:col>
          <xdr:colOff>45720</xdr:colOff>
          <xdr:row>1</xdr:row>
          <xdr:rowOff>137160</xdr:rowOff>
        </xdr:to>
        <xdr:sp macro="" textlink="">
          <xdr:nvSpPr>
            <xdr:cNvPr id="719873" name="Button 1" hidden="1">
              <a:extLst>
                <a:ext uri="{63B3BB69-23CF-44E3-9099-C40C66FF867C}">
                  <a14:compatExt spid="_x0000_s719873"/>
                </a:ext>
                <a:ext uri="{FF2B5EF4-FFF2-40B4-BE49-F238E27FC236}">
                  <a16:creationId xmlns:a16="http://schemas.microsoft.com/office/drawing/2014/main" id="{00000000-0008-0000-4500-000001FC0A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137160</xdr:colOff>
      <xdr:row>0</xdr:row>
      <xdr:rowOff>0</xdr:rowOff>
    </xdr:from>
    <xdr:to>
      <xdr:col>15</xdr:col>
      <xdr:colOff>358140</xdr:colOff>
      <xdr:row>1</xdr:row>
      <xdr:rowOff>144780</xdr:rowOff>
    </xdr:to>
    <xdr:pic>
      <xdr:nvPicPr>
        <xdr:cNvPr id="719908" name="Kép 2">
          <a:extLst>
            <a:ext uri="{FF2B5EF4-FFF2-40B4-BE49-F238E27FC236}">
              <a16:creationId xmlns:a16="http://schemas.microsoft.com/office/drawing/2014/main" id="{B3A5AC08-857E-B24F-1A3A-17D3B7EF3D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01100" y="0"/>
          <a:ext cx="62484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20897" name="Button 1" hidden="1">
              <a:extLst>
                <a:ext uri="{63B3BB69-23CF-44E3-9099-C40C66FF867C}">
                  <a14:compatExt spid="_x0000_s720897"/>
                </a:ext>
                <a:ext uri="{FF2B5EF4-FFF2-40B4-BE49-F238E27FC236}">
                  <a16:creationId xmlns:a16="http://schemas.microsoft.com/office/drawing/2014/main" id="{00000000-0008-0000-4600-00000100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20898" name="Button 2" hidden="1">
              <a:extLst>
                <a:ext uri="{63B3BB69-23CF-44E3-9099-C40C66FF867C}">
                  <a14:compatExt spid="_x0000_s720898"/>
                </a:ext>
                <a:ext uri="{FF2B5EF4-FFF2-40B4-BE49-F238E27FC236}">
                  <a16:creationId xmlns:a16="http://schemas.microsoft.com/office/drawing/2014/main" id="{00000000-0008-0000-4600-00000200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342900</xdr:colOff>
      <xdr:row>0</xdr:row>
      <xdr:rowOff>38100</xdr:rowOff>
    </xdr:from>
    <xdr:to>
      <xdr:col>18</xdr:col>
      <xdr:colOff>0</xdr:colOff>
      <xdr:row>2</xdr:row>
      <xdr:rowOff>0</xdr:rowOff>
    </xdr:to>
    <xdr:pic>
      <xdr:nvPicPr>
        <xdr:cNvPr id="720934" name="Kép 2">
          <a:extLst>
            <a:ext uri="{FF2B5EF4-FFF2-40B4-BE49-F238E27FC236}">
              <a16:creationId xmlns:a16="http://schemas.microsoft.com/office/drawing/2014/main" id="{53D11AD5-BB66-26A1-9F2E-AA354D8169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2700" y="38100"/>
          <a:ext cx="5029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480060</xdr:colOff>
      <xdr:row>1</xdr:row>
      <xdr:rowOff>137160</xdr:rowOff>
    </xdr:to>
    <xdr:pic>
      <xdr:nvPicPr>
        <xdr:cNvPr id="298082" name="Kép 2">
          <a:extLst>
            <a:ext uri="{FF2B5EF4-FFF2-40B4-BE49-F238E27FC236}">
              <a16:creationId xmlns:a16="http://schemas.microsoft.com/office/drawing/2014/main" id="{26974760-23D8-9DFB-E9D5-6F66BB6EB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3180" y="5334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21921" name="Button 1" hidden="1">
              <a:extLst>
                <a:ext uri="{63B3BB69-23CF-44E3-9099-C40C66FF867C}">
                  <a14:compatExt spid="_x0000_s721921"/>
                </a:ext>
                <a:ext uri="{FF2B5EF4-FFF2-40B4-BE49-F238E27FC236}">
                  <a16:creationId xmlns:a16="http://schemas.microsoft.com/office/drawing/2014/main" id="{00000000-0008-0000-4700-00000104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21922" name="Button 2" hidden="1">
              <a:extLst>
                <a:ext uri="{63B3BB69-23CF-44E3-9099-C40C66FF867C}">
                  <a14:compatExt spid="_x0000_s721922"/>
                </a:ext>
                <a:ext uri="{FF2B5EF4-FFF2-40B4-BE49-F238E27FC236}">
                  <a16:creationId xmlns:a16="http://schemas.microsoft.com/office/drawing/2014/main" id="{00000000-0008-0000-4700-00000204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281940</xdr:colOff>
      <xdr:row>0</xdr:row>
      <xdr:rowOff>0</xdr:rowOff>
    </xdr:from>
    <xdr:to>
      <xdr:col>18</xdr:col>
      <xdr:colOff>0</xdr:colOff>
      <xdr:row>2</xdr:row>
      <xdr:rowOff>7620</xdr:rowOff>
    </xdr:to>
    <xdr:pic>
      <xdr:nvPicPr>
        <xdr:cNvPr id="721958" name="Kép 2">
          <a:extLst>
            <a:ext uri="{FF2B5EF4-FFF2-40B4-BE49-F238E27FC236}">
              <a16:creationId xmlns:a16="http://schemas.microsoft.com/office/drawing/2014/main" id="{D1D95CA8-2A58-6AA2-696D-9377DCB6F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8880" y="0"/>
          <a:ext cx="5638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22945" name="Button 1" hidden="1">
              <a:extLst>
                <a:ext uri="{63B3BB69-23CF-44E3-9099-C40C66FF867C}">
                  <a14:compatExt spid="_x0000_s722945"/>
                </a:ext>
                <a:ext uri="{FF2B5EF4-FFF2-40B4-BE49-F238E27FC236}">
                  <a16:creationId xmlns:a16="http://schemas.microsoft.com/office/drawing/2014/main" id="{00000000-0008-0000-4800-00000108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22946" name="Button 2" hidden="1">
              <a:extLst>
                <a:ext uri="{63B3BB69-23CF-44E3-9099-C40C66FF867C}">
                  <a14:compatExt spid="_x0000_s722946"/>
                </a:ext>
                <a:ext uri="{FF2B5EF4-FFF2-40B4-BE49-F238E27FC236}">
                  <a16:creationId xmlns:a16="http://schemas.microsoft.com/office/drawing/2014/main" id="{00000000-0008-0000-4800-00000208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312420</xdr:colOff>
      <xdr:row>0</xdr:row>
      <xdr:rowOff>0</xdr:rowOff>
    </xdr:from>
    <xdr:to>
      <xdr:col>17</xdr:col>
      <xdr:colOff>106680</xdr:colOff>
      <xdr:row>1</xdr:row>
      <xdr:rowOff>144780</xdr:rowOff>
    </xdr:to>
    <xdr:pic>
      <xdr:nvPicPr>
        <xdr:cNvPr id="722982" name="Kép 2">
          <a:extLst>
            <a:ext uri="{FF2B5EF4-FFF2-40B4-BE49-F238E27FC236}">
              <a16:creationId xmlns:a16="http://schemas.microsoft.com/office/drawing/2014/main" id="{861FEBAF-9024-FE0B-D7AA-5EC98BC35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0300" y="0"/>
          <a:ext cx="52578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03425" name="Button 1" hidden="1">
              <a:extLst>
                <a:ext uri="{63B3BB69-23CF-44E3-9099-C40C66FF867C}">
                  <a14:compatExt spid="_x0000_s103425"/>
                </a:ext>
                <a:ext uri="{FF2B5EF4-FFF2-40B4-BE49-F238E27FC236}">
                  <a16:creationId xmlns:a16="http://schemas.microsoft.com/office/drawing/2014/main" id="{00000000-0008-0000-0900-000001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03426" name="Button 2" hidden="1">
              <a:extLst>
                <a:ext uri="{63B3BB69-23CF-44E3-9099-C40C66FF867C}">
                  <a14:compatExt spid="_x0000_s103426"/>
                </a:ext>
                <a:ext uri="{FF2B5EF4-FFF2-40B4-BE49-F238E27FC236}">
                  <a16:creationId xmlns:a16="http://schemas.microsoft.com/office/drawing/2014/main" id="{00000000-0008-0000-0900-000002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251460</xdr:colOff>
      <xdr:row>0</xdr:row>
      <xdr:rowOff>0</xdr:rowOff>
    </xdr:from>
    <xdr:to>
      <xdr:col>17</xdr:col>
      <xdr:colOff>68580</xdr:colOff>
      <xdr:row>1</xdr:row>
      <xdr:rowOff>160020</xdr:rowOff>
    </xdr:to>
    <xdr:pic>
      <xdr:nvPicPr>
        <xdr:cNvPr id="103534" name="Kép 2">
          <a:extLst>
            <a:ext uri="{FF2B5EF4-FFF2-40B4-BE49-F238E27FC236}">
              <a16:creationId xmlns:a16="http://schemas.microsoft.com/office/drawing/2014/main" id="{FCD97DA1-55B1-A38D-6651-1B02936487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69380" y="0"/>
          <a:ext cx="54864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52289" name="Button 1" hidden="1">
              <a:extLst>
                <a:ext uri="{63B3BB69-23CF-44E3-9099-C40C66FF867C}">
                  <a14:compatExt spid="_x0000_s652289"/>
                </a:ext>
                <a:ext uri="{FF2B5EF4-FFF2-40B4-BE49-F238E27FC236}">
                  <a16:creationId xmlns:a16="http://schemas.microsoft.com/office/drawing/2014/main" id="{00000000-0008-0000-0A00-000001F4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52290" name="Button 2" hidden="1">
              <a:extLst>
                <a:ext uri="{63B3BB69-23CF-44E3-9099-C40C66FF867C}">
                  <a14:compatExt spid="_x0000_s652290"/>
                </a:ext>
                <a:ext uri="{FF2B5EF4-FFF2-40B4-BE49-F238E27FC236}">
                  <a16:creationId xmlns:a16="http://schemas.microsoft.com/office/drawing/2014/main" id="{00000000-0008-0000-0A00-000002F4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281940</xdr:colOff>
      <xdr:row>0</xdr:row>
      <xdr:rowOff>38100</xdr:rowOff>
    </xdr:from>
    <xdr:to>
      <xdr:col>17</xdr:col>
      <xdr:colOff>60960</xdr:colOff>
      <xdr:row>2</xdr:row>
      <xdr:rowOff>0</xdr:rowOff>
    </xdr:to>
    <xdr:pic>
      <xdr:nvPicPr>
        <xdr:cNvPr id="652327" name="Kép 2">
          <a:extLst>
            <a:ext uri="{FF2B5EF4-FFF2-40B4-BE49-F238E27FC236}">
              <a16:creationId xmlns:a16="http://schemas.microsoft.com/office/drawing/2014/main" id="{98EABC23-54F2-7515-E68B-36696CC430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38100"/>
          <a:ext cx="5105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omments" Target="../comments4.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omments" Target="../comments5.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omments" Target="../comments6.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7.xml"/><Relationship Id="rId1" Type="http://schemas.openxmlformats.org/officeDocument/2006/relationships/printerSettings" Target="../printerSettings/printerSettings18.bin"/><Relationship Id="rId5" Type="http://schemas.openxmlformats.org/officeDocument/2006/relationships/comments" Target="../comments7.xml"/><Relationship Id="rId4" Type="http://schemas.openxmlformats.org/officeDocument/2006/relationships/ctrlProp" Target="../ctrlProps/ctrlProp14.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8.xml"/><Relationship Id="rId1" Type="http://schemas.openxmlformats.org/officeDocument/2006/relationships/printerSettings" Target="../printerSettings/printerSettings19.bin"/><Relationship Id="rId6" Type="http://schemas.openxmlformats.org/officeDocument/2006/relationships/comments" Target="../comments8.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22.xml.rels><?xml version="1.0" encoding="UTF-8" standalone="yes"?>
<Relationships xmlns="http://schemas.openxmlformats.org/package/2006/relationships"><Relationship Id="rId3" Type="http://schemas.openxmlformats.org/officeDocument/2006/relationships/ctrlProp" Target="../ctrlProps/ctrlProp17.xml"/><Relationship Id="rId2" Type="http://schemas.openxmlformats.org/officeDocument/2006/relationships/vmlDrawing" Target="../drawings/vmlDrawing10.vml"/><Relationship Id="rId1" Type="http://schemas.openxmlformats.org/officeDocument/2006/relationships/drawing" Target="../drawings/drawing19.xml"/><Relationship Id="rId5" Type="http://schemas.openxmlformats.org/officeDocument/2006/relationships/comments" Target="../comments9.xml"/><Relationship Id="rId4" Type="http://schemas.openxmlformats.org/officeDocument/2006/relationships/ctrlProp" Target="../ctrlProps/ctrlProp18.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0.xml"/><Relationship Id="rId1" Type="http://schemas.openxmlformats.org/officeDocument/2006/relationships/printerSettings" Target="../printerSettings/printerSettings20.bin"/><Relationship Id="rId6" Type="http://schemas.openxmlformats.org/officeDocument/2006/relationships/comments" Target="../comments10.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1.xml"/><Relationship Id="rId1" Type="http://schemas.openxmlformats.org/officeDocument/2006/relationships/printerSettings" Target="../printerSettings/printerSettings21.bin"/><Relationship Id="rId5" Type="http://schemas.openxmlformats.org/officeDocument/2006/relationships/comments" Target="../comments11.xml"/><Relationship Id="rId4" Type="http://schemas.openxmlformats.org/officeDocument/2006/relationships/ctrlProp" Target="../ctrlProps/ctrlProp2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8.xml"/><Relationship Id="rId1" Type="http://schemas.openxmlformats.org/officeDocument/2006/relationships/printerSettings" Target="../printerSettings/printerSettings28.bin"/><Relationship Id="rId6" Type="http://schemas.openxmlformats.org/officeDocument/2006/relationships/comments" Target="../comments12.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9.xml"/><Relationship Id="rId1" Type="http://schemas.openxmlformats.org/officeDocument/2006/relationships/printerSettings" Target="../printerSettings/printerSettings29.bin"/><Relationship Id="rId6" Type="http://schemas.openxmlformats.org/officeDocument/2006/relationships/comments" Target="../comments13.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30.xml"/><Relationship Id="rId1" Type="http://schemas.openxmlformats.org/officeDocument/2006/relationships/printerSettings" Target="../printerSettings/printerSettings30.bin"/><Relationship Id="rId6" Type="http://schemas.openxmlformats.org/officeDocument/2006/relationships/comments" Target="../comments14.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31.xml"/><Relationship Id="rId1" Type="http://schemas.openxmlformats.org/officeDocument/2006/relationships/printerSettings" Target="../printerSettings/printerSettings31.bin"/><Relationship Id="rId4" Type="http://schemas.openxmlformats.org/officeDocument/2006/relationships/ctrlProp" Target="../ctrlProps/ctrlProp28.xml"/></Relationships>
</file>

<file path=xl/worksheets/_rels/sheet35.xml.rels><?xml version="1.0" encoding="UTF-8" standalone="yes"?>
<Relationships xmlns="http://schemas.openxmlformats.org/package/2006/relationships"><Relationship Id="rId3" Type="http://schemas.openxmlformats.org/officeDocument/2006/relationships/ctrlProp" Target="../ctrlProps/ctrlProp29.xml"/><Relationship Id="rId2" Type="http://schemas.openxmlformats.org/officeDocument/2006/relationships/vmlDrawing" Target="../drawings/vmlDrawing17.vml"/><Relationship Id="rId1" Type="http://schemas.openxmlformats.org/officeDocument/2006/relationships/drawing" Target="../drawings/drawing32.xml"/><Relationship Id="rId5" Type="http://schemas.openxmlformats.org/officeDocument/2006/relationships/comments" Target="../comments15.xml"/><Relationship Id="rId4" Type="http://schemas.openxmlformats.org/officeDocument/2006/relationships/ctrlProp" Target="../ctrlProps/ctrlProp30.xml"/></Relationships>
</file>

<file path=xl/worksheets/_rels/sheet36.xml.rels><?xml version="1.0" encoding="UTF-8" standalone="yes"?>
<Relationships xmlns="http://schemas.openxmlformats.org/package/2006/relationships"><Relationship Id="rId3" Type="http://schemas.openxmlformats.org/officeDocument/2006/relationships/ctrlProp" Target="../ctrlProps/ctrlProp31.xml"/><Relationship Id="rId2" Type="http://schemas.openxmlformats.org/officeDocument/2006/relationships/vmlDrawing" Target="../drawings/vmlDrawing18.vml"/><Relationship Id="rId1" Type="http://schemas.openxmlformats.org/officeDocument/2006/relationships/drawing" Target="../drawings/drawing33.xml"/><Relationship Id="rId5" Type="http://schemas.openxmlformats.org/officeDocument/2006/relationships/comments" Target="../comments16.xml"/><Relationship Id="rId4" Type="http://schemas.openxmlformats.org/officeDocument/2006/relationships/ctrlProp" Target="../ctrlProps/ctrlProp32.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34.xml"/><Relationship Id="rId1" Type="http://schemas.openxmlformats.org/officeDocument/2006/relationships/printerSettings" Target="../printerSettings/printerSettings32.bin"/><Relationship Id="rId6" Type="http://schemas.openxmlformats.org/officeDocument/2006/relationships/comments" Target="../comments17.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35.xml"/><Relationship Id="rId1" Type="http://schemas.openxmlformats.org/officeDocument/2006/relationships/printerSettings" Target="../printerSettings/printerSettings33.bin"/><Relationship Id="rId5" Type="http://schemas.openxmlformats.org/officeDocument/2006/relationships/comments" Target="../comments18.xml"/><Relationship Id="rId4" Type="http://schemas.openxmlformats.org/officeDocument/2006/relationships/ctrlProp" Target="../ctrlProps/ctrlProp35.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36.xml"/><Relationship Id="rId1" Type="http://schemas.openxmlformats.org/officeDocument/2006/relationships/printerSettings" Target="../printerSettings/printerSettings34.bin"/><Relationship Id="rId6" Type="http://schemas.openxmlformats.org/officeDocument/2006/relationships/comments" Target="../comments19.xml"/><Relationship Id="rId5" Type="http://schemas.openxmlformats.org/officeDocument/2006/relationships/ctrlProp" Target="../ctrlProps/ctrlProp37.xml"/><Relationship Id="rId4" Type="http://schemas.openxmlformats.org/officeDocument/2006/relationships/ctrlProp" Target="../ctrlProps/ctrlProp3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3" Type="http://schemas.openxmlformats.org/officeDocument/2006/relationships/ctrlProp" Target="../ctrlProps/ctrlProp38.xml"/><Relationship Id="rId2" Type="http://schemas.openxmlformats.org/officeDocument/2006/relationships/vmlDrawing" Target="../drawings/vmlDrawing22.vml"/><Relationship Id="rId1" Type="http://schemas.openxmlformats.org/officeDocument/2006/relationships/drawing" Target="../drawings/drawing37.xml"/><Relationship Id="rId5" Type="http://schemas.openxmlformats.org/officeDocument/2006/relationships/comments" Target="../comments20.xml"/><Relationship Id="rId4" Type="http://schemas.openxmlformats.org/officeDocument/2006/relationships/ctrlProp" Target="../ctrlProps/ctrlProp39.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38.xml"/><Relationship Id="rId1" Type="http://schemas.openxmlformats.org/officeDocument/2006/relationships/printerSettings" Target="../printerSettings/printerSettings35.bin"/><Relationship Id="rId6" Type="http://schemas.openxmlformats.org/officeDocument/2006/relationships/comments" Target="../comments21.xml"/><Relationship Id="rId5" Type="http://schemas.openxmlformats.org/officeDocument/2006/relationships/ctrlProp" Target="../ctrlProps/ctrlProp41.xml"/><Relationship Id="rId4" Type="http://schemas.openxmlformats.org/officeDocument/2006/relationships/ctrlProp" Target="../ctrlProps/ctrlProp40.x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39.xml"/><Relationship Id="rId1" Type="http://schemas.openxmlformats.org/officeDocument/2006/relationships/printerSettings" Target="../printerSettings/printerSettings36.bin"/><Relationship Id="rId5" Type="http://schemas.openxmlformats.org/officeDocument/2006/relationships/comments" Target="../comments22.xml"/><Relationship Id="rId4" Type="http://schemas.openxmlformats.org/officeDocument/2006/relationships/ctrlProp" Target="../ctrlProps/ctrlProp42.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46.xml"/><Relationship Id="rId1" Type="http://schemas.openxmlformats.org/officeDocument/2006/relationships/printerSettings" Target="../printerSettings/printerSettings43.bin"/><Relationship Id="rId6" Type="http://schemas.openxmlformats.org/officeDocument/2006/relationships/comments" Target="../comments23.xml"/><Relationship Id="rId5" Type="http://schemas.openxmlformats.org/officeDocument/2006/relationships/ctrlProp" Target="../ctrlProps/ctrlProp44.xml"/><Relationship Id="rId4" Type="http://schemas.openxmlformats.org/officeDocument/2006/relationships/ctrlProp" Target="../ctrlProps/ctrlProp4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47.xml"/><Relationship Id="rId1" Type="http://schemas.openxmlformats.org/officeDocument/2006/relationships/printerSettings" Target="../printerSettings/printerSettings44.bin"/><Relationship Id="rId6" Type="http://schemas.openxmlformats.org/officeDocument/2006/relationships/comments" Target="../comments24.xml"/><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48.xml"/><Relationship Id="rId1" Type="http://schemas.openxmlformats.org/officeDocument/2006/relationships/printerSettings" Target="../printerSettings/printerSettings45.bin"/><Relationship Id="rId6" Type="http://schemas.openxmlformats.org/officeDocument/2006/relationships/comments" Target="../comments25.xml"/><Relationship Id="rId5" Type="http://schemas.openxmlformats.org/officeDocument/2006/relationships/ctrlProp" Target="../ctrlProps/ctrlProp48.xml"/><Relationship Id="rId4" Type="http://schemas.openxmlformats.org/officeDocument/2006/relationships/ctrlProp" Target="../ctrlProps/ctrlProp47.xml"/></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49.xml"/><Relationship Id="rId1" Type="http://schemas.openxmlformats.org/officeDocument/2006/relationships/printerSettings" Target="../printerSettings/printerSettings46.bin"/><Relationship Id="rId4" Type="http://schemas.openxmlformats.org/officeDocument/2006/relationships/ctrlProp" Target="../ctrlProps/ctrlProp49.xml"/></Relationships>
</file>

<file path=xl/worksheets/_rels/sheet53.xml.rels><?xml version="1.0" encoding="UTF-8" standalone="yes"?>
<Relationships xmlns="http://schemas.openxmlformats.org/package/2006/relationships"><Relationship Id="rId3" Type="http://schemas.openxmlformats.org/officeDocument/2006/relationships/ctrlProp" Target="../ctrlProps/ctrlProp50.xml"/><Relationship Id="rId2" Type="http://schemas.openxmlformats.org/officeDocument/2006/relationships/vmlDrawing" Target="../drawings/vmlDrawing29.vml"/><Relationship Id="rId1" Type="http://schemas.openxmlformats.org/officeDocument/2006/relationships/drawing" Target="../drawings/drawing50.xml"/><Relationship Id="rId5" Type="http://schemas.openxmlformats.org/officeDocument/2006/relationships/comments" Target="../comments26.xml"/><Relationship Id="rId4" Type="http://schemas.openxmlformats.org/officeDocument/2006/relationships/ctrlProp" Target="../ctrlProps/ctrlProp51.xml"/></Relationships>
</file>

<file path=xl/worksheets/_rels/sheet54.xml.rels><?xml version="1.0" encoding="UTF-8" standalone="yes"?>
<Relationships xmlns="http://schemas.openxmlformats.org/package/2006/relationships"><Relationship Id="rId3" Type="http://schemas.openxmlformats.org/officeDocument/2006/relationships/ctrlProp" Target="../ctrlProps/ctrlProp52.xml"/><Relationship Id="rId2" Type="http://schemas.openxmlformats.org/officeDocument/2006/relationships/vmlDrawing" Target="../drawings/vmlDrawing30.vml"/><Relationship Id="rId1" Type="http://schemas.openxmlformats.org/officeDocument/2006/relationships/drawing" Target="../drawings/drawing51.xml"/><Relationship Id="rId5" Type="http://schemas.openxmlformats.org/officeDocument/2006/relationships/comments" Target="../comments27.xml"/><Relationship Id="rId4" Type="http://schemas.openxmlformats.org/officeDocument/2006/relationships/ctrlProp" Target="../ctrlProps/ctrlProp53.xml"/></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52.xml"/><Relationship Id="rId1" Type="http://schemas.openxmlformats.org/officeDocument/2006/relationships/printerSettings" Target="../printerSettings/printerSettings47.bin"/><Relationship Id="rId6" Type="http://schemas.openxmlformats.org/officeDocument/2006/relationships/comments" Target="../comments28.xml"/><Relationship Id="rId5" Type="http://schemas.openxmlformats.org/officeDocument/2006/relationships/ctrlProp" Target="../ctrlProps/ctrlProp55.xml"/><Relationship Id="rId4" Type="http://schemas.openxmlformats.org/officeDocument/2006/relationships/ctrlProp" Target="../ctrlProps/ctrlProp54.xml"/></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53.xml"/><Relationship Id="rId1" Type="http://schemas.openxmlformats.org/officeDocument/2006/relationships/printerSettings" Target="../printerSettings/printerSettings48.bin"/><Relationship Id="rId5" Type="http://schemas.openxmlformats.org/officeDocument/2006/relationships/comments" Target="../comments29.xml"/><Relationship Id="rId4" Type="http://schemas.openxmlformats.org/officeDocument/2006/relationships/ctrlProp" Target="../ctrlProps/ctrlProp56.xml"/></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54.xml"/><Relationship Id="rId1" Type="http://schemas.openxmlformats.org/officeDocument/2006/relationships/printerSettings" Target="../printerSettings/printerSettings49.bin"/><Relationship Id="rId6" Type="http://schemas.openxmlformats.org/officeDocument/2006/relationships/comments" Target="../comments30.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58.xml.rels><?xml version="1.0" encoding="UTF-8" standalone="yes"?>
<Relationships xmlns="http://schemas.openxmlformats.org/package/2006/relationships"><Relationship Id="rId3" Type="http://schemas.openxmlformats.org/officeDocument/2006/relationships/ctrlProp" Target="../ctrlProps/ctrlProp59.xml"/><Relationship Id="rId2" Type="http://schemas.openxmlformats.org/officeDocument/2006/relationships/vmlDrawing" Target="../drawings/vmlDrawing34.vml"/><Relationship Id="rId1" Type="http://schemas.openxmlformats.org/officeDocument/2006/relationships/drawing" Target="../drawings/drawing55.xml"/><Relationship Id="rId5" Type="http://schemas.openxmlformats.org/officeDocument/2006/relationships/comments" Target="../comments31.xml"/><Relationship Id="rId4" Type="http://schemas.openxmlformats.org/officeDocument/2006/relationships/ctrlProp" Target="../ctrlProps/ctrlProp60.xml"/></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56.xml"/><Relationship Id="rId1" Type="http://schemas.openxmlformats.org/officeDocument/2006/relationships/printerSettings" Target="../printerSettings/printerSettings50.bin"/><Relationship Id="rId6" Type="http://schemas.openxmlformats.org/officeDocument/2006/relationships/comments" Target="../comments32.xml"/><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57.xml"/><Relationship Id="rId1" Type="http://schemas.openxmlformats.org/officeDocument/2006/relationships/printerSettings" Target="../printerSettings/printerSettings51.bin"/><Relationship Id="rId5" Type="http://schemas.openxmlformats.org/officeDocument/2006/relationships/comments" Target="../comments33.xml"/><Relationship Id="rId4" Type="http://schemas.openxmlformats.org/officeDocument/2006/relationships/ctrlProp" Target="../ctrlProps/ctrlProp63.xml"/></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2.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3.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4.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55.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56.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57.bin"/></Relationships>
</file>

<file path=xl/worksheets/_rels/sheet67.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64.xml"/><Relationship Id="rId1" Type="http://schemas.openxmlformats.org/officeDocument/2006/relationships/printerSettings" Target="../printerSettings/printerSettings58.bin"/><Relationship Id="rId6" Type="http://schemas.openxmlformats.org/officeDocument/2006/relationships/comments" Target="../comments34.xml"/><Relationship Id="rId5" Type="http://schemas.openxmlformats.org/officeDocument/2006/relationships/ctrlProp" Target="../ctrlProps/ctrlProp65.xml"/><Relationship Id="rId4" Type="http://schemas.openxmlformats.org/officeDocument/2006/relationships/ctrlProp" Target="../ctrlProps/ctrlProp64.xml"/></Relationships>
</file>

<file path=xl/worksheets/_rels/sheet68.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65.xml"/><Relationship Id="rId1" Type="http://schemas.openxmlformats.org/officeDocument/2006/relationships/printerSettings" Target="../printerSettings/printerSettings59.bin"/><Relationship Id="rId6" Type="http://schemas.openxmlformats.org/officeDocument/2006/relationships/comments" Target="../comments35.xml"/><Relationship Id="rId5" Type="http://schemas.openxmlformats.org/officeDocument/2006/relationships/ctrlProp" Target="../ctrlProps/ctrlProp67.xml"/><Relationship Id="rId4" Type="http://schemas.openxmlformats.org/officeDocument/2006/relationships/ctrlProp" Target="../ctrlProps/ctrlProp66.xml"/></Relationships>
</file>

<file path=xl/worksheets/_rels/sheet69.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66.xml"/><Relationship Id="rId1" Type="http://schemas.openxmlformats.org/officeDocument/2006/relationships/printerSettings" Target="../printerSettings/printerSettings60.bin"/><Relationship Id="rId6" Type="http://schemas.openxmlformats.org/officeDocument/2006/relationships/comments" Target="../comments36.xml"/><Relationship Id="rId5" Type="http://schemas.openxmlformats.org/officeDocument/2006/relationships/ctrlProp" Target="../ctrlProps/ctrlProp69.xml"/><Relationship Id="rId4" Type="http://schemas.openxmlformats.org/officeDocument/2006/relationships/ctrlProp" Target="../ctrlProps/ctrlProp68.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70.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67.xml"/><Relationship Id="rId1" Type="http://schemas.openxmlformats.org/officeDocument/2006/relationships/printerSettings" Target="../printerSettings/printerSettings61.bin"/><Relationship Id="rId6" Type="http://schemas.openxmlformats.org/officeDocument/2006/relationships/comments" Target="../comments37.xml"/><Relationship Id="rId5" Type="http://schemas.openxmlformats.org/officeDocument/2006/relationships/ctrlProp" Target="../ctrlProps/ctrlProp71.xml"/><Relationship Id="rId4" Type="http://schemas.openxmlformats.org/officeDocument/2006/relationships/ctrlProp" Target="../ctrlProps/ctrlProp70.xml"/></Relationships>
</file>

<file path=xl/worksheets/_rels/sheet71.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68.xml"/><Relationship Id="rId1" Type="http://schemas.openxmlformats.org/officeDocument/2006/relationships/printerSettings" Target="../printerSettings/printerSettings62.bin"/><Relationship Id="rId4" Type="http://schemas.openxmlformats.org/officeDocument/2006/relationships/ctrlProp" Target="../ctrlProps/ctrlProp72.xml"/></Relationships>
</file>

<file path=xl/worksheets/_rels/sheet72.xml.rels><?xml version="1.0" encoding="UTF-8" standalone="yes"?>
<Relationships xmlns="http://schemas.openxmlformats.org/package/2006/relationships"><Relationship Id="rId3" Type="http://schemas.openxmlformats.org/officeDocument/2006/relationships/ctrlProp" Target="../ctrlProps/ctrlProp73.xml"/><Relationship Id="rId2" Type="http://schemas.openxmlformats.org/officeDocument/2006/relationships/vmlDrawing" Target="../drawings/vmlDrawing42.vml"/><Relationship Id="rId1" Type="http://schemas.openxmlformats.org/officeDocument/2006/relationships/drawing" Target="../drawings/drawing69.xml"/><Relationship Id="rId5" Type="http://schemas.openxmlformats.org/officeDocument/2006/relationships/comments" Target="../comments38.xml"/><Relationship Id="rId4" Type="http://schemas.openxmlformats.org/officeDocument/2006/relationships/ctrlProp" Target="../ctrlProps/ctrlProp74.xml"/></Relationships>
</file>

<file path=xl/worksheets/_rels/sheet73.xml.rels><?xml version="1.0" encoding="UTF-8" standalone="yes"?>
<Relationships xmlns="http://schemas.openxmlformats.org/package/2006/relationships"><Relationship Id="rId3" Type="http://schemas.openxmlformats.org/officeDocument/2006/relationships/ctrlProp" Target="../ctrlProps/ctrlProp75.xml"/><Relationship Id="rId2" Type="http://schemas.openxmlformats.org/officeDocument/2006/relationships/vmlDrawing" Target="../drawings/vmlDrawing43.vml"/><Relationship Id="rId1" Type="http://schemas.openxmlformats.org/officeDocument/2006/relationships/drawing" Target="../drawings/drawing70.xml"/><Relationship Id="rId5" Type="http://schemas.openxmlformats.org/officeDocument/2006/relationships/comments" Target="../comments39.xml"/><Relationship Id="rId4" Type="http://schemas.openxmlformats.org/officeDocument/2006/relationships/ctrlProp" Target="../ctrlProps/ctrlProp76.xml"/></Relationships>
</file>

<file path=xl/worksheets/_rels/sheet74.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71.xml"/><Relationship Id="rId1" Type="http://schemas.openxmlformats.org/officeDocument/2006/relationships/printerSettings" Target="../printerSettings/printerSettings63.bin"/><Relationship Id="rId6" Type="http://schemas.openxmlformats.org/officeDocument/2006/relationships/comments" Target="../comments40.xml"/><Relationship Id="rId5" Type="http://schemas.openxmlformats.org/officeDocument/2006/relationships/ctrlProp" Target="../ctrlProps/ctrlProp78.xml"/><Relationship Id="rId4" Type="http://schemas.openxmlformats.org/officeDocument/2006/relationships/ctrlProp" Target="../ctrlProps/ctrlProp7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omments" Target="../comments2.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omments" Target="../comments3.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3285D-71F0-4970-8C39-E531A66559DD}">
  <sheetPr codeName="Sheet1"/>
  <dimension ref="A1:G18"/>
  <sheetViews>
    <sheetView showGridLines="0" showZeros="0" workbookViewId="0">
      <selection activeCell="E14" sqref="E14"/>
    </sheetView>
  </sheetViews>
  <sheetFormatPr defaultRowHeight="13.2" x14ac:dyDescent="0.25"/>
  <cols>
    <col min="1" max="4" width="19.109375" customWidth="1"/>
    <col min="5" max="5" width="19.109375" style="1" customWidth="1"/>
  </cols>
  <sheetData>
    <row r="1" spans="1:7" s="2" customFormat="1" ht="49.5" customHeight="1" thickBot="1" x14ac:dyDescent="0.3">
      <c r="A1" s="365" t="s">
        <v>207</v>
      </c>
      <c r="B1" s="3"/>
      <c r="C1" s="3"/>
      <c r="D1" s="366"/>
      <c r="E1" s="4"/>
      <c r="F1" s="5"/>
      <c r="G1" s="5"/>
    </row>
    <row r="2" spans="1:7" s="6" customFormat="1" ht="36.75" customHeight="1" thickBot="1" x14ac:dyDescent="0.3">
      <c r="A2" s="7" t="s">
        <v>75</v>
      </c>
      <c r="B2" s="8"/>
      <c r="C2" s="8"/>
      <c r="D2" s="8"/>
      <c r="E2" s="9"/>
      <c r="F2" s="10"/>
      <c r="G2" s="10"/>
    </row>
    <row r="3" spans="1:7" s="2" customFormat="1" ht="6" customHeight="1" thickBot="1" x14ac:dyDescent="0.3">
      <c r="A3" s="12"/>
      <c r="B3" s="13"/>
      <c r="C3" s="13"/>
      <c r="D3" s="13"/>
      <c r="E3" s="14"/>
      <c r="F3" s="5"/>
      <c r="G3" s="5"/>
    </row>
    <row r="4" spans="1:7" s="2" customFormat="1" ht="20.25" customHeight="1" thickBot="1" x14ac:dyDescent="0.3">
      <c r="A4" s="15" t="s">
        <v>76</v>
      </c>
      <c r="B4" s="16"/>
      <c r="C4" s="16"/>
      <c r="D4" s="16"/>
      <c r="E4" s="17"/>
      <c r="F4" s="5"/>
      <c r="G4" s="5"/>
    </row>
    <row r="5" spans="1:7" s="18" customFormat="1" ht="15" customHeight="1" x14ac:dyDescent="0.25">
      <c r="A5" s="403" t="s">
        <v>77</v>
      </c>
      <c r="B5" s="21"/>
      <c r="C5" s="21"/>
      <c r="D5" s="21"/>
      <c r="E5" s="615"/>
      <c r="F5" s="24"/>
      <c r="G5" s="25"/>
    </row>
    <row r="6" spans="1:7" s="2" customFormat="1" ht="24.6" x14ac:dyDescent="0.25">
      <c r="A6" s="702" t="s">
        <v>229</v>
      </c>
      <c r="B6" s="616"/>
      <c r="C6" s="26"/>
      <c r="D6" s="27"/>
      <c r="E6" s="28"/>
      <c r="F6" s="5"/>
      <c r="G6" s="5"/>
    </row>
    <row r="7" spans="1:7" s="18" customFormat="1" ht="15" customHeight="1" x14ac:dyDescent="0.25">
      <c r="A7" s="404" t="s">
        <v>208</v>
      </c>
      <c r="B7" s="404" t="s">
        <v>209</v>
      </c>
      <c r="C7" s="404" t="s">
        <v>210</v>
      </c>
      <c r="D7" s="404" t="s">
        <v>211</v>
      </c>
      <c r="E7" s="404" t="s">
        <v>212</v>
      </c>
      <c r="F7" s="24"/>
      <c r="G7" s="25"/>
    </row>
    <row r="8" spans="1:7" s="2" customFormat="1" ht="16.5" customHeight="1" x14ac:dyDescent="0.25">
      <c r="A8" s="446"/>
      <c r="B8" s="446"/>
      <c r="C8" s="446"/>
      <c r="D8" s="446"/>
      <c r="E8" s="446"/>
      <c r="F8" s="5"/>
      <c r="G8" s="5"/>
    </row>
    <row r="9" spans="1:7" s="2" customFormat="1" ht="15" customHeight="1" x14ac:dyDescent="0.25">
      <c r="A9" s="403" t="s">
        <v>78</v>
      </c>
      <c r="B9" s="21"/>
      <c r="C9" s="404" t="s">
        <v>79</v>
      </c>
      <c r="D9" s="404"/>
      <c r="E9" s="405" t="s">
        <v>80</v>
      </c>
      <c r="F9" s="5"/>
      <c r="G9" s="5"/>
    </row>
    <row r="10" spans="1:7" s="2" customFormat="1" x14ac:dyDescent="0.25">
      <c r="A10" s="32" t="s">
        <v>230</v>
      </c>
      <c r="B10" s="33"/>
      <c r="C10" s="34" t="s">
        <v>231</v>
      </c>
      <c r="D10" s="404" t="s">
        <v>163</v>
      </c>
      <c r="E10" s="603" t="s">
        <v>232</v>
      </c>
      <c r="F10" s="5"/>
      <c r="G10" s="5"/>
    </row>
    <row r="11" spans="1:7" x14ac:dyDescent="0.25">
      <c r="A11" s="20"/>
      <c r="B11" s="21"/>
      <c r="C11" s="429" t="s">
        <v>147</v>
      </c>
      <c r="D11" s="429" t="s">
        <v>204</v>
      </c>
      <c r="E11" s="429" t="s">
        <v>205</v>
      </c>
      <c r="F11" s="37"/>
      <c r="G11" s="37"/>
    </row>
    <row r="12" spans="1:7" s="2" customFormat="1" x14ac:dyDescent="0.25">
      <c r="A12" s="367"/>
      <c r="B12" s="5"/>
      <c r="C12" s="447"/>
      <c r="D12" s="447" t="s">
        <v>233</v>
      </c>
      <c r="E12" s="447" t="s">
        <v>234</v>
      </c>
      <c r="F12" s="5"/>
      <c r="G12" s="5"/>
    </row>
    <row r="13" spans="1:7" ht="7.5" customHeight="1" x14ac:dyDescent="0.25">
      <c r="A13" s="37"/>
      <c r="B13" s="37"/>
      <c r="C13" s="37"/>
      <c r="D13" s="37"/>
      <c r="E13" s="41"/>
      <c r="F13" s="37"/>
      <c r="G13" s="37"/>
    </row>
    <row r="14" spans="1:7" ht="112.5" customHeight="1" x14ac:dyDescent="0.25">
      <c r="A14" s="37"/>
      <c r="B14" s="37"/>
      <c r="C14" s="37"/>
      <c r="D14" s="37"/>
      <c r="E14" s="41"/>
      <c r="F14" s="37"/>
      <c r="G14" s="37"/>
    </row>
    <row r="15" spans="1:7" ht="18.75" customHeight="1" x14ac:dyDescent="0.25">
      <c r="A15" s="36"/>
      <c r="B15" s="36"/>
      <c r="C15" s="36"/>
      <c r="D15" s="36"/>
      <c r="E15" s="41"/>
      <c r="F15" s="37"/>
      <c r="G15" s="37"/>
    </row>
    <row r="16" spans="1:7" ht="17.25" customHeight="1" x14ac:dyDescent="0.25">
      <c r="A16" s="36"/>
      <c r="B16" s="36"/>
      <c r="C16" s="36"/>
      <c r="D16" s="36"/>
      <c r="E16" s="36"/>
      <c r="F16" s="37"/>
      <c r="G16" s="37"/>
    </row>
    <row r="17" spans="1:7" ht="12.75" customHeight="1" x14ac:dyDescent="0.25">
      <c r="A17" s="42"/>
      <c r="B17" s="598"/>
      <c r="C17" s="368"/>
      <c r="D17" s="43"/>
      <c r="E17" s="41"/>
      <c r="F17" s="37"/>
      <c r="G17" s="37"/>
    </row>
    <row r="18" spans="1:7" x14ac:dyDescent="0.25">
      <c r="A18" s="37"/>
      <c r="B18" s="37"/>
      <c r="C18" s="37"/>
      <c r="D18" s="37"/>
      <c r="E18" s="41"/>
      <c r="F18" s="37"/>
      <c r="G18" s="37"/>
    </row>
  </sheetData>
  <phoneticPr fontId="71" type="noConversion"/>
  <pageMargins left="0.35" right="0.35" top="0.39" bottom="0.39" header="0" footer="0"/>
  <pageSetup paperSize="9" orientation="portrait" horizontalDpi="360" verticalDpi="36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E5582-4D06-4DE6-B545-0FDCAFCEF07C}">
  <sheetPr codeName="Munka3">
    <tabColor indexed="11"/>
  </sheetPr>
  <dimension ref="A1:AK41"/>
  <sheetViews>
    <sheetView workbookViewId="0">
      <selection activeCell="P19" sqref="P19"/>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 min="25" max="37" width="0" hidden="1" customWidth="1"/>
  </cols>
  <sheetData>
    <row r="1" spans="1:37" ht="24.6" x14ac:dyDescent="0.25">
      <c r="A1" s="769" t="str">
        <f>Altalanos!$A$6</f>
        <v>Diákolimpiai Döntő</v>
      </c>
      <c r="B1" s="769"/>
      <c r="C1" s="769"/>
      <c r="D1" s="769"/>
      <c r="E1" s="769"/>
      <c r="F1" s="769"/>
      <c r="G1" s="470"/>
      <c r="H1" s="473" t="s">
        <v>123</v>
      </c>
      <c r="I1" s="471"/>
      <c r="J1" s="472"/>
      <c r="L1" s="474"/>
      <c r="M1" s="475"/>
      <c r="N1" s="136"/>
      <c r="O1" s="136" t="s">
        <v>71</v>
      </c>
      <c r="P1" s="136"/>
      <c r="Q1" s="135"/>
      <c r="R1" s="136"/>
      <c r="AB1" s="605" t="str">
        <f>IF(Y5=1,CONCATENATE(VLOOKUP(Y3,AA16:AH27,2)),CONCATENATE(VLOOKUP(Y3,AA2:AK13,2)))</f>
        <v>150</v>
      </c>
      <c r="AC1" s="605" t="str">
        <f>IF(Y5=1,CONCATENATE(VLOOKUP(Y3,AA16:AK27,3)),CONCATENATE(VLOOKUP(Y3,AA2:AK13,3)))</f>
        <v>120</v>
      </c>
      <c r="AD1" s="605" t="str">
        <f>IF(Y5=1,CONCATENATE(VLOOKUP(Y3,AA16:AK27,4)),CONCATENATE(VLOOKUP(Y3,AA2:AK13,4)))</f>
        <v>100</v>
      </c>
      <c r="AE1" s="605" t="str">
        <f>IF(Y5=1,CONCATENATE(VLOOKUP(Y3,AA16:AK27,5)),CONCATENATE(VLOOKUP(Y3,AA2:AK13,5)))</f>
        <v>80</v>
      </c>
      <c r="AF1" s="605" t="str">
        <f>IF(Y5=1,CONCATENATE(VLOOKUP(Y3,AA16:AK27,6)),CONCATENATE(VLOOKUP(Y3,AA2:AK13,6)))</f>
        <v>70</v>
      </c>
      <c r="AG1" s="605" t="str">
        <f>IF(Y5=1,CONCATENATE(VLOOKUP(Y3,AA16:AK27,7)),CONCATENATE(VLOOKUP(Y3,AA2:AK13,7)))</f>
        <v>60</v>
      </c>
      <c r="AH1" s="605" t="str">
        <f>IF(Y5=1,CONCATENATE(VLOOKUP(Y3,AA16:AK27,8)),CONCATENATE(VLOOKUP(Y3,AA2:AK13,8)))</f>
        <v>55</v>
      </c>
      <c r="AI1" s="605" t="str">
        <f>IF(Y5=1,CONCATENATE(VLOOKUP(Y3,AA16:AK27,9)),CONCATENATE(VLOOKUP(Y3,AA2:AK13,9)))</f>
        <v>50</v>
      </c>
      <c r="AJ1" s="605" t="str">
        <f>IF(Y5=1,CONCATENATE(VLOOKUP(Y3,AA16:AK27,10)),CONCATENATE(VLOOKUP(Y3,AA2:AK13,10)))</f>
        <v>45</v>
      </c>
      <c r="AK1" s="605" t="str">
        <f>IF(Y5=1,CONCATENATE(VLOOKUP(Y3,AA16:AK27,11)),CONCATENATE(VLOOKUP(Y3,AA2:AK13,11)))</f>
        <v>40</v>
      </c>
    </row>
    <row r="2" spans="1:37" x14ac:dyDescent="0.25">
      <c r="A2" s="476" t="s">
        <v>122</v>
      </c>
      <c r="B2" s="477"/>
      <c r="C2" s="477"/>
      <c r="D2" s="477"/>
      <c r="E2" s="477">
        <f>Altalanos!$A$8</f>
        <v>0</v>
      </c>
      <c r="F2" s="477"/>
      <c r="G2" s="478"/>
      <c r="H2" s="479"/>
      <c r="I2" s="479"/>
      <c r="J2" s="480"/>
      <c r="K2" s="474"/>
      <c r="L2" s="474"/>
      <c r="M2" s="474"/>
      <c r="N2" s="138"/>
      <c r="O2" s="108"/>
      <c r="P2" s="138"/>
      <c r="Q2" s="108"/>
      <c r="R2" s="138"/>
      <c r="Y2" s="600"/>
      <c r="Z2" s="599"/>
      <c r="AA2" s="599" t="s">
        <v>164</v>
      </c>
      <c r="AB2" s="590">
        <v>150</v>
      </c>
      <c r="AC2" s="590">
        <v>120</v>
      </c>
      <c r="AD2" s="590">
        <v>100</v>
      </c>
      <c r="AE2" s="590">
        <v>80</v>
      </c>
      <c r="AF2" s="590">
        <v>70</v>
      </c>
      <c r="AG2" s="590">
        <v>60</v>
      </c>
      <c r="AH2" s="590">
        <v>55</v>
      </c>
      <c r="AI2" s="590">
        <v>50</v>
      </c>
      <c r="AJ2" s="590">
        <v>45</v>
      </c>
      <c r="AK2" s="590">
        <v>40</v>
      </c>
    </row>
    <row r="3" spans="1:37" x14ac:dyDescent="0.25">
      <c r="A3" s="54" t="s">
        <v>82</v>
      </c>
      <c r="B3" s="54"/>
      <c r="C3" s="54"/>
      <c r="D3" s="54"/>
      <c r="E3" s="54" t="s">
        <v>79</v>
      </c>
      <c r="F3" s="54"/>
      <c r="G3" s="54"/>
      <c r="H3" s="54" t="s">
        <v>87</v>
      </c>
      <c r="I3" s="54"/>
      <c r="J3" s="140"/>
      <c r="K3" s="54"/>
      <c r="L3" s="55" t="s">
        <v>88</v>
      </c>
      <c r="M3" s="54"/>
      <c r="N3" s="548"/>
      <c r="O3" s="547"/>
      <c r="P3" s="548"/>
      <c r="Q3" s="547"/>
      <c r="R3" s="549"/>
      <c r="Y3" s="599" t="str">
        <f>IF(H4="OB","A",IF(H4="IX","W",H4))</f>
        <v>F12 "B"</v>
      </c>
      <c r="Z3" s="599"/>
      <c r="AA3" s="599" t="s">
        <v>194</v>
      </c>
      <c r="AB3" s="590">
        <v>120</v>
      </c>
      <c r="AC3" s="590">
        <v>90</v>
      </c>
      <c r="AD3" s="590">
        <v>65</v>
      </c>
      <c r="AE3" s="590">
        <v>55</v>
      </c>
      <c r="AF3" s="590">
        <v>50</v>
      </c>
      <c r="AG3" s="590">
        <v>45</v>
      </c>
      <c r="AH3" s="590">
        <v>40</v>
      </c>
      <c r="AI3" s="590">
        <v>35</v>
      </c>
      <c r="AJ3" s="590">
        <v>25</v>
      </c>
      <c r="AK3" s="590">
        <v>20</v>
      </c>
    </row>
    <row r="4" spans="1:37" ht="13.8" thickBot="1" x14ac:dyDescent="0.3">
      <c r="A4" s="770" t="str">
        <f>Altalanos!$A$10</f>
        <v xml:space="preserve">2026. május 7. </v>
      </c>
      <c r="B4" s="770"/>
      <c r="C4" s="770"/>
      <c r="D4" s="481"/>
      <c r="E4" s="482" t="str">
        <f>Altalanos!$C$10</f>
        <v>Gyula</v>
      </c>
      <c r="F4" s="482"/>
      <c r="G4" s="482"/>
      <c r="H4" s="485" t="s">
        <v>475</v>
      </c>
      <c r="I4" s="482"/>
      <c r="J4" s="484"/>
      <c r="K4" s="485"/>
      <c r="L4" s="487" t="str">
        <f>Altalanos!$E$10</f>
        <v>Kovács Zoltán</v>
      </c>
      <c r="M4" s="485"/>
      <c r="N4" s="550"/>
      <c r="O4" s="551"/>
      <c r="P4" s="589" t="s">
        <v>178</v>
      </c>
      <c r="Q4" s="590" t="s">
        <v>187</v>
      </c>
      <c r="R4" s="590" t="s">
        <v>183</v>
      </c>
      <c r="S4" s="44"/>
      <c r="Y4" s="599"/>
      <c r="Z4" s="599"/>
      <c r="AA4" s="599" t="s">
        <v>195</v>
      </c>
      <c r="AB4" s="590">
        <v>90</v>
      </c>
      <c r="AC4" s="590">
        <v>60</v>
      </c>
      <c r="AD4" s="590">
        <v>45</v>
      </c>
      <c r="AE4" s="590">
        <v>34</v>
      </c>
      <c r="AF4" s="590">
        <v>27</v>
      </c>
      <c r="AG4" s="590">
        <v>22</v>
      </c>
      <c r="AH4" s="590">
        <v>18</v>
      </c>
      <c r="AI4" s="590">
        <v>15</v>
      </c>
      <c r="AJ4" s="590">
        <v>12</v>
      </c>
      <c r="AK4" s="590">
        <v>9</v>
      </c>
    </row>
    <row r="5" spans="1:37" x14ac:dyDescent="0.25">
      <c r="A5" s="37"/>
      <c r="B5" s="37" t="s">
        <v>118</v>
      </c>
      <c r="C5" s="543" t="s">
        <v>162</v>
      </c>
      <c r="D5" s="37" t="s">
        <v>105</v>
      </c>
      <c r="E5" s="37" t="s">
        <v>167</v>
      </c>
      <c r="F5" s="37"/>
      <c r="G5" s="37" t="s">
        <v>86</v>
      </c>
      <c r="H5" s="37"/>
      <c r="I5" s="37" t="s">
        <v>90</v>
      </c>
      <c r="J5" s="37"/>
      <c r="K5" s="576" t="s">
        <v>168</v>
      </c>
      <c r="L5" s="576" t="s">
        <v>169</v>
      </c>
      <c r="M5" s="576" t="s">
        <v>170</v>
      </c>
      <c r="P5" s="591" t="s">
        <v>185</v>
      </c>
      <c r="Q5" s="592" t="s">
        <v>181</v>
      </c>
      <c r="R5" s="592" t="s">
        <v>188</v>
      </c>
      <c r="S5" s="44"/>
      <c r="Y5" s="599">
        <f>IF(OR(Altalanos!$A$8="F1",Altalanos!$A$8="F2",Altalanos!$A$8="N1",Altalanos!$A$8="N2"),1,2)</f>
        <v>2</v>
      </c>
      <c r="Z5" s="599"/>
      <c r="AA5" s="599" t="s">
        <v>196</v>
      </c>
      <c r="AB5" s="590">
        <v>60</v>
      </c>
      <c r="AC5" s="590">
        <v>40</v>
      </c>
      <c r="AD5" s="590">
        <v>30</v>
      </c>
      <c r="AE5" s="590">
        <v>20</v>
      </c>
      <c r="AF5" s="590">
        <v>18</v>
      </c>
      <c r="AG5" s="590">
        <v>15</v>
      </c>
      <c r="AH5" s="590">
        <v>12</v>
      </c>
      <c r="AI5" s="590">
        <v>10</v>
      </c>
      <c r="AJ5" s="590">
        <v>8</v>
      </c>
      <c r="AK5" s="590">
        <v>6</v>
      </c>
    </row>
    <row r="6" spans="1:37" x14ac:dyDescent="0.25">
      <c r="A6" s="521"/>
      <c r="B6" s="521"/>
      <c r="C6" s="575"/>
      <c r="D6" s="521"/>
      <c r="E6" s="521"/>
      <c r="F6" s="521"/>
      <c r="G6" s="521"/>
      <c r="H6" s="521"/>
      <c r="I6" s="521"/>
      <c r="J6" s="521"/>
      <c r="K6" s="521"/>
      <c r="L6" s="521"/>
      <c r="M6" s="521"/>
      <c r="P6" s="593" t="s">
        <v>186</v>
      </c>
      <c r="Q6" s="594" t="s">
        <v>189</v>
      </c>
      <c r="R6" s="594" t="s">
        <v>184</v>
      </c>
      <c r="S6" s="44"/>
      <c r="Y6" s="599"/>
      <c r="Z6" s="599"/>
      <c r="AA6" s="599" t="s">
        <v>197</v>
      </c>
      <c r="AB6" s="590">
        <v>40</v>
      </c>
      <c r="AC6" s="590">
        <v>25</v>
      </c>
      <c r="AD6" s="590">
        <v>18</v>
      </c>
      <c r="AE6" s="590">
        <v>13</v>
      </c>
      <c r="AF6" s="590">
        <v>10</v>
      </c>
      <c r="AG6" s="590">
        <v>8</v>
      </c>
      <c r="AH6" s="590">
        <v>6</v>
      </c>
      <c r="AI6" s="590">
        <v>5</v>
      </c>
      <c r="AJ6" s="590">
        <v>4</v>
      </c>
      <c r="AK6" s="590">
        <v>3</v>
      </c>
    </row>
    <row r="7" spans="1:37" x14ac:dyDescent="0.25">
      <c r="A7" s="552" t="s">
        <v>164</v>
      </c>
      <c r="B7" s="577"/>
      <c r="C7" s="579" t="str">
        <f>IF($B7="","",VLOOKUP($B7,#REF!,5))</f>
        <v/>
      </c>
      <c r="D7" s="579" t="str">
        <f>IF($B7="","",VLOOKUP($B7,#REF!,15))</f>
        <v/>
      </c>
      <c r="E7" s="774" t="s">
        <v>235</v>
      </c>
      <c r="F7" s="775"/>
      <c r="G7" s="774" t="s">
        <v>236</v>
      </c>
      <c r="H7" s="775"/>
      <c r="I7" s="733" t="s">
        <v>237</v>
      </c>
      <c r="J7" s="521"/>
      <c r="K7" s="606"/>
      <c r="L7" s="601" t="str">
        <f>IF(K7="","",CONCATENATE(VLOOKUP($Y$3,$AB$1:$AK$1,K7)," pont"))</f>
        <v/>
      </c>
      <c r="M7" s="607"/>
      <c r="P7" s="589" t="s">
        <v>192</v>
      </c>
      <c r="Q7" s="590" t="s">
        <v>180</v>
      </c>
      <c r="R7" s="590" t="s">
        <v>190</v>
      </c>
      <c r="Y7" s="599"/>
      <c r="Z7" s="599"/>
      <c r="AA7" s="599" t="s">
        <v>198</v>
      </c>
      <c r="AB7" s="590">
        <v>25</v>
      </c>
      <c r="AC7" s="590">
        <v>15</v>
      </c>
      <c r="AD7" s="590">
        <v>13</v>
      </c>
      <c r="AE7" s="590">
        <v>8</v>
      </c>
      <c r="AF7" s="590">
        <v>6</v>
      </c>
      <c r="AG7" s="590">
        <v>4</v>
      </c>
      <c r="AH7" s="590">
        <v>3</v>
      </c>
      <c r="AI7" s="590">
        <v>2</v>
      </c>
      <c r="AJ7" s="590">
        <v>1</v>
      </c>
      <c r="AK7" s="590">
        <v>0</v>
      </c>
    </row>
    <row r="8" spans="1:37" x14ac:dyDescent="0.25">
      <c r="A8" s="552"/>
      <c r="B8" s="578"/>
      <c r="C8" s="581"/>
      <c r="D8" s="581"/>
      <c r="E8" s="581"/>
      <c r="F8" s="581"/>
      <c r="G8" s="581"/>
      <c r="H8" s="581"/>
      <c r="I8" s="581"/>
      <c r="J8" s="521"/>
      <c r="K8" s="552"/>
      <c r="L8" s="552"/>
      <c r="M8" s="608"/>
      <c r="P8" s="591" t="s">
        <v>193</v>
      </c>
      <c r="Q8" s="592" t="s">
        <v>182</v>
      </c>
      <c r="R8" s="592" t="s">
        <v>191</v>
      </c>
      <c r="Y8" s="599"/>
      <c r="Z8" s="599"/>
      <c r="AA8" s="599" t="s">
        <v>199</v>
      </c>
      <c r="AB8" s="590">
        <v>15</v>
      </c>
      <c r="AC8" s="590">
        <v>10</v>
      </c>
      <c r="AD8" s="590">
        <v>7</v>
      </c>
      <c r="AE8" s="590">
        <v>5</v>
      </c>
      <c r="AF8" s="590">
        <v>4</v>
      </c>
      <c r="AG8" s="590">
        <v>3</v>
      </c>
      <c r="AH8" s="590">
        <v>2</v>
      </c>
      <c r="AI8" s="590">
        <v>1</v>
      </c>
      <c r="AJ8" s="590">
        <v>0</v>
      </c>
      <c r="AK8" s="590">
        <v>0</v>
      </c>
    </row>
    <row r="9" spans="1:37" x14ac:dyDescent="0.25">
      <c r="A9" s="552" t="s">
        <v>165</v>
      </c>
      <c r="B9" s="577"/>
      <c r="C9" s="579" t="str">
        <f>IF($B9="","",VLOOKUP($B9,#REF!,5))</f>
        <v/>
      </c>
      <c r="D9" s="579" t="str">
        <f>IF($B9="","",VLOOKUP($B9,#REF!,15))</f>
        <v/>
      </c>
      <c r="E9" s="774" t="s">
        <v>238</v>
      </c>
      <c r="F9" s="775"/>
      <c r="G9" s="774" t="s">
        <v>239</v>
      </c>
      <c r="H9" s="775"/>
      <c r="I9" s="733" t="s">
        <v>240</v>
      </c>
      <c r="J9" s="521"/>
      <c r="K9" s="606"/>
      <c r="L9" s="601" t="str">
        <f>IF(K9="","",CONCATENATE(VLOOKUP($Y$3,$AB$1:$AK$1,K9)," pont"))</f>
        <v/>
      </c>
      <c r="M9" s="607"/>
      <c r="Y9" s="599"/>
      <c r="Z9" s="599"/>
      <c r="AA9" s="599" t="s">
        <v>200</v>
      </c>
      <c r="AB9" s="590">
        <v>10</v>
      </c>
      <c r="AC9" s="590">
        <v>6</v>
      </c>
      <c r="AD9" s="590">
        <v>4</v>
      </c>
      <c r="AE9" s="590">
        <v>2</v>
      </c>
      <c r="AF9" s="590">
        <v>1</v>
      </c>
      <c r="AG9" s="590">
        <v>0</v>
      </c>
      <c r="AH9" s="590">
        <v>0</v>
      </c>
      <c r="AI9" s="590">
        <v>0</v>
      </c>
      <c r="AJ9" s="590">
        <v>0</v>
      </c>
      <c r="AK9" s="590">
        <v>0</v>
      </c>
    </row>
    <row r="10" spans="1:37" x14ac:dyDescent="0.25">
      <c r="A10" s="552"/>
      <c r="B10" s="578"/>
      <c r="C10" s="581"/>
      <c r="D10" s="581"/>
      <c r="E10" s="581"/>
      <c r="F10" s="581"/>
      <c r="G10" s="581"/>
      <c r="H10" s="581"/>
      <c r="I10" s="581"/>
      <c r="J10" s="521"/>
      <c r="K10" s="552"/>
      <c r="L10" s="552"/>
      <c r="M10" s="608"/>
      <c r="Y10" s="599"/>
      <c r="Z10" s="599"/>
      <c r="AA10" s="599" t="s">
        <v>201</v>
      </c>
      <c r="AB10" s="590">
        <v>6</v>
      </c>
      <c r="AC10" s="590">
        <v>3</v>
      </c>
      <c r="AD10" s="590">
        <v>2</v>
      </c>
      <c r="AE10" s="590">
        <v>1</v>
      </c>
      <c r="AF10" s="590">
        <v>0</v>
      </c>
      <c r="AG10" s="590">
        <v>0</v>
      </c>
      <c r="AH10" s="590">
        <v>0</v>
      </c>
      <c r="AI10" s="590">
        <v>0</v>
      </c>
      <c r="AJ10" s="590">
        <v>0</v>
      </c>
      <c r="AK10" s="590">
        <v>0</v>
      </c>
    </row>
    <row r="11" spans="1:37" x14ac:dyDescent="0.25">
      <c r="A11" s="552" t="s">
        <v>166</v>
      </c>
      <c r="B11" s="577"/>
      <c r="C11" s="579" t="str">
        <f>IF($B11="","",VLOOKUP($B11,#REF!,5))</f>
        <v/>
      </c>
      <c r="D11" s="579" t="str">
        <f>IF($B11="","",VLOOKUP($B11,#REF!,15))</f>
        <v/>
      </c>
      <c r="E11" s="774" t="s">
        <v>241</v>
      </c>
      <c r="F11" s="775"/>
      <c r="G11" s="774" t="s">
        <v>242</v>
      </c>
      <c r="H11" s="775"/>
      <c r="I11" s="733" t="s">
        <v>243</v>
      </c>
      <c r="J11" s="521"/>
      <c r="K11" s="606"/>
      <c r="L11" s="601" t="str">
        <f>IF(K11="","",CONCATENATE(VLOOKUP($Y$3,$AB$1:$AK$1,K11)," pont"))</f>
        <v/>
      </c>
      <c r="M11" s="607"/>
      <c r="Y11" s="599"/>
      <c r="Z11" s="599"/>
      <c r="AA11" s="599" t="s">
        <v>206</v>
      </c>
      <c r="AB11" s="590">
        <v>3</v>
      </c>
      <c r="AC11" s="590">
        <v>2</v>
      </c>
      <c r="AD11" s="590">
        <v>1</v>
      </c>
      <c r="AE11" s="590">
        <v>0</v>
      </c>
      <c r="AF11" s="590">
        <v>0</v>
      </c>
      <c r="AG11" s="590">
        <v>0</v>
      </c>
      <c r="AH11" s="590">
        <v>0</v>
      </c>
      <c r="AI11" s="590">
        <v>0</v>
      </c>
      <c r="AJ11" s="590">
        <v>0</v>
      </c>
      <c r="AK11" s="590">
        <v>0</v>
      </c>
    </row>
    <row r="12" spans="1:37" x14ac:dyDescent="0.25">
      <c r="A12" s="552"/>
      <c r="B12" s="578"/>
      <c r="C12" s="581"/>
      <c r="D12" s="581"/>
      <c r="E12" s="581"/>
      <c r="F12" s="581"/>
      <c r="G12" s="581"/>
      <c r="H12" s="581"/>
      <c r="I12" s="581"/>
      <c r="J12" s="521"/>
      <c r="K12" s="575"/>
      <c r="L12" s="575"/>
      <c r="M12" s="608"/>
      <c r="Y12" s="599"/>
      <c r="Z12" s="599"/>
      <c r="AA12" s="599" t="s">
        <v>202</v>
      </c>
      <c r="AB12" s="604">
        <v>0</v>
      </c>
      <c r="AC12" s="604">
        <v>0</v>
      </c>
      <c r="AD12" s="604">
        <v>0</v>
      </c>
      <c r="AE12" s="604">
        <v>0</v>
      </c>
      <c r="AF12" s="604">
        <v>0</v>
      </c>
      <c r="AG12" s="604">
        <v>0</v>
      </c>
      <c r="AH12" s="604">
        <v>0</v>
      </c>
      <c r="AI12" s="604">
        <v>0</v>
      </c>
      <c r="AJ12" s="604">
        <v>0</v>
      </c>
      <c r="AK12" s="604">
        <v>0</v>
      </c>
    </row>
    <row r="13" spans="1:37" x14ac:dyDescent="0.25">
      <c r="A13" s="552" t="s">
        <v>171</v>
      </c>
      <c r="B13" s="577"/>
      <c r="C13" s="579" t="str">
        <f>IF($B13="","",VLOOKUP($B13,#REF!,5))</f>
        <v/>
      </c>
      <c r="D13" s="579" t="str">
        <f>IF($B13="","",VLOOKUP($B13,#REF!,15))</f>
        <v/>
      </c>
      <c r="E13" s="774" t="s">
        <v>244</v>
      </c>
      <c r="F13" s="775"/>
      <c r="G13" s="774" t="s">
        <v>245</v>
      </c>
      <c r="H13" s="775"/>
      <c r="I13" s="733" t="s">
        <v>246</v>
      </c>
      <c r="J13" s="521"/>
      <c r="K13" s="606"/>
      <c r="L13" s="601" t="str">
        <f>IF(K13="","",CONCATENATE(VLOOKUP($Y$3,$AB$1:$AK$1,K13)," pont"))</f>
        <v/>
      </c>
      <c r="M13" s="607"/>
      <c r="Y13" s="599"/>
      <c r="Z13" s="599"/>
      <c r="AA13" s="599" t="s">
        <v>203</v>
      </c>
      <c r="AB13" s="604">
        <v>0</v>
      </c>
      <c r="AC13" s="604">
        <v>0</v>
      </c>
      <c r="AD13" s="604">
        <v>0</v>
      </c>
      <c r="AE13" s="604">
        <v>0</v>
      </c>
      <c r="AF13" s="604">
        <v>0</v>
      </c>
      <c r="AG13" s="604">
        <v>0</v>
      </c>
      <c r="AH13" s="604">
        <v>0</v>
      </c>
      <c r="AI13" s="604">
        <v>0</v>
      </c>
      <c r="AJ13" s="604">
        <v>0</v>
      </c>
      <c r="AK13" s="604">
        <v>0</v>
      </c>
    </row>
    <row r="14" spans="1:37" x14ac:dyDescent="0.25">
      <c r="A14" s="552"/>
      <c r="B14" s="578"/>
      <c r="C14" s="581"/>
      <c r="D14" s="581"/>
      <c r="E14" s="581"/>
      <c r="F14" s="581"/>
      <c r="G14" s="581"/>
      <c r="H14" s="581"/>
      <c r="I14" s="581"/>
      <c r="J14" s="521"/>
      <c r="K14" s="552"/>
      <c r="L14" s="552"/>
      <c r="M14" s="608"/>
      <c r="Y14" s="599"/>
      <c r="Z14" s="599"/>
      <c r="AA14" s="599"/>
      <c r="AB14" s="599"/>
      <c r="AC14" s="599"/>
      <c r="AD14" s="599"/>
      <c r="AE14" s="599"/>
      <c r="AF14" s="599"/>
      <c r="AG14" s="599"/>
      <c r="AH14" s="599"/>
      <c r="AI14" s="599"/>
      <c r="AJ14" s="599"/>
      <c r="AK14" s="599"/>
    </row>
    <row r="15" spans="1:37" x14ac:dyDescent="0.25">
      <c r="A15" s="552" t="s">
        <v>172</v>
      </c>
      <c r="B15" s="577"/>
      <c r="C15" s="579" t="str">
        <f>IF($B15="","",VLOOKUP($B15,#REF!,5))</f>
        <v/>
      </c>
      <c r="D15" s="579" t="str">
        <f>IF($B15="","",VLOOKUP($B15,#REF!,15))</f>
        <v/>
      </c>
      <c r="E15" s="774" t="s">
        <v>247</v>
      </c>
      <c r="F15" s="775"/>
      <c r="G15" s="774" t="s">
        <v>248</v>
      </c>
      <c r="H15" s="775"/>
      <c r="I15" s="733" t="s">
        <v>249</v>
      </c>
      <c r="J15" s="521"/>
      <c r="K15" s="606"/>
      <c r="L15" s="601" t="str">
        <f>IF(K15="","",CONCATENATE(VLOOKUP($Y$3,$AB$1:$AK$1,K15)," pont"))</f>
        <v/>
      </c>
      <c r="M15" s="607"/>
      <c r="Y15" s="599"/>
      <c r="Z15" s="599"/>
      <c r="AA15" s="599"/>
      <c r="AB15" s="599"/>
      <c r="AC15" s="599"/>
      <c r="AD15" s="599"/>
      <c r="AE15" s="599"/>
      <c r="AF15" s="599"/>
      <c r="AG15" s="599"/>
      <c r="AH15" s="599"/>
      <c r="AI15" s="599"/>
      <c r="AJ15" s="599"/>
      <c r="AK15" s="599"/>
    </row>
    <row r="16" spans="1:37" x14ac:dyDescent="0.25">
      <c r="A16" s="521"/>
      <c r="B16" s="521"/>
      <c r="C16" s="521"/>
      <c r="D16" s="521"/>
      <c r="E16" s="521"/>
      <c r="F16" s="521"/>
      <c r="G16" s="521"/>
      <c r="H16" s="521"/>
      <c r="I16" s="521"/>
      <c r="J16" s="521"/>
      <c r="K16" s="521"/>
      <c r="L16" s="521"/>
      <c r="M16" s="521"/>
      <c r="Y16" s="599"/>
      <c r="Z16" s="599"/>
      <c r="AA16" s="599" t="s">
        <v>164</v>
      </c>
      <c r="AB16" s="599">
        <v>300</v>
      </c>
      <c r="AC16" s="599">
        <v>250</v>
      </c>
      <c r="AD16" s="599">
        <v>220</v>
      </c>
      <c r="AE16" s="599">
        <v>180</v>
      </c>
      <c r="AF16" s="599">
        <v>160</v>
      </c>
      <c r="AG16" s="599">
        <v>150</v>
      </c>
      <c r="AH16" s="599">
        <v>140</v>
      </c>
      <c r="AI16" s="599">
        <v>130</v>
      </c>
      <c r="AJ16" s="599">
        <v>120</v>
      </c>
      <c r="AK16" s="599">
        <v>110</v>
      </c>
    </row>
    <row r="17" spans="1:37" x14ac:dyDescent="0.25">
      <c r="A17" s="521"/>
      <c r="B17" s="521"/>
      <c r="C17" s="521"/>
      <c r="D17" s="521"/>
      <c r="E17" s="521"/>
      <c r="F17" s="521"/>
      <c r="G17" s="521"/>
      <c r="H17" s="521"/>
      <c r="I17" s="521"/>
      <c r="J17" s="521"/>
      <c r="K17" s="521"/>
      <c r="L17" s="521"/>
      <c r="M17" s="521"/>
      <c r="Y17" s="599"/>
      <c r="Z17" s="599"/>
      <c r="AA17" s="599" t="s">
        <v>194</v>
      </c>
      <c r="AB17" s="599">
        <v>250</v>
      </c>
      <c r="AC17" s="599">
        <v>200</v>
      </c>
      <c r="AD17" s="599">
        <v>160</v>
      </c>
      <c r="AE17" s="599">
        <v>140</v>
      </c>
      <c r="AF17" s="599">
        <v>120</v>
      </c>
      <c r="AG17" s="599">
        <v>110</v>
      </c>
      <c r="AH17" s="599">
        <v>100</v>
      </c>
      <c r="AI17" s="599">
        <v>90</v>
      </c>
      <c r="AJ17" s="599">
        <v>80</v>
      </c>
      <c r="AK17" s="599">
        <v>70</v>
      </c>
    </row>
    <row r="18" spans="1:37" ht="18.75" customHeight="1" x14ac:dyDescent="0.25">
      <c r="A18" s="521"/>
      <c r="B18" s="768"/>
      <c r="C18" s="768"/>
      <c r="D18" s="766" t="str">
        <f>E7</f>
        <v>Gerzanits</v>
      </c>
      <c r="E18" s="766"/>
      <c r="F18" s="766" t="str">
        <f>E9</f>
        <v>Békési</v>
      </c>
      <c r="G18" s="766"/>
      <c r="H18" s="766" t="str">
        <f>E11</f>
        <v>Őri</v>
      </c>
      <c r="I18" s="766"/>
      <c r="J18" s="766" t="str">
        <f>E13</f>
        <v>Szénási</v>
      </c>
      <c r="K18" s="766"/>
      <c r="L18" s="766" t="str">
        <f>E15</f>
        <v>Baudermann</v>
      </c>
      <c r="M18" s="766"/>
      <c r="Y18" s="599"/>
      <c r="Z18" s="599"/>
      <c r="AA18" s="599" t="s">
        <v>195</v>
      </c>
      <c r="AB18" s="599">
        <v>200</v>
      </c>
      <c r="AC18" s="599">
        <v>150</v>
      </c>
      <c r="AD18" s="599">
        <v>130</v>
      </c>
      <c r="AE18" s="599">
        <v>110</v>
      </c>
      <c r="AF18" s="599">
        <v>95</v>
      </c>
      <c r="AG18" s="599">
        <v>80</v>
      </c>
      <c r="AH18" s="599">
        <v>70</v>
      </c>
      <c r="AI18" s="599">
        <v>60</v>
      </c>
      <c r="AJ18" s="599">
        <v>55</v>
      </c>
      <c r="AK18" s="599">
        <v>50</v>
      </c>
    </row>
    <row r="19" spans="1:37" ht="18.75" customHeight="1" x14ac:dyDescent="0.25">
      <c r="A19" s="582" t="s">
        <v>164</v>
      </c>
      <c r="B19" s="764" t="str">
        <f>E7</f>
        <v>Gerzanits</v>
      </c>
      <c r="C19" s="764"/>
      <c r="D19" s="767"/>
      <c r="E19" s="767"/>
      <c r="F19" s="765"/>
      <c r="G19" s="765"/>
      <c r="H19" s="765"/>
      <c r="I19" s="765"/>
      <c r="J19" s="766"/>
      <c r="K19" s="766"/>
      <c r="L19" s="766"/>
      <c r="M19" s="766"/>
      <c r="Y19" s="599"/>
      <c r="Z19" s="599"/>
      <c r="AA19" s="599" t="s">
        <v>196</v>
      </c>
      <c r="AB19" s="599">
        <v>150</v>
      </c>
      <c r="AC19" s="599">
        <v>120</v>
      </c>
      <c r="AD19" s="599">
        <v>100</v>
      </c>
      <c r="AE19" s="599">
        <v>80</v>
      </c>
      <c r="AF19" s="599">
        <v>70</v>
      </c>
      <c r="AG19" s="599">
        <v>60</v>
      </c>
      <c r="AH19" s="599">
        <v>55</v>
      </c>
      <c r="AI19" s="599">
        <v>50</v>
      </c>
      <c r="AJ19" s="599">
        <v>45</v>
      </c>
      <c r="AK19" s="599">
        <v>40</v>
      </c>
    </row>
    <row r="20" spans="1:37" ht="18.75" customHeight="1" x14ac:dyDescent="0.25">
      <c r="A20" s="582" t="s">
        <v>165</v>
      </c>
      <c r="B20" s="764" t="str">
        <f>E9</f>
        <v>Békési</v>
      </c>
      <c r="C20" s="764"/>
      <c r="D20" s="765"/>
      <c r="E20" s="765"/>
      <c r="F20" s="767"/>
      <c r="G20" s="767"/>
      <c r="H20" s="765"/>
      <c r="I20" s="765"/>
      <c r="J20" s="765"/>
      <c r="K20" s="765"/>
      <c r="L20" s="766"/>
      <c r="M20" s="766"/>
      <c r="Y20" s="599"/>
      <c r="Z20" s="599"/>
      <c r="AA20" s="599" t="s">
        <v>197</v>
      </c>
      <c r="AB20" s="599">
        <v>120</v>
      </c>
      <c r="AC20" s="599">
        <v>90</v>
      </c>
      <c r="AD20" s="599">
        <v>65</v>
      </c>
      <c r="AE20" s="599">
        <v>55</v>
      </c>
      <c r="AF20" s="599">
        <v>50</v>
      </c>
      <c r="AG20" s="599">
        <v>45</v>
      </c>
      <c r="AH20" s="599">
        <v>40</v>
      </c>
      <c r="AI20" s="599">
        <v>35</v>
      </c>
      <c r="AJ20" s="599">
        <v>25</v>
      </c>
      <c r="AK20" s="599">
        <v>20</v>
      </c>
    </row>
    <row r="21" spans="1:37" ht="18.75" customHeight="1" x14ac:dyDescent="0.25">
      <c r="A21" s="582" t="s">
        <v>166</v>
      </c>
      <c r="B21" s="764" t="str">
        <f>E11</f>
        <v>Őri</v>
      </c>
      <c r="C21" s="764"/>
      <c r="D21" s="765"/>
      <c r="E21" s="765"/>
      <c r="F21" s="765"/>
      <c r="G21" s="765"/>
      <c r="H21" s="767"/>
      <c r="I21" s="767"/>
      <c r="J21" s="765"/>
      <c r="K21" s="765"/>
      <c r="L21" s="765"/>
      <c r="M21" s="765"/>
      <c r="Y21" s="599"/>
      <c r="Z21" s="599"/>
      <c r="AA21" s="599" t="s">
        <v>198</v>
      </c>
      <c r="AB21" s="599">
        <v>90</v>
      </c>
      <c r="AC21" s="599">
        <v>60</v>
      </c>
      <c r="AD21" s="599">
        <v>45</v>
      </c>
      <c r="AE21" s="599">
        <v>34</v>
      </c>
      <c r="AF21" s="599">
        <v>27</v>
      </c>
      <c r="AG21" s="599">
        <v>22</v>
      </c>
      <c r="AH21" s="599">
        <v>18</v>
      </c>
      <c r="AI21" s="599">
        <v>15</v>
      </c>
      <c r="AJ21" s="599">
        <v>12</v>
      </c>
      <c r="AK21" s="599">
        <v>9</v>
      </c>
    </row>
    <row r="22" spans="1:37" ht="18.75" customHeight="1" x14ac:dyDescent="0.25">
      <c r="A22" s="582" t="s">
        <v>171</v>
      </c>
      <c r="B22" s="764" t="str">
        <f>E13</f>
        <v>Szénási</v>
      </c>
      <c r="C22" s="764"/>
      <c r="D22" s="765"/>
      <c r="E22" s="765"/>
      <c r="F22" s="765"/>
      <c r="G22" s="765"/>
      <c r="H22" s="766"/>
      <c r="I22" s="766"/>
      <c r="J22" s="767"/>
      <c r="K22" s="767"/>
      <c r="L22" s="765"/>
      <c r="M22" s="765"/>
      <c r="Y22" s="599"/>
      <c r="Z22" s="599"/>
      <c r="AA22" s="599" t="s">
        <v>199</v>
      </c>
      <c r="AB22" s="599">
        <v>60</v>
      </c>
      <c r="AC22" s="599">
        <v>40</v>
      </c>
      <c r="AD22" s="599">
        <v>30</v>
      </c>
      <c r="AE22" s="599">
        <v>20</v>
      </c>
      <c r="AF22" s="599">
        <v>18</v>
      </c>
      <c r="AG22" s="599">
        <v>15</v>
      </c>
      <c r="AH22" s="599">
        <v>12</v>
      </c>
      <c r="AI22" s="599">
        <v>10</v>
      </c>
      <c r="AJ22" s="599">
        <v>8</v>
      </c>
      <c r="AK22" s="599">
        <v>6</v>
      </c>
    </row>
    <row r="23" spans="1:37" ht="18.75" customHeight="1" x14ac:dyDescent="0.25">
      <c r="A23" s="582" t="s">
        <v>172</v>
      </c>
      <c r="B23" s="764" t="str">
        <f>E15</f>
        <v>Baudermann</v>
      </c>
      <c r="C23" s="764"/>
      <c r="D23" s="765"/>
      <c r="E23" s="765"/>
      <c r="F23" s="765"/>
      <c r="G23" s="765"/>
      <c r="H23" s="766"/>
      <c r="I23" s="766"/>
      <c r="J23" s="766"/>
      <c r="K23" s="766"/>
      <c r="L23" s="767"/>
      <c r="M23" s="767"/>
      <c r="Y23" s="599"/>
      <c r="Z23" s="599"/>
      <c r="AA23" s="599" t="s">
        <v>200</v>
      </c>
      <c r="AB23" s="599">
        <v>40</v>
      </c>
      <c r="AC23" s="599">
        <v>25</v>
      </c>
      <c r="AD23" s="599">
        <v>18</v>
      </c>
      <c r="AE23" s="599">
        <v>13</v>
      </c>
      <c r="AF23" s="599">
        <v>8</v>
      </c>
      <c r="AG23" s="599">
        <v>7</v>
      </c>
      <c r="AH23" s="599">
        <v>6</v>
      </c>
      <c r="AI23" s="599">
        <v>5</v>
      </c>
      <c r="AJ23" s="599">
        <v>4</v>
      </c>
      <c r="AK23" s="599">
        <v>3</v>
      </c>
    </row>
    <row r="24" spans="1:37" x14ac:dyDescent="0.25">
      <c r="A24" s="521"/>
      <c r="B24" s="521"/>
      <c r="C24" s="521"/>
      <c r="D24" s="521"/>
      <c r="E24" s="521"/>
      <c r="F24" s="521"/>
      <c r="G24" s="521"/>
      <c r="H24" s="521"/>
      <c r="I24" s="521"/>
      <c r="J24" s="521"/>
      <c r="K24" s="521"/>
      <c r="L24" s="521"/>
      <c r="M24" s="521"/>
      <c r="Y24" s="599"/>
      <c r="Z24" s="599"/>
      <c r="AA24" s="599" t="s">
        <v>201</v>
      </c>
      <c r="AB24" s="599">
        <v>25</v>
      </c>
      <c r="AC24" s="599">
        <v>15</v>
      </c>
      <c r="AD24" s="599">
        <v>13</v>
      </c>
      <c r="AE24" s="599">
        <v>7</v>
      </c>
      <c r="AF24" s="599">
        <v>6</v>
      </c>
      <c r="AG24" s="599">
        <v>5</v>
      </c>
      <c r="AH24" s="599">
        <v>4</v>
      </c>
      <c r="AI24" s="599">
        <v>3</v>
      </c>
      <c r="AJ24" s="599">
        <v>2</v>
      </c>
      <c r="AK24" s="599">
        <v>1</v>
      </c>
    </row>
    <row r="25" spans="1:37" x14ac:dyDescent="0.25">
      <c r="A25" s="521"/>
      <c r="B25" s="521"/>
      <c r="C25" s="521"/>
      <c r="D25" s="521"/>
      <c r="E25" s="521"/>
      <c r="F25" s="521"/>
      <c r="G25" s="521"/>
      <c r="H25" s="521"/>
      <c r="I25" s="521"/>
      <c r="J25" s="521"/>
      <c r="K25" s="521"/>
      <c r="L25" s="521"/>
      <c r="M25" s="521"/>
      <c r="Y25" s="599"/>
      <c r="Z25" s="599"/>
      <c r="AA25" s="599" t="s">
        <v>206</v>
      </c>
      <c r="AB25" s="599">
        <v>15</v>
      </c>
      <c r="AC25" s="599">
        <v>10</v>
      </c>
      <c r="AD25" s="599">
        <v>8</v>
      </c>
      <c r="AE25" s="599">
        <v>4</v>
      </c>
      <c r="AF25" s="599">
        <v>3</v>
      </c>
      <c r="AG25" s="599">
        <v>2</v>
      </c>
      <c r="AH25" s="599">
        <v>1</v>
      </c>
      <c r="AI25" s="599">
        <v>0</v>
      </c>
      <c r="AJ25" s="599">
        <v>0</v>
      </c>
      <c r="AK25" s="599">
        <v>0</v>
      </c>
    </row>
    <row r="26" spans="1:37" x14ac:dyDescent="0.25">
      <c r="A26" s="521"/>
      <c r="B26" s="521"/>
      <c r="C26" s="521"/>
      <c r="D26" s="521"/>
      <c r="E26" s="521"/>
      <c r="F26" s="521"/>
      <c r="G26" s="521"/>
      <c r="H26" s="521"/>
      <c r="I26" s="521"/>
      <c r="J26" s="521"/>
      <c r="K26" s="521"/>
      <c r="L26" s="521"/>
      <c r="M26" s="521"/>
      <c r="Y26" s="599"/>
      <c r="Z26" s="599"/>
      <c r="AA26" s="599" t="s">
        <v>202</v>
      </c>
      <c r="AB26" s="599">
        <v>10</v>
      </c>
      <c r="AC26" s="599">
        <v>6</v>
      </c>
      <c r="AD26" s="599">
        <v>4</v>
      </c>
      <c r="AE26" s="599">
        <v>2</v>
      </c>
      <c r="AF26" s="599">
        <v>1</v>
      </c>
      <c r="AG26" s="599">
        <v>0</v>
      </c>
      <c r="AH26" s="599">
        <v>0</v>
      </c>
      <c r="AI26" s="599">
        <v>0</v>
      </c>
      <c r="AJ26" s="599">
        <v>0</v>
      </c>
      <c r="AK26" s="599">
        <v>0</v>
      </c>
    </row>
    <row r="27" spans="1:37" x14ac:dyDescent="0.25">
      <c r="A27" s="521"/>
      <c r="B27" s="521"/>
      <c r="C27" s="521"/>
      <c r="D27" s="521"/>
      <c r="E27" s="521"/>
      <c r="F27" s="521"/>
      <c r="G27" s="521"/>
      <c r="H27" s="521"/>
      <c r="I27" s="521"/>
      <c r="J27" s="521"/>
      <c r="K27" s="521"/>
      <c r="L27" s="521"/>
      <c r="M27" s="521"/>
      <c r="Y27" s="599"/>
      <c r="Z27" s="599"/>
      <c r="AA27" s="599" t="s">
        <v>203</v>
      </c>
      <c r="AB27" s="599">
        <v>3</v>
      </c>
      <c r="AC27" s="599">
        <v>2</v>
      </c>
      <c r="AD27" s="599">
        <v>1</v>
      </c>
      <c r="AE27" s="599">
        <v>0</v>
      </c>
      <c r="AF27" s="599">
        <v>0</v>
      </c>
      <c r="AG27" s="599">
        <v>0</v>
      </c>
      <c r="AH27" s="599">
        <v>0</v>
      </c>
      <c r="AI27" s="599">
        <v>0</v>
      </c>
      <c r="AJ27" s="599">
        <v>0</v>
      </c>
      <c r="AK27" s="599">
        <v>0</v>
      </c>
    </row>
    <row r="28" spans="1:37" x14ac:dyDescent="0.25">
      <c r="A28" s="521"/>
      <c r="B28" s="521"/>
      <c r="C28" s="521"/>
      <c r="D28" s="521"/>
      <c r="E28" s="521"/>
      <c r="F28" s="521"/>
      <c r="G28" s="521"/>
      <c r="H28" s="521"/>
      <c r="I28" s="521"/>
      <c r="J28" s="521"/>
      <c r="K28" s="521"/>
      <c r="L28" s="521"/>
      <c r="M28" s="521"/>
    </row>
    <row r="29" spans="1:37" x14ac:dyDescent="0.25">
      <c r="A29" s="521"/>
      <c r="B29" s="521"/>
      <c r="C29" s="521"/>
      <c r="D29" s="521"/>
      <c r="E29" s="521"/>
      <c r="F29" s="521"/>
      <c r="G29" s="521"/>
      <c r="H29" s="521"/>
      <c r="I29" s="521"/>
      <c r="J29" s="521"/>
      <c r="K29" s="521"/>
      <c r="L29" s="521"/>
      <c r="M29" s="521"/>
    </row>
    <row r="30" spans="1:37" x14ac:dyDescent="0.25">
      <c r="A30" s="521"/>
      <c r="B30" s="521"/>
      <c r="C30" s="521"/>
      <c r="D30" s="521"/>
      <c r="E30" s="521"/>
      <c r="F30" s="521"/>
      <c r="G30" s="521"/>
      <c r="H30" s="521"/>
      <c r="I30" s="521"/>
      <c r="J30" s="521"/>
      <c r="K30" s="521"/>
      <c r="L30" s="521"/>
      <c r="M30" s="521"/>
    </row>
    <row r="31" spans="1:37" x14ac:dyDescent="0.25">
      <c r="A31" s="521"/>
      <c r="B31" s="521"/>
      <c r="C31" s="521"/>
      <c r="D31" s="521"/>
      <c r="E31" s="521"/>
      <c r="F31" s="521"/>
      <c r="G31" s="521"/>
      <c r="H31" s="521"/>
      <c r="I31" s="521"/>
      <c r="J31" s="521"/>
      <c r="K31" s="521"/>
      <c r="L31" s="521"/>
      <c r="M31" s="521"/>
    </row>
    <row r="32" spans="1:37" x14ac:dyDescent="0.25">
      <c r="A32" s="521"/>
      <c r="B32" s="521"/>
      <c r="C32" s="521"/>
      <c r="D32" s="521"/>
      <c r="E32" s="521"/>
      <c r="F32" s="521"/>
      <c r="G32" s="521"/>
      <c r="H32" s="521"/>
      <c r="I32" s="521"/>
      <c r="J32" s="521"/>
      <c r="K32" s="521"/>
      <c r="L32" s="499"/>
      <c r="M32" s="521"/>
    </row>
    <row r="33" spans="1:18" x14ac:dyDescent="0.25">
      <c r="A33" s="205" t="s">
        <v>105</v>
      </c>
      <c r="B33" s="206"/>
      <c r="C33" s="419"/>
      <c r="D33" s="558" t="s">
        <v>6</v>
      </c>
      <c r="E33" s="559" t="s">
        <v>107</v>
      </c>
      <c r="F33" s="573"/>
      <c r="G33" s="558" t="s">
        <v>6</v>
      </c>
      <c r="H33" s="559" t="s">
        <v>125</v>
      </c>
      <c r="I33" s="359"/>
      <c r="J33" s="559" t="s">
        <v>126</v>
      </c>
      <c r="K33" s="358" t="s">
        <v>127</v>
      </c>
      <c r="L33" s="37"/>
      <c r="M33" s="573"/>
      <c r="P33" s="554"/>
      <c r="Q33" s="554"/>
      <c r="R33" s="555"/>
    </row>
    <row r="34" spans="1:18" x14ac:dyDescent="0.25">
      <c r="A34" s="532" t="s">
        <v>106</v>
      </c>
      <c r="B34" s="533"/>
      <c r="C34" s="535"/>
      <c r="D34" s="560"/>
      <c r="E34" s="762"/>
      <c r="F34" s="762"/>
      <c r="G34" s="567" t="s">
        <v>7</v>
      </c>
      <c r="H34" s="533"/>
      <c r="I34" s="561"/>
      <c r="J34" s="568"/>
      <c r="K34" s="527" t="s">
        <v>111</v>
      </c>
      <c r="L34" s="574"/>
      <c r="M34" s="562"/>
      <c r="P34" s="556"/>
      <c r="Q34" s="556"/>
      <c r="R34" s="223"/>
    </row>
    <row r="35" spans="1:18" x14ac:dyDescent="0.25">
      <c r="A35" s="536" t="s">
        <v>124</v>
      </c>
      <c r="B35" s="330"/>
      <c r="C35" s="538"/>
      <c r="D35" s="563"/>
      <c r="E35" s="763"/>
      <c r="F35" s="763"/>
      <c r="G35" s="569" t="s">
        <v>8</v>
      </c>
      <c r="H35" s="89"/>
      <c r="I35" s="525"/>
      <c r="J35" s="90"/>
      <c r="K35" s="571"/>
      <c r="L35" s="499"/>
      <c r="M35" s="566"/>
      <c r="P35" s="223"/>
      <c r="Q35" s="217"/>
      <c r="R35" s="223"/>
    </row>
    <row r="36" spans="1:18" x14ac:dyDescent="0.25">
      <c r="A36" s="374"/>
      <c r="B36" s="375"/>
      <c r="C36" s="376"/>
      <c r="D36" s="563"/>
      <c r="E36" s="91"/>
      <c r="F36" s="521"/>
      <c r="G36" s="569" t="s">
        <v>9</v>
      </c>
      <c r="H36" s="89"/>
      <c r="I36" s="525"/>
      <c r="J36" s="90"/>
      <c r="K36" s="527" t="s">
        <v>112</v>
      </c>
      <c r="L36" s="574"/>
      <c r="M36" s="562"/>
      <c r="P36" s="556"/>
      <c r="Q36" s="556"/>
      <c r="R36" s="223"/>
    </row>
    <row r="37" spans="1:18" x14ac:dyDescent="0.25">
      <c r="A37" s="234"/>
      <c r="B37" s="146"/>
      <c r="C37" s="235"/>
      <c r="D37" s="563"/>
      <c r="E37" s="91"/>
      <c r="F37" s="521"/>
      <c r="G37" s="569" t="s">
        <v>10</v>
      </c>
      <c r="H37" s="89"/>
      <c r="I37" s="525"/>
      <c r="J37" s="90"/>
      <c r="K37" s="572"/>
      <c r="L37" s="521"/>
      <c r="M37" s="564"/>
      <c r="P37" s="223"/>
      <c r="Q37" s="217"/>
      <c r="R37" s="223"/>
    </row>
    <row r="38" spans="1:18" x14ac:dyDescent="0.25">
      <c r="A38" s="361"/>
      <c r="B38" s="377"/>
      <c r="C38" s="418"/>
      <c r="D38" s="563"/>
      <c r="E38" s="91"/>
      <c r="F38" s="521"/>
      <c r="G38" s="569" t="s">
        <v>11</v>
      </c>
      <c r="H38" s="89"/>
      <c r="I38" s="525"/>
      <c r="J38" s="90"/>
      <c r="K38" s="536"/>
      <c r="L38" s="499"/>
      <c r="M38" s="566"/>
      <c r="P38" s="223"/>
      <c r="Q38" s="217"/>
      <c r="R38" s="223"/>
    </row>
    <row r="39" spans="1:18" x14ac:dyDescent="0.25">
      <c r="A39" s="362"/>
      <c r="B39" s="24"/>
      <c r="C39" s="235"/>
      <c r="D39" s="563"/>
      <c r="E39" s="91"/>
      <c r="F39" s="521"/>
      <c r="G39" s="569" t="s">
        <v>12</v>
      </c>
      <c r="H39" s="89"/>
      <c r="I39" s="525"/>
      <c r="J39" s="90"/>
      <c r="K39" s="527" t="s">
        <v>92</v>
      </c>
      <c r="L39" s="574"/>
      <c r="M39" s="562"/>
      <c r="P39" s="556"/>
      <c r="Q39" s="556"/>
      <c r="R39" s="223"/>
    </row>
    <row r="40" spans="1:18" x14ac:dyDescent="0.25">
      <c r="A40" s="362"/>
      <c r="B40" s="24"/>
      <c r="C40" s="372"/>
      <c r="D40" s="563"/>
      <c r="E40" s="91"/>
      <c r="F40" s="521"/>
      <c r="G40" s="569" t="s">
        <v>13</v>
      </c>
      <c r="H40" s="89"/>
      <c r="I40" s="525"/>
      <c r="J40" s="90"/>
      <c r="K40" s="572"/>
      <c r="L40" s="521"/>
      <c r="M40" s="564"/>
      <c r="P40" s="223"/>
      <c r="Q40" s="217"/>
      <c r="R40" s="223"/>
    </row>
    <row r="41" spans="1:18" x14ac:dyDescent="0.25">
      <c r="A41" s="363"/>
      <c r="B41" s="360"/>
      <c r="C41" s="373"/>
      <c r="D41" s="565"/>
      <c r="E41" s="237"/>
      <c r="F41" s="499"/>
      <c r="G41" s="570" t="s">
        <v>14</v>
      </c>
      <c r="H41" s="330"/>
      <c r="I41" s="529"/>
      <c r="J41" s="239"/>
      <c r="K41" s="536" t="str">
        <f>L4</f>
        <v>Kovács Zoltán</v>
      </c>
      <c r="L41" s="499"/>
      <c r="M41" s="566"/>
      <c r="P41" s="223"/>
      <c r="Q41" s="217"/>
      <c r="R41" s="557"/>
    </row>
  </sheetData>
  <mergeCells count="50">
    <mergeCell ref="E9:F9"/>
    <mergeCell ref="G9:H9"/>
    <mergeCell ref="E11:F11"/>
    <mergeCell ref="G11:H11"/>
    <mergeCell ref="A1:F1"/>
    <mergeCell ref="A4:C4"/>
    <mergeCell ref="E7:F7"/>
    <mergeCell ref="G7:H7"/>
    <mergeCell ref="E13:F13"/>
    <mergeCell ref="G13:H13"/>
    <mergeCell ref="B18:C18"/>
    <mergeCell ref="D18:E18"/>
    <mergeCell ref="F18:G18"/>
    <mergeCell ref="H18:I18"/>
    <mergeCell ref="J20:K20"/>
    <mergeCell ref="J21:K21"/>
    <mergeCell ref="J18:K18"/>
    <mergeCell ref="J19:K19"/>
    <mergeCell ref="D22:E22"/>
    <mergeCell ref="F22:G22"/>
    <mergeCell ref="D21:E21"/>
    <mergeCell ref="F21:G21"/>
    <mergeCell ref="H21:I21"/>
    <mergeCell ref="D20:E20"/>
    <mergeCell ref="F20:G20"/>
    <mergeCell ref="H20:I20"/>
    <mergeCell ref="D19:E19"/>
    <mergeCell ref="F19:G19"/>
    <mergeCell ref="H19:I19"/>
    <mergeCell ref="E34:F34"/>
    <mergeCell ref="B22:C22"/>
    <mergeCell ref="H22:I22"/>
    <mergeCell ref="E35:F35"/>
    <mergeCell ref="E15:F15"/>
    <mergeCell ref="G15:H15"/>
    <mergeCell ref="B21:C21"/>
    <mergeCell ref="B20:C20"/>
    <mergeCell ref="B19:C19"/>
    <mergeCell ref="B23:C23"/>
    <mergeCell ref="D23:E23"/>
    <mergeCell ref="F23:G23"/>
    <mergeCell ref="H23:I23"/>
    <mergeCell ref="J22:K22"/>
    <mergeCell ref="J23:K23"/>
    <mergeCell ref="L18:M18"/>
    <mergeCell ref="L23:M23"/>
    <mergeCell ref="L19:M19"/>
    <mergeCell ref="L20:M20"/>
    <mergeCell ref="L21:M21"/>
    <mergeCell ref="L22:M22"/>
  </mergeCells>
  <phoneticPr fontId="71" type="noConversion"/>
  <conditionalFormatting sqref="E7 E9 E11 E13 E15">
    <cfRule type="cellIs" dxfId="546" priority="1" stopIfTrue="1" operator="equal">
      <formula>"Bye"</formula>
    </cfRule>
  </conditionalFormatting>
  <conditionalFormatting sqref="R41">
    <cfRule type="expression" dxfId="545"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89449-0FEA-4CD2-81CC-B227430CE73E}">
  <sheetPr codeName="Sheet137">
    <tabColor indexed="11"/>
    <pageSetUpPr fitToPage="1"/>
  </sheetPr>
  <dimension ref="A1:AK57"/>
  <sheetViews>
    <sheetView showGridLines="0" showZeros="0" topLeftCell="A9" workbookViewId="0">
      <selection activeCell="K36" sqref="K36"/>
    </sheetView>
  </sheetViews>
  <sheetFormatPr defaultRowHeight="13.2" x14ac:dyDescent="0.25"/>
  <cols>
    <col min="1" max="2" width="3.33203125" customWidth="1"/>
    <col min="3" max="3" width="4.6640625" customWidth="1"/>
    <col min="4" max="4" width="7.44140625" customWidth="1"/>
    <col min="5" max="5" width="4.33203125" customWidth="1"/>
    <col min="6" max="6" width="12.6640625" customWidth="1"/>
    <col min="7" max="7" width="2.6640625" customWidth="1"/>
    <col min="8" max="8" width="7.664062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32" customFormat="1" ht="21.75" customHeight="1" x14ac:dyDescent="0.25">
      <c r="A1" s="92" t="str">
        <f>Altalanos!$A$6</f>
        <v>Diákolimpiai Döntő</v>
      </c>
      <c r="B1" s="92"/>
      <c r="C1" s="135"/>
      <c r="D1" s="135"/>
      <c r="E1" s="135"/>
      <c r="F1" s="135"/>
      <c r="G1" s="135"/>
      <c r="H1" s="92"/>
      <c r="I1" s="371"/>
      <c r="J1" s="136"/>
      <c r="K1" s="408" t="s">
        <v>123</v>
      </c>
      <c r="L1" s="118"/>
      <c r="M1" s="93"/>
      <c r="N1" s="136"/>
      <c r="O1" s="136" t="s">
        <v>3</v>
      </c>
      <c r="P1" s="136"/>
      <c r="Q1" s="135"/>
      <c r="R1" s="136"/>
      <c r="Y1" s="522"/>
      <c r="Z1" s="522"/>
      <c r="AA1" s="522"/>
      <c r="AB1" s="605" t="str">
        <f>IF($Y$5=1,CONCATENATE(VLOOKUP($Y$3,$AA$2:$AH$14,2)),CONCATENATE(VLOOKUP($Y$3,$AA$16:$AH$25,2)))</f>
        <v>150</v>
      </c>
      <c r="AC1" s="605" t="str">
        <f>IF($Y$5=1,CONCATENATE(VLOOKUP($Y$3,$AA$2:$AH$14,3)),CONCATENATE(VLOOKUP($Y$3,$AA$16:$AH$25,3)))</f>
        <v>120</v>
      </c>
      <c r="AD1" s="605" t="str">
        <f>IF($Y$5=1,CONCATENATE(VLOOKUP($Y$3,$AA$2:$AH$14,4)),CONCATENATE(VLOOKUP($Y$3,$AA$16:$AH$25,4)))</f>
        <v>90</v>
      </c>
      <c r="AE1" s="605" t="str">
        <f>IF($Y$5=1,CONCATENATE(VLOOKUP($Y$3,$AA$2:$AH$14,5)),CONCATENATE(VLOOKUP($Y$3,$AA$16:$AH$25,5)))</f>
        <v>60</v>
      </c>
      <c r="AF1" s="605" t="str">
        <f>IF($Y$5=1,CONCATENATE(VLOOKUP($Y$3,$AA$2:$AH$14,6)),CONCATENATE(VLOOKUP($Y$3,$AA$16:$AH$25,6)))</f>
        <v>40</v>
      </c>
      <c r="AG1" s="605" t="str">
        <f>IF($Y$5=1,CONCATENATE(VLOOKUP($Y$3,$AA$2:$AH$14,7)),CONCATENATE(VLOOKUP($Y$3,$AA$16:$AH$25,7)))</f>
        <v>25</v>
      </c>
      <c r="AH1" s="605" t="str">
        <f>IF($Y$5=1,CONCATENATE(VLOOKUP($Y$3,$AA$2:$AH$14,8)),CONCATENATE(VLOOKUP($Y$3,$AA$16:$AH$25,8)))</f>
        <v>15</v>
      </c>
    </row>
    <row r="2" spans="1:37" s="106" customFormat="1" x14ac:dyDescent="0.25">
      <c r="A2" s="436" t="s">
        <v>122</v>
      </c>
      <c r="B2" s="95"/>
      <c r="C2" s="95"/>
      <c r="D2" s="95"/>
      <c r="E2" s="95">
        <f>Altalanos!$A$8</f>
        <v>0</v>
      </c>
      <c r="F2" s="95"/>
      <c r="G2" s="137"/>
      <c r="H2" s="108"/>
      <c r="I2" s="108"/>
      <c r="J2" s="138"/>
      <c r="K2" s="118"/>
      <c r="L2" s="118"/>
      <c r="M2" s="118"/>
      <c r="N2" s="138"/>
      <c r="O2" s="108"/>
      <c r="P2" s="138"/>
      <c r="Q2" s="108"/>
      <c r="R2" s="138"/>
      <c r="Y2" s="600"/>
      <c r="Z2" s="599"/>
      <c r="AA2" s="609" t="s">
        <v>164</v>
      </c>
      <c r="AB2" s="610">
        <v>300</v>
      </c>
      <c r="AC2" s="610">
        <v>250</v>
      </c>
      <c r="AD2" s="610">
        <v>200</v>
      </c>
      <c r="AE2" s="610">
        <v>150</v>
      </c>
      <c r="AF2" s="610">
        <v>120</v>
      </c>
      <c r="AG2" s="610">
        <v>90</v>
      </c>
      <c r="AH2" s="610">
        <v>40</v>
      </c>
      <c r="AI2"/>
      <c r="AJ2"/>
      <c r="AK2"/>
    </row>
    <row r="3" spans="1:37" s="19" customFormat="1" ht="11.25" customHeight="1" x14ac:dyDescent="0.25">
      <c r="A3" s="54" t="s">
        <v>82</v>
      </c>
      <c r="B3" s="54"/>
      <c r="C3" s="54"/>
      <c r="D3" s="54"/>
      <c r="E3" s="54"/>
      <c r="F3" s="54"/>
      <c r="G3" s="54" t="s">
        <v>79</v>
      </c>
      <c r="H3" s="54"/>
      <c r="I3" s="54"/>
      <c r="J3" s="140"/>
      <c r="K3" s="54" t="s">
        <v>87</v>
      </c>
      <c r="L3" s="140"/>
      <c r="M3" s="54"/>
      <c r="N3" s="140"/>
      <c r="O3" s="54"/>
      <c r="P3" s="140"/>
      <c r="Q3" s="54"/>
      <c r="R3" s="55" t="s">
        <v>88</v>
      </c>
      <c r="Y3" s="599" t="str">
        <f>IF(K4="OB","A",IF(K4="IX","W",IF(K4="","",K4)))</f>
        <v>F14 "B"</v>
      </c>
      <c r="Z3" s="599"/>
      <c r="AA3" s="609" t="s">
        <v>165</v>
      </c>
      <c r="AB3" s="610">
        <v>280</v>
      </c>
      <c r="AC3" s="610">
        <v>230</v>
      </c>
      <c r="AD3" s="610">
        <v>180</v>
      </c>
      <c r="AE3" s="610">
        <v>140</v>
      </c>
      <c r="AF3" s="610">
        <v>80</v>
      </c>
      <c r="AG3" s="610">
        <v>0</v>
      </c>
      <c r="AH3" s="610">
        <v>0</v>
      </c>
      <c r="AI3"/>
      <c r="AJ3"/>
      <c r="AK3"/>
    </row>
    <row r="4" spans="1:37" s="31" customFormat="1" ht="11.25" customHeight="1" thickBot="1" x14ac:dyDescent="0.3">
      <c r="A4" s="771" t="str">
        <f>Altalanos!$A$10</f>
        <v xml:space="preserve">2026. május 7. </v>
      </c>
      <c r="B4" s="771"/>
      <c r="C4" s="771"/>
      <c r="D4" s="402"/>
      <c r="E4" s="142"/>
      <c r="F4" s="142"/>
      <c r="G4" s="142" t="str">
        <f>Altalanos!$C$10</f>
        <v>Gyula</v>
      </c>
      <c r="H4" s="99"/>
      <c r="I4" s="142"/>
      <c r="J4" s="143"/>
      <c r="K4" s="144" t="s">
        <v>476</v>
      </c>
      <c r="L4" s="143"/>
      <c r="M4" s="145"/>
      <c r="N4" s="143"/>
      <c r="O4" s="142"/>
      <c r="P4" s="143"/>
      <c r="Q4" s="142"/>
      <c r="R4" s="88" t="str">
        <f>Altalanos!$E$10</f>
        <v>Kovács Zoltán</v>
      </c>
      <c r="Y4" s="599"/>
      <c r="Z4" s="599"/>
      <c r="AA4" s="609" t="s">
        <v>194</v>
      </c>
      <c r="AB4" s="610">
        <v>250</v>
      </c>
      <c r="AC4" s="610">
        <v>200</v>
      </c>
      <c r="AD4" s="610">
        <v>150</v>
      </c>
      <c r="AE4" s="610">
        <v>120</v>
      </c>
      <c r="AF4" s="610">
        <v>90</v>
      </c>
      <c r="AG4" s="610">
        <v>60</v>
      </c>
      <c r="AH4" s="610">
        <v>25</v>
      </c>
      <c r="AI4"/>
      <c r="AJ4"/>
      <c r="AK4"/>
    </row>
    <row r="5" spans="1:37" s="19" customFormat="1" x14ac:dyDescent="0.25">
      <c r="A5" s="146"/>
      <c r="B5" s="147" t="s">
        <v>4</v>
      </c>
      <c r="C5" s="427" t="s">
        <v>105</v>
      </c>
      <c r="D5" s="147" t="s">
        <v>104</v>
      </c>
      <c r="E5" s="147" t="s">
        <v>101</v>
      </c>
      <c r="F5" s="148" t="s">
        <v>85</v>
      </c>
      <c r="G5" s="148" t="s">
        <v>86</v>
      </c>
      <c r="H5" s="148"/>
      <c r="I5" s="148" t="s">
        <v>90</v>
      </c>
      <c r="J5" s="148"/>
      <c r="K5" s="147" t="s">
        <v>102</v>
      </c>
      <c r="L5" s="149"/>
      <c r="M5" s="147" t="s">
        <v>130</v>
      </c>
      <c r="N5" s="149"/>
      <c r="O5" s="147" t="s">
        <v>129</v>
      </c>
      <c r="P5" s="149"/>
      <c r="Q5" s="147" t="s">
        <v>128</v>
      </c>
      <c r="R5" s="150"/>
      <c r="Y5" s="599">
        <f>IF(OR(Altalanos!$A$8="F1",Altalanos!$A$8="F2",Altalanos!$A$8="N1",Altalanos!$A$8="N2"),1,2)</f>
        <v>2</v>
      </c>
      <c r="Z5" s="599"/>
      <c r="AA5" s="609" t="s">
        <v>195</v>
      </c>
      <c r="AB5" s="610">
        <v>200</v>
      </c>
      <c r="AC5" s="610">
        <v>150</v>
      </c>
      <c r="AD5" s="610">
        <v>120</v>
      </c>
      <c r="AE5" s="610">
        <v>90</v>
      </c>
      <c r="AF5" s="610">
        <v>60</v>
      </c>
      <c r="AG5" s="610">
        <v>40</v>
      </c>
      <c r="AH5" s="610">
        <v>15</v>
      </c>
      <c r="AI5"/>
      <c r="AJ5"/>
      <c r="AK5"/>
    </row>
    <row r="6" spans="1:37" s="712" customFormat="1" ht="11.1" customHeight="1" thickBot="1" x14ac:dyDescent="0.3">
      <c r="A6" s="705"/>
      <c r="B6" s="714"/>
      <c r="C6" s="714"/>
      <c r="D6" s="714"/>
      <c r="E6" s="714"/>
      <c r="F6" s="713" t="str">
        <f>IF(Y3="","",CONCATENATE(AH1," / ",VLOOKUP(Y3,AB1:AH1,5)," pont"))</f>
        <v>15 / 40 pont</v>
      </c>
      <c r="G6" s="715"/>
      <c r="H6" s="716"/>
      <c r="I6" s="715"/>
      <c r="J6" s="717"/>
      <c r="K6" s="714" t="str">
        <f>IF(Y3="","",CONCATENATE(VLOOKUP(Y3,AB1:AH1,4)," pont"))</f>
        <v>60 pont</v>
      </c>
      <c r="L6" s="717"/>
      <c r="M6" s="714" t="str">
        <f>IF(Y3="","",CONCATENATE(VLOOKUP(Y3,AB1:AH1,3)," pont"))</f>
        <v>90 pont</v>
      </c>
      <c r="N6" s="717"/>
      <c r="O6" s="714" t="str">
        <f>IF(Y3="","",CONCATENATE(VLOOKUP(Y3,AB1:AH1,2)," pont"))</f>
        <v>120 pont</v>
      </c>
      <c r="P6" s="717"/>
      <c r="Q6" s="714" t="str">
        <f>IF(Y3="","",CONCATENATE(VLOOKUP(Y3,AB1:AH1,1)," pont"))</f>
        <v>150 pont</v>
      </c>
      <c r="R6" s="718"/>
      <c r="Y6" s="720"/>
      <c r="Z6" s="720"/>
      <c r="AA6" s="720" t="s">
        <v>196</v>
      </c>
      <c r="AB6" s="721">
        <v>150</v>
      </c>
      <c r="AC6" s="721">
        <v>120</v>
      </c>
      <c r="AD6" s="721">
        <v>90</v>
      </c>
      <c r="AE6" s="721">
        <v>60</v>
      </c>
      <c r="AF6" s="721">
        <v>40</v>
      </c>
      <c r="AG6" s="721">
        <v>25</v>
      </c>
      <c r="AH6" s="721">
        <v>10</v>
      </c>
      <c r="AI6" s="723"/>
      <c r="AJ6" s="723"/>
      <c r="AK6" s="723"/>
    </row>
    <row r="7" spans="1:37" s="38" customFormat="1" ht="12.9" customHeight="1" x14ac:dyDescent="0.25">
      <c r="A7" s="153">
        <v>1</v>
      </c>
      <c r="B7" s="384" t="str">
        <f>IF($E7="","",VLOOKUP($E7,#REF!,14))</f>
        <v/>
      </c>
      <c r="C7" s="414" t="str">
        <f>IF($E7="","",VLOOKUP($E7,#REF!,15))</f>
        <v/>
      </c>
      <c r="D7" s="414" t="str">
        <f>IF($E7="","",VLOOKUP($E7,#REF!,5))</f>
        <v/>
      </c>
      <c r="E7" s="155"/>
      <c r="F7" s="156" t="s">
        <v>298</v>
      </c>
      <c r="G7" s="156" t="s">
        <v>299</v>
      </c>
      <c r="H7" s="156"/>
      <c r="I7" s="156" t="s">
        <v>300</v>
      </c>
      <c r="J7" s="158"/>
      <c r="K7" s="157"/>
      <c r="L7" s="157"/>
      <c r="M7" s="157"/>
      <c r="N7" s="157"/>
      <c r="O7" s="160"/>
      <c r="P7" s="162"/>
      <c r="Q7" s="163"/>
      <c r="R7" s="164"/>
      <c r="S7" s="165"/>
      <c r="U7" s="166" t="str">
        <f>Birók!P21</f>
        <v>Bíró</v>
      </c>
      <c r="Y7" s="599"/>
      <c r="Z7" s="599"/>
      <c r="AA7" s="609" t="s">
        <v>197</v>
      </c>
      <c r="AB7" s="610">
        <v>120</v>
      </c>
      <c r="AC7" s="610">
        <v>90</v>
      </c>
      <c r="AD7" s="610">
        <v>60</v>
      </c>
      <c r="AE7" s="610">
        <v>40</v>
      </c>
      <c r="AF7" s="610">
        <v>25</v>
      </c>
      <c r="AG7" s="610">
        <v>10</v>
      </c>
      <c r="AH7" s="610">
        <v>5</v>
      </c>
      <c r="AI7"/>
      <c r="AJ7"/>
      <c r="AK7"/>
    </row>
    <row r="8" spans="1:37" s="38" customFormat="1" ht="12.9" customHeight="1" x14ac:dyDescent="0.25">
      <c r="A8" s="167"/>
      <c r="B8" s="306"/>
      <c r="C8" s="424"/>
      <c r="D8" s="424"/>
      <c r="E8" s="168"/>
      <c r="F8" s="169"/>
      <c r="G8" s="169"/>
      <c r="H8" s="170"/>
      <c r="I8" s="648" t="s">
        <v>0</v>
      </c>
      <c r="J8" s="172"/>
      <c r="K8" s="173" t="s">
        <v>298</v>
      </c>
      <c r="L8" s="173"/>
      <c r="M8" s="157"/>
      <c r="N8" s="157"/>
      <c r="O8" s="160"/>
      <c r="P8" s="162"/>
      <c r="Q8" s="163"/>
      <c r="R8" s="164"/>
      <c r="S8" s="165"/>
      <c r="U8" s="174" t="str">
        <f>Birók!P22</f>
        <v xml:space="preserve"> </v>
      </c>
      <c r="Y8" s="599"/>
      <c r="Z8" s="599"/>
      <c r="AA8" s="609" t="s">
        <v>198</v>
      </c>
      <c r="AB8" s="610">
        <v>90</v>
      </c>
      <c r="AC8" s="610">
        <v>60</v>
      </c>
      <c r="AD8" s="610">
        <v>40</v>
      </c>
      <c r="AE8" s="610">
        <v>25</v>
      </c>
      <c r="AF8" s="610">
        <v>10</v>
      </c>
      <c r="AG8" s="610">
        <v>5</v>
      </c>
      <c r="AH8" s="610">
        <v>2</v>
      </c>
      <c r="AI8"/>
      <c r="AJ8"/>
      <c r="AK8"/>
    </row>
    <row r="9" spans="1:37" s="38" customFormat="1" ht="12.9" customHeight="1" x14ac:dyDescent="0.25">
      <c r="A9" s="167">
        <v>2</v>
      </c>
      <c r="B9" s="384" t="str">
        <f>IF($E9="","",VLOOKUP($E9,#REF!,14))</f>
        <v/>
      </c>
      <c r="C9" s="414" t="str">
        <f>IF($E9="","",VLOOKUP($E9,#REF!,15))</f>
        <v/>
      </c>
      <c r="D9" s="414" t="str">
        <f>IF($E9="","",VLOOKUP($E9,#REF!,5))</f>
        <v/>
      </c>
      <c r="E9" s="155"/>
      <c r="F9" s="175" t="s">
        <v>301</v>
      </c>
      <c r="G9" s="175" t="str">
        <f>IF($E9="","",VLOOKUP($E9,#REF!,3))</f>
        <v/>
      </c>
      <c r="H9" s="175"/>
      <c r="I9" s="156" t="str">
        <f>IF($E9="","",VLOOKUP($E9,#REF!,4))</f>
        <v/>
      </c>
      <c r="J9" s="176"/>
      <c r="K9" s="157"/>
      <c r="L9" s="177"/>
      <c r="M9" s="157"/>
      <c r="N9" s="157"/>
      <c r="O9" s="160"/>
      <c r="P9" s="162"/>
      <c r="Q9" s="163"/>
      <c r="R9" s="164"/>
      <c r="S9" s="165"/>
      <c r="U9" s="174" t="str">
        <f>Birók!P23</f>
        <v xml:space="preserve"> </v>
      </c>
      <c r="Y9" s="599"/>
      <c r="Z9" s="599"/>
      <c r="AA9" s="609" t="s">
        <v>199</v>
      </c>
      <c r="AB9" s="610">
        <v>60</v>
      </c>
      <c r="AC9" s="610">
        <v>40</v>
      </c>
      <c r="AD9" s="610">
        <v>25</v>
      </c>
      <c r="AE9" s="610">
        <v>10</v>
      </c>
      <c r="AF9" s="610">
        <v>5</v>
      </c>
      <c r="AG9" s="610">
        <v>2</v>
      </c>
      <c r="AH9" s="610">
        <v>1</v>
      </c>
      <c r="AI9"/>
      <c r="AJ9"/>
      <c r="AK9"/>
    </row>
    <row r="10" spans="1:37" s="38" customFormat="1" ht="12.9" customHeight="1" x14ac:dyDescent="0.25">
      <c r="A10" s="167"/>
      <c r="B10" s="306"/>
      <c r="C10" s="424"/>
      <c r="D10" s="424"/>
      <c r="E10" s="178"/>
      <c r="F10" s="169"/>
      <c r="G10" s="169"/>
      <c r="H10" s="170"/>
      <c r="I10" s="157"/>
      <c r="J10" s="179"/>
      <c r="K10" s="171" t="s">
        <v>0</v>
      </c>
      <c r="L10" s="180"/>
      <c r="M10" s="173" t="str">
        <f>UPPER(IF(OR(L10="a",L10="as"),K8,IF(OR(L10="b",L10="bs"),K12,)))</f>
        <v/>
      </c>
      <c r="N10" s="181"/>
      <c r="O10" s="182"/>
      <c r="P10" s="182"/>
      <c r="Q10" s="163"/>
      <c r="R10" s="164"/>
      <c r="S10" s="165"/>
      <c r="U10" s="174" t="str">
        <f>Birók!P24</f>
        <v xml:space="preserve"> </v>
      </c>
      <c r="Y10" s="599"/>
      <c r="Z10" s="599"/>
      <c r="AA10" s="609" t="s">
        <v>200</v>
      </c>
      <c r="AB10" s="610">
        <v>40</v>
      </c>
      <c r="AC10" s="610">
        <v>25</v>
      </c>
      <c r="AD10" s="610">
        <v>15</v>
      </c>
      <c r="AE10" s="610">
        <v>7</v>
      </c>
      <c r="AF10" s="610">
        <v>4</v>
      </c>
      <c r="AG10" s="610">
        <v>1</v>
      </c>
      <c r="AH10" s="610">
        <v>0</v>
      </c>
      <c r="AI10"/>
      <c r="AJ10"/>
      <c r="AK10"/>
    </row>
    <row r="11" spans="1:37" s="38" customFormat="1" ht="12.9" customHeight="1" x14ac:dyDescent="0.25">
      <c r="A11" s="167">
        <v>3</v>
      </c>
      <c r="B11" s="384" t="str">
        <f>IF($E11="","",VLOOKUP($E11,#REF!,14))</f>
        <v/>
      </c>
      <c r="C11" s="414" t="str">
        <f>IF($E11="","",VLOOKUP($E11,#REF!,15))</f>
        <v/>
      </c>
      <c r="D11" s="414" t="str">
        <f>IF($E11="","",VLOOKUP($E11,#REF!,5))</f>
        <v/>
      </c>
      <c r="E11" s="155"/>
      <c r="F11" s="175" t="s">
        <v>302</v>
      </c>
      <c r="G11" s="175" t="s">
        <v>280</v>
      </c>
      <c r="H11" s="175"/>
      <c r="I11" s="175" t="s">
        <v>243</v>
      </c>
      <c r="J11" s="158"/>
      <c r="K11" s="157"/>
      <c r="L11" s="183"/>
      <c r="M11" s="157"/>
      <c r="N11" s="184"/>
      <c r="O11" s="182"/>
      <c r="P11" s="182"/>
      <c r="Q11" s="163"/>
      <c r="R11" s="164"/>
      <c r="S11" s="165"/>
      <c r="U11" s="174" t="str">
        <f>Birók!P25</f>
        <v xml:space="preserve"> </v>
      </c>
      <c r="Y11" s="599"/>
      <c r="Z11" s="599"/>
      <c r="AA11" s="609" t="s">
        <v>201</v>
      </c>
      <c r="AB11" s="610">
        <v>25</v>
      </c>
      <c r="AC11" s="610">
        <v>15</v>
      </c>
      <c r="AD11" s="610">
        <v>10</v>
      </c>
      <c r="AE11" s="610">
        <v>6</v>
      </c>
      <c r="AF11" s="610">
        <v>3</v>
      </c>
      <c r="AG11" s="610">
        <v>1</v>
      </c>
      <c r="AH11" s="610">
        <v>0</v>
      </c>
      <c r="AI11"/>
      <c r="AJ11"/>
      <c r="AK11"/>
    </row>
    <row r="12" spans="1:37" s="38" customFormat="1" ht="12.9" customHeight="1" x14ac:dyDescent="0.25">
      <c r="A12" s="167"/>
      <c r="B12" s="306"/>
      <c r="C12" s="424"/>
      <c r="D12" s="424"/>
      <c r="E12" s="178"/>
      <c r="F12" s="169"/>
      <c r="G12" s="169"/>
      <c r="H12" s="170"/>
      <c r="I12" s="648" t="s">
        <v>0</v>
      </c>
      <c r="J12" s="172"/>
      <c r="K12" s="173" t="str">
        <f>UPPER(IF(OR(J12="a",J12="as"),F11,IF(OR(J12="b",J12="bs"),F13,)))</f>
        <v/>
      </c>
      <c r="L12" s="185"/>
      <c r="M12" s="157"/>
      <c r="N12" s="184"/>
      <c r="O12" s="182"/>
      <c r="P12" s="182"/>
      <c r="Q12" s="163"/>
      <c r="R12" s="164"/>
      <c r="S12" s="165"/>
      <c r="U12" s="174" t="str">
        <f>Birók!P26</f>
        <v xml:space="preserve"> </v>
      </c>
      <c r="Y12" s="599"/>
      <c r="Z12" s="599"/>
      <c r="AA12" s="609" t="s">
        <v>206</v>
      </c>
      <c r="AB12" s="610">
        <v>15</v>
      </c>
      <c r="AC12" s="610">
        <v>10</v>
      </c>
      <c r="AD12" s="610">
        <v>6</v>
      </c>
      <c r="AE12" s="610">
        <v>3</v>
      </c>
      <c r="AF12" s="610">
        <v>1</v>
      </c>
      <c r="AG12" s="610">
        <v>0</v>
      </c>
      <c r="AH12" s="610">
        <v>0</v>
      </c>
      <c r="AI12"/>
      <c r="AJ12"/>
      <c r="AK12"/>
    </row>
    <row r="13" spans="1:37" s="38" customFormat="1" ht="12.9" customHeight="1" x14ac:dyDescent="0.25">
      <c r="A13" s="167">
        <v>4</v>
      </c>
      <c r="B13" s="384" t="str">
        <f>IF($E13="","",VLOOKUP($E13,#REF!,14))</f>
        <v/>
      </c>
      <c r="C13" s="414" t="str">
        <f>IF($E13="","",VLOOKUP($E13,#REF!,15))</f>
        <v/>
      </c>
      <c r="D13" s="414" t="str">
        <f>IF($E13="","",VLOOKUP($E13,#REF!,5))</f>
        <v/>
      </c>
      <c r="E13" s="155"/>
      <c r="F13" s="175" t="s">
        <v>303</v>
      </c>
      <c r="G13" s="175" t="s">
        <v>304</v>
      </c>
      <c r="H13" s="175"/>
      <c r="I13" s="175" t="s">
        <v>262</v>
      </c>
      <c r="J13" s="186"/>
      <c r="K13" s="157"/>
      <c r="L13" s="157"/>
      <c r="M13" s="157"/>
      <c r="N13" s="184"/>
      <c r="O13" s="182"/>
      <c r="P13" s="182"/>
      <c r="Q13" s="163"/>
      <c r="R13" s="164"/>
      <c r="S13" s="165"/>
      <c r="U13" s="174" t="str">
        <f>Birók!P27</f>
        <v xml:space="preserve"> </v>
      </c>
      <c r="Y13" s="599"/>
      <c r="Z13" s="599"/>
      <c r="AA13" s="609" t="s">
        <v>202</v>
      </c>
      <c r="AB13" s="610">
        <v>10</v>
      </c>
      <c r="AC13" s="610">
        <v>6</v>
      </c>
      <c r="AD13" s="610">
        <v>3</v>
      </c>
      <c r="AE13" s="610">
        <v>1</v>
      </c>
      <c r="AF13" s="610">
        <v>0</v>
      </c>
      <c r="AG13" s="610">
        <v>0</v>
      </c>
      <c r="AH13" s="610">
        <v>0</v>
      </c>
      <c r="AI13"/>
      <c r="AJ13"/>
      <c r="AK13"/>
    </row>
    <row r="14" spans="1:37" s="38" customFormat="1" ht="12.9" customHeight="1" x14ac:dyDescent="0.25">
      <c r="A14" s="167"/>
      <c r="B14" s="306"/>
      <c r="C14" s="424"/>
      <c r="D14" s="424"/>
      <c r="E14" s="178"/>
      <c r="F14" s="157"/>
      <c r="G14" s="157"/>
      <c r="H14" s="69"/>
      <c r="I14" s="187"/>
      <c r="J14" s="179"/>
      <c r="K14" s="157"/>
      <c r="L14" s="157"/>
      <c r="M14" s="171" t="s">
        <v>0</v>
      </c>
      <c r="N14" s="180"/>
      <c r="O14" s="173" t="str">
        <f>UPPER(IF(OR(N14="a",N14="as"),M10,IF(OR(N14="b",N14="bs"),M18,)))</f>
        <v/>
      </c>
      <c r="P14" s="181"/>
      <c r="Q14" s="163"/>
      <c r="R14" s="164"/>
      <c r="S14" s="165"/>
      <c r="U14" s="174" t="str">
        <f>Birók!P28</f>
        <v xml:space="preserve"> </v>
      </c>
      <c r="Y14" s="599"/>
      <c r="Z14" s="599"/>
      <c r="AA14" s="609" t="s">
        <v>203</v>
      </c>
      <c r="AB14" s="610">
        <v>3</v>
      </c>
      <c r="AC14" s="610">
        <v>2</v>
      </c>
      <c r="AD14" s="610">
        <v>1</v>
      </c>
      <c r="AE14" s="610">
        <v>0</v>
      </c>
      <c r="AF14" s="610">
        <v>0</v>
      </c>
      <c r="AG14" s="610">
        <v>0</v>
      </c>
      <c r="AH14" s="610">
        <v>0</v>
      </c>
      <c r="AI14"/>
      <c r="AJ14"/>
      <c r="AK14"/>
    </row>
    <row r="15" spans="1:37" s="38" customFormat="1" ht="12.9" customHeight="1" x14ac:dyDescent="0.25">
      <c r="A15" s="153">
        <v>5</v>
      </c>
      <c r="B15" s="384" t="str">
        <f>IF($E15="","",VLOOKUP($E15,#REF!,14))</f>
        <v/>
      </c>
      <c r="C15" s="414" t="str">
        <f>IF($E15="","",VLOOKUP($E15,#REF!,15))</f>
        <v/>
      </c>
      <c r="D15" s="414" t="str">
        <f>IF($E15="","",VLOOKUP($E15,#REF!,5))</f>
        <v/>
      </c>
      <c r="E15" s="155"/>
      <c r="F15" s="156" t="s">
        <v>305</v>
      </c>
      <c r="G15" s="156" t="s">
        <v>306</v>
      </c>
      <c r="H15" s="156"/>
      <c r="I15" s="156" t="s">
        <v>307</v>
      </c>
      <c r="J15" s="188"/>
      <c r="K15" s="157"/>
      <c r="L15" s="157"/>
      <c r="M15" s="157"/>
      <c r="N15" s="184"/>
      <c r="O15" s="157"/>
      <c r="P15" s="184"/>
      <c r="Q15" s="163"/>
      <c r="R15" s="164"/>
      <c r="S15" s="165"/>
      <c r="U15" s="174" t="str">
        <f>Birók!P29</f>
        <v xml:space="preserve"> </v>
      </c>
      <c r="Y15" s="599"/>
      <c r="Z15" s="599"/>
      <c r="AA15" s="609"/>
      <c r="AB15" s="609"/>
      <c r="AC15" s="609"/>
      <c r="AD15" s="609"/>
      <c r="AE15" s="609"/>
      <c r="AF15" s="609"/>
      <c r="AG15" s="609"/>
      <c r="AH15" s="609"/>
      <c r="AI15"/>
      <c r="AJ15"/>
      <c r="AK15"/>
    </row>
    <row r="16" spans="1:37" s="38" customFormat="1" ht="12.9" customHeight="1" thickBot="1" x14ac:dyDescent="0.3">
      <c r="A16" s="167"/>
      <c r="B16" s="306"/>
      <c r="C16" s="424"/>
      <c r="D16" s="424"/>
      <c r="E16" s="178"/>
      <c r="F16" s="169"/>
      <c r="G16" s="169"/>
      <c r="H16" s="170"/>
      <c r="I16" s="648" t="s">
        <v>0</v>
      </c>
      <c r="J16" s="172"/>
      <c r="K16" s="173" t="str">
        <f>UPPER(IF(OR(J16="a",J16="as"),F15,IF(OR(J16="b",J16="bs"),F17,)))</f>
        <v/>
      </c>
      <c r="L16" s="173"/>
      <c r="M16" s="157"/>
      <c r="N16" s="184"/>
      <c r="O16" s="182"/>
      <c r="P16" s="184"/>
      <c r="Q16" s="163"/>
      <c r="R16" s="164"/>
      <c r="S16" s="165"/>
      <c r="U16" s="189" t="str">
        <f>Birók!P30</f>
        <v>Egyik sem</v>
      </c>
      <c r="Y16" s="599"/>
      <c r="Z16" s="599"/>
      <c r="AA16" s="609" t="s">
        <v>164</v>
      </c>
      <c r="AB16" s="610">
        <v>150</v>
      </c>
      <c r="AC16" s="610">
        <v>120</v>
      </c>
      <c r="AD16" s="610">
        <v>90</v>
      </c>
      <c r="AE16" s="610">
        <v>60</v>
      </c>
      <c r="AF16" s="610">
        <v>40</v>
      </c>
      <c r="AG16" s="610">
        <v>25</v>
      </c>
      <c r="AH16" s="610">
        <v>15</v>
      </c>
      <c r="AI16"/>
      <c r="AJ16"/>
      <c r="AK16"/>
    </row>
    <row r="17" spans="1:37" s="38" customFormat="1" ht="12.9" customHeight="1" x14ac:dyDescent="0.25">
      <c r="A17" s="167">
        <v>6</v>
      </c>
      <c r="B17" s="384" t="str">
        <f>IF($E17="","",VLOOKUP($E17,#REF!,14))</f>
        <v/>
      </c>
      <c r="C17" s="414" t="str">
        <f>IF($E17="","",VLOOKUP($E17,#REF!,15))</f>
        <v/>
      </c>
      <c r="D17" s="414" t="str">
        <f>IF($E17="","",VLOOKUP($E17,#REF!,5))</f>
        <v/>
      </c>
      <c r="E17" s="155"/>
      <c r="F17" s="175" t="s">
        <v>308</v>
      </c>
      <c r="G17" s="175" t="s">
        <v>309</v>
      </c>
      <c r="H17" s="175"/>
      <c r="I17" s="175" t="s">
        <v>278</v>
      </c>
      <c r="J17" s="176"/>
      <c r="K17" s="157"/>
      <c r="L17" s="177"/>
      <c r="M17" s="157"/>
      <c r="N17" s="184"/>
      <c r="O17" s="182"/>
      <c r="P17" s="184"/>
      <c r="Q17" s="163"/>
      <c r="R17" s="164"/>
      <c r="S17" s="165"/>
      <c r="Y17" s="599"/>
      <c r="Z17" s="599"/>
      <c r="AA17" s="609" t="s">
        <v>194</v>
      </c>
      <c r="AB17" s="610">
        <v>120</v>
      </c>
      <c r="AC17" s="610">
        <v>90</v>
      </c>
      <c r="AD17" s="610">
        <v>60</v>
      </c>
      <c r="AE17" s="610">
        <v>40</v>
      </c>
      <c r="AF17" s="610">
        <v>25</v>
      </c>
      <c r="AG17" s="610">
        <v>15</v>
      </c>
      <c r="AH17" s="610">
        <v>8</v>
      </c>
      <c r="AI17"/>
      <c r="AJ17"/>
      <c r="AK17"/>
    </row>
    <row r="18" spans="1:37" s="38" customFormat="1" ht="12.9" customHeight="1" x14ac:dyDescent="0.25">
      <c r="A18" s="167"/>
      <c r="B18" s="306"/>
      <c r="C18" s="424"/>
      <c r="D18" s="424"/>
      <c r="E18" s="178"/>
      <c r="F18" s="169"/>
      <c r="G18" s="169"/>
      <c r="H18" s="170"/>
      <c r="I18" s="157"/>
      <c r="J18" s="179"/>
      <c r="K18" s="171" t="s">
        <v>0</v>
      </c>
      <c r="L18" s="180"/>
      <c r="M18" s="173" t="str">
        <f>UPPER(IF(OR(L18="a",L18="as"),K16,IF(OR(L18="b",L18="bs"),K20,)))</f>
        <v/>
      </c>
      <c r="N18" s="190"/>
      <c r="O18" s="182"/>
      <c r="P18" s="184"/>
      <c r="Q18" s="163"/>
      <c r="R18" s="164"/>
      <c r="S18" s="165"/>
      <c r="Y18" s="599"/>
      <c r="Z18" s="599"/>
      <c r="AA18" s="609" t="s">
        <v>195</v>
      </c>
      <c r="AB18" s="610">
        <v>90</v>
      </c>
      <c r="AC18" s="610">
        <v>60</v>
      </c>
      <c r="AD18" s="610">
        <v>40</v>
      </c>
      <c r="AE18" s="610">
        <v>25</v>
      </c>
      <c r="AF18" s="610">
        <v>15</v>
      </c>
      <c r="AG18" s="610">
        <v>8</v>
      </c>
      <c r="AH18" s="610">
        <v>4</v>
      </c>
      <c r="AI18"/>
      <c r="AJ18"/>
      <c r="AK18"/>
    </row>
    <row r="19" spans="1:37" s="38" customFormat="1" ht="12.9" customHeight="1" x14ac:dyDescent="0.25">
      <c r="A19" s="167">
        <v>7</v>
      </c>
      <c r="B19" s="384" t="str">
        <f>IF($E19="","",VLOOKUP($E19,#REF!,14))</f>
        <v/>
      </c>
      <c r="C19" s="414" t="str">
        <f>IF($E19="","",VLOOKUP($E19,#REF!,15))</f>
        <v/>
      </c>
      <c r="D19" s="414" t="str">
        <f>IF($E19="","",VLOOKUP($E19,#REF!,5))</f>
        <v/>
      </c>
      <c r="E19" s="155"/>
      <c r="F19" s="175" t="s">
        <v>310</v>
      </c>
      <c r="G19" s="175" t="s">
        <v>311</v>
      </c>
      <c r="H19" s="175"/>
      <c r="I19" s="175" t="s">
        <v>249</v>
      </c>
      <c r="J19" s="158"/>
      <c r="K19" s="157"/>
      <c r="L19" s="183"/>
      <c r="M19" s="157"/>
      <c r="N19" s="182"/>
      <c r="O19" s="182"/>
      <c r="P19" s="184"/>
      <c r="Q19" s="163"/>
      <c r="R19" s="164"/>
      <c r="S19" s="165"/>
      <c r="Y19" s="599"/>
      <c r="Z19" s="599"/>
      <c r="AA19" s="609" t="s">
        <v>196</v>
      </c>
      <c r="AB19" s="610">
        <v>60</v>
      </c>
      <c r="AC19" s="610">
        <v>40</v>
      </c>
      <c r="AD19" s="610">
        <v>25</v>
      </c>
      <c r="AE19" s="610">
        <v>15</v>
      </c>
      <c r="AF19" s="610">
        <v>8</v>
      </c>
      <c r="AG19" s="610">
        <v>4</v>
      </c>
      <c r="AH19" s="610">
        <v>2</v>
      </c>
      <c r="AI19"/>
      <c r="AJ19"/>
      <c r="AK19"/>
    </row>
    <row r="20" spans="1:37" s="38" customFormat="1" ht="12.9" customHeight="1" x14ac:dyDescent="0.25">
      <c r="A20" s="167"/>
      <c r="B20" s="306"/>
      <c r="C20" s="424"/>
      <c r="D20" s="424"/>
      <c r="E20" s="168"/>
      <c r="F20" s="169"/>
      <c r="G20" s="169"/>
      <c r="H20" s="170"/>
      <c r="I20" s="648" t="s">
        <v>0</v>
      </c>
      <c r="J20" s="172"/>
      <c r="K20" s="173" t="str">
        <f>UPPER(IF(OR(J20="a",J20="as"),F19,IF(OR(J20="b",J20="bs"),F21,)))</f>
        <v/>
      </c>
      <c r="L20" s="185"/>
      <c r="M20" s="157"/>
      <c r="N20" s="182"/>
      <c r="O20" s="182"/>
      <c r="P20" s="184"/>
      <c r="Q20" s="163"/>
      <c r="R20" s="164"/>
      <c r="S20" s="165"/>
      <c r="Y20" s="599"/>
      <c r="Z20" s="599"/>
      <c r="AA20" s="609" t="s">
        <v>197</v>
      </c>
      <c r="AB20" s="610">
        <v>40</v>
      </c>
      <c r="AC20" s="610">
        <v>25</v>
      </c>
      <c r="AD20" s="610">
        <v>15</v>
      </c>
      <c r="AE20" s="610">
        <v>8</v>
      </c>
      <c r="AF20" s="610">
        <v>4</v>
      </c>
      <c r="AG20" s="610">
        <v>2</v>
      </c>
      <c r="AH20" s="610">
        <v>1</v>
      </c>
      <c r="AI20"/>
      <c r="AJ20"/>
      <c r="AK20"/>
    </row>
    <row r="21" spans="1:37" s="38" customFormat="1" ht="12.9" customHeight="1" x14ac:dyDescent="0.25">
      <c r="A21" s="167">
        <v>8</v>
      </c>
      <c r="B21" s="384" t="str">
        <f>IF($E21="","",VLOOKUP($E21,#REF!,14))</f>
        <v/>
      </c>
      <c r="C21" s="414" t="str">
        <f>IF($E21="","",VLOOKUP($E21,#REF!,15))</f>
        <v/>
      </c>
      <c r="D21" s="414" t="str">
        <f>IF($E21="","",VLOOKUP($E21,#REF!,5))</f>
        <v/>
      </c>
      <c r="E21" s="155"/>
      <c r="F21" s="175" t="s">
        <v>312</v>
      </c>
      <c r="G21" s="175" t="s">
        <v>263</v>
      </c>
      <c r="H21" s="175"/>
      <c r="I21" s="175" t="s">
        <v>246</v>
      </c>
      <c r="J21" s="186"/>
      <c r="K21" s="157"/>
      <c r="L21" s="157"/>
      <c r="M21" s="157"/>
      <c r="N21" s="182"/>
      <c r="O21" s="182"/>
      <c r="P21" s="184"/>
      <c r="Q21" s="163"/>
      <c r="R21" s="164"/>
      <c r="S21" s="165"/>
      <c r="Y21" s="599"/>
      <c r="Z21" s="599"/>
      <c r="AA21" s="609" t="s">
        <v>198</v>
      </c>
      <c r="AB21" s="610">
        <v>25</v>
      </c>
      <c r="AC21" s="610">
        <v>15</v>
      </c>
      <c r="AD21" s="610">
        <v>10</v>
      </c>
      <c r="AE21" s="610">
        <v>6</v>
      </c>
      <c r="AF21" s="610">
        <v>3</v>
      </c>
      <c r="AG21" s="610">
        <v>1</v>
      </c>
      <c r="AH21" s="610">
        <v>0</v>
      </c>
      <c r="AI21"/>
      <c r="AJ21"/>
      <c r="AK21"/>
    </row>
    <row r="22" spans="1:37" s="38" customFormat="1" ht="12.9" customHeight="1" x14ac:dyDescent="0.25">
      <c r="A22" s="167"/>
      <c r="B22" s="306"/>
      <c r="C22" s="424"/>
      <c r="D22" s="424"/>
      <c r="E22" s="168"/>
      <c r="F22" s="187"/>
      <c r="G22" s="187"/>
      <c r="H22" s="191"/>
      <c r="I22" s="187"/>
      <c r="J22" s="179"/>
      <c r="K22" s="157"/>
      <c r="L22" s="157"/>
      <c r="M22" s="157"/>
      <c r="N22" s="182"/>
      <c r="O22" s="171" t="s">
        <v>0</v>
      </c>
      <c r="P22" s="180"/>
      <c r="Q22" s="173" t="str">
        <f>UPPER(IF(OR(P22="a",P22="as"),O14,IF(OR(P22="b",P22="bs"),O30,)))</f>
        <v/>
      </c>
      <c r="R22" s="181"/>
      <c r="S22" s="165"/>
      <c r="Y22" s="599"/>
      <c r="Z22" s="599"/>
      <c r="AA22" s="609" t="s">
        <v>199</v>
      </c>
      <c r="AB22" s="610">
        <v>15</v>
      </c>
      <c r="AC22" s="610">
        <v>10</v>
      </c>
      <c r="AD22" s="610">
        <v>6</v>
      </c>
      <c r="AE22" s="610">
        <v>3</v>
      </c>
      <c r="AF22" s="610">
        <v>1</v>
      </c>
      <c r="AG22" s="610">
        <v>0</v>
      </c>
      <c r="AH22" s="610">
        <v>0</v>
      </c>
      <c r="AI22"/>
      <c r="AJ22"/>
      <c r="AK22"/>
    </row>
    <row r="23" spans="1:37" s="38" customFormat="1" ht="12.9" customHeight="1" x14ac:dyDescent="0.25">
      <c r="A23" s="167">
        <v>9</v>
      </c>
      <c r="B23" s="384" t="str">
        <f>IF($E23="","",VLOOKUP($E23,#REF!,14))</f>
        <v/>
      </c>
      <c r="C23" s="414" t="str">
        <f>IF($E23="","",VLOOKUP($E23,#REF!,15))</f>
        <v/>
      </c>
      <c r="D23" s="414" t="str">
        <f>IF($E23="","",VLOOKUP($E23,#REF!,5))</f>
        <v/>
      </c>
      <c r="E23" s="155"/>
      <c r="F23" s="175" t="s">
        <v>313</v>
      </c>
      <c r="G23" s="175" t="s">
        <v>314</v>
      </c>
      <c r="H23" s="175"/>
      <c r="I23" s="175" t="s">
        <v>300</v>
      </c>
      <c r="J23" s="158"/>
      <c r="K23" s="157"/>
      <c r="L23" s="157"/>
      <c r="M23" s="157"/>
      <c r="N23" s="182"/>
      <c r="O23" s="157"/>
      <c r="P23" s="184"/>
      <c r="Q23" s="157"/>
      <c r="R23" s="182"/>
      <c r="S23" s="165"/>
      <c r="Y23" s="599"/>
      <c r="Z23" s="599"/>
      <c r="AA23" s="609" t="s">
        <v>200</v>
      </c>
      <c r="AB23" s="610">
        <v>10</v>
      </c>
      <c r="AC23" s="610">
        <v>6</v>
      </c>
      <c r="AD23" s="610">
        <v>3</v>
      </c>
      <c r="AE23" s="610">
        <v>1</v>
      </c>
      <c r="AF23" s="610">
        <v>0</v>
      </c>
      <c r="AG23" s="610">
        <v>0</v>
      </c>
      <c r="AH23" s="610">
        <v>0</v>
      </c>
      <c r="AI23"/>
      <c r="AJ23"/>
      <c r="AK23"/>
    </row>
    <row r="24" spans="1:37" s="38" customFormat="1" ht="12.9" customHeight="1" x14ac:dyDescent="0.25">
      <c r="A24" s="167"/>
      <c r="B24" s="306"/>
      <c r="C24" s="424"/>
      <c r="D24" s="424"/>
      <c r="E24" s="168"/>
      <c r="F24" s="169"/>
      <c r="G24" s="169"/>
      <c r="H24" s="170"/>
      <c r="I24" s="648" t="s">
        <v>0</v>
      </c>
      <c r="J24" s="172"/>
      <c r="K24" s="173" t="str">
        <f>UPPER(IF(OR(J24="a",J24="as"),F23,IF(OR(J24="b",J24="bs"),F25,)))</f>
        <v/>
      </c>
      <c r="L24" s="173"/>
      <c r="M24" s="157"/>
      <c r="N24" s="182"/>
      <c r="O24" s="182"/>
      <c r="P24" s="184"/>
      <c r="Q24" s="163"/>
      <c r="R24" s="164"/>
      <c r="S24" s="165"/>
      <c r="Y24" s="599"/>
      <c r="Z24" s="599"/>
      <c r="AA24" s="609" t="s">
        <v>201</v>
      </c>
      <c r="AB24" s="610">
        <v>6</v>
      </c>
      <c r="AC24" s="610">
        <v>3</v>
      </c>
      <c r="AD24" s="610">
        <v>1</v>
      </c>
      <c r="AE24" s="610">
        <v>0</v>
      </c>
      <c r="AF24" s="610">
        <v>0</v>
      </c>
      <c r="AG24" s="610">
        <v>0</v>
      </c>
      <c r="AH24" s="610">
        <v>0</v>
      </c>
      <c r="AI24"/>
      <c r="AJ24"/>
      <c r="AK24"/>
    </row>
    <row r="25" spans="1:37" s="38" customFormat="1" ht="12.9" customHeight="1" x14ac:dyDescent="0.25">
      <c r="A25" s="167">
        <v>10</v>
      </c>
      <c r="B25" s="384" t="str">
        <f>IF($E25="","",VLOOKUP($E25,#REF!,14))</f>
        <v/>
      </c>
      <c r="C25" s="414" t="str">
        <f>IF($E25="","",VLOOKUP($E25,#REF!,15))</f>
        <v/>
      </c>
      <c r="D25" s="414" t="str">
        <f>IF($E25="","",VLOOKUP($E25,#REF!,5))</f>
        <v/>
      </c>
      <c r="E25" s="155"/>
      <c r="F25" s="175" t="s">
        <v>315</v>
      </c>
      <c r="G25" s="175" t="s">
        <v>259</v>
      </c>
      <c r="H25" s="175"/>
      <c r="I25" s="175" t="s">
        <v>307</v>
      </c>
      <c r="J25" s="176"/>
      <c r="K25" s="157"/>
      <c r="L25" s="177"/>
      <c r="M25" s="157"/>
      <c r="N25" s="182"/>
      <c r="O25" s="182"/>
      <c r="P25" s="184"/>
      <c r="Q25" s="163"/>
      <c r="R25" s="164"/>
      <c r="S25" s="165"/>
      <c r="Y25" s="599"/>
      <c r="Z25" s="599"/>
      <c r="AA25" s="609" t="s">
        <v>206</v>
      </c>
      <c r="AB25" s="610">
        <v>3</v>
      </c>
      <c r="AC25" s="610">
        <v>2</v>
      </c>
      <c r="AD25" s="610">
        <v>1</v>
      </c>
      <c r="AE25" s="610">
        <v>0</v>
      </c>
      <c r="AF25" s="610">
        <v>0</v>
      </c>
      <c r="AG25" s="610">
        <v>0</v>
      </c>
      <c r="AH25" s="610">
        <v>0</v>
      </c>
      <c r="AI25"/>
      <c r="AJ25"/>
      <c r="AK25"/>
    </row>
    <row r="26" spans="1:37" s="38" customFormat="1" ht="12.9" customHeight="1" x14ac:dyDescent="0.25">
      <c r="A26" s="167"/>
      <c r="B26" s="306"/>
      <c r="C26" s="424"/>
      <c r="D26" s="424"/>
      <c r="E26" s="178"/>
      <c r="F26" s="169"/>
      <c r="G26" s="169"/>
      <c r="H26" s="170"/>
      <c r="I26" s="157"/>
      <c r="J26" s="179"/>
      <c r="K26" s="171" t="s">
        <v>0</v>
      </c>
      <c r="L26" s="180"/>
      <c r="M26" s="173" t="str">
        <f>UPPER(IF(OR(L26="a",L26="as"),K24,IF(OR(L26="b",L26="bs"),K28,)))</f>
        <v/>
      </c>
      <c r="N26" s="181"/>
      <c r="O26" s="182"/>
      <c r="P26" s="184"/>
      <c r="Q26" s="163"/>
      <c r="R26" s="164"/>
      <c r="S26" s="165"/>
      <c r="Y26"/>
      <c r="Z26"/>
      <c r="AA26"/>
      <c r="AB26"/>
      <c r="AC26"/>
      <c r="AD26"/>
      <c r="AE26"/>
      <c r="AF26"/>
      <c r="AG26"/>
      <c r="AH26"/>
      <c r="AI26"/>
      <c r="AJ26"/>
      <c r="AK26"/>
    </row>
    <row r="27" spans="1:37" s="38" customFormat="1" ht="12.9" customHeight="1" x14ac:dyDescent="0.25">
      <c r="A27" s="167">
        <v>11</v>
      </c>
      <c r="B27" s="384" t="str">
        <f>IF($E27="","",VLOOKUP($E27,#REF!,14))</f>
        <v/>
      </c>
      <c r="C27" s="414" t="str">
        <f>IF($E27="","",VLOOKUP($E27,#REF!,15))</f>
        <v/>
      </c>
      <c r="D27" s="414" t="str">
        <f>IF($E27="","",VLOOKUP($E27,#REF!,5))</f>
        <v/>
      </c>
      <c r="E27" s="155"/>
      <c r="F27" s="175" t="s">
        <v>260</v>
      </c>
      <c r="G27" s="175" t="s">
        <v>236</v>
      </c>
      <c r="H27" s="175"/>
      <c r="I27" s="175" t="s">
        <v>316</v>
      </c>
      <c r="J27" s="158"/>
      <c r="K27" s="157"/>
      <c r="L27" s="183"/>
      <c r="M27" s="157"/>
      <c r="N27" s="184"/>
      <c r="O27" s="182"/>
      <c r="P27" s="184"/>
      <c r="Q27" s="163"/>
      <c r="R27" s="164"/>
      <c r="S27" s="165"/>
      <c r="Y27"/>
      <c r="Z27"/>
      <c r="AA27"/>
      <c r="AB27"/>
      <c r="AC27"/>
      <c r="AD27"/>
      <c r="AE27"/>
      <c r="AF27"/>
      <c r="AG27"/>
      <c r="AH27"/>
      <c r="AI27"/>
      <c r="AJ27"/>
      <c r="AK27"/>
    </row>
    <row r="28" spans="1:37" s="38" customFormat="1" ht="12.9" customHeight="1" x14ac:dyDescent="0.25">
      <c r="A28" s="192"/>
      <c r="B28" s="306"/>
      <c r="C28" s="424"/>
      <c r="D28" s="424"/>
      <c r="E28" s="178"/>
      <c r="F28" s="169"/>
      <c r="G28" s="169"/>
      <c r="H28" s="170"/>
      <c r="I28" s="648" t="s">
        <v>0</v>
      </c>
      <c r="J28" s="172"/>
      <c r="K28" s="173" t="str">
        <f>UPPER(IF(OR(J28="a",J28="as"),F27,IF(OR(J28="b",J28="bs"),F29,)))</f>
        <v/>
      </c>
      <c r="L28" s="185"/>
      <c r="M28" s="157"/>
      <c r="N28" s="184"/>
      <c r="O28" s="182"/>
      <c r="P28" s="184"/>
      <c r="Q28" s="163"/>
      <c r="R28" s="164"/>
      <c r="S28" s="165"/>
    </row>
    <row r="29" spans="1:37" s="38" customFormat="1" ht="12.9" customHeight="1" x14ac:dyDescent="0.25">
      <c r="A29" s="153">
        <v>12</v>
      </c>
      <c r="B29" s="384" t="str">
        <f>IF($E29="","",VLOOKUP($E29,#REF!,14))</f>
        <v/>
      </c>
      <c r="C29" s="414" t="str">
        <f>IF($E29="","",VLOOKUP($E29,#REF!,15))</f>
        <v/>
      </c>
      <c r="D29" s="414" t="str">
        <f>IF($E29="","",VLOOKUP($E29,#REF!,5))</f>
        <v/>
      </c>
      <c r="E29" s="155"/>
      <c r="F29" s="156" t="s">
        <v>317</v>
      </c>
      <c r="G29" s="156" t="s">
        <v>318</v>
      </c>
      <c r="H29" s="156"/>
      <c r="I29" s="156" t="s">
        <v>246</v>
      </c>
      <c r="J29" s="186"/>
      <c r="K29" s="157"/>
      <c r="L29" s="157"/>
      <c r="M29" s="157"/>
      <c r="N29" s="184"/>
      <c r="O29" s="182"/>
      <c r="P29" s="184"/>
      <c r="Q29" s="163"/>
      <c r="R29" s="164"/>
      <c r="S29" s="165"/>
    </row>
    <row r="30" spans="1:37" s="38" customFormat="1" ht="12.9" customHeight="1" x14ac:dyDescent="0.25">
      <c r="A30" s="167"/>
      <c r="B30" s="306"/>
      <c r="C30" s="424"/>
      <c r="D30" s="424"/>
      <c r="E30" s="178"/>
      <c r="F30" s="157"/>
      <c r="G30" s="157"/>
      <c r="H30" s="69"/>
      <c r="I30" s="187"/>
      <c r="J30" s="179"/>
      <c r="K30" s="157"/>
      <c r="L30" s="157"/>
      <c r="M30" s="171" t="s">
        <v>0</v>
      </c>
      <c r="N30" s="180"/>
      <c r="O30" s="173" t="str">
        <f>UPPER(IF(OR(N30="a",N30="as"),M26,IF(OR(N30="b",N30="bs"),M34,)))</f>
        <v/>
      </c>
      <c r="P30" s="190"/>
      <c r="Q30" s="163"/>
      <c r="R30" s="164"/>
      <c r="S30" s="165"/>
    </row>
    <row r="31" spans="1:37" s="38" customFormat="1" ht="12.9" customHeight="1" x14ac:dyDescent="0.25">
      <c r="A31" s="167">
        <v>13</v>
      </c>
      <c r="B31" s="384" t="str">
        <f>IF($E31="","",VLOOKUP($E31,#REF!,14))</f>
        <v/>
      </c>
      <c r="C31" s="414" t="str">
        <f>IF($E31="","",VLOOKUP($E31,#REF!,15))</f>
        <v/>
      </c>
      <c r="D31" s="414" t="str">
        <f>IF($E31="","",VLOOKUP($E31,#REF!,5))</f>
        <v/>
      </c>
      <c r="E31" s="155"/>
      <c r="F31" s="175" t="s">
        <v>319</v>
      </c>
      <c r="G31" s="175" t="s">
        <v>320</v>
      </c>
      <c r="H31" s="175"/>
      <c r="I31" s="175" t="s">
        <v>243</v>
      </c>
      <c r="J31" s="188"/>
      <c r="K31" s="157"/>
      <c r="L31" s="157"/>
      <c r="M31" s="157"/>
      <c r="N31" s="184"/>
      <c r="O31" s="157"/>
      <c r="P31" s="182"/>
      <c r="Q31" s="163"/>
      <c r="R31" s="164"/>
      <c r="S31" s="165"/>
    </row>
    <row r="32" spans="1:37" s="38" customFormat="1" ht="12.9" customHeight="1" x14ac:dyDescent="0.25">
      <c r="A32" s="167"/>
      <c r="B32" s="306"/>
      <c r="C32" s="424"/>
      <c r="D32" s="424"/>
      <c r="E32" s="178"/>
      <c r="F32" s="169"/>
      <c r="G32" s="169"/>
      <c r="H32" s="170"/>
      <c r="I32" s="171" t="s">
        <v>0</v>
      </c>
      <c r="J32" s="172"/>
      <c r="K32" s="173" t="str">
        <f>UPPER(IF(OR(J32="a",J32="as"),F31,IF(OR(J32="b",J32="bs"),F33,)))</f>
        <v/>
      </c>
      <c r="L32" s="173"/>
      <c r="M32" s="157"/>
      <c r="N32" s="184"/>
      <c r="O32" s="182"/>
      <c r="P32" s="182"/>
      <c r="Q32" s="163"/>
      <c r="R32" s="164"/>
      <c r="S32" s="165"/>
    </row>
    <row r="33" spans="1:19" s="38" customFormat="1" ht="12.9" customHeight="1" x14ac:dyDescent="0.25">
      <c r="A33" s="167">
        <v>14</v>
      </c>
      <c r="B33" s="384" t="str">
        <f>IF($E33="","",VLOOKUP($E33,#REF!,14))</f>
        <v/>
      </c>
      <c r="C33" s="414" t="str">
        <f>IF($E33="","",VLOOKUP($E33,#REF!,15))</f>
        <v/>
      </c>
      <c r="D33" s="414" t="str">
        <f>IF($E33="","",VLOOKUP($E33,#REF!,5))</f>
        <v/>
      </c>
      <c r="E33" s="155"/>
      <c r="F33" s="175" t="s">
        <v>256</v>
      </c>
      <c r="G33" s="175" t="s">
        <v>321</v>
      </c>
      <c r="H33" s="175"/>
      <c r="I33" s="175" t="s">
        <v>246</v>
      </c>
      <c r="J33" s="176"/>
      <c r="K33" s="157"/>
      <c r="L33" s="177"/>
      <c r="M33" s="157"/>
      <c r="N33" s="184"/>
      <c r="O33" s="182"/>
      <c r="P33" s="182"/>
      <c r="Q33" s="163"/>
      <c r="R33" s="164"/>
      <c r="S33" s="165"/>
    </row>
    <row r="34" spans="1:19" s="38" customFormat="1" ht="12.9" customHeight="1" x14ac:dyDescent="0.25">
      <c r="A34" s="167"/>
      <c r="B34" s="306"/>
      <c r="C34" s="424"/>
      <c r="D34" s="424"/>
      <c r="E34" s="178"/>
      <c r="F34" s="169"/>
      <c r="G34" s="169"/>
      <c r="H34" s="170"/>
      <c r="I34" s="157"/>
      <c r="J34" s="179"/>
      <c r="K34" s="171" t="s">
        <v>0</v>
      </c>
      <c r="L34" s="180"/>
      <c r="M34" s="173" t="str">
        <f>UPPER(IF(OR(L34="a",L34="as"),K32,IF(OR(L34="b",L34="bs"),K36,)))</f>
        <v/>
      </c>
      <c r="N34" s="190"/>
      <c r="O34" s="182"/>
      <c r="P34" s="182"/>
      <c r="Q34" s="163"/>
      <c r="R34" s="164"/>
      <c r="S34" s="165"/>
    </row>
    <row r="35" spans="1:19" s="38" customFormat="1" ht="12.9" customHeight="1" x14ac:dyDescent="0.25">
      <c r="A35" s="167">
        <v>15</v>
      </c>
      <c r="B35" s="384" t="str">
        <f>IF($E35="","",VLOOKUP($E35,#REF!,14))</f>
        <v/>
      </c>
      <c r="C35" s="414" t="str">
        <f>IF($E35="","",VLOOKUP($E35,#REF!,15))</f>
        <v/>
      </c>
      <c r="D35" s="414" t="str">
        <f>IF($E35="","",VLOOKUP($E35,#REF!,5))</f>
        <v/>
      </c>
      <c r="E35" s="155"/>
      <c r="F35" s="175" t="s">
        <v>301</v>
      </c>
      <c r="G35" s="175" t="str">
        <f>IF($E35="","",VLOOKUP($E35,#REF!,3))</f>
        <v/>
      </c>
      <c r="H35" s="175"/>
      <c r="I35" s="175" t="str">
        <f>IF($E35="","",VLOOKUP($E35,#REF!,4))</f>
        <v/>
      </c>
      <c r="J35" s="158"/>
      <c r="K35" s="157"/>
      <c r="L35" s="183"/>
      <c r="M35" s="157"/>
      <c r="N35" s="182"/>
      <c r="O35" s="182"/>
      <c r="P35" s="182"/>
      <c r="Q35" s="163"/>
      <c r="R35" s="164"/>
      <c r="S35" s="165"/>
    </row>
    <row r="36" spans="1:19" s="38" customFormat="1" ht="12.9" customHeight="1" x14ac:dyDescent="0.25">
      <c r="A36" s="167"/>
      <c r="B36" s="306"/>
      <c r="C36" s="424"/>
      <c r="D36" s="424"/>
      <c r="E36" s="168"/>
      <c r="F36" s="169"/>
      <c r="G36" s="169"/>
      <c r="H36" s="170"/>
      <c r="I36" s="171" t="s">
        <v>0</v>
      </c>
      <c r="J36" s="172"/>
      <c r="K36" s="173" t="s">
        <v>322</v>
      </c>
      <c r="L36" s="185"/>
      <c r="M36" s="157"/>
      <c r="N36" s="182"/>
      <c r="O36" s="182"/>
      <c r="P36" s="182"/>
      <c r="Q36" s="163"/>
      <c r="R36" s="164"/>
      <c r="S36" s="165"/>
    </row>
    <row r="37" spans="1:19" s="38" customFormat="1" ht="12.9" customHeight="1" x14ac:dyDescent="0.25">
      <c r="A37" s="153">
        <v>16</v>
      </c>
      <c r="B37" s="384" t="str">
        <f>IF($E37="","",VLOOKUP($E37,#REF!,14))</f>
        <v/>
      </c>
      <c r="C37" s="414" t="str">
        <f>IF($E37="","",VLOOKUP($E37,#REF!,15))</f>
        <v/>
      </c>
      <c r="D37" s="414" t="str">
        <f>IF($E37="","",VLOOKUP($E37,#REF!,5))</f>
        <v/>
      </c>
      <c r="E37" s="155"/>
      <c r="F37" s="156" t="s">
        <v>322</v>
      </c>
      <c r="G37" s="156" t="s">
        <v>323</v>
      </c>
      <c r="H37" s="175"/>
      <c r="I37" s="156" t="s">
        <v>240</v>
      </c>
      <c r="J37" s="186"/>
      <c r="K37" s="157"/>
      <c r="L37" s="157"/>
      <c r="M37" s="157"/>
      <c r="N37" s="182"/>
      <c r="O37" s="182"/>
      <c r="P37" s="182"/>
      <c r="Q37" s="163"/>
      <c r="R37" s="164"/>
      <c r="S37" s="165"/>
    </row>
    <row r="38" spans="1:19" s="38" customFormat="1" ht="9.6" customHeight="1" x14ac:dyDescent="0.25">
      <c r="A38" s="193"/>
      <c r="B38" s="168"/>
      <c r="C38" s="168"/>
      <c r="D38" s="168"/>
      <c r="E38" s="168"/>
      <c r="F38" s="187"/>
      <c r="G38" s="187"/>
      <c r="H38" s="191"/>
      <c r="I38" s="157"/>
      <c r="J38" s="179"/>
      <c r="K38" s="157"/>
      <c r="L38" s="157"/>
      <c r="M38" s="157"/>
      <c r="N38" s="182"/>
      <c r="O38" s="182"/>
      <c r="P38" s="182"/>
      <c r="Q38" s="163"/>
      <c r="R38" s="164"/>
      <c r="S38" s="165"/>
    </row>
    <row r="39" spans="1:19" s="38" customFormat="1" ht="9.6" customHeight="1" x14ac:dyDescent="0.25">
      <c r="A39" s="194"/>
      <c r="B39" s="159"/>
      <c r="C39" s="159"/>
      <c r="D39" s="159"/>
      <c r="E39" s="168"/>
      <c r="F39" s="159"/>
      <c r="G39" s="159"/>
      <c r="H39" s="159"/>
      <c r="I39" s="159"/>
      <c r="J39" s="168"/>
      <c r="K39" s="159"/>
      <c r="L39" s="159"/>
      <c r="M39" s="159"/>
      <c r="N39" s="195"/>
      <c r="O39" s="195"/>
      <c r="P39" s="195"/>
      <c r="Q39" s="163"/>
      <c r="R39" s="164"/>
      <c r="S39" s="165"/>
    </row>
    <row r="40" spans="1:19" s="38" customFormat="1" ht="9.6" customHeight="1" x14ac:dyDescent="0.25">
      <c r="A40" s="193"/>
      <c r="B40" s="168"/>
      <c r="C40" s="168"/>
      <c r="D40" s="168"/>
      <c r="E40" s="168"/>
      <c r="F40" s="159"/>
      <c r="G40" s="159"/>
      <c r="I40" s="159"/>
      <c r="J40" s="168"/>
      <c r="K40" s="159"/>
      <c r="L40" s="159"/>
      <c r="M40" s="196"/>
      <c r="N40" s="168"/>
      <c r="O40" s="159"/>
      <c r="P40" s="195"/>
      <c r="Q40" s="163"/>
      <c r="R40" s="164"/>
      <c r="S40" s="165"/>
    </row>
    <row r="41" spans="1:19" s="38" customFormat="1" ht="9.6" customHeight="1" x14ac:dyDescent="0.25">
      <c r="A41" s="193"/>
      <c r="B41" s="159"/>
      <c r="C41" s="159"/>
      <c r="D41" s="159"/>
      <c r="E41" s="168"/>
      <c r="F41" s="159"/>
      <c r="G41" s="159"/>
      <c r="H41" s="159"/>
      <c r="I41" s="159"/>
      <c r="J41" s="168"/>
      <c r="K41" s="159"/>
      <c r="L41" s="159"/>
      <c r="M41" s="159"/>
      <c r="N41" s="195"/>
      <c r="O41" s="159"/>
      <c r="P41" s="195"/>
      <c r="Q41" s="163"/>
      <c r="R41" s="164"/>
      <c r="S41" s="165"/>
    </row>
    <row r="42" spans="1:19" s="38" customFormat="1" ht="9.6" customHeight="1" x14ac:dyDescent="0.25">
      <c r="A42" s="193"/>
      <c r="B42" s="168"/>
      <c r="C42" s="168"/>
      <c r="D42" s="168"/>
      <c r="E42" s="168"/>
      <c r="F42" s="159"/>
      <c r="G42" s="159"/>
      <c r="I42" s="196"/>
      <c r="J42" s="168"/>
      <c r="K42" s="159"/>
      <c r="L42" s="159"/>
      <c r="M42" s="159"/>
      <c r="N42" s="195"/>
      <c r="O42" s="195"/>
      <c r="P42" s="195"/>
      <c r="Q42" s="163"/>
      <c r="R42" s="164"/>
      <c r="S42" s="165"/>
    </row>
    <row r="43" spans="1:19" s="38" customFormat="1" ht="9.6" customHeight="1" x14ac:dyDescent="0.25">
      <c r="A43" s="193"/>
      <c r="B43" s="159"/>
      <c r="C43" s="159"/>
      <c r="D43" s="159"/>
      <c r="E43" s="168"/>
      <c r="F43" s="159"/>
      <c r="G43" s="159"/>
      <c r="H43" s="159"/>
      <c r="I43" s="159"/>
      <c r="J43" s="168"/>
      <c r="K43" s="159"/>
      <c r="L43" s="197"/>
      <c r="M43" s="159"/>
      <c r="N43" s="195"/>
      <c r="O43" s="195"/>
      <c r="P43" s="195"/>
      <c r="Q43" s="163"/>
      <c r="R43" s="164"/>
      <c r="S43" s="165"/>
    </row>
    <row r="44" spans="1:19" s="38" customFormat="1" ht="9.6" customHeight="1" x14ac:dyDescent="0.25">
      <c r="A44" s="193"/>
      <c r="B44" s="168"/>
      <c r="C44" s="168"/>
      <c r="D44" s="168"/>
      <c r="E44" s="168"/>
      <c r="F44" s="159"/>
      <c r="G44" s="159"/>
      <c r="I44" s="159"/>
      <c r="J44" s="168"/>
      <c r="K44" s="196"/>
      <c r="L44" s="168"/>
      <c r="M44" s="159"/>
      <c r="N44" s="195"/>
      <c r="O44" s="195"/>
      <c r="P44" s="195"/>
      <c r="Q44" s="163"/>
      <c r="R44" s="164"/>
      <c r="S44" s="165"/>
    </row>
    <row r="45" spans="1:19" s="38" customFormat="1" ht="9.6" customHeight="1" x14ac:dyDescent="0.25">
      <c r="A45" s="193"/>
      <c r="B45" s="159"/>
      <c r="C45" s="159"/>
      <c r="D45" s="159"/>
      <c r="E45" s="168"/>
      <c r="F45" s="159"/>
      <c r="G45" s="159"/>
      <c r="H45" s="159"/>
      <c r="I45" s="159"/>
      <c r="J45" s="168"/>
      <c r="K45" s="159"/>
      <c r="L45" s="159"/>
      <c r="M45" s="159"/>
      <c r="N45" s="195"/>
      <c r="O45" s="195"/>
      <c r="P45" s="195"/>
      <c r="Q45" s="163"/>
      <c r="R45" s="164"/>
      <c r="S45" s="165"/>
    </row>
    <row r="46" spans="1:19" s="38" customFormat="1" ht="9.6" customHeight="1" x14ac:dyDescent="0.25">
      <c r="A46" s="193"/>
      <c r="B46" s="168"/>
      <c r="C46" s="168"/>
      <c r="D46" s="168"/>
      <c r="E46" s="168"/>
      <c r="F46" s="159"/>
      <c r="G46" s="159"/>
      <c r="I46" s="196"/>
      <c r="J46" s="168"/>
      <c r="K46" s="159"/>
      <c r="L46" s="159"/>
      <c r="M46" s="159"/>
      <c r="N46" s="195"/>
      <c r="O46" s="195"/>
      <c r="P46" s="195"/>
      <c r="Q46" s="163"/>
      <c r="R46" s="164"/>
      <c r="S46" s="165"/>
    </row>
    <row r="47" spans="1:19" s="38" customFormat="1" ht="9.6" customHeight="1" x14ac:dyDescent="0.25">
      <c r="A47" s="194"/>
      <c r="B47" s="159"/>
      <c r="C47" s="159"/>
      <c r="D47" s="159"/>
      <c r="E47" s="168"/>
      <c r="F47" s="159"/>
      <c r="G47" s="159"/>
      <c r="H47" s="159"/>
      <c r="I47" s="159"/>
      <c r="J47" s="168"/>
      <c r="K47" s="159"/>
      <c r="L47" s="159"/>
      <c r="M47" s="159"/>
      <c r="N47" s="159"/>
      <c r="O47" s="160"/>
      <c r="P47" s="160"/>
      <c r="Q47" s="163"/>
      <c r="R47" s="164"/>
      <c r="S47" s="165"/>
    </row>
    <row r="48" spans="1:19" s="2" customFormat="1" ht="6.75" customHeight="1" x14ac:dyDescent="0.25">
      <c r="A48" s="199"/>
      <c r="B48" s="199"/>
      <c r="C48" s="199"/>
      <c r="D48" s="199"/>
      <c r="E48" s="199"/>
      <c r="F48" s="200"/>
      <c r="G48" s="200"/>
      <c r="H48" s="200"/>
      <c r="I48" s="200"/>
      <c r="J48" s="201"/>
      <c r="K48" s="202"/>
      <c r="L48" s="203"/>
      <c r="M48" s="202"/>
      <c r="N48" s="203"/>
      <c r="O48" s="202"/>
      <c r="P48" s="203"/>
      <c r="Q48" s="202"/>
      <c r="R48" s="203"/>
      <c r="S48" s="204"/>
    </row>
    <row r="49" spans="1:18" s="18" customFormat="1" ht="10.5" customHeight="1" x14ac:dyDescent="0.25">
      <c r="A49" s="205" t="s">
        <v>105</v>
      </c>
      <c r="B49" s="206"/>
      <c r="C49" s="206"/>
      <c r="D49" s="419"/>
      <c r="E49" s="208" t="s">
        <v>6</v>
      </c>
      <c r="F49" s="209" t="s">
        <v>107</v>
      </c>
      <c r="G49" s="208"/>
      <c r="H49" s="210"/>
      <c r="I49" s="211"/>
      <c r="J49" s="208" t="s">
        <v>6</v>
      </c>
      <c r="K49" s="209" t="s">
        <v>125</v>
      </c>
      <c r="L49" s="212"/>
      <c r="M49" s="209" t="s">
        <v>126</v>
      </c>
      <c r="N49" s="213"/>
      <c r="O49" s="214" t="s">
        <v>127</v>
      </c>
      <c r="P49" s="214"/>
      <c r="Q49" s="215"/>
      <c r="R49" s="216"/>
    </row>
    <row r="50" spans="1:18" s="18" customFormat="1" ht="9" customHeight="1" x14ac:dyDescent="0.25">
      <c r="A50" s="420" t="s">
        <v>106</v>
      </c>
      <c r="B50" s="421"/>
      <c r="C50" s="422"/>
      <c r="D50" s="423"/>
      <c r="E50" s="220">
        <v>1</v>
      </c>
      <c r="F50" s="91" t="e">
        <f>IF(E50&gt;$R$57,,UPPER(VLOOKUP(E50,#REF!,2)))</f>
        <v>#REF!</v>
      </c>
      <c r="G50" s="221"/>
      <c r="H50" s="91"/>
      <c r="I50" s="90"/>
      <c r="J50" s="222" t="s">
        <v>7</v>
      </c>
      <c r="K50" s="217"/>
      <c r="L50" s="223"/>
      <c r="M50" s="217"/>
      <c r="N50" s="224"/>
      <c r="O50" s="225" t="s">
        <v>111</v>
      </c>
      <c r="P50" s="226"/>
      <c r="Q50" s="226"/>
      <c r="R50" s="227"/>
    </row>
    <row r="51" spans="1:18" s="18" customFormat="1" ht="9" customHeight="1" x14ac:dyDescent="0.25">
      <c r="A51" s="232" t="s">
        <v>124</v>
      </c>
      <c r="B51" s="230"/>
      <c r="C51" s="416"/>
      <c r="D51" s="233"/>
      <c r="E51" s="220">
        <v>2</v>
      </c>
      <c r="F51" s="91" t="e">
        <f>IF(E51&gt;$R$57,,UPPER(VLOOKUP(E51,#REF!,2)))</f>
        <v>#REF!</v>
      </c>
      <c r="G51" s="221"/>
      <c r="H51" s="91"/>
      <c r="I51" s="90"/>
      <c r="J51" s="222" t="s">
        <v>8</v>
      </c>
      <c r="K51" s="217"/>
      <c r="L51" s="223"/>
      <c r="M51" s="217"/>
      <c r="N51" s="224"/>
      <c r="O51" s="228"/>
      <c r="P51" s="229"/>
      <c r="Q51" s="230"/>
      <c r="R51" s="231"/>
    </row>
    <row r="52" spans="1:18" s="18" customFormat="1" ht="9" customHeight="1" x14ac:dyDescent="0.25">
      <c r="A52" s="374"/>
      <c r="B52" s="375"/>
      <c r="C52" s="417"/>
      <c r="D52" s="376"/>
      <c r="E52" s="220">
        <v>3</v>
      </c>
      <c r="F52" s="91" t="e">
        <f>IF(E52&gt;$R$57,,UPPER(VLOOKUP(E52,#REF!,2)))</f>
        <v>#REF!</v>
      </c>
      <c r="G52" s="221"/>
      <c r="H52" s="91"/>
      <c r="I52" s="90"/>
      <c r="J52" s="222" t="s">
        <v>9</v>
      </c>
      <c r="K52" s="217"/>
      <c r="L52" s="223"/>
      <c r="M52" s="217"/>
      <c r="N52" s="224"/>
      <c r="O52" s="225" t="s">
        <v>112</v>
      </c>
      <c r="P52" s="226"/>
      <c r="Q52" s="226"/>
      <c r="R52" s="227"/>
    </row>
    <row r="53" spans="1:18" s="18" customFormat="1" ht="9" customHeight="1" x14ac:dyDescent="0.25">
      <c r="A53" s="234"/>
      <c r="B53" s="146"/>
      <c r="C53" s="146"/>
      <c r="D53" s="235"/>
      <c r="E53" s="220">
        <v>4</v>
      </c>
      <c r="F53" s="91" t="e">
        <f>IF(E53&gt;$R$57,,UPPER(VLOOKUP(E53,#REF!,2)))</f>
        <v>#REF!</v>
      </c>
      <c r="G53" s="221"/>
      <c r="H53" s="91"/>
      <c r="I53" s="90"/>
      <c r="J53" s="222" t="s">
        <v>10</v>
      </c>
      <c r="K53" s="217"/>
      <c r="L53" s="223"/>
      <c r="M53" s="217"/>
      <c r="N53" s="224"/>
      <c r="O53" s="217"/>
      <c r="P53" s="223"/>
      <c r="Q53" s="217"/>
      <c r="R53" s="224"/>
    </row>
    <row r="54" spans="1:18" s="18" customFormat="1" ht="9" customHeight="1" x14ac:dyDescent="0.25">
      <c r="A54" s="361"/>
      <c r="B54" s="377"/>
      <c r="C54" s="377"/>
      <c r="D54" s="418"/>
      <c r="E54" s="220"/>
      <c r="F54" s="91"/>
      <c r="G54" s="221"/>
      <c r="H54" s="91"/>
      <c r="I54" s="90"/>
      <c r="J54" s="222" t="s">
        <v>11</v>
      </c>
      <c r="K54" s="217"/>
      <c r="L54" s="223"/>
      <c r="M54" s="217"/>
      <c r="N54" s="224"/>
      <c r="O54" s="230"/>
      <c r="P54" s="229"/>
      <c r="Q54" s="230"/>
      <c r="R54" s="231"/>
    </row>
    <row r="55" spans="1:18" s="18" customFormat="1" ht="9" customHeight="1" x14ac:dyDescent="0.25">
      <c r="A55" s="362"/>
      <c r="B55" s="24"/>
      <c r="C55" s="146"/>
      <c r="D55" s="235"/>
      <c r="E55" s="220"/>
      <c r="F55" s="91"/>
      <c r="G55" s="221"/>
      <c r="H55" s="91"/>
      <c r="I55" s="90"/>
      <c r="J55" s="222" t="s">
        <v>12</v>
      </c>
      <c r="K55" s="217"/>
      <c r="L55" s="223"/>
      <c r="M55" s="217"/>
      <c r="N55" s="224"/>
      <c r="O55" s="225" t="s">
        <v>92</v>
      </c>
      <c r="P55" s="226"/>
      <c r="Q55" s="226"/>
      <c r="R55" s="227"/>
    </row>
    <row r="56" spans="1:18" s="18" customFormat="1" ht="9" customHeight="1" x14ac:dyDescent="0.25">
      <c r="A56" s="362"/>
      <c r="B56" s="24"/>
      <c r="C56" s="299"/>
      <c r="D56" s="372"/>
      <c r="E56" s="220"/>
      <c r="F56" s="91"/>
      <c r="G56" s="221"/>
      <c r="H56" s="91"/>
      <c r="I56" s="90"/>
      <c r="J56" s="222" t="s">
        <v>13</v>
      </c>
      <c r="K56" s="217"/>
      <c r="L56" s="223"/>
      <c r="M56" s="217"/>
      <c r="N56" s="224"/>
      <c r="O56" s="217"/>
      <c r="P56" s="223"/>
      <c r="Q56" s="217"/>
      <c r="R56" s="224"/>
    </row>
    <row r="57" spans="1:18" s="18" customFormat="1" ht="9" customHeight="1" x14ac:dyDescent="0.25">
      <c r="A57" s="363"/>
      <c r="B57" s="360"/>
      <c r="C57" s="413"/>
      <c r="D57" s="373"/>
      <c r="E57" s="236"/>
      <c r="F57" s="237"/>
      <c r="G57" s="238"/>
      <c r="H57" s="237"/>
      <c r="I57" s="239"/>
      <c r="J57" s="240" t="s">
        <v>14</v>
      </c>
      <c r="K57" s="230"/>
      <c r="L57" s="229"/>
      <c r="M57" s="230"/>
      <c r="N57" s="231"/>
      <c r="O57" s="230" t="str">
        <f>R4</f>
        <v>Kovács Zoltán</v>
      </c>
      <c r="P57" s="229"/>
      <c r="Q57" s="230"/>
      <c r="R57" s="241" t="e">
        <f>MIN(4,#REF!)</f>
        <v>#REF!</v>
      </c>
    </row>
  </sheetData>
  <mergeCells count="1">
    <mergeCell ref="A4:C4"/>
  </mergeCells>
  <phoneticPr fontId="71" type="noConversion"/>
  <conditionalFormatting sqref="B39 B41 B43 B45 B47">
    <cfRule type="cellIs" dxfId="544" priority="10" stopIfTrue="1" operator="equal">
      <formula>"QA"</formula>
    </cfRule>
    <cfRule type="cellIs" dxfId="543" priority="11" stopIfTrue="1" operator="equal">
      <formula>"DA"</formula>
    </cfRule>
  </conditionalFormatting>
  <conditionalFormatting sqref="E7 E9 E11 E13 E15 E17 E19 E21 E23 E25 E27 E29 E31 E33 E35 E37">
    <cfRule type="expression" dxfId="542" priority="13" stopIfTrue="1">
      <formula>$E7&lt;5</formula>
    </cfRule>
  </conditionalFormatting>
  <conditionalFormatting sqref="E39 E41 E43 E45 E47">
    <cfRule type="expression" dxfId="541" priority="5" stopIfTrue="1">
      <formula>AND($E39&lt;9,$C39&gt;0)</formula>
    </cfRule>
  </conditionalFormatting>
  <conditionalFormatting sqref="F7 F9 F11 F13 F15 F17 F19 F21 F23 F25 F27 F29 F31 F33 F35 F37">
    <cfRule type="cellIs" dxfId="540" priority="14" stopIfTrue="1" operator="equal">
      <formula>"Bye"</formula>
    </cfRule>
  </conditionalFormatting>
  <conditionalFormatting sqref="F39 F41 F43 F45 F47">
    <cfRule type="cellIs" dxfId="539" priority="6" stopIfTrue="1" operator="equal">
      <formula>"Bye"</formula>
    </cfRule>
    <cfRule type="expression" dxfId="538" priority="7" stopIfTrue="1">
      <formula>AND($E39&lt;9,$C39&gt;0)</formula>
    </cfRule>
  </conditionalFormatting>
  <conditionalFormatting sqref="H7 H9 H11 H13 H15 H17 H19 H21 H23 H25 H27 H29 H31 H33 H35 H37 G39:I39 G41:I41 G43:I43 G45:I45 G47:I47">
    <cfRule type="expression" dxfId="537" priority="1" stopIfTrue="1">
      <formula>AND($E7&lt;9,$C7&gt;0)</formula>
    </cfRule>
  </conditionalFormatting>
  <conditionalFormatting sqref="I8 K10 I12 M14 I16 K18 I20 O22 I24 K26 I28 M30 I32 K34 I36 M40 I42 K44 I46">
    <cfRule type="expression" dxfId="536" priority="2" stopIfTrue="1">
      <formula>AND($O$1="CU",I8="Umpire")</formula>
    </cfRule>
    <cfRule type="expression" dxfId="535" priority="3" stopIfTrue="1">
      <formula>AND($O$1="CU",I8&lt;&gt;"Umpire",J8&lt;&gt;"")</formula>
    </cfRule>
    <cfRule type="expression" dxfId="534" priority="4" stopIfTrue="1">
      <formula>AND($O$1="CU",I8&lt;&gt;"Umpire")</formula>
    </cfRule>
  </conditionalFormatting>
  <conditionalFormatting sqref="J8 L10 J12 N14 J16 L18 J20 P22 J24 L26 J28 N30 J32 L34 J36 R57">
    <cfRule type="expression" dxfId="533" priority="12" stopIfTrue="1">
      <formula>$O$1="CU"</formula>
    </cfRule>
  </conditionalFormatting>
  <conditionalFormatting sqref="K8 M10 K12 O14 K16 M18 K20 Q22 K24 M26 K28 O30 K32 M34 K36 O40 K42 M44 K46">
    <cfRule type="expression" dxfId="532" priority="8" stopIfTrue="1">
      <formula>J8="as"</formula>
    </cfRule>
    <cfRule type="expression" dxfId="531" priority="9" stopIfTrue="1">
      <formula>J8="bs"</formula>
    </cfRule>
  </conditionalFormatting>
  <dataValidations count="1">
    <dataValidation type="list" allowBlank="1" showInputMessage="1" sqref="I46 I42 K44 M40 I8 M14 K10 K18 K26 K34 M30 I12 I36 O22 I16 I32 I24 I20 I28" xr:uid="{76952714-8B50-44CC-A92B-A2704848F943}">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03426"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6508F-02B3-4892-A29B-94E3CA6476B7}">
  <sheetPr codeName="Sheet138">
    <tabColor indexed="11"/>
    <pageSetUpPr fitToPage="1"/>
  </sheetPr>
  <dimension ref="A1:AK57"/>
  <sheetViews>
    <sheetView showGridLines="0" showZeros="0" topLeftCell="A6" workbookViewId="0">
      <selection activeCell="T29" sqref="T29"/>
    </sheetView>
  </sheetViews>
  <sheetFormatPr defaultRowHeight="13.2" x14ac:dyDescent="0.25"/>
  <cols>
    <col min="1" max="2" width="3.33203125" customWidth="1"/>
    <col min="3" max="3" width="4.6640625" customWidth="1"/>
    <col min="4" max="4" width="6.6640625" customWidth="1"/>
    <col min="5" max="5" width="4.33203125" customWidth="1"/>
    <col min="6" max="6" width="12.6640625" customWidth="1"/>
    <col min="7" max="7" width="2.6640625" customWidth="1"/>
    <col min="8" max="8" width="7.664062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32" customFormat="1" ht="21.75" customHeight="1" x14ac:dyDescent="0.25">
      <c r="A1" s="92" t="str">
        <f>Altalanos!$A$6</f>
        <v>Diákolimpiai Döntő</v>
      </c>
      <c r="B1" s="92"/>
      <c r="C1" s="135"/>
      <c r="D1" s="135"/>
      <c r="E1" s="135"/>
      <c r="F1" s="135"/>
      <c r="G1" s="135"/>
      <c r="H1" s="92"/>
      <c r="I1" s="371"/>
      <c r="J1" s="136"/>
      <c r="K1" s="408" t="s">
        <v>123</v>
      </c>
      <c r="L1" s="118"/>
      <c r="M1" s="93"/>
      <c r="N1" s="136"/>
      <c r="O1" s="136" t="s">
        <v>3</v>
      </c>
      <c r="P1" s="136"/>
      <c r="Q1" s="135"/>
      <c r="R1" s="136"/>
      <c r="Y1" s="522"/>
      <c r="Z1" s="522"/>
      <c r="AA1" s="522"/>
      <c r="AB1" s="605" t="str">
        <f>IF($Y$5=1,CONCATENATE(VLOOKUP($Y$3,$AA$2:$AH$14,2)),CONCATENATE(VLOOKUP($Y$3,$AA$16:$AH$25,2)))</f>
        <v>150</v>
      </c>
      <c r="AC1" s="605" t="str">
        <f>IF($Y$5=1,CONCATENATE(VLOOKUP($Y$3,$AA$2:$AH$14,3)),CONCATENATE(VLOOKUP($Y$3,$AA$16:$AH$25,3)))</f>
        <v>120</v>
      </c>
      <c r="AD1" s="605" t="str">
        <f>IF($Y$5=1,CONCATENATE(VLOOKUP($Y$3,$AA$2:$AH$14,4)),CONCATENATE(VLOOKUP($Y$3,$AA$16:$AH$25,4)))</f>
        <v>90</v>
      </c>
      <c r="AE1" s="605" t="str">
        <f>IF($Y$5=1,CONCATENATE(VLOOKUP($Y$3,$AA$2:$AH$14,5)),CONCATENATE(VLOOKUP($Y$3,$AA$16:$AH$25,5)))</f>
        <v>60</v>
      </c>
      <c r="AF1" s="605" t="str">
        <f>IF($Y$5=1,CONCATENATE(VLOOKUP($Y$3,$AA$2:$AH$14,6)),CONCATENATE(VLOOKUP($Y$3,$AA$16:$AH$25,6)))</f>
        <v>40</v>
      </c>
      <c r="AG1" s="605" t="str">
        <f>IF($Y$5=1,CONCATENATE(VLOOKUP($Y$3,$AA$2:$AH$14,7)),CONCATENATE(VLOOKUP($Y$3,$AA$16:$AH$25,7)))</f>
        <v>25</v>
      </c>
      <c r="AH1" s="605" t="str">
        <f>IF($Y$5=1,CONCATENATE(VLOOKUP($Y$3,$AA$2:$AH$14,8)),CONCATENATE(VLOOKUP($Y$3,$AA$16:$AH$25,8)))</f>
        <v>15</v>
      </c>
    </row>
    <row r="2" spans="1:37" s="106" customFormat="1" x14ac:dyDescent="0.25">
      <c r="A2" s="436" t="s">
        <v>122</v>
      </c>
      <c r="B2" s="95"/>
      <c r="C2" s="95"/>
      <c r="D2" s="95"/>
      <c r="E2" s="430">
        <f>Altalanos!$B$8</f>
        <v>0</v>
      </c>
      <c r="F2" s="95"/>
      <c r="G2" s="137"/>
      <c r="H2" s="108"/>
      <c r="I2" s="108"/>
      <c r="J2" s="138"/>
      <c r="K2" s="118"/>
      <c r="L2" s="118"/>
      <c r="M2" s="118"/>
      <c r="N2" s="138"/>
      <c r="O2" s="108"/>
      <c r="P2" s="138"/>
      <c r="Q2" s="108"/>
      <c r="R2" s="138"/>
      <c r="Y2" s="600"/>
      <c r="Z2" s="599"/>
      <c r="AA2" s="609" t="s">
        <v>164</v>
      </c>
      <c r="AB2" s="610">
        <v>300</v>
      </c>
      <c r="AC2" s="610">
        <v>250</v>
      </c>
      <c r="AD2" s="610">
        <v>200</v>
      </c>
      <c r="AE2" s="610">
        <v>150</v>
      </c>
      <c r="AF2" s="610">
        <v>120</v>
      </c>
      <c r="AG2" s="610">
        <v>90</v>
      </c>
      <c r="AH2" s="610">
        <v>40</v>
      </c>
      <c r="AI2"/>
      <c r="AJ2"/>
      <c r="AK2"/>
    </row>
    <row r="3" spans="1:37" s="19" customFormat="1" ht="11.25" customHeight="1" x14ac:dyDescent="0.25">
      <c r="A3" s="54" t="s">
        <v>82</v>
      </c>
      <c r="B3" s="54"/>
      <c r="C3" s="54"/>
      <c r="D3" s="54"/>
      <c r="E3" s="54"/>
      <c r="F3" s="54"/>
      <c r="G3" s="54" t="s">
        <v>79</v>
      </c>
      <c r="H3" s="54"/>
      <c r="I3" s="54"/>
      <c r="J3" s="140"/>
      <c r="K3" s="54" t="s">
        <v>87</v>
      </c>
      <c r="L3" s="140"/>
      <c r="M3" s="54"/>
      <c r="N3" s="140"/>
      <c r="O3" s="54"/>
      <c r="P3" s="140"/>
      <c r="Q3" s="54"/>
      <c r="R3" s="55" t="s">
        <v>88</v>
      </c>
      <c r="Y3" s="599" t="str">
        <f>IF(K4="OB","A",IF(K4="IX","W",IF(K4="","",K4)))</f>
        <v>F16 "B"</v>
      </c>
      <c r="Z3" s="599"/>
      <c r="AA3" s="609" t="s">
        <v>165</v>
      </c>
      <c r="AB3" s="610">
        <v>280</v>
      </c>
      <c r="AC3" s="610">
        <v>230</v>
      </c>
      <c r="AD3" s="610">
        <v>180</v>
      </c>
      <c r="AE3" s="610">
        <v>140</v>
      </c>
      <c r="AF3" s="610">
        <v>80</v>
      </c>
      <c r="AG3" s="610">
        <v>0</v>
      </c>
      <c r="AH3" s="610">
        <v>0</v>
      </c>
      <c r="AI3"/>
      <c r="AJ3"/>
      <c r="AK3"/>
    </row>
    <row r="4" spans="1:37" s="31" customFormat="1" ht="11.25" customHeight="1" thickBot="1" x14ac:dyDescent="0.3">
      <c r="A4" s="771" t="str">
        <f>Altalanos!$A$10</f>
        <v xml:space="preserve">2026. május 7. </v>
      </c>
      <c r="B4" s="771"/>
      <c r="C4" s="771"/>
      <c r="D4" s="402"/>
      <c r="E4" s="142"/>
      <c r="F4" s="142"/>
      <c r="G4" s="142" t="str">
        <f>Altalanos!$C$10</f>
        <v>Gyula</v>
      </c>
      <c r="H4" s="99"/>
      <c r="I4" s="142"/>
      <c r="J4" s="143"/>
      <c r="K4" s="144" t="s">
        <v>477</v>
      </c>
      <c r="L4" s="143"/>
      <c r="M4" s="145"/>
      <c r="N4" s="143"/>
      <c r="O4" s="142"/>
      <c r="P4" s="143"/>
      <c r="Q4" s="142"/>
      <c r="R4" s="88" t="str">
        <f>Altalanos!$E$10</f>
        <v>Kovács Zoltán</v>
      </c>
      <c r="Y4" s="599"/>
      <c r="Z4" s="599"/>
      <c r="AA4" s="609" t="s">
        <v>194</v>
      </c>
      <c r="AB4" s="610">
        <v>250</v>
      </c>
      <c r="AC4" s="610">
        <v>200</v>
      </c>
      <c r="AD4" s="610">
        <v>150</v>
      </c>
      <c r="AE4" s="610">
        <v>120</v>
      </c>
      <c r="AF4" s="610">
        <v>90</v>
      </c>
      <c r="AG4" s="610">
        <v>60</v>
      </c>
      <c r="AH4" s="610">
        <v>25</v>
      </c>
      <c r="AI4"/>
      <c r="AJ4"/>
      <c r="AK4"/>
    </row>
    <row r="5" spans="1:37" s="19" customFormat="1" x14ac:dyDescent="0.25">
      <c r="A5" s="146"/>
      <c r="B5" s="147" t="s">
        <v>4</v>
      </c>
      <c r="C5" s="427" t="s">
        <v>105</v>
      </c>
      <c r="D5" s="147" t="s">
        <v>104</v>
      </c>
      <c r="E5" s="147" t="s">
        <v>101</v>
      </c>
      <c r="F5" s="148" t="s">
        <v>85</v>
      </c>
      <c r="G5" s="148" t="s">
        <v>86</v>
      </c>
      <c r="H5" s="148"/>
      <c r="I5" s="148" t="s">
        <v>90</v>
      </c>
      <c r="J5" s="148"/>
      <c r="K5" s="147" t="s">
        <v>102</v>
      </c>
      <c r="L5" s="149"/>
      <c r="M5" s="147" t="s">
        <v>130</v>
      </c>
      <c r="N5" s="149"/>
      <c r="O5" s="147" t="s">
        <v>129</v>
      </c>
      <c r="P5" s="149"/>
      <c r="Q5" s="147" t="s">
        <v>128</v>
      </c>
      <c r="R5" s="150"/>
      <c r="Y5" s="599">
        <f>IF(OR(Altalanos!$A$8="F1",Altalanos!$A$8="F2",Altalanos!$A$8="N1",Altalanos!$A$8="N2"),1,2)</f>
        <v>2</v>
      </c>
      <c r="Z5" s="599"/>
      <c r="AA5" s="609" t="s">
        <v>195</v>
      </c>
      <c r="AB5" s="610">
        <v>200</v>
      </c>
      <c r="AC5" s="610">
        <v>150</v>
      </c>
      <c r="AD5" s="610">
        <v>120</v>
      </c>
      <c r="AE5" s="610">
        <v>90</v>
      </c>
      <c r="AF5" s="610">
        <v>60</v>
      </c>
      <c r="AG5" s="610">
        <v>40</v>
      </c>
      <c r="AH5" s="610">
        <v>15</v>
      </c>
      <c r="AI5"/>
      <c r="AJ5"/>
      <c r="AK5"/>
    </row>
    <row r="6" spans="1:37" s="712" customFormat="1" ht="11.1" customHeight="1" thickBot="1" x14ac:dyDescent="0.3">
      <c r="A6" s="705"/>
      <c r="B6" s="714"/>
      <c r="C6" s="714"/>
      <c r="D6" s="714"/>
      <c r="E6" s="714"/>
      <c r="F6" s="713" t="str">
        <f>IF(Y3="","",CONCATENATE(AH1," / ",VLOOKUP(Y3,AB1:AH1,5)," pont"))</f>
        <v>15 / 40 pont</v>
      </c>
      <c r="G6" s="715"/>
      <c r="H6" s="716"/>
      <c r="I6" s="715"/>
      <c r="J6" s="717"/>
      <c r="K6" s="714" t="str">
        <f>IF(Y3="","",CONCATENATE(VLOOKUP(Y3,AB1:AH1,4)," pont"))</f>
        <v>60 pont</v>
      </c>
      <c r="L6" s="717"/>
      <c r="M6" s="714" t="str">
        <f>IF(Y3="","",CONCATENATE(VLOOKUP(Y3,AB1:AH1,3)," pont"))</f>
        <v>90 pont</v>
      </c>
      <c r="N6" s="717"/>
      <c r="O6" s="714" t="str">
        <f>IF(Y3="","",CONCATENATE(VLOOKUP(Y3,AB1:AH1,2)," pont"))</f>
        <v>120 pont</v>
      </c>
      <c r="P6" s="717"/>
      <c r="Q6" s="714" t="str">
        <f>IF(Y3="","",CONCATENATE(VLOOKUP(Y3,AB1:AH1,1)," pont"))</f>
        <v>150 pont</v>
      </c>
      <c r="R6" s="718"/>
      <c r="Y6" s="720"/>
      <c r="Z6" s="720"/>
      <c r="AA6" s="720" t="s">
        <v>196</v>
      </c>
      <c r="AB6" s="721">
        <v>150</v>
      </c>
      <c r="AC6" s="721">
        <v>120</v>
      </c>
      <c r="AD6" s="721">
        <v>90</v>
      </c>
      <c r="AE6" s="721">
        <v>60</v>
      </c>
      <c r="AF6" s="721">
        <v>40</v>
      </c>
      <c r="AG6" s="721">
        <v>25</v>
      </c>
      <c r="AH6" s="721">
        <v>10</v>
      </c>
      <c r="AI6" s="723"/>
      <c r="AJ6" s="723"/>
      <c r="AK6" s="723"/>
    </row>
    <row r="7" spans="1:37" s="38" customFormat="1" ht="12.9" customHeight="1" x14ac:dyDescent="0.25">
      <c r="A7" s="153">
        <v>1</v>
      </c>
      <c r="B7" s="384" t="str">
        <f>IF($E7="","",VLOOKUP($E7,#REF!,14))</f>
        <v/>
      </c>
      <c r="C7" s="414" t="str">
        <f>IF($E7="","",VLOOKUP($E7,#REF!,15))</f>
        <v/>
      </c>
      <c r="D7" s="414" t="str">
        <f>IF($E7="","",VLOOKUP($E7,#REF!,5))</f>
        <v/>
      </c>
      <c r="E7" s="155"/>
      <c r="F7" s="156" t="s">
        <v>324</v>
      </c>
      <c r="G7" s="156" t="s">
        <v>325</v>
      </c>
      <c r="H7" s="156"/>
      <c r="I7" s="156" t="s">
        <v>252</v>
      </c>
      <c r="J7" s="158"/>
      <c r="K7" s="157"/>
      <c r="L7" s="157"/>
      <c r="M7" s="157"/>
      <c r="N7" s="157"/>
      <c r="O7" s="160"/>
      <c r="P7" s="162"/>
      <c r="Q7" s="163"/>
      <c r="R7" s="164"/>
      <c r="S7" s="165"/>
      <c r="U7" s="166" t="str">
        <f>Birók!P21</f>
        <v>Bíró</v>
      </c>
      <c r="Y7" s="599"/>
      <c r="Z7" s="599"/>
      <c r="AA7" s="609" t="s">
        <v>197</v>
      </c>
      <c r="AB7" s="610">
        <v>120</v>
      </c>
      <c r="AC7" s="610">
        <v>90</v>
      </c>
      <c r="AD7" s="610">
        <v>60</v>
      </c>
      <c r="AE7" s="610">
        <v>40</v>
      </c>
      <c r="AF7" s="610">
        <v>25</v>
      </c>
      <c r="AG7" s="610">
        <v>10</v>
      </c>
      <c r="AH7" s="610">
        <v>5</v>
      </c>
      <c r="AI7"/>
      <c r="AJ7"/>
      <c r="AK7"/>
    </row>
    <row r="8" spans="1:37" s="38" customFormat="1" ht="12.9" customHeight="1" x14ac:dyDescent="0.25">
      <c r="A8" s="167"/>
      <c r="B8" s="306"/>
      <c r="C8" s="424"/>
      <c r="D8" s="424"/>
      <c r="E8" s="168"/>
      <c r="F8" s="169"/>
      <c r="G8" s="169"/>
      <c r="H8" s="170"/>
      <c r="I8" s="648" t="s">
        <v>0</v>
      </c>
      <c r="J8" s="172"/>
      <c r="K8" s="173" t="s">
        <v>324</v>
      </c>
      <c r="L8" s="173"/>
      <c r="M8" s="157"/>
      <c r="N8" s="157"/>
      <c r="O8" s="160"/>
      <c r="P8" s="162"/>
      <c r="Q8" s="163"/>
      <c r="R8" s="164"/>
      <c r="S8" s="165"/>
      <c r="U8" s="174" t="str">
        <f>Birók!P22</f>
        <v xml:space="preserve"> </v>
      </c>
      <c r="Y8" s="599"/>
      <c r="Z8" s="599"/>
      <c r="AA8" s="609" t="s">
        <v>198</v>
      </c>
      <c r="AB8" s="610">
        <v>90</v>
      </c>
      <c r="AC8" s="610">
        <v>60</v>
      </c>
      <c r="AD8" s="610">
        <v>40</v>
      </c>
      <c r="AE8" s="610">
        <v>25</v>
      </c>
      <c r="AF8" s="610">
        <v>10</v>
      </c>
      <c r="AG8" s="610">
        <v>5</v>
      </c>
      <c r="AH8" s="610">
        <v>2</v>
      </c>
      <c r="AI8"/>
      <c r="AJ8"/>
      <c r="AK8"/>
    </row>
    <row r="9" spans="1:37" s="38" customFormat="1" ht="12.9" customHeight="1" x14ac:dyDescent="0.25">
      <c r="A9" s="167">
        <v>2</v>
      </c>
      <c r="B9" s="384" t="str">
        <f>IF($E9="","",VLOOKUP($E9,#REF!,14))</f>
        <v/>
      </c>
      <c r="C9" s="414" t="str">
        <f>IF($E9="","",VLOOKUP($E9,#REF!,15))</f>
        <v/>
      </c>
      <c r="D9" s="414" t="str">
        <f>IF($E9="","",VLOOKUP($E9,#REF!,5))</f>
        <v/>
      </c>
      <c r="E9" s="155"/>
      <c r="F9" s="175" t="s">
        <v>202</v>
      </c>
      <c r="G9" s="175" t="str">
        <f>IF($E9="","",VLOOKUP($E9,#REF!,3))</f>
        <v/>
      </c>
      <c r="H9" s="175"/>
      <c r="I9" s="156" t="str">
        <f>IF($E9="","",VLOOKUP($E9,#REF!,4))</f>
        <v/>
      </c>
      <c r="J9" s="176"/>
      <c r="K9" s="157"/>
      <c r="L9" s="177"/>
      <c r="M9" s="157"/>
      <c r="N9" s="157"/>
      <c r="O9" s="160"/>
      <c r="P9" s="162"/>
      <c r="Q9" s="163"/>
      <c r="R9" s="164"/>
      <c r="S9" s="165"/>
      <c r="U9" s="174" t="str">
        <f>Birók!P23</f>
        <v xml:space="preserve"> </v>
      </c>
      <c r="Y9" s="599"/>
      <c r="Z9" s="599"/>
      <c r="AA9" s="609" t="s">
        <v>199</v>
      </c>
      <c r="AB9" s="610">
        <v>60</v>
      </c>
      <c r="AC9" s="610">
        <v>40</v>
      </c>
      <c r="AD9" s="610">
        <v>25</v>
      </c>
      <c r="AE9" s="610">
        <v>10</v>
      </c>
      <c r="AF9" s="610">
        <v>5</v>
      </c>
      <c r="AG9" s="610">
        <v>2</v>
      </c>
      <c r="AH9" s="610">
        <v>1</v>
      </c>
      <c r="AI9"/>
      <c r="AJ9"/>
      <c r="AK9"/>
    </row>
    <row r="10" spans="1:37" s="38" customFormat="1" ht="12.9" customHeight="1" x14ac:dyDescent="0.25">
      <c r="A10" s="167"/>
      <c r="B10" s="306"/>
      <c r="C10" s="424"/>
      <c r="D10" s="424"/>
      <c r="E10" s="178"/>
      <c r="F10" s="169"/>
      <c r="G10" s="169"/>
      <c r="H10" s="170"/>
      <c r="I10" s="157"/>
      <c r="J10" s="179"/>
      <c r="K10" s="171" t="s">
        <v>0</v>
      </c>
      <c r="L10" s="180"/>
      <c r="M10" s="173" t="str">
        <f>UPPER(IF(OR(L10="a",L10="as"),K8,IF(OR(L10="b",L10="bs"),K12,)))</f>
        <v/>
      </c>
      <c r="N10" s="181"/>
      <c r="O10" s="182"/>
      <c r="P10" s="182"/>
      <c r="Q10" s="163"/>
      <c r="R10" s="164"/>
      <c r="S10" s="165"/>
      <c r="U10" s="174" t="str">
        <f>Birók!P24</f>
        <v xml:space="preserve"> </v>
      </c>
      <c r="Y10" s="599"/>
      <c r="Z10" s="599"/>
      <c r="AA10" s="609" t="s">
        <v>200</v>
      </c>
      <c r="AB10" s="610">
        <v>40</v>
      </c>
      <c r="AC10" s="610">
        <v>25</v>
      </c>
      <c r="AD10" s="610">
        <v>15</v>
      </c>
      <c r="AE10" s="610">
        <v>7</v>
      </c>
      <c r="AF10" s="610">
        <v>4</v>
      </c>
      <c r="AG10" s="610">
        <v>1</v>
      </c>
      <c r="AH10" s="610">
        <v>0</v>
      </c>
      <c r="AI10"/>
      <c r="AJ10"/>
      <c r="AK10"/>
    </row>
    <row r="11" spans="1:37" s="38" customFormat="1" ht="12.9" customHeight="1" x14ac:dyDescent="0.25">
      <c r="A11" s="167">
        <v>3</v>
      </c>
      <c r="B11" s="384" t="str">
        <f>IF($E11="","",VLOOKUP($E11,#REF!,14))</f>
        <v/>
      </c>
      <c r="C11" s="414" t="str">
        <f>IF($E11="","",VLOOKUP($E11,#REF!,15))</f>
        <v/>
      </c>
      <c r="D11" s="414" t="str">
        <f>IF($E11="","",VLOOKUP($E11,#REF!,5))</f>
        <v/>
      </c>
      <c r="E11" s="155"/>
      <c r="F11" s="175" t="s">
        <v>486</v>
      </c>
      <c r="G11" s="175" t="s">
        <v>311</v>
      </c>
      <c r="H11" s="175"/>
      <c r="I11" s="175" t="s">
        <v>487</v>
      </c>
      <c r="J11" s="158"/>
      <c r="K11" s="157"/>
      <c r="L11" s="183"/>
      <c r="M11" s="157"/>
      <c r="N11" s="184"/>
      <c r="O11" s="182"/>
      <c r="P11" s="182"/>
      <c r="Q11" s="163"/>
      <c r="R11" s="164"/>
      <c r="S11" s="165"/>
      <c r="U11" s="174" t="str">
        <f>Birók!P25</f>
        <v xml:space="preserve"> </v>
      </c>
      <c r="Y11" s="599"/>
      <c r="Z11" s="599"/>
      <c r="AA11" s="609" t="s">
        <v>201</v>
      </c>
      <c r="AB11" s="610">
        <v>25</v>
      </c>
      <c r="AC11" s="610">
        <v>15</v>
      </c>
      <c r="AD11" s="610">
        <v>10</v>
      </c>
      <c r="AE11" s="610">
        <v>6</v>
      </c>
      <c r="AF11" s="610">
        <v>3</v>
      </c>
      <c r="AG11" s="610">
        <v>1</v>
      </c>
      <c r="AH11" s="610">
        <v>0</v>
      </c>
      <c r="AI11"/>
      <c r="AJ11"/>
      <c r="AK11"/>
    </row>
    <row r="12" spans="1:37" s="38" customFormat="1" ht="12.9" customHeight="1" x14ac:dyDescent="0.25">
      <c r="A12" s="167"/>
      <c r="B12" s="306"/>
      <c r="C12" s="424"/>
      <c r="D12" s="424"/>
      <c r="E12" s="178"/>
      <c r="F12" s="169"/>
      <c r="G12" s="169"/>
      <c r="H12" s="170"/>
      <c r="I12" s="648" t="s">
        <v>0</v>
      </c>
      <c r="J12" s="172"/>
      <c r="K12" s="173" t="str">
        <f>UPPER(IF(OR(J12="a",J12="as"),F11,IF(OR(J12="b",J12="bs"),F13,)))</f>
        <v/>
      </c>
      <c r="L12" s="185"/>
      <c r="M12" s="157"/>
      <c r="N12" s="184"/>
      <c r="O12" s="182"/>
      <c r="P12" s="182"/>
      <c r="Q12" s="163"/>
      <c r="R12" s="164"/>
      <c r="S12" s="165"/>
      <c r="U12" s="174" t="str">
        <f>Birók!P26</f>
        <v xml:space="preserve"> </v>
      </c>
      <c r="Y12" s="599"/>
      <c r="Z12" s="599"/>
      <c r="AA12" s="609" t="s">
        <v>206</v>
      </c>
      <c r="AB12" s="610">
        <v>15</v>
      </c>
      <c r="AC12" s="610">
        <v>10</v>
      </c>
      <c r="AD12" s="610">
        <v>6</v>
      </c>
      <c r="AE12" s="610">
        <v>3</v>
      </c>
      <c r="AF12" s="610">
        <v>1</v>
      </c>
      <c r="AG12" s="610">
        <v>0</v>
      </c>
      <c r="AH12" s="610">
        <v>0</v>
      </c>
      <c r="AI12"/>
      <c r="AJ12"/>
      <c r="AK12"/>
    </row>
    <row r="13" spans="1:37" s="38" customFormat="1" ht="12.9" customHeight="1" x14ac:dyDescent="0.25">
      <c r="A13" s="167">
        <v>4</v>
      </c>
      <c r="B13" s="384" t="str">
        <f>IF($E13="","",VLOOKUP($E13,#REF!,14))</f>
        <v/>
      </c>
      <c r="C13" s="414" t="str">
        <f>IF($E13="","",VLOOKUP($E13,#REF!,15))</f>
        <v/>
      </c>
      <c r="D13" s="414" t="str">
        <f>IF($E13="","",VLOOKUP($E13,#REF!,5))</f>
        <v/>
      </c>
      <c r="E13" s="155"/>
      <c r="F13" s="175" t="s">
        <v>327</v>
      </c>
      <c r="G13" s="175" t="s">
        <v>328</v>
      </c>
      <c r="H13" s="175"/>
      <c r="I13" s="175" t="s">
        <v>307</v>
      </c>
      <c r="J13" s="186"/>
      <c r="K13" s="157"/>
      <c r="L13" s="157"/>
      <c r="M13" s="157"/>
      <c r="N13" s="184"/>
      <c r="O13" s="182"/>
      <c r="P13" s="182"/>
      <c r="Q13" s="163"/>
      <c r="R13" s="164"/>
      <c r="S13" s="165"/>
      <c r="U13" s="174" t="str">
        <f>Birók!P27</f>
        <v xml:space="preserve"> </v>
      </c>
      <c r="Y13" s="599"/>
      <c r="Z13" s="599"/>
      <c r="AA13" s="609" t="s">
        <v>202</v>
      </c>
      <c r="AB13" s="610">
        <v>10</v>
      </c>
      <c r="AC13" s="610">
        <v>6</v>
      </c>
      <c r="AD13" s="610">
        <v>3</v>
      </c>
      <c r="AE13" s="610">
        <v>1</v>
      </c>
      <c r="AF13" s="610">
        <v>0</v>
      </c>
      <c r="AG13" s="610">
        <v>0</v>
      </c>
      <c r="AH13" s="610">
        <v>0</v>
      </c>
      <c r="AI13"/>
      <c r="AJ13"/>
      <c r="AK13"/>
    </row>
    <row r="14" spans="1:37" s="38" customFormat="1" ht="12.9" customHeight="1" x14ac:dyDescent="0.25">
      <c r="A14" s="167"/>
      <c r="B14" s="306"/>
      <c r="C14" s="424"/>
      <c r="D14" s="424"/>
      <c r="E14" s="178"/>
      <c r="F14" s="157"/>
      <c r="G14" s="157"/>
      <c r="H14" s="69"/>
      <c r="I14" s="187"/>
      <c r="J14" s="179"/>
      <c r="K14" s="157"/>
      <c r="L14" s="157"/>
      <c r="M14" s="171" t="s">
        <v>0</v>
      </c>
      <c r="N14" s="180"/>
      <c r="O14" s="173" t="str">
        <f>UPPER(IF(OR(N14="a",N14="as"),M10,IF(OR(N14="b",N14="bs"),M18,)))</f>
        <v/>
      </c>
      <c r="P14" s="181"/>
      <c r="Q14" s="163"/>
      <c r="R14" s="164"/>
      <c r="S14" s="165"/>
      <c r="U14" s="174" t="str">
        <f>Birók!P28</f>
        <v xml:space="preserve"> </v>
      </c>
      <c r="Y14" s="599"/>
      <c r="Z14" s="599"/>
      <c r="AA14" s="609" t="s">
        <v>203</v>
      </c>
      <c r="AB14" s="610">
        <v>3</v>
      </c>
      <c r="AC14" s="610">
        <v>2</v>
      </c>
      <c r="AD14" s="610">
        <v>1</v>
      </c>
      <c r="AE14" s="610">
        <v>0</v>
      </c>
      <c r="AF14" s="610">
        <v>0</v>
      </c>
      <c r="AG14" s="610">
        <v>0</v>
      </c>
      <c r="AH14" s="610">
        <v>0</v>
      </c>
      <c r="AI14"/>
      <c r="AJ14"/>
      <c r="AK14"/>
    </row>
    <row r="15" spans="1:37" s="38" customFormat="1" ht="12.9" customHeight="1" x14ac:dyDescent="0.25">
      <c r="A15" s="153">
        <v>5</v>
      </c>
      <c r="B15" s="384" t="str">
        <f>IF($E15="","",VLOOKUP($E15,#REF!,14))</f>
        <v/>
      </c>
      <c r="C15" s="414" t="str">
        <f>IF($E15="","",VLOOKUP($E15,#REF!,15))</f>
        <v/>
      </c>
      <c r="D15" s="414" t="str">
        <f>IF($E15="","",VLOOKUP($E15,#REF!,5))</f>
        <v/>
      </c>
      <c r="E15" s="155"/>
      <c r="F15" s="156" t="s">
        <v>329</v>
      </c>
      <c r="G15" s="156" t="s">
        <v>321</v>
      </c>
      <c r="H15" s="156"/>
      <c r="I15" s="156" t="s">
        <v>278</v>
      </c>
      <c r="J15" s="188"/>
      <c r="K15" s="157"/>
      <c r="L15" s="157"/>
      <c r="M15" s="157"/>
      <c r="N15" s="184"/>
      <c r="O15" s="157"/>
      <c r="P15" s="184"/>
      <c r="Q15" s="163"/>
      <c r="R15" s="164"/>
      <c r="S15" s="165"/>
      <c r="U15" s="174" t="str">
        <f>Birók!P29</f>
        <v xml:space="preserve"> </v>
      </c>
      <c r="Y15" s="599"/>
      <c r="Z15" s="599"/>
      <c r="AA15" s="609"/>
      <c r="AB15" s="609"/>
      <c r="AC15" s="609"/>
      <c r="AD15" s="609"/>
      <c r="AE15" s="609"/>
      <c r="AF15" s="609"/>
      <c r="AG15" s="609"/>
      <c r="AH15" s="609"/>
      <c r="AI15"/>
      <c r="AJ15"/>
      <c r="AK15"/>
    </row>
    <row r="16" spans="1:37" s="38" customFormat="1" ht="12.9" customHeight="1" thickBot="1" x14ac:dyDescent="0.3">
      <c r="A16" s="167"/>
      <c r="B16" s="306"/>
      <c r="C16" s="424"/>
      <c r="D16" s="424"/>
      <c r="E16" s="178"/>
      <c r="F16" s="169"/>
      <c r="G16" s="169"/>
      <c r="H16" s="170"/>
      <c r="I16" s="648" t="s">
        <v>0</v>
      </c>
      <c r="J16" s="172"/>
      <c r="K16" s="173" t="str">
        <f>UPPER(IF(OR(J16="a",J16="as"),F15,IF(OR(J16="b",J16="bs"),F17,)))</f>
        <v/>
      </c>
      <c r="L16" s="173"/>
      <c r="M16" s="157"/>
      <c r="N16" s="184"/>
      <c r="O16" s="182"/>
      <c r="P16" s="184"/>
      <c r="Q16" s="163"/>
      <c r="R16" s="164"/>
      <c r="S16" s="165"/>
      <c r="U16" s="189" t="str">
        <f>Birók!P30</f>
        <v>Egyik sem</v>
      </c>
      <c r="Y16" s="599"/>
      <c r="Z16" s="599"/>
      <c r="AA16" s="609" t="s">
        <v>164</v>
      </c>
      <c r="AB16" s="610">
        <v>150</v>
      </c>
      <c r="AC16" s="610">
        <v>120</v>
      </c>
      <c r="AD16" s="610">
        <v>90</v>
      </c>
      <c r="AE16" s="610">
        <v>60</v>
      </c>
      <c r="AF16" s="610">
        <v>40</v>
      </c>
      <c r="AG16" s="610">
        <v>25</v>
      </c>
      <c r="AH16" s="610">
        <v>15</v>
      </c>
      <c r="AI16"/>
      <c r="AJ16"/>
      <c r="AK16"/>
    </row>
    <row r="17" spans="1:37" s="38" customFormat="1" ht="12.9" customHeight="1" x14ac:dyDescent="0.25">
      <c r="A17" s="167">
        <v>6</v>
      </c>
      <c r="B17" s="384" t="str">
        <f>IF($E17="","",VLOOKUP($E17,#REF!,14))</f>
        <v/>
      </c>
      <c r="C17" s="414" t="str">
        <f>IF($E17="","",VLOOKUP($E17,#REF!,15))</f>
        <v/>
      </c>
      <c r="D17" s="414" t="str">
        <f>IF($E17="","",VLOOKUP($E17,#REF!,5))</f>
        <v/>
      </c>
      <c r="E17" s="155"/>
      <c r="F17" s="175" t="s">
        <v>330</v>
      </c>
      <c r="G17" s="175" t="s">
        <v>311</v>
      </c>
      <c r="H17" s="175"/>
      <c r="I17" s="175" t="s">
        <v>252</v>
      </c>
      <c r="J17" s="176"/>
      <c r="K17" s="157"/>
      <c r="L17" s="177"/>
      <c r="M17" s="157"/>
      <c r="N17" s="184"/>
      <c r="O17" s="182"/>
      <c r="P17" s="184"/>
      <c r="Q17" s="163"/>
      <c r="R17" s="164"/>
      <c r="S17" s="165"/>
      <c r="Y17" s="599"/>
      <c r="Z17" s="599"/>
      <c r="AA17" s="609" t="s">
        <v>194</v>
      </c>
      <c r="AB17" s="610">
        <v>120</v>
      </c>
      <c r="AC17" s="610">
        <v>90</v>
      </c>
      <c r="AD17" s="610">
        <v>60</v>
      </c>
      <c r="AE17" s="610">
        <v>40</v>
      </c>
      <c r="AF17" s="610">
        <v>25</v>
      </c>
      <c r="AG17" s="610">
        <v>15</v>
      </c>
      <c r="AH17" s="610">
        <v>8</v>
      </c>
      <c r="AI17"/>
      <c r="AJ17"/>
      <c r="AK17"/>
    </row>
    <row r="18" spans="1:37" s="38" customFormat="1" ht="12.9" customHeight="1" x14ac:dyDescent="0.25">
      <c r="A18" s="167"/>
      <c r="B18" s="306"/>
      <c r="C18" s="424"/>
      <c r="D18" s="424"/>
      <c r="E18" s="178"/>
      <c r="F18" s="169"/>
      <c r="G18" s="169"/>
      <c r="H18" s="170"/>
      <c r="I18" s="157"/>
      <c r="J18" s="179"/>
      <c r="K18" s="171" t="s">
        <v>0</v>
      </c>
      <c r="L18" s="180"/>
      <c r="M18" s="173" t="str">
        <f>UPPER(IF(OR(L18="a",L18="as"),K16,IF(OR(L18="b",L18="bs"),K20,)))</f>
        <v/>
      </c>
      <c r="N18" s="190"/>
      <c r="O18" s="182"/>
      <c r="P18" s="184"/>
      <c r="Q18" s="163"/>
      <c r="R18" s="164"/>
      <c r="S18" s="165"/>
      <c r="Y18" s="599"/>
      <c r="Z18" s="599"/>
      <c r="AA18" s="609" t="s">
        <v>195</v>
      </c>
      <c r="AB18" s="610">
        <v>90</v>
      </c>
      <c r="AC18" s="610">
        <v>60</v>
      </c>
      <c r="AD18" s="610">
        <v>40</v>
      </c>
      <c r="AE18" s="610">
        <v>25</v>
      </c>
      <c r="AF18" s="610">
        <v>15</v>
      </c>
      <c r="AG18" s="610">
        <v>8</v>
      </c>
      <c r="AH18" s="610">
        <v>4</v>
      </c>
      <c r="AI18"/>
      <c r="AJ18"/>
      <c r="AK18"/>
    </row>
    <row r="19" spans="1:37" s="38" customFormat="1" ht="12.9" customHeight="1" x14ac:dyDescent="0.25">
      <c r="A19" s="167">
        <v>7</v>
      </c>
      <c r="B19" s="384" t="str">
        <f>IF($E19="","",VLOOKUP($E19,#REF!,14))</f>
        <v/>
      </c>
      <c r="C19" s="414" t="str">
        <f>IF($E19="","",VLOOKUP($E19,#REF!,15))</f>
        <v/>
      </c>
      <c r="D19" s="414" t="str">
        <f>IF($E19="","",VLOOKUP($E19,#REF!,5))</f>
        <v/>
      </c>
      <c r="E19" s="155"/>
      <c r="F19" s="175" t="s">
        <v>331</v>
      </c>
      <c r="G19" s="175" t="s">
        <v>318</v>
      </c>
      <c r="H19" s="175"/>
      <c r="I19" s="175" t="s">
        <v>283</v>
      </c>
      <c r="J19" s="158"/>
      <c r="K19" s="157"/>
      <c r="L19" s="183"/>
      <c r="M19" s="157"/>
      <c r="N19" s="182"/>
      <c r="O19" s="182"/>
      <c r="P19" s="184"/>
      <c r="Q19" s="163"/>
      <c r="R19" s="164"/>
      <c r="S19" s="165"/>
      <c r="Y19" s="599"/>
      <c r="Z19" s="599"/>
      <c r="AA19" s="609" t="s">
        <v>196</v>
      </c>
      <c r="AB19" s="610">
        <v>60</v>
      </c>
      <c r="AC19" s="610">
        <v>40</v>
      </c>
      <c r="AD19" s="610">
        <v>25</v>
      </c>
      <c r="AE19" s="610">
        <v>15</v>
      </c>
      <c r="AF19" s="610">
        <v>8</v>
      </c>
      <c r="AG19" s="610">
        <v>4</v>
      </c>
      <c r="AH19" s="610">
        <v>2</v>
      </c>
      <c r="AI19"/>
      <c r="AJ19"/>
      <c r="AK19"/>
    </row>
    <row r="20" spans="1:37" s="38" customFormat="1" ht="12.9" customHeight="1" x14ac:dyDescent="0.25">
      <c r="A20" s="167"/>
      <c r="B20" s="306"/>
      <c r="C20" s="424"/>
      <c r="D20" s="424"/>
      <c r="E20" s="168"/>
      <c r="F20" s="169"/>
      <c r="G20" s="169"/>
      <c r="H20" s="170"/>
      <c r="I20" s="648" t="s">
        <v>0</v>
      </c>
      <c r="J20" s="172"/>
      <c r="K20" s="173" t="str">
        <f>UPPER(IF(OR(J20="a",J20="as"),F19,IF(OR(J20="b",J20="bs"),F21,)))</f>
        <v/>
      </c>
      <c r="L20" s="185"/>
      <c r="M20" s="157"/>
      <c r="N20" s="182"/>
      <c r="O20" s="182"/>
      <c r="P20" s="184"/>
      <c r="Q20" s="163"/>
      <c r="R20" s="164"/>
      <c r="S20" s="165"/>
      <c r="Y20" s="599"/>
      <c r="Z20" s="599"/>
      <c r="AA20" s="609" t="s">
        <v>197</v>
      </c>
      <c r="AB20" s="610">
        <v>40</v>
      </c>
      <c r="AC20" s="610">
        <v>25</v>
      </c>
      <c r="AD20" s="610">
        <v>15</v>
      </c>
      <c r="AE20" s="610">
        <v>8</v>
      </c>
      <c r="AF20" s="610">
        <v>4</v>
      </c>
      <c r="AG20" s="610">
        <v>2</v>
      </c>
      <c r="AH20" s="610">
        <v>1</v>
      </c>
      <c r="AI20"/>
      <c r="AJ20"/>
      <c r="AK20"/>
    </row>
    <row r="21" spans="1:37" s="38" customFormat="1" ht="12.9" customHeight="1" x14ac:dyDescent="0.25">
      <c r="A21" s="167">
        <v>8</v>
      </c>
      <c r="B21" s="384" t="str">
        <f>IF($E21="","",VLOOKUP($E21,#REF!,14))</f>
        <v/>
      </c>
      <c r="C21" s="414" t="str">
        <f>IF($E21="","",VLOOKUP($E21,#REF!,15))</f>
        <v/>
      </c>
      <c r="D21" s="414" t="str">
        <f>IF($E21="","",VLOOKUP($E21,#REF!,5))</f>
        <v/>
      </c>
      <c r="E21" s="155"/>
      <c r="F21" s="175" t="s">
        <v>332</v>
      </c>
      <c r="G21" s="175" t="s">
        <v>277</v>
      </c>
      <c r="H21" s="175"/>
      <c r="I21" s="175" t="s">
        <v>249</v>
      </c>
      <c r="J21" s="186"/>
      <c r="K21" s="157"/>
      <c r="L21" s="157"/>
      <c r="M21" s="157"/>
      <c r="N21" s="182"/>
      <c r="O21" s="182"/>
      <c r="P21" s="184"/>
      <c r="Q21" s="163"/>
      <c r="R21" s="164"/>
      <c r="S21" s="165"/>
      <c r="Y21" s="599"/>
      <c r="Z21" s="599"/>
      <c r="AA21" s="609" t="s">
        <v>198</v>
      </c>
      <c r="AB21" s="610">
        <v>25</v>
      </c>
      <c r="AC21" s="610">
        <v>15</v>
      </c>
      <c r="AD21" s="610">
        <v>10</v>
      </c>
      <c r="AE21" s="610">
        <v>6</v>
      </c>
      <c r="AF21" s="610">
        <v>3</v>
      </c>
      <c r="AG21" s="610">
        <v>1</v>
      </c>
      <c r="AH21" s="610">
        <v>0</v>
      </c>
      <c r="AI21"/>
      <c r="AJ21"/>
      <c r="AK21"/>
    </row>
    <row r="22" spans="1:37" s="38" customFormat="1" ht="12.9" customHeight="1" x14ac:dyDescent="0.25">
      <c r="A22" s="167"/>
      <c r="B22" s="306"/>
      <c r="C22" s="424"/>
      <c r="D22" s="424"/>
      <c r="E22" s="168"/>
      <c r="F22" s="187"/>
      <c r="G22" s="187"/>
      <c r="H22" s="191"/>
      <c r="I22" s="187"/>
      <c r="J22" s="179"/>
      <c r="K22" s="157"/>
      <c r="L22" s="157"/>
      <c r="M22" s="157"/>
      <c r="N22" s="182"/>
      <c r="O22" s="171" t="s">
        <v>0</v>
      </c>
      <c r="P22" s="180"/>
      <c r="Q22" s="173" t="str">
        <f>UPPER(IF(OR(P22="a",P22="as"),O14,IF(OR(P22="b",P22="bs"),O30,)))</f>
        <v/>
      </c>
      <c r="R22" s="181"/>
      <c r="S22" s="165"/>
      <c r="Y22" s="599"/>
      <c r="Z22" s="599"/>
      <c r="AA22" s="609" t="s">
        <v>199</v>
      </c>
      <c r="AB22" s="610">
        <v>15</v>
      </c>
      <c r="AC22" s="610">
        <v>10</v>
      </c>
      <c r="AD22" s="610">
        <v>6</v>
      </c>
      <c r="AE22" s="610">
        <v>3</v>
      </c>
      <c r="AF22" s="610">
        <v>1</v>
      </c>
      <c r="AG22" s="610">
        <v>0</v>
      </c>
      <c r="AH22" s="610">
        <v>0</v>
      </c>
      <c r="AI22"/>
      <c r="AJ22"/>
      <c r="AK22"/>
    </row>
    <row r="23" spans="1:37" s="38" customFormat="1" ht="12.9" customHeight="1" x14ac:dyDescent="0.25">
      <c r="A23" s="167">
        <v>9</v>
      </c>
      <c r="B23" s="384" t="str">
        <f>IF($E23="","",VLOOKUP($E23,#REF!,14))</f>
        <v/>
      </c>
      <c r="C23" s="414" t="str">
        <f>IF($E23="","",VLOOKUP($E23,#REF!,15))</f>
        <v/>
      </c>
      <c r="D23" s="414" t="str">
        <f>IF($E23="","",VLOOKUP($E23,#REF!,5))</f>
        <v/>
      </c>
      <c r="E23" s="155"/>
      <c r="F23" s="175" t="s">
        <v>488</v>
      </c>
      <c r="G23" s="175" t="s">
        <v>311</v>
      </c>
      <c r="H23" s="175"/>
      <c r="I23" s="175" t="s">
        <v>249</v>
      </c>
      <c r="J23" s="158"/>
      <c r="K23" s="157"/>
      <c r="L23" s="157"/>
      <c r="M23" s="157"/>
      <c r="N23" s="182"/>
      <c r="O23" s="157"/>
      <c r="P23" s="184"/>
      <c r="Q23" s="157"/>
      <c r="R23" s="182"/>
      <c r="S23" s="165"/>
      <c r="Y23" s="599"/>
      <c r="Z23" s="599"/>
      <c r="AA23" s="609" t="s">
        <v>200</v>
      </c>
      <c r="AB23" s="610">
        <v>10</v>
      </c>
      <c r="AC23" s="610">
        <v>6</v>
      </c>
      <c r="AD23" s="610">
        <v>3</v>
      </c>
      <c r="AE23" s="610">
        <v>1</v>
      </c>
      <c r="AF23" s="610">
        <v>0</v>
      </c>
      <c r="AG23" s="610">
        <v>0</v>
      </c>
      <c r="AH23" s="610">
        <v>0</v>
      </c>
      <c r="AI23"/>
      <c r="AJ23"/>
      <c r="AK23"/>
    </row>
    <row r="24" spans="1:37" s="38" customFormat="1" ht="12.9" customHeight="1" x14ac:dyDescent="0.25">
      <c r="A24" s="167"/>
      <c r="B24" s="306"/>
      <c r="C24" s="424"/>
      <c r="D24" s="424"/>
      <c r="E24" s="168"/>
      <c r="F24" s="169"/>
      <c r="G24" s="169"/>
      <c r="H24" s="170"/>
      <c r="I24" s="648" t="s">
        <v>0</v>
      </c>
      <c r="J24" s="172"/>
      <c r="K24" s="173" t="str">
        <f>UPPER(IF(OR(J24="a",J24="as"),F23,IF(OR(J24="b",J24="bs"),F25,)))</f>
        <v/>
      </c>
      <c r="L24" s="173"/>
      <c r="M24" s="157"/>
      <c r="N24" s="182"/>
      <c r="O24" s="182"/>
      <c r="P24" s="184"/>
      <c r="Q24" s="163"/>
      <c r="R24" s="164"/>
      <c r="S24" s="165"/>
      <c r="Y24" s="599"/>
      <c r="Z24" s="599"/>
      <c r="AA24" s="609" t="s">
        <v>201</v>
      </c>
      <c r="AB24" s="610">
        <v>6</v>
      </c>
      <c r="AC24" s="610">
        <v>3</v>
      </c>
      <c r="AD24" s="610">
        <v>1</v>
      </c>
      <c r="AE24" s="610">
        <v>0</v>
      </c>
      <c r="AF24" s="610">
        <v>0</v>
      </c>
      <c r="AG24" s="610">
        <v>0</v>
      </c>
      <c r="AH24" s="610">
        <v>0</v>
      </c>
      <c r="AI24"/>
      <c r="AJ24"/>
      <c r="AK24"/>
    </row>
    <row r="25" spans="1:37" s="38" customFormat="1" ht="12.9" customHeight="1" x14ac:dyDescent="0.25">
      <c r="A25" s="167">
        <v>10</v>
      </c>
      <c r="B25" s="384" t="str">
        <f>IF($E25="","",VLOOKUP($E25,#REF!,14))</f>
        <v/>
      </c>
      <c r="C25" s="414" t="str">
        <f>IF($E25="","",VLOOKUP($E25,#REF!,15))</f>
        <v/>
      </c>
      <c r="D25" s="414" t="str">
        <f>IF($E25="","",VLOOKUP($E25,#REF!,5))</f>
        <v/>
      </c>
      <c r="E25" s="155"/>
      <c r="F25" s="175" t="s">
        <v>333</v>
      </c>
      <c r="G25" s="175" t="s">
        <v>239</v>
      </c>
      <c r="H25" s="175"/>
      <c r="I25" s="175" t="s">
        <v>307</v>
      </c>
      <c r="J25" s="176"/>
      <c r="K25" s="157"/>
      <c r="L25" s="177"/>
      <c r="M25" s="157"/>
      <c r="N25" s="182"/>
      <c r="O25" s="182"/>
      <c r="P25" s="184"/>
      <c r="Q25" s="163"/>
      <c r="R25" s="164"/>
      <c r="S25" s="165"/>
      <c r="Y25" s="599"/>
      <c r="Z25" s="599"/>
      <c r="AA25" s="609" t="s">
        <v>206</v>
      </c>
      <c r="AB25" s="610">
        <v>3</v>
      </c>
      <c r="AC25" s="610">
        <v>2</v>
      </c>
      <c r="AD25" s="610">
        <v>1</v>
      </c>
      <c r="AE25" s="610">
        <v>0</v>
      </c>
      <c r="AF25" s="610">
        <v>0</v>
      </c>
      <c r="AG25" s="610">
        <v>0</v>
      </c>
      <c r="AH25" s="610">
        <v>0</v>
      </c>
      <c r="AI25"/>
      <c r="AJ25"/>
      <c r="AK25"/>
    </row>
    <row r="26" spans="1:37" s="38" customFormat="1" ht="12.9" customHeight="1" x14ac:dyDescent="0.25">
      <c r="A26" s="167"/>
      <c r="B26" s="306"/>
      <c r="C26" s="424"/>
      <c r="D26" s="424"/>
      <c r="E26" s="178"/>
      <c r="F26" s="169"/>
      <c r="G26" s="169"/>
      <c r="H26" s="170"/>
      <c r="I26" s="157"/>
      <c r="J26" s="179"/>
      <c r="K26" s="171" t="s">
        <v>0</v>
      </c>
      <c r="L26" s="180"/>
      <c r="M26" s="173" t="str">
        <f>UPPER(IF(OR(L26="a",L26="as"),K24,IF(OR(L26="b",L26="bs"),K28,)))</f>
        <v/>
      </c>
      <c r="N26" s="181"/>
      <c r="O26" s="182"/>
      <c r="P26" s="184"/>
      <c r="Q26" s="163"/>
      <c r="R26" s="164"/>
      <c r="S26" s="165"/>
      <c r="Y26"/>
      <c r="Z26"/>
      <c r="AA26"/>
      <c r="AB26"/>
      <c r="AC26"/>
      <c r="AD26"/>
      <c r="AE26"/>
      <c r="AF26"/>
      <c r="AG26"/>
      <c r="AH26"/>
      <c r="AI26"/>
      <c r="AJ26"/>
      <c r="AK26"/>
    </row>
    <row r="27" spans="1:37" s="38" customFormat="1" ht="12.9" customHeight="1" x14ac:dyDescent="0.25">
      <c r="A27" s="167">
        <v>11</v>
      </c>
      <c r="B27" s="384" t="str">
        <f>IF($E27="","",VLOOKUP($E27,#REF!,14))</f>
        <v/>
      </c>
      <c r="C27" s="414" t="str">
        <f>IF($E27="","",VLOOKUP($E27,#REF!,15))</f>
        <v/>
      </c>
      <c r="D27" s="414" t="str">
        <f>IF($E27="","",VLOOKUP($E27,#REF!,5))</f>
        <v/>
      </c>
      <c r="E27" s="155"/>
      <c r="F27" s="175" t="s">
        <v>334</v>
      </c>
      <c r="G27" s="175" t="s">
        <v>259</v>
      </c>
      <c r="H27" s="175"/>
      <c r="I27" s="175" t="s">
        <v>335</v>
      </c>
      <c r="J27" s="158"/>
      <c r="K27" s="157"/>
      <c r="L27" s="183"/>
      <c r="M27" s="157"/>
      <c r="N27" s="184"/>
      <c r="O27" s="182"/>
      <c r="P27" s="184"/>
      <c r="Q27" s="163"/>
      <c r="R27" s="164"/>
      <c r="S27" s="165"/>
      <c r="Y27"/>
      <c r="Z27"/>
      <c r="AA27"/>
      <c r="AB27"/>
      <c r="AC27"/>
      <c r="AD27"/>
      <c r="AE27"/>
      <c r="AF27"/>
      <c r="AG27"/>
      <c r="AH27"/>
      <c r="AI27"/>
      <c r="AJ27"/>
      <c r="AK27"/>
    </row>
    <row r="28" spans="1:37" s="38" customFormat="1" ht="12.9" customHeight="1" x14ac:dyDescent="0.25">
      <c r="A28" s="192"/>
      <c r="B28" s="306"/>
      <c r="C28" s="424"/>
      <c r="D28" s="424"/>
      <c r="E28" s="178"/>
      <c r="F28" s="169"/>
      <c r="G28" s="169"/>
      <c r="H28" s="170"/>
      <c r="I28" s="648" t="s">
        <v>0</v>
      </c>
      <c r="J28" s="172"/>
      <c r="K28" s="173" t="str">
        <f>UPPER(IF(OR(J28="a",J28="as"),F27,IF(OR(J28="b",J28="bs"),F29,)))</f>
        <v/>
      </c>
      <c r="L28" s="185"/>
      <c r="M28" s="157"/>
      <c r="N28" s="184"/>
      <c r="O28" s="182"/>
      <c r="P28" s="184"/>
      <c r="Q28" s="163"/>
      <c r="R28" s="164"/>
      <c r="S28" s="165"/>
    </row>
    <row r="29" spans="1:37" s="38" customFormat="1" ht="12.9" customHeight="1" x14ac:dyDescent="0.25">
      <c r="A29" s="153">
        <v>12</v>
      </c>
      <c r="B29" s="384" t="str">
        <f>IF($E29="","",VLOOKUP($E29,#REF!,14))</f>
        <v/>
      </c>
      <c r="C29" s="414" t="str">
        <f>IF($E29="","",VLOOKUP($E29,#REF!,15))</f>
        <v/>
      </c>
      <c r="D29" s="414" t="str">
        <f>IF($E29="","",VLOOKUP($E29,#REF!,5))</f>
        <v/>
      </c>
      <c r="E29" s="155"/>
      <c r="F29" s="156" t="s">
        <v>336</v>
      </c>
      <c r="G29" s="156" t="s">
        <v>337</v>
      </c>
      <c r="H29" s="156"/>
      <c r="I29" s="156" t="s">
        <v>283</v>
      </c>
      <c r="J29" s="186"/>
      <c r="K29" s="157"/>
      <c r="L29" s="157"/>
      <c r="M29" s="157"/>
      <c r="N29" s="184"/>
      <c r="O29" s="182"/>
      <c r="P29" s="184"/>
      <c r="Q29" s="163"/>
      <c r="R29" s="164"/>
      <c r="S29" s="165"/>
    </row>
    <row r="30" spans="1:37" s="38" customFormat="1" ht="12.9" customHeight="1" x14ac:dyDescent="0.25">
      <c r="A30" s="167"/>
      <c r="B30" s="306"/>
      <c r="C30" s="424"/>
      <c r="D30" s="424"/>
      <c r="E30" s="178"/>
      <c r="F30" s="157"/>
      <c r="G30" s="157"/>
      <c r="H30" s="69"/>
      <c r="I30" s="187"/>
      <c r="J30" s="179"/>
      <c r="K30" s="157"/>
      <c r="L30" s="157"/>
      <c r="M30" s="171" t="s">
        <v>0</v>
      </c>
      <c r="N30" s="180"/>
      <c r="O30" s="173" t="str">
        <f>UPPER(IF(OR(N30="a",N30="as"),M26,IF(OR(N30="b",N30="bs"),M34,)))</f>
        <v/>
      </c>
      <c r="P30" s="190"/>
      <c r="Q30" s="163"/>
      <c r="R30" s="164"/>
      <c r="S30" s="165"/>
    </row>
    <row r="31" spans="1:37" s="38" customFormat="1" ht="12.9" customHeight="1" x14ac:dyDescent="0.25">
      <c r="A31" s="167">
        <v>13</v>
      </c>
      <c r="B31" s="384" t="str">
        <f>IF($E31="","",VLOOKUP($E31,#REF!,14))</f>
        <v/>
      </c>
      <c r="C31" s="414" t="str">
        <f>IF($E31="","",VLOOKUP($E31,#REF!,15))</f>
        <v/>
      </c>
      <c r="D31" s="414" t="str">
        <f>IF($E31="","",VLOOKUP($E31,#REF!,5))</f>
        <v/>
      </c>
      <c r="E31" s="155"/>
      <c r="F31" s="175" t="s">
        <v>338</v>
      </c>
      <c r="G31" s="175" t="s">
        <v>239</v>
      </c>
      <c r="H31" s="175"/>
      <c r="I31" s="175" t="s">
        <v>340</v>
      </c>
      <c r="J31" s="188"/>
      <c r="K31" s="157"/>
      <c r="L31" s="157"/>
      <c r="M31" s="157"/>
      <c r="N31" s="184"/>
      <c r="O31" s="157"/>
      <c r="P31" s="182"/>
      <c r="Q31" s="163"/>
      <c r="R31" s="164"/>
      <c r="S31" s="165"/>
    </row>
    <row r="32" spans="1:37" s="38" customFormat="1" ht="12.9" customHeight="1" x14ac:dyDescent="0.25">
      <c r="A32" s="167"/>
      <c r="B32" s="306"/>
      <c r="C32" s="424"/>
      <c r="D32" s="424"/>
      <c r="E32" s="178"/>
      <c r="F32" s="169"/>
      <c r="G32" s="169"/>
      <c r="H32" s="170"/>
      <c r="I32" s="171" t="s">
        <v>0</v>
      </c>
      <c r="J32" s="172"/>
      <c r="K32" s="173" t="str">
        <f>UPPER(IF(OR(J32="a",J32="as"),F31,IF(OR(J32="b",J32="bs"),F33,)))</f>
        <v/>
      </c>
      <c r="L32" s="173"/>
      <c r="M32" s="157"/>
      <c r="N32" s="184"/>
      <c r="O32" s="182"/>
      <c r="P32" s="182"/>
      <c r="Q32" s="163"/>
      <c r="R32" s="164"/>
      <c r="S32" s="165"/>
    </row>
    <row r="33" spans="1:19" s="38" customFormat="1" ht="12.9" customHeight="1" x14ac:dyDescent="0.25">
      <c r="A33" s="167">
        <v>14</v>
      </c>
      <c r="B33" s="384" t="str">
        <f>IF($E33="","",VLOOKUP($E33,#REF!,14))</f>
        <v/>
      </c>
      <c r="C33" s="414" t="str">
        <f>IF($E33="","",VLOOKUP($E33,#REF!,15))</f>
        <v/>
      </c>
      <c r="D33" s="414" t="str">
        <f>IF($E33="","",VLOOKUP($E33,#REF!,5))</f>
        <v/>
      </c>
      <c r="E33" s="155"/>
      <c r="F33" s="175" t="s">
        <v>339</v>
      </c>
      <c r="G33" s="175" t="s">
        <v>239</v>
      </c>
      <c r="H33" s="175"/>
      <c r="I33" s="175" t="s">
        <v>307</v>
      </c>
      <c r="J33" s="176"/>
      <c r="K33" s="157"/>
      <c r="L33" s="177"/>
      <c r="M33" s="157"/>
      <c r="N33" s="184"/>
      <c r="O33" s="182"/>
      <c r="P33" s="182"/>
      <c r="Q33" s="163"/>
      <c r="R33" s="164"/>
      <c r="S33" s="165"/>
    </row>
    <row r="34" spans="1:19" s="38" customFormat="1" ht="12.9" customHeight="1" x14ac:dyDescent="0.25">
      <c r="A34" s="167"/>
      <c r="B34" s="306"/>
      <c r="C34" s="424"/>
      <c r="D34" s="424"/>
      <c r="E34" s="178"/>
      <c r="F34" s="169"/>
      <c r="G34" s="169"/>
      <c r="H34" s="170"/>
      <c r="I34" s="157"/>
      <c r="J34" s="179"/>
      <c r="K34" s="171" t="s">
        <v>0</v>
      </c>
      <c r="L34" s="180"/>
      <c r="M34" s="173" t="str">
        <f>UPPER(IF(OR(L34="a",L34="as"),K32,IF(OR(L34="b",L34="bs"),K36,)))</f>
        <v/>
      </c>
      <c r="N34" s="190"/>
      <c r="O34" s="182"/>
      <c r="P34" s="182"/>
      <c r="Q34" s="163"/>
      <c r="R34" s="164"/>
      <c r="S34" s="165"/>
    </row>
    <row r="35" spans="1:19" s="38" customFormat="1" ht="12.9" customHeight="1" x14ac:dyDescent="0.25">
      <c r="A35" s="167">
        <v>15</v>
      </c>
      <c r="B35" s="384" t="str">
        <f>IF($E35="","",VLOOKUP($E35,#REF!,14))</f>
        <v/>
      </c>
      <c r="C35" s="414" t="str">
        <f>IF($E35="","",VLOOKUP($E35,#REF!,15))</f>
        <v/>
      </c>
      <c r="D35" s="414" t="str">
        <f>IF($E35="","",VLOOKUP($E35,#REF!,5))</f>
        <v/>
      </c>
      <c r="E35" s="155"/>
      <c r="F35" s="175" t="s">
        <v>301</v>
      </c>
      <c r="G35" s="175" t="str">
        <f>IF($E35="","",VLOOKUP($E35,#REF!,3))</f>
        <v/>
      </c>
      <c r="H35" s="175"/>
      <c r="I35" s="175" t="str">
        <f>IF($E35="","",VLOOKUP($E35,#REF!,4))</f>
        <v/>
      </c>
      <c r="J35" s="158"/>
      <c r="K35" s="157"/>
      <c r="L35" s="183"/>
      <c r="M35" s="157"/>
      <c r="N35" s="182"/>
      <c r="O35" s="182"/>
      <c r="P35" s="182"/>
      <c r="Q35" s="163"/>
      <c r="R35" s="164"/>
      <c r="S35" s="165"/>
    </row>
    <row r="36" spans="1:19" s="38" customFormat="1" ht="12.9" customHeight="1" x14ac:dyDescent="0.25">
      <c r="A36" s="167"/>
      <c r="B36" s="306"/>
      <c r="C36" s="424"/>
      <c r="D36" s="424"/>
      <c r="E36" s="168"/>
      <c r="F36" s="169"/>
      <c r="G36" s="169"/>
      <c r="H36" s="170"/>
      <c r="I36" s="171" t="s">
        <v>0</v>
      </c>
      <c r="J36" s="172"/>
      <c r="K36" s="173" t="s">
        <v>258</v>
      </c>
      <c r="L36" s="185"/>
      <c r="M36" s="157"/>
      <c r="N36" s="182"/>
      <c r="O36" s="182"/>
      <c r="P36" s="182"/>
      <c r="Q36" s="163"/>
      <c r="R36" s="164"/>
      <c r="S36" s="165"/>
    </row>
    <row r="37" spans="1:19" s="38" customFormat="1" ht="12.9" customHeight="1" x14ac:dyDescent="0.25">
      <c r="A37" s="153">
        <v>16</v>
      </c>
      <c r="B37" s="384" t="str">
        <f>IF($E37="","",VLOOKUP($E37,#REF!,14))</f>
        <v/>
      </c>
      <c r="C37" s="414" t="str">
        <f>IF($E37="","",VLOOKUP($E37,#REF!,15))</f>
        <v/>
      </c>
      <c r="D37" s="414" t="str">
        <f>IF($E37="","",VLOOKUP($E37,#REF!,5))</f>
        <v/>
      </c>
      <c r="E37" s="155"/>
      <c r="F37" s="156" t="s">
        <v>258</v>
      </c>
      <c r="G37" s="156" t="s">
        <v>326</v>
      </c>
      <c r="H37" s="175"/>
      <c r="I37" s="156" t="s">
        <v>249</v>
      </c>
      <c r="J37" s="186"/>
      <c r="K37" s="157"/>
      <c r="L37" s="157"/>
      <c r="M37" s="157"/>
      <c r="N37" s="182"/>
      <c r="O37" s="182"/>
      <c r="P37" s="182"/>
      <c r="Q37" s="163"/>
      <c r="R37" s="164"/>
      <c r="S37" s="165"/>
    </row>
    <row r="38" spans="1:19" s="38" customFormat="1" ht="9.6" customHeight="1" x14ac:dyDescent="0.25">
      <c r="A38" s="193"/>
      <c r="B38" s="168"/>
      <c r="C38" s="168"/>
      <c r="D38" s="168"/>
      <c r="E38" s="168"/>
      <c r="F38" s="187"/>
      <c r="G38" s="187"/>
      <c r="H38" s="191"/>
      <c r="I38" s="157"/>
      <c r="J38" s="179"/>
      <c r="K38" s="157"/>
      <c r="L38" s="157"/>
      <c r="M38" s="157"/>
      <c r="N38" s="182"/>
      <c r="O38" s="182"/>
      <c r="P38" s="182"/>
      <c r="Q38" s="163"/>
      <c r="R38" s="164"/>
      <c r="S38" s="165"/>
    </row>
    <row r="39" spans="1:19" s="38" customFormat="1" ht="9.6" customHeight="1" x14ac:dyDescent="0.25">
      <c r="A39" s="194"/>
      <c r="B39" s="159"/>
      <c r="C39" s="159"/>
      <c r="D39" s="159"/>
      <c r="E39" s="168"/>
      <c r="F39" s="159"/>
      <c r="G39" s="159"/>
      <c r="H39" s="159"/>
      <c r="I39" s="159"/>
      <c r="J39" s="168"/>
      <c r="K39" s="159"/>
      <c r="L39" s="159"/>
      <c r="M39" s="159"/>
      <c r="N39" s="195"/>
      <c r="O39" s="195"/>
      <c r="P39" s="195"/>
      <c r="Q39" s="163"/>
      <c r="R39" s="164"/>
      <c r="S39" s="165"/>
    </row>
    <row r="40" spans="1:19" s="38" customFormat="1" ht="9.6" customHeight="1" x14ac:dyDescent="0.25">
      <c r="A40" s="193"/>
      <c r="B40" s="168"/>
      <c r="C40" s="168"/>
      <c r="D40" s="168"/>
      <c r="E40" s="168"/>
      <c r="F40" s="159"/>
      <c r="G40" s="159"/>
      <c r="I40" s="159"/>
      <c r="J40" s="168"/>
      <c r="K40" s="159"/>
      <c r="L40" s="159"/>
      <c r="M40" s="196"/>
      <c r="N40" s="168"/>
      <c r="O40" s="159"/>
      <c r="P40" s="195"/>
      <c r="Q40" s="163"/>
      <c r="R40" s="164"/>
      <c r="S40" s="165"/>
    </row>
    <row r="41" spans="1:19" s="38" customFormat="1" ht="9.6" customHeight="1" x14ac:dyDescent="0.25">
      <c r="A41" s="193"/>
      <c r="B41" s="159"/>
      <c r="C41" s="159"/>
      <c r="D41" s="159"/>
      <c r="E41" s="168"/>
      <c r="F41" s="159"/>
      <c r="G41" s="159"/>
      <c r="H41" s="159"/>
      <c r="I41" s="159"/>
      <c r="J41" s="168"/>
      <c r="K41" s="159"/>
      <c r="L41" s="159"/>
      <c r="M41" s="159"/>
      <c r="N41" s="195"/>
      <c r="O41" s="159"/>
      <c r="P41" s="195"/>
      <c r="Q41" s="163"/>
      <c r="R41" s="164"/>
      <c r="S41" s="165"/>
    </row>
    <row r="42" spans="1:19" s="38" customFormat="1" ht="9.6" customHeight="1" x14ac:dyDescent="0.25">
      <c r="A42" s="193"/>
      <c r="B42" s="168"/>
      <c r="C42" s="168"/>
      <c r="D42" s="168"/>
      <c r="E42" s="168"/>
      <c r="F42" s="159"/>
      <c r="G42" s="159"/>
      <c r="I42" s="196"/>
      <c r="J42" s="168"/>
      <c r="K42" s="159"/>
      <c r="L42" s="159"/>
      <c r="M42" s="159"/>
      <c r="N42" s="195"/>
      <c r="O42" s="195"/>
      <c r="P42" s="195"/>
      <c r="Q42" s="163"/>
      <c r="R42" s="164"/>
      <c r="S42" s="165"/>
    </row>
    <row r="43" spans="1:19" s="38" customFormat="1" ht="9.6" customHeight="1" x14ac:dyDescent="0.25">
      <c r="A43" s="193"/>
      <c r="B43" s="159"/>
      <c r="C43" s="159"/>
      <c r="D43" s="159"/>
      <c r="E43" s="168"/>
      <c r="F43" s="159"/>
      <c r="G43" s="159"/>
      <c r="H43" s="159"/>
      <c r="I43" s="159"/>
      <c r="J43" s="168"/>
      <c r="K43" s="159"/>
      <c r="L43" s="197"/>
      <c r="M43" s="159"/>
      <c r="N43" s="195"/>
      <c r="O43" s="195"/>
      <c r="P43" s="195"/>
      <c r="Q43" s="163"/>
      <c r="R43" s="164"/>
      <c r="S43" s="165"/>
    </row>
    <row r="44" spans="1:19" s="38" customFormat="1" ht="9.6" customHeight="1" x14ac:dyDescent="0.25">
      <c r="A44" s="193"/>
      <c r="B44" s="168"/>
      <c r="C44" s="168"/>
      <c r="D44" s="168"/>
      <c r="E44" s="168"/>
      <c r="F44" s="159"/>
      <c r="G44" s="159"/>
      <c r="I44" s="159"/>
      <c r="J44" s="168"/>
      <c r="K44" s="196"/>
      <c r="L44" s="168"/>
      <c r="M44" s="159"/>
      <c r="N44" s="195"/>
      <c r="O44" s="195"/>
      <c r="P44" s="195"/>
      <c r="Q44" s="163"/>
      <c r="R44" s="164"/>
      <c r="S44" s="165"/>
    </row>
    <row r="45" spans="1:19" s="38" customFormat="1" ht="9.6" customHeight="1" x14ac:dyDescent="0.25">
      <c r="A45" s="193"/>
      <c r="B45" s="159"/>
      <c r="C45" s="159"/>
      <c r="D45" s="159"/>
      <c r="E45" s="168"/>
      <c r="F45" s="159"/>
      <c r="G45" s="159"/>
      <c r="H45" s="159"/>
      <c r="I45" s="159"/>
      <c r="J45" s="168"/>
      <c r="K45" s="159"/>
      <c r="L45" s="159"/>
      <c r="M45" s="159"/>
      <c r="N45" s="195"/>
      <c r="O45" s="195"/>
      <c r="P45" s="195"/>
      <c r="Q45" s="163"/>
      <c r="R45" s="164"/>
      <c r="S45" s="165"/>
    </row>
    <row r="46" spans="1:19" s="38" customFormat="1" ht="9.6" customHeight="1" x14ac:dyDescent="0.25">
      <c r="A46" s="193"/>
      <c r="B46" s="168"/>
      <c r="C46" s="168"/>
      <c r="D46" s="168"/>
      <c r="E46" s="168"/>
      <c r="F46" s="159"/>
      <c r="G46" s="159"/>
      <c r="I46" s="196"/>
      <c r="J46" s="168"/>
      <c r="K46" s="159"/>
      <c r="L46" s="159"/>
      <c r="M46" s="159"/>
      <c r="N46" s="195"/>
      <c r="O46" s="195"/>
      <c r="P46" s="195"/>
      <c r="Q46" s="163"/>
      <c r="R46" s="164"/>
      <c r="S46" s="165"/>
    </row>
    <row r="47" spans="1:19" s="38" customFormat="1" ht="9.6" customHeight="1" x14ac:dyDescent="0.25">
      <c r="A47" s="194"/>
      <c r="B47" s="159"/>
      <c r="C47" s="159"/>
      <c r="D47" s="159"/>
      <c r="E47" s="168"/>
      <c r="F47" s="159"/>
      <c r="G47" s="159"/>
      <c r="H47" s="159"/>
      <c r="I47" s="159"/>
      <c r="J47" s="168"/>
      <c r="K47" s="159"/>
      <c r="L47" s="159"/>
      <c r="M47" s="159"/>
      <c r="N47" s="159"/>
      <c r="O47" s="160"/>
      <c r="P47" s="160"/>
      <c r="Q47" s="163"/>
      <c r="R47" s="164"/>
      <c r="S47" s="165"/>
    </row>
    <row r="48" spans="1:19" s="2" customFormat="1" ht="6.75" customHeight="1" x14ac:dyDescent="0.25">
      <c r="A48" s="199"/>
      <c r="B48" s="199"/>
      <c r="C48" s="199"/>
      <c r="D48" s="199"/>
      <c r="E48" s="199"/>
      <c r="F48" s="200"/>
      <c r="G48" s="200"/>
      <c r="H48" s="200"/>
      <c r="I48" s="200"/>
      <c r="J48" s="201"/>
      <c r="K48" s="202"/>
      <c r="L48" s="203"/>
      <c r="M48" s="202"/>
      <c r="N48" s="203"/>
      <c r="O48" s="202"/>
      <c r="P48" s="203"/>
      <c r="Q48" s="202"/>
      <c r="R48" s="203"/>
      <c r="S48" s="204"/>
    </row>
    <row r="49" spans="1:18" s="18" customFormat="1" ht="10.5" customHeight="1" x14ac:dyDescent="0.25">
      <c r="A49" s="205" t="s">
        <v>105</v>
      </c>
      <c r="B49" s="206"/>
      <c r="C49" s="206"/>
      <c r="D49" s="419"/>
      <c r="E49" s="208" t="s">
        <v>6</v>
      </c>
      <c r="F49" s="209" t="s">
        <v>107</v>
      </c>
      <c r="G49" s="208"/>
      <c r="H49" s="210"/>
      <c r="I49" s="211"/>
      <c r="J49" s="208" t="s">
        <v>6</v>
      </c>
      <c r="K49" s="209" t="s">
        <v>125</v>
      </c>
      <c r="L49" s="212"/>
      <c r="M49" s="209" t="s">
        <v>126</v>
      </c>
      <c r="N49" s="213"/>
      <c r="O49" s="214" t="s">
        <v>127</v>
      </c>
      <c r="P49" s="214"/>
      <c r="Q49" s="215"/>
      <c r="R49" s="216"/>
    </row>
    <row r="50" spans="1:18" s="18" customFormat="1" ht="9" customHeight="1" x14ac:dyDescent="0.25">
      <c r="A50" s="420" t="s">
        <v>106</v>
      </c>
      <c r="B50" s="421"/>
      <c r="C50" s="422"/>
      <c r="D50" s="423"/>
      <c r="E50" s="220">
        <v>1</v>
      </c>
      <c r="F50" s="91" t="e">
        <f>IF(E50&gt;$R$57,,UPPER(VLOOKUP(E50,#REF!,2)))</f>
        <v>#REF!</v>
      </c>
      <c r="G50" s="221"/>
      <c r="H50" s="91"/>
      <c r="I50" s="90"/>
      <c r="J50" s="222" t="s">
        <v>7</v>
      </c>
      <c r="K50" s="217"/>
      <c r="L50" s="223"/>
      <c r="M50" s="217"/>
      <c r="N50" s="224"/>
      <c r="O50" s="225" t="s">
        <v>111</v>
      </c>
      <c r="P50" s="226"/>
      <c r="Q50" s="226"/>
      <c r="R50" s="227"/>
    </row>
    <row r="51" spans="1:18" s="18" customFormat="1" ht="9" customHeight="1" x14ac:dyDescent="0.25">
      <c r="A51" s="232" t="s">
        <v>124</v>
      </c>
      <c r="B51" s="230"/>
      <c r="C51" s="416"/>
      <c r="D51" s="233"/>
      <c r="E51" s="220">
        <v>2</v>
      </c>
      <c r="F51" s="91" t="e">
        <f>IF(E51&gt;$R$57,,UPPER(VLOOKUP(E51,#REF!,2)))</f>
        <v>#REF!</v>
      </c>
      <c r="G51" s="221"/>
      <c r="H51" s="91"/>
      <c r="I51" s="90"/>
      <c r="J51" s="222" t="s">
        <v>8</v>
      </c>
      <c r="K51" s="217"/>
      <c r="L51" s="223"/>
      <c r="M51" s="217"/>
      <c r="N51" s="224"/>
      <c r="O51" s="228"/>
      <c r="P51" s="229"/>
      <c r="Q51" s="230"/>
      <c r="R51" s="231"/>
    </row>
    <row r="52" spans="1:18" s="18" customFormat="1" ht="9" customHeight="1" x14ac:dyDescent="0.25">
      <c r="A52" s="374"/>
      <c r="B52" s="375"/>
      <c r="C52" s="417"/>
      <c r="D52" s="376"/>
      <c r="E52" s="220">
        <v>3</v>
      </c>
      <c r="F52" s="91" t="e">
        <f>IF(E52&gt;$R$57,,UPPER(VLOOKUP(E52,#REF!,2)))</f>
        <v>#REF!</v>
      </c>
      <c r="G52" s="221"/>
      <c r="H52" s="91"/>
      <c r="I52" s="90"/>
      <c r="J52" s="222" t="s">
        <v>9</v>
      </c>
      <c r="K52" s="217"/>
      <c r="L52" s="223"/>
      <c r="M52" s="217"/>
      <c r="N52" s="224"/>
      <c r="O52" s="225" t="s">
        <v>112</v>
      </c>
      <c r="P52" s="226"/>
      <c r="Q52" s="226"/>
      <c r="R52" s="227"/>
    </row>
    <row r="53" spans="1:18" s="18" customFormat="1" ht="9" customHeight="1" x14ac:dyDescent="0.25">
      <c r="A53" s="234"/>
      <c r="B53" s="146"/>
      <c r="C53" s="146"/>
      <c r="D53" s="235"/>
      <c r="E53" s="220">
        <v>4</v>
      </c>
      <c r="F53" s="91" t="e">
        <f>IF(E53&gt;$R$57,,UPPER(VLOOKUP(E53,#REF!,2)))</f>
        <v>#REF!</v>
      </c>
      <c r="G53" s="221"/>
      <c r="H53" s="91"/>
      <c r="I53" s="90"/>
      <c r="J53" s="222" t="s">
        <v>10</v>
      </c>
      <c r="K53" s="217"/>
      <c r="L53" s="223"/>
      <c r="M53" s="217"/>
      <c r="N53" s="224"/>
      <c r="O53" s="217"/>
      <c r="P53" s="223"/>
      <c r="Q53" s="217"/>
      <c r="R53" s="224"/>
    </row>
    <row r="54" spans="1:18" s="18" customFormat="1" ht="9" customHeight="1" x14ac:dyDescent="0.25">
      <c r="A54" s="361"/>
      <c r="B54" s="377"/>
      <c r="C54" s="377"/>
      <c r="D54" s="418"/>
      <c r="E54" s="220"/>
      <c r="F54" s="91"/>
      <c r="G54" s="221"/>
      <c r="H54" s="91"/>
      <c r="I54" s="90"/>
      <c r="J54" s="222" t="s">
        <v>11</v>
      </c>
      <c r="K54" s="217"/>
      <c r="L54" s="223"/>
      <c r="M54" s="217"/>
      <c r="N54" s="224"/>
      <c r="O54" s="230"/>
      <c r="P54" s="229"/>
      <c r="Q54" s="230"/>
      <c r="R54" s="231"/>
    </row>
    <row r="55" spans="1:18" s="18" customFormat="1" ht="9" customHeight="1" x14ac:dyDescent="0.25">
      <c r="A55" s="362"/>
      <c r="B55" s="24"/>
      <c r="C55" s="146"/>
      <c r="D55" s="235"/>
      <c r="E55" s="220"/>
      <c r="F55" s="91"/>
      <c r="G55" s="221"/>
      <c r="H55" s="91"/>
      <c r="I55" s="90"/>
      <c r="J55" s="222" t="s">
        <v>12</v>
      </c>
      <c r="K55" s="217"/>
      <c r="L55" s="223"/>
      <c r="M55" s="217"/>
      <c r="N55" s="224"/>
      <c r="O55" s="225" t="s">
        <v>92</v>
      </c>
      <c r="P55" s="226"/>
      <c r="Q55" s="226"/>
      <c r="R55" s="227"/>
    </row>
    <row r="56" spans="1:18" s="18" customFormat="1" ht="9" customHeight="1" x14ac:dyDescent="0.25">
      <c r="A56" s="362"/>
      <c r="B56" s="24"/>
      <c r="C56" s="299"/>
      <c r="D56" s="372"/>
      <c r="E56" s="220"/>
      <c r="F56" s="91"/>
      <c r="G56" s="221"/>
      <c r="H56" s="91"/>
      <c r="I56" s="90"/>
      <c r="J56" s="222" t="s">
        <v>13</v>
      </c>
      <c r="K56" s="217"/>
      <c r="L56" s="223"/>
      <c r="M56" s="217"/>
      <c r="N56" s="224"/>
      <c r="O56" s="217"/>
      <c r="P56" s="223"/>
      <c r="Q56" s="217"/>
      <c r="R56" s="224"/>
    </row>
    <row r="57" spans="1:18" s="18" customFormat="1" ht="9" customHeight="1" x14ac:dyDescent="0.25">
      <c r="A57" s="363"/>
      <c r="B57" s="360"/>
      <c r="C57" s="413"/>
      <c r="D57" s="373"/>
      <c r="E57" s="236"/>
      <c r="F57" s="237"/>
      <c r="G57" s="238"/>
      <c r="H57" s="237"/>
      <c r="I57" s="239"/>
      <c r="J57" s="240" t="s">
        <v>14</v>
      </c>
      <c r="K57" s="230"/>
      <c r="L57" s="229"/>
      <c r="M57" s="230"/>
      <c r="N57" s="231"/>
      <c r="O57" s="230" t="str">
        <f>R4</f>
        <v>Kovács Zoltán</v>
      </c>
      <c r="P57" s="229"/>
      <c r="Q57" s="230"/>
      <c r="R57" s="241" t="e">
        <f>MIN(4,#REF!)</f>
        <v>#REF!</v>
      </c>
    </row>
  </sheetData>
  <mergeCells count="1">
    <mergeCell ref="A4:C4"/>
  </mergeCells>
  <conditionalFormatting sqref="B39 B41 B43 B45 B47">
    <cfRule type="cellIs" dxfId="530" priority="4" stopIfTrue="1" operator="equal">
      <formula>"QA"</formula>
    </cfRule>
    <cfRule type="cellIs" dxfId="529" priority="5" stopIfTrue="1" operator="equal">
      <formula>"DA"</formula>
    </cfRule>
  </conditionalFormatting>
  <conditionalFormatting sqref="E7 E9 E11 E13 E15 E17 E19 E21 E23 E25 E27 E29 E31 E33 E35 E37">
    <cfRule type="expression" dxfId="528" priority="2" stopIfTrue="1">
      <formula>$E7&lt;5</formula>
    </cfRule>
  </conditionalFormatting>
  <conditionalFormatting sqref="E39 E41 E43 E45 E47">
    <cfRule type="expression" dxfId="527" priority="10" stopIfTrue="1">
      <formula>AND($E39&lt;9,$C39&gt;0)</formula>
    </cfRule>
  </conditionalFormatting>
  <conditionalFormatting sqref="F7 F9 F11 F13 F15 F17 F19 F21 F23 F25 F27 F29 F31 F33 F35 F37">
    <cfRule type="cellIs" dxfId="526" priority="1" stopIfTrue="1" operator="equal">
      <formula>"Bye"</formula>
    </cfRule>
  </conditionalFormatting>
  <conditionalFormatting sqref="F39 F41 F43 F45 F47">
    <cfRule type="cellIs" dxfId="525" priority="8" stopIfTrue="1" operator="equal">
      <formula>"Bye"</formula>
    </cfRule>
  </conditionalFormatting>
  <conditionalFormatting sqref="F39:I39 F41:I41 F43:I43 F45:I45 F47:I47">
    <cfRule type="expression" dxfId="524" priority="9" stopIfTrue="1">
      <formula>AND($E39&lt;9,$C39&gt;0)</formula>
    </cfRule>
  </conditionalFormatting>
  <conditionalFormatting sqref="H7 H9 H11 H13 H15 H17 H19 H21 H23 H25 H27 H29 H31 H33 H35 H37">
    <cfRule type="expression" dxfId="523" priority="14" stopIfTrue="1">
      <formula>AND($E7&lt;9,$C7&gt;0)</formula>
    </cfRule>
  </conditionalFormatting>
  <conditionalFormatting sqref="I8 K10 I12 M14 I16 K18 I20 O22 I24 K26 I28 M30 I32 K34 I36 M40 I42 K44 I46">
    <cfRule type="expression" dxfId="522" priority="11" stopIfTrue="1">
      <formula>AND($O$1="CU",I8="Umpire")</formula>
    </cfRule>
    <cfRule type="expression" dxfId="521" priority="12" stopIfTrue="1">
      <formula>AND($O$1="CU",I8&lt;&gt;"Umpire",J8&lt;&gt;"")</formula>
    </cfRule>
    <cfRule type="expression" dxfId="520" priority="13" stopIfTrue="1">
      <formula>AND($O$1="CU",I8&lt;&gt;"Umpire")</formula>
    </cfRule>
  </conditionalFormatting>
  <conditionalFormatting sqref="J8 L10 J12 N14 J16 L18 J20 P22 J24 L26 J28 N30 J32 L34 J36 R57">
    <cfRule type="expression" dxfId="519" priority="3" stopIfTrue="1">
      <formula>$O$1="CU"</formula>
    </cfRule>
  </conditionalFormatting>
  <conditionalFormatting sqref="K8 M10 K12 O14 K16 M18 K20 Q22 K24 M26 K28 O30 K32 M34 K36 O40 K42 M44 K46">
    <cfRule type="expression" dxfId="518" priority="6" stopIfTrue="1">
      <formula>J8="as"</formula>
    </cfRule>
    <cfRule type="expression" dxfId="517" priority="7" stopIfTrue="1">
      <formula>J8="bs"</formula>
    </cfRule>
  </conditionalFormatting>
  <dataValidations count="1">
    <dataValidation type="list" allowBlank="1" showInputMessage="1" sqref="I46 I42 K44 M40 I8 M14 K10 K18 K26 K34 M30 I12 I36 O22 I16 I32 I24 I20 I28" xr:uid="{14EAC95A-9F9F-400B-A072-D80A7AF0975D}">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5229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C4636-018D-4FD1-8E66-06E8477CBAF8}">
  <sheetPr codeName="Sheet144">
    <tabColor indexed="11"/>
    <pageSetUpPr fitToPage="1"/>
  </sheetPr>
  <dimension ref="A1:AK57"/>
  <sheetViews>
    <sheetView showGridLines="0" showZeros="0" topLeftCell="A8" workbookViewId="0">
      <selection activeCell="K36" sqref="K36"/>
    </sheetView>
  </sheetViews>
  <sheetFormatPr defaultRowHeight="13.2" x14ac:dyDescent="0.25"/>
  <cols>
    <col min="1" max="2" width="3.33203125" customWidth="1"/>
    <col min="3" max="3" width="4.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32" customFormat="1" ht="21.75" customHeight="1" x14ac:dyDescent="0.25">
      <c r="A1" s="92" t="str">
        <f>Altalanos!$A$6</f>
        <v>Diákolimpiai Döntő</v>
      </c>
      <c r="B1" s="92"/>
      <c r="C1" s="135"/>
      <c r="D1" s="135"/>
      <c r="E1" s="135"/>
      <c r="F1" s="135"/>
      <c r="G1" s="135"/>
      <c r="H1" s="92"/>
      <c r="I1" s="371"/>
      <c r="J1" s="136"/>
      <c r="K1" s="408" t="s">
        <v>123</v>
      </c>
      <c r="L1" s="118"/>
      <c r="M1" s="93"/>
      <c r="N1" s="136"/>
      <c r="O1" s="136" t="s">
        <v>3</v>
      </c>
      <c r="P1" s="136"/>
      <c r="Q1" s="135"/>
      <c r="R1" s="136"/>
      <c r="Y1" s="522"/>
      <c r="Z1" s="522"/>
      <c r="AA1" s="522"/>
      <c r="AB1" s="605" t="str">
        <f>IF($Y$5=1,CONCATENATE(VLOOKUP($Y$3,$AA$2:$AH$14,2)),CONCATENATE(VLOOKUP($Y$3,$AA$16:$AH$25,2)))</f>
        <v>150</v>
      </c>
      <c r="AC1" s="605" t="str">
        <f>IF($Y$5=1,CONCATENATE(VLOOKUP($Y$3,$AA$2:$AH$14,3)),CONCATENATE(VLOOKUP($Y$3,$AA$16:$AH$25,3)))</f>
        <v>120</v>
      </c>
      <c r="AD1" s="605" t="str">
        <f>IF($Y$5=1,CONCATENATE(VLOOKUP($Y$3,$AA$2:$AH$14,4)),CONCATENATE(VLOOKUP($Y$3,$AA$16:$AH$25,4)))</f>
        <v>90</v>
      </c>
      <c r="AE1" s="605" t="str">
        <f>IF($Y$5=1,CONCATENATE(VLOOKUP($Y$3,$AA$2:$AH$14,5)),CONCATENATE(VLOOKUP($Y$3,$AA$16:$AH$25,5)))</f>
        <v>60</v>
      </c>
      <c r="AF1" s="605" t="str">
        <f>IF($Y$5=1,CONCATENATE(VLOOKUP($Y$3,$AA$2:$AH$14,6)),CONCATENATE(VLOOKUP($Y$3,$AA$16:$AH$25,6)))</f>
        <v>40</v>
      </c>
      <c r="AG1" s="605" t="str">
        <f>IF($Y$5=1,CONCATENATE(VLOOKUP($Y$3,$AA$2:$AH$14,7)),CONCATENATE(VLOOKUP($Y$3,$AA$16:$AH$25,7)))</f>
        <v>25</v>
      </c>
      <c r="AH1" s="605" t="str">
        <f>IF($Y$5=1,CONCATENATE(VLOOKUP($Y$3,$AA$2:$AH$14,8)),CONCATENATE(VLOOKUP($Y$3,$AA$16:$AH$25,8)))</f>
        <v>15</v>
      </c>
    </row>
    <row r="2" spans="1:37" s="106" customFormat="1" x14ac:dyDescent="0.25">
      <c r="A2" s="436" t="s">
        <v>122</v>
      </c>
      <c r="B2" s="95"/>
      <c r="C2" s="95"/>
      <c r="D2" s="95"/>
      <c r="E2" s="430">
        <f>Altalanos!$C$8</f>
        <v>0</v>
      </c>
      <c r="F2" s="95"/>
      <c r="G2" s="137"/>
      <c r="H2" s="108"/>
      <c r="I2" s="108"/>
      <c r="J2" s="138"/>
      <c r="K2" s="118"/>
      <c r="L2" s="118"/>
      <c r="M2" s="118"/>
      <c r="N2" s="138"/>
      <c r="O2" s="108"/>
      <c r="P2" s="138"/>
      <c r="Q2" s="108"/>
      <c r="R2" s="138"/>
      <c r="Y2" s="600"/>
      <c r="Z2" s="599"/>
      <c r="AA2" s="609" t="s">
        <v>164</v>
      </c>
      <c r="AB2" s="610">
        <v>300</v>
      </c>
      <c r="AC2" s="610">
        <v>250</v>
      </c>
      <c r="AD2" s="610">
        <v>200</v>
      </c>
      <c r="AE2" s="610">
        <v>150</v>
      </c>
      <c r="AF2" s="610">
        <v>120</v>
      </c>
      <c r="AG2" s="610">
        <v>90</v>
      </c>
      <c r="AH2" s="610">
        <v>40</v>
      </c>
      <c r="AI2"/>
      <c r="AJ2"/>
      <c r="AK2"/>
    </row>
    <row r="3" spans="1:37" s="19" customFormat="1" ht="11.25" customHeight="1" x14ac:dyDescent="0.25">
      <c r="A3" s="54" t="s">
        <v>82</v>
      </c>
      <c r="B3" s="54"/>
      <c r="C3" s="54"/>
      <c r="D3" s="54"/>
      <c r="E3" s="54"/>
      <c r="F3" s="54"/>
      <c r="G3" s="54" t="s">
        <v>79</v>
      </c>
      <c r="H3" s="54"/>
      <c r="I3" s="54"/>
      <c r="J3" s="140"/>
      <c r="K3" s="54" t="s">
        <v>87</v>
      </c>
      <c r="L3" s="140"/>
      <c r="M3" s="54"/>
      <c r="N3" s="140"/>
      <c r="O3" s="54"/>
      <c r="P3" s="140"/>
      <c r="Q3" s="54"/>
      <c r="R3" s="55" t="s">
        <v>88</v>
      </c>
      <c r="Y3" s="599" t="str">
        <f>IF(K4="OB","A",IF(K4="IX","W",IF(K4="","",K4)))</f>
        <v>F18 "B"</v>
      </c>
      <c r="Z3" s="599"/>
      <c r="AA3" s="609" t="s">
        <v>165</v>
      </c>
      <c r="AB3" s="610">
        <v>280</v>
      </c>
      <c r="AC3" s="610">
        <v>230</v>
      </c>
      <c r="AD3" s="610">
        <v>180</v>
      </c>
      <c r="AE3" s="610">
        <v>140</v>
      </c>
      <c r="AF3" s="610">
        <v>80</v>
      </c>
      <c r="AG3" s="610">
        <v>0</v>
      </c>
      <c r="AH3" s="610">
        <v>0</v>
      </c>
      <c r="AI3"/>
      <c r="AJ3"/>
      <c r="AK3"/>
    </row>
    <row r="4" spans="1:37" s="31" customFormat="1" ht="11.25" customHeight="1" thickBot="1" x14ac:dyDescent="0.3">
      <c r="A4" s="771" t="str">
        <f>Altalanos!$A$10</f>
        <v xml:space="preserve">2026. május 7. </v>
      </c>
      <c r="B4" s="771"/>
      <c r="C4" s="771"/>
      <c r="D4" s="402"/>
      <c r="E4" s="142"/>
      <c r="F4" s="142"/>
      <c r="G4" s="142" t="str">
        <f>Altalanos!$C$10</f>
        <v>Gyula</v>
      </c>
      <c r="H4" s="99"/>
      <c r="I4" s="142"/>
      <c r="J4" s="143"/>
      <c r="K4" s="144" t="s">
        <v>478</v>
      </c>
      <c r="L4" s="143"/>
      <c r="M4" s="145"/>
      <c r="N4" s="143"/>
      <c r="O4" s="142"/>
      <c r="P4" s="143"/>
      <c r="Q4" s="142"/>
      <c r="R4" s="88" t="str">
        <f>Altalanos!$E$10</f>
        <v>Kovács Zoltán</v>
      </c>
      <c r="Y4" s="599"/>
      <c r="Z4" s="599"/>
      <c r="AA4" s="609" t="s">
        <v>194</v>
      </c>
      <c r="AB4" s="610">
        <v>250</v>
      </c>
      <c r="AC4" s="610">
        <v>200</v>
      </c>
      <c r="AD4" s="610">
        <v>150</v>
      </c>
      <c r="AE4" s="610">
        <v>120</v>
      </c>
      <c r="AF4" s="610">
        <v>90</v>
      </c>
      <c r="AG4" s="610">
        <v>60</v>
      </c>
      <c r="AH4" s="610">
        <v>25</v>
      </c>
      <c r="AI4"/>
      <c r="AJ4"/>
      <c r="AK4"/>
    </row>
    <row r="5" spans="1:37" s="19" customFormat="1" x14ac:dyDescent="0.25">
      <c r="A5" s="146"/>
      <c r="B5" s="147" t="s">
        <v>4</v>
      </c>
      <c r="C5" s="427" t="s">
        <v>105</v>
      </c>
      <c r="D5" s="147" t="s">
        <v>104</v>
      </c>
      <c r="E5" s="147" t="s">
        <v>101</v>
      </c>
      <c r="F5" s="148" t="s">
        <v>85</v>
      </c>
      <c r="G5" s="148" t="s">
        <v>86</v>
      </c>
      <c r="H5" s="148"/>
      <c r="I5" s="148" t="s">
        <v>90</v>
      </c>
      <c r="J5" s="148"/>
      <c r="K5" s="147" t="s">
        <v>102</v>
      </c>
      <c r="L5" s="149"/>
      <c r="M5" s="147" t="s">
        <v>130</v>
      </c>
      <c r="N5" s="149"/>
      <c r="O5" s="147" t="s">
        <v>129</v>
      </c>
      <c r="P5" s="149"/>
      <c r="Q5" s="147" t="s">
        <v>128</v>
      </c>
      <c r="R5" s="150"/>
      <c r="Y5" s="599">
        <f>IF(OR(Altalanos!$A$8="F1",Altalanos!$A$8="F2",Altalanos!$A$8="N1",Altalanos!$A$8="N2"),1,2)</f>
        <v>2</v>
      </c>
      <c r="Z5" s="599"/>
      <c r="AA5" s="609" t="s">
        <v>195</v>
      </c>
      <c r="AB5" s="610">
        <v>200</v>
      </c>
      <c r="AC5" s="610">
        <v>150</v>
      </c>
      <c r="AD5" s="610">
        <v>120</v>
      </c>
      <c r="AE5" s="610">
        <v>90</v>
      </c>
      <c r="AF5" s="610">
        <v>60</v>
      </c>
      <c r="AG5" s="610">
        <v>40</v>
      </c>
      <c r="AH5" s="610">
        <v>15</v>
      </c>
      <c r="AI5"/>
      <c r="AJ5"/>
      <c r="AK5"/>
    </row>
    <row r="6" spans="1:37" s="712" customFormat="1" ht="11.1" customHeight="1" thickBot="1" x14ac:dyDescent="0.3">
      <c r="A6" s="705"/>
      <c r="B6" s="714"/>
      <c r="C6" s="714"/>
      <c r="D6" s="714"/>
      <c r="E6" s="714"/>
      <c r="F6" s="713" t="str">
        <f>IF(Y3="","",CONCATENATE(AH1," / ",VLOOKUP(Y3,AB1:AH1,5)," pont"))</f>
        <v>15 / 40 pont</v>
      </c>
      <c r="G6" s="715"/>
      <c r="H6" s="716"/>
      <c r="I6" s="715"/>
      <c r="J6" s="717"/>
      <c r="K6" s="714" t="str">
        <f>IF(Y3="","",CONCATENATE(VLOOKUP(Y3,AB1:AH1,4)," pont"))</f>
        <v>60 pont</v>
      </c>
      <c r="L6" s="717"/>
      <c r="M6" s="714" t="str">
        <f>IF(Y3="","",CONCATENATE(VLOOKUP(Y3,AB1:AH1,3)," pont"))</f>
        <v>90 pont</v>
      </c>
      <c r="N6" s="717"/>
      <c r="O6" s="714" t="str">
        <f>IF(Y3="","",CONCATENATE(VLOOKUP(Y3,AB1:AH1,2)," pont"))</f>
        <v>120 pont</v>
      </c>
      <c r="P6" s="717"/>
      <c r="Q6" s="714" t="str">
        <f>IF(Y3="","",CONCATENATE(VLOOKUP(Y3,AB1:AH1,1)," pont"))</f>
        <v>150 pont</v>
      </c>
      <c r="R6" s="718"/>
      <c r="Y6" s="720"/>
      <c r="Z6" s="720"/>
      <c r="AA6" s="720" t="s">
        <v>196</v>
      </c>
      <c r="AB6" s="721">
        <v>150</v>
      </c>
      <c r="AC6" s="721">
        <v>120</v>
      </c>
      <c r="AD6" s="721">
        <v>90</v>
      </c>
      <c r="AE6" s="721">
        <v>60</v>
      </c>
      <c r="AF6" s="721">
        <v>40</v>
      </c>
      <c r="AG6" s="721">
        <v>25</v>
      </c>
      <c r="AH6" s="721">
        <v>10</v>
      </c>
      <c r="AI6" s="723"/>
      <c r="AJ6" s="723"/>
      <c r="AK6" s="723"/>
    </row>
    <row r="7" spans="1:37" s="38" customFormat="1" ht="12.9" customHeight="1" x14ac:dyDescent="0.25">
      <c r="A7" s="153">
        <v>1</v>
      </c>
      <c r="B7" s="384" t="str">
        <f>IF($E7="","",VLOOKUP($E7,'1MD ELO (3)'!$A$7:$O$22,14))</f>
        <v/>
      </c>
      <c r="C7" s="414" t="str">
        <f>IF($E7="","",VLOOKUP($E7,'1MD ELO (3)'!$A$7:$O$22,15))</f>
        <v/>
      </c>
      <c r="D7" s="414" t="str">
        <f>IF($E7="","",VLOOKUP($E7,'1MD ELO (3)'!$A$7:$O$22,5))</f>
        <v/>
      </c>
      <c r="E7" s="155"/>
      <c r="F7" s="156" t="s">
        <v>342</v>
      </c>
      <c r="G7" s="156" t="s">
        <v>277</v>
      </c>
      <c r="H7" s="156"/>
      <c r="I7" s="156" t="s">
        <v>297</v>
      </c>
      <c r="J7" s="158"/>
      <c r="K7" s="157"/>
      <c r="L7" s="157"/>
      <c r="M7" s="157"/>
      <c r="N7" s="157"/>
      <c r="O7" s="160"/>
      <c r="P7" s="162"/>
      <c r="Q7" s="163"/>
      <c r="R7" s="164"/>
      <c r="S7" s="165"/>
      <c r="U7" s="166" t="str">
        <f>Birók!P21</f>
        <v>Bíró</v>
      </c>
      <c r="Y7" s="599"/>
      <c r="Z7" s="599"/>
      <c r="AA7" s="609" t="s">
        <v>197</v>
      </c>
      <c r="AB7" s="610">
        <v>120</v>
      </c>
      <c r="AC7" s="610">
        <v>90</v>
      </c>
      <c r="AD7" s="610">
        <v>60</v>
      </c>
      <c r="AE7" s="610">
        <v>40</v>
      </c>
      <c r="AF7" s="610">
        <v>25</v>
      </c>
      <c r="AG7" s="610">
        <v>10</v>
      </c>
      <c r="AH7" s="610">
        <v>5</v>
      </c>
      <c r="AI7"/>
      <c r="AJ7"/>
      <c r="AK7"/>
    </row>
    <row r="8" spans="1:37" s="38" customFormat="1" ht="12.9" customHeight="1" x14ac:dyDescent="0.25">
      <c r="A8" s="167"/>
      <c r="B8" s="306"/>
      <c r="C8" s="424"/>
      <c r="D8" s="424"/>
      <c r="E8" s="168"/>
      <c r="F8" s="169"/>
      <c r="G8" s="169"/>
      <c r="H8" s="170"/>
      <c r="I8" s="648" t="s">
        <v>0</v>
      </c>
      <c r="J8" s="172"/>
      <c r="K8" s="173" t="s">
        <v>342</v>
      </c>
      <c r="L8" s="173"/>
      <c r="M8" s="157"/>
      <c r="N8" s="157"/>
      <c r="O8" s="160"/>
      <c r="P8" s="162"/>
      <c r="Q8" s="163"/>
      <c r="R8" s="164"/>
      <c r="S8" s="165"/>
      <c r="U8" s="174" t="str">
        <f>Birók!P22</f>
        <v xml:space="preserve"> </v>
      </c>
      <c r="Y8" s="599"/>
      <c r="Z8" s="599"/>
      <c r="AA8" s="609" t="s">
        <v>198</v>
      </c>
      <c r="AB8" s="610">
        <v>90</v>
      </c>
      <c r="AC8" s="610">
        <v>60</v>
      </c>
      <c r="AD8" s="610">
        <v>40</v>
      </c>
      <c r="AE8" s="610">
        <v>25</v>
      </c>
      <c r="AF8" s="610">
        <v>10</v>
      </c>
      <c r="AG8" s="610">
        <v>5</v>
      </c>
      <c r="AH8" s="610">
        <v>2</v>
      </c>
      <c r="AI8"/>
      <c r="AJ8"/>
      <c r="AK8"/>
    </row>
    <row r="9" spans="1:37" s="38" customFormat="1" ht="12.9" customHeight="1" x14ac:dyDescent="0.25">
      <c r="A9" s="167">
        <v>2</v>
      </c>
      <c r="B9" s="384" t="str">
        <f>IF($E9="","",VLOOKUP($E9,'1MD ELO (3)'!$A$7:$O$22,14))</f>
        <v/>
      </c>
      <c r="C9" s="414" t="str">
        <f>IF($E9="","",VLOOKUP($E9,'1MD ELO (3)'!$A$7:$O$22,15))</f>
        <v/>
      </c>
      <c r="D9" s="414" t="str">
        <f>IF($E9="","",VLOOKUP($E9,'1MD ELO (3)'!$A$7:$O$22,5))</f>
        <v/>
      </c>
      <c r="E9" s="155"/>
      <c r="F9" s="175" t="s">
        <v>301</v>
      </c>
      <c r="G9" s="175" t="str">
        <f>IF($E9="","",VLOOKUP($E9,'1MD ELO (3)'!$A$7:$O$22,3))</f>
        <v/>
      </c>
      <c r="H9" s="175"/>
      <c r="I9" s="156" t="str">
        <f>IF($E9="","",VLOOKUP($E9,'1MD ELO (3)'!$A$7:$O$22,4))</f>
        <v/>
      </c>
      <c r="J9" s="176"/>
      <c r="K9" s="157"/>
      <c r="L9" s="177"/>
      <c r="M9" s="157"/>
      <c r="N9" s="157"/>
      <c r="O9" s="160"/>
      <c r="P9" s="162"/>
      <c r="Q9" s="163"/>
      <c r="R9" s="164"/>
      <c r="S9" s="165"/>
      <c r="U9" s="174" t="str">
        <f>Birók!P23</f>
        <v xml:space="preserve"> </v>
      </c>
      <c r="Y9" s="599"/>
      <c r="Z9" s="599"/>
      <c r="AA9" s="609" t="s">
        <v>199</v>
      </c>
      <c r="AB9" s="610">
        <v>60</v>
      </c>
      <c r="AC9" s="610">
        <v>40</v>
      </c>
      <c r="AD9" s="610">
        <v>25</v>
      </c>
      <c r="AE9" s="610">
        <v>10</v>
      </c>
      <c r="AF9" s="610">
        <v>5</v>
      </c>
      <c r="AG9" s="610">
        <v>2</v>
      </c>
      <c r="AH9" s="610">
        <v>1</v>
      </c>
      <c r="AI9"/>
      <c r="AJ9"/>
      <c r="AK9"/>
    </row>
    <row r="10" spans="1:37" s="38" customFormat="1" ht="12.9" customHeight="1" x14ac:dyDescent="0.25">
      <c r="A10" s="167"/>
      <c r="B10" s="306"/>
      <c r="C10" s="424"/>
      <c r="D10" s="424"/>
      <c r="E10" s="178"/>
      <c r="F10" s="169"/>
      <c r="G10" s="169"/>
      <c r="H10" s="170"/>
      <c r="I10" s="157"/>
      <c r="J10" s="179"/>
      <c r="K10" s="171" t="s">
        <v>0</v>
      </c>
      <c r="L10" s="180"/>
      <c r="M10" s="173" t="str">
        <f>UPPER(IF(OR(L10="a",L10="as"),K8,IF(OR(L10="b",L10="bs"),K12,)))</f>
        <v/>
      </c>
      <c r="N10" s="181"/>
      <c r="O10" s="182"/>
      <c r="P10" s="182"/>
      <c r="Q10" s="163"/>
      <c r="R10" s="164"/>
      <c r="S10" s="165"/>
      <c r="U10" s="174" t="str">
        <f>Birók!P24</f>
        <v xml:space="preserve"> </v>
      </c>
      <c r="Y10" s="599"/>
      <c r="Z10" s="599"/>
      <c r="AA10" s="609" t="s">
        <v>200</v>
      </c>
      <c r="AB10" s="610">
        <v>40</v>
      </c>
      <c r="AC10" s="610">
        <v>25</v>
      </c>
      <c r="AD10" s="610">
        <v>15</v>
      </c>
      <c r="AE10" s="610">
        <v>7</v>
      </c>
      <c r="AF10" s="610">
        <v>4</v>
      </c>
      <c r="AG10" s="610">
        <v>1</v>
      </c>
      <c r="AH10" s="610">
        <v>0</v>
      </c>
      <c r="AI10"/>
      <c r="AJ10"/>
      <c r="AK10"/>
    </row>
    <row r="11" spans="1:37" s="38" customFormat="1" ht="12.9" customHeight="1" x14ac:dyDescent="0.25">
      <c r="A11" s="167">
        <v>3</v>
      </c>
      <c r="B11" s="384" t="str">
        <f>IF($E11="","",VLOOKUP($E11,'1MD ELO (3)'!$A$7:$O$22,14))</f>
        <v/>
      </c>
      <c r="C11" s="414" t="str">
        <f>IF($E11="","",VLOOKUP($E11,'1MD ELO (3)'!$A$7:$O$22,15))</f>
        <v/>
      </c>
      <c r="D11" s="414" t="str">
        <f>IF($E11="","",VLOOKUP($E11,'1MD ELO (3)'!$A$7:$O$22,5))</f>
        <v/>
      </c>
      <c r="E11" s="155"/>
      <c r="F11" s="175" t="s">
        <v>343</v>
      </c>
      <c r="G11" s="175" t="s">
        <v>344</v>
      </c>
      <c r="H11" s="175"/>
      <c r="I11" s="175" t="s">
        <v>237</v>
      </c>
      <c r="J11" s="158"/>
      <c r="K11" s="157"/>
      <c r="L11" s="183"/>
      <c r="M11" s="157"/>
      <c r="N11" s="184"/>
      <c r="O11" s="182"/>
      <c r="P11" s="182"/>
      <c r="Q11" s="163"/>
      <c r="R11" s="164"/>
      <c r="S11" s="165"/>
      <c r="U11" s="174" t="str">
        <f>Birók!P25</f>
        <v xml:space="preserve"> </v>
      </c>
      <c r="Y11" s="599"/>
      <c r="Z11" s="599"/>
      <c r="AA11" s="609" t="s">
        <v>201</v>
      </c>
      <c r="AB11" s="610">
        <v>25</v>
      </c>
      <c r="AC11" s="610">
        <v>15</v>
      </c>
      <c r="AD11" s="610">
        <v>10</v>
      </c>
      <c r="AE11" s="610">
        <v>6</v>
      </c>
      <c r="AF11" s="610">
        <v>3</v>
      </c>
      <c r="AG11" s="610">
        <v>1</v>
      </c>
      <c r="AH11" s="610">
        <v>0</v>
      </c>
      <c r="AI11"/>
      <c r="AJ11"/>
      <c r="AK11"/>
    </row>
    <row r="12" spans="1:37" s="38" customFormat="1" ht="12.9" customHeight="1" x14ac:dyDescent="0.25">
      <c r="A12" s="167"/>
      <c r="B12" s="306"/>
      <c r="C12" s="424"/>
      <c r="D12" s="424"/>
      <c r="E12" s="178"/>
      <c r="F12" s="169"/>
      <c r="G12" s="169"/>
      <c r="H12" s="170"/>
      <c r="I12" s="648" t="s">
        <v>0</v>
      </c>
      <c r="J12" s="172"/>
      <c r="K12" s="173" t="str">
        <f>UPPER(IF(OR(J12="a",J12="as"),F11,IF(OR(J12="b",J12="bs"),F13,)))</f>
        <v/>
      </c>
      <c r="L12" s="185"/>
      <c r="M12" s="157"/>
      <c r="N12" s="184"/>
      <c r="O12" s="182"/>
      <c r="P12" s="182"/>
      <c r="Q12" s="163"/>
      <c r="R12" s="164"/>
      <c r="S12" s="165"/>
      <c r="U12" s="174" t="str">
        <f>Birók!P26</f>
        <v xml:space="preserve"> </v>
      </c>
      <c r="Y12" s="599"/>
      <c r="Z12" s="599"/>
      <c r="AA12" s="609" t="s">
        <v>206</v>
      </c>
      <c r="AB12" s="610">
        <v>15</v>
      </c>
      <c r="AC12" s="610">
        <v>10</v>
      </c>
      <c r="AD12" s="610">
        <v>6</v>
      </c>
      <c r="AE12" s="610">
        <v>3</v>
      </c>
      <c r="AF12" s="610">
        <v>1</v>
      </c>
      <c r="AG12" s="610">
        <v>0</v>
      </c>
      <c r="AH12" s="610">
        <v>0</v>
      </c>
      <c r="AI12"/>
      <c r="AJ12"/>
      <c r="AK12"/>
    </row>
    <row r="13" spans="1:37" s="38" customFormat="1" ht="12.9" customHeight="1" x14ac:dyDescent="0.25">
      <c r="A13" s="167">
        <v>4</v>
      </c>
      <c r="B13" s="384" t="str">
        <f>IF($E13="","",VLOOKUP($E13,'1MD ELO (3)'!$A$7:$O$22,14))</f>
        <v/>
      </c>
      <c r="C13" s="414" t="str">
        <f>IF($E13="","",VLOOKUP($E13,'1MD ELO (3)'!$A$7:$O$22,15))</f>
        <v/>
      </c>
      <c r="D13" s="414" t="str">
        <f>IF($E13="","",VLOOKUP($E13,'1MD ELO (3)'!$A$7:$O$22,5))</f>
        <v/>
      </c>
      <c r="E13" s="155"/>
      <c r="F13" s="175" t="s">
        <v>276</v>
      </c>
      <c r="G13" s="175" t="s">
        <v>272</v>
      </c>
      <c r="H13" s="175"/>
      <c r="I13" s="175" t="s">
        <v>278</v>
      </c>
      <c r="J13" s="186"/>
      <c r="K13" s="157"/>
      <c r="L13" s="157"/>
      <c r="M13" s="157"/>
      <c r="N13" s="184"/>
      <c r="O13" s="182"/>
      <c r="P13" s="182"/>
      <c r="Q13" s="163"/>
      <c r="R13" s="164"/>
      <c r="S13" s="165"/>
      <c r="U13" s="174" t="str">
        <f>Birók!P27</f>
        <v xml:space="preserve"> </v>
      </c>
      <c r="Y13" s="599"/>
      <c r="Z13" s="599"/>
      <c r="AA13" s="609" t="s">
        <v>202</v>
      </c>
      <c r="AB13" s="610">
        <v>10</v>
      </c>
      <c r="AC13" s="610">
        <v>6</v>
      </c>
      <c r="AD13" s="610">
        <v>3</v>
      </c>
      <c r="AE13" s="610">
        <v>1</v>
      </c>
      <c r="AF13" s="610">
        <v>0</v>
      </c>
      <c r="AG13" s="610">
        <v>0</v>
      </c>
      <c r="AH13" s="610">
        <v>0</v>
      </c>
      <c r="AI13"/>
      <c r="AJ13"/>
      <c r="AK13"/>
    </row>
    <row r="14" spans="1:37" s="38" customFormat="1" ht="12.9" customHeight="1" x14ac:dyDescent="0.25">
      <c r="A14" s="167"/>
      <c r="B14" s="306"/>
      <c r="C14" s="424"/>
      <c r="D14" s="424"/>
      <c r="E14" s="178"/>
      <c r="F14" s="157"/>
      <c r="G14" s="157"/>
      <c r="H14" s="69"/>
      <c r="I14" s="187"/>
      <c r="J14" s="179"/>
      <c r="K14" s="157"/>
      <c r="L14" s="157"/>
      <c r="M14" s="171" t="s">
        <v>0</v>
      </c>
      <c r="N14" s="180"/>
      <c r="O14" s="173" t="str">
        <f>UPPER(IF(OR(N14="a",N14="as"),M10,IF(OR(N14="b",N14="bs"),M18,)))</f>
        <v/>
      </c>
      <c r="P14" s="181"/>
      <c r="Q14" s="163"/>
      <c r="R14" s="164"/>
      <c r="S14" s="165"/>
      <c r="U14" s="174" t="str">
        <f>Birók!P28</f>
        <v xml:space="preserve"> </v>
      </c>
      <c r="Y14" s="599"/>
      <c r="Z14" s="599"/>
      <c r="AA14" s="609" t="s">
        <v>203</v>
      </c>
      <c r="AB14" s="610">
        <v>3</v>
      </c>
      <c r="AC14" s="610">
        <v>2</v>
      </c>
      <c r="AD14" s="610">
        <v>1</v>
      </c>
      <c r="AE14" s="610">
        <v>0</v>
      </c>
      <c r="AF14" s="610">
        <v>0</v>
      </c>
      <c r="AG14" s="610">
        <v>0</v>
      </c>
      <c r="AH14" s="610">
        <v>0</v>
      </c>
      <c r="AI14"/>
      <c r="AJ14"/>
      <c r="AK14"/>
    </row>
    <row r="15" spans="1:37" s="38" customFormat="1" ht="12.9" customHeight="1" x14ac:dyDescent="0.25">
      <c r="A15" s="153">
        <v>5</v>
      </c>
      <c r="B15" s="384" t="str">
        <f>IF($E15="","",VLOOKUP($E15,'1MD ELO (3)'!$A$7:$O$22,14))</f>
        <v/>
      </c>
      <c r="C15" s="414" t="str">
        <f>IF($E15="","",VLOOKUP($E15,'1MD ELO (3)'!$A$7:$O$22,15))</f>
        <v/>
      </c>
      <c r="D15" s="414" t="str">
        <f>IF($E15="","",VLOOKUP($E15,'1MD ELO (3)'!$A$7:$O$22,5))</f>
        <v/>
      </c>
      <c r="E15" s="155"/>
      <c r="F15" s="156" t="s">
        <v>347</v>
      </c>
      <c r="G15" s="156" t="s">
        <v>345</v>
      </c>
      <c r="H15" s="156"/>
      <c r="I15" s="156" t="s">
        <v>346</v>
      </c>
      <c r="J15" s="188"/>
      <c r="K15" s="157"/>
      <c r="L15" s="157"/>
      <c r="M15" s="157"/>
      <c r="N15" s="184"/>
      <c r="O15" s="157"/>
      <c r="P15" s="184"/>
      <c r="Q15" s="163"/>
      <c r="R15" s="164"/>
      <c r="S15" s="165"/>
      <c r="U15" s="174" t="str">
        <f>Birók!P29</f>
        <v xml:space="preserve"> </v>
      </c>
      <c r="Y15" s="599"/>
      <c r="Z15" s="599"/>
      <c r="AA15" s="609"/>
      <c r="AB15" s="609"/>
      <c r="AC15" s="609"/>
      <c r="AD15" s="609"/>
      <c r="AE15" s="609"/>
      <c r="AF15" s="609"/>
      <c r="AG15" s="609"/>
      <c r="AH15" s="609"/>
      <c r="AI15"/>
      <c r="AJ15"/>
      <c r="AK15"/>
    </row>
    <row r="16" spans="1:37" s="38" customFormat="1" ht="12.9" customHeight="1" thickBot="1" x14ac:dyDescent="0.3">
      <c r="A16" s="167"/>
      <c r="B16" s="306"/>
      <c r="C16" s="424"/>
      <c r="D16" s="424"/>
      <c r="E16" s="178"/>
      <c r="F16" s="169"/>
      <c r="G16" s="169"/>
      <c r="H16" s="170"/>
      <c r="I16" s="648" t="s">
        <v>0</v>
      </c>
      <c r="J16" s="172"/>
      <c r="K16" s="173" t="str">
        <f>UPPER(IF(OR(J16="a",J16="as"),F15,IF(OR(J16="b",J16="bs"),F17,)))</f>
        <v/>
      </c>
      <c r="L16" s="173"/>
      <c r="M16" s="157"/>
      <c r="N16" s="184"/>
      <c r="O16" s="182"/>
      <c r="P16" s="184"/>
      <c r="Q16" s="163"/>
      <c r="R16" s="164"/>
      <c r="S16" s="165"/>
      <c r="U16" s="189" t="str">
        <f>Birók!P30</f>
        <v>Egyik sem</v>
      </c>
      <c r="Y16" s="599"/>
      <c r="Z16" s="599"/>
      <c r="AA16" s="609" t="s">
        <v>164</v>
      </c>
      <c r="AB16" s="610">
        <v>150</v>
      </c>
      <c r="AC16" s="610">
        <v>120</v>
      </c>
      <c r="AD16" s="610">
        <v>90</v>
      </c>
      <c r="AE16" s="610">
        <v>60</v>
      </c>
      <c r="AF16" s="610">
        <v>40</v>
      </c>
      <c r="AG16" s="610">
        <v>25</v>
      </c>
      <c r="AH16" s="610">
        <v>15</v>
      </c>
      <c r="AI16"/>
      <c r="AJ16"/>
      <c r="AK16"/>
    </row>
    <row r="17" spans="1:37" s="38" customFormat="1" ht="12.9" customHeight="1" x14ac:dyDescent="0.25">
      <c r="A17" s="167">
        <v>6</v>
      </c>
      <c r="B17" s="384" t="str">
        <f>IF($E17="","",VLOOKUP($E17,'1MD ELO (3)'!$A$7:$O$22,14))</f>
        <v/>
      </c>
      <c r="C17" s="414" t="str">
        <f>IF($E17="","",VLOOKUP($E17,'1MD ELO (3)'!$A$7:$O$22,15))</f>
        <v/>
      </c>
      <c r="D17" s="414" t="str">
        <f>IF($E17="","",VLOOKUP($E17,'1MD ELO (3)'!$A$7:$O$22,5))</f>
        <v/>
      </c>
      <c r="E17" s="155"/>
      <c r="F17" s="175" t="s">
        <v>348</v>
      </c>
      <c r="G17" s="175" t="s">
        <v>263</v>
      </c>
      <c r="H17" s="175"/>
      <c r="I17" s="175" t="s">
        <v>264</v>
      </c>
      <c r="J17" s="176"/>
      <c r="K17" s="157"/>
      <c r="L17" s="177"/>
      <c r="M17" s="157"/>
      <c r="N17" s="184"/>
      <c r="O17" s="182"/>
      <c r="P17" s="184"/>
      <c r="Q17" s="163"/>
      <c r="R17" s="164"/>
      <c r="S17" s="165"/>
      <c r="Y17" s="599"/>
      <c r="Z17" s="599"/>
      <c r="AA17" s="609" t="s">
        <v>194</v>
      </c>
      <c r="AB17" s="610">
        <v>120</v>
      </c>
      <c r="AC17" s="610">
        <v>90</v>
      </c>
      <c r="AD17" s="610">
        <v>60</v>
      </c>
      <c r="AE17" s="610">
        <v>40</v>
      </c>
      <c r="AF17" s="610">
        <v>25</v>
      </c>
      <c r="AG17" s="610">
        <v>15</v>
      </c>
      <c r="AH17" s="610">
        <v>8</v>
      </c>
      <c r="AI17"/>
      <c r="AJ17"/>
      <c r="AK17"/>
    </row>
    <row r="18" spans="1:37" s="38" customFormat="1" ht="12.9" customHeight="1" x14ac:dyDescent="0.25">
      <c r="A18" s="167"/>
      <c r="B18" s="306"/>
      <c r="C18" s="424"/>
      <c r="D18" s="424"/>
      <c r="E18" s="178"/>
      <c r="F18" s="169"/>
      <c r="G18" s="169"/>
      <c r="H18" s="170"/>
      <c r="I18" s="157"/>
      <c r="J18" s="179"/>
      <c r="K18" s="171" t="s">
        <v>0</v>
      </c>
      <c r="L18" s="180"/>
      <c r="M18" s="173" t="str">
        <f>UPPER(IF(OR(L18="a",L18="as"),K16,IF(OR(L18="b",L18="bs"),K20,)))</f>
        <v/>
      </c>
      <c r="N18" s="190"/>
      <c r="O18" s="182"/>
      <c r="P18" s="184"/>
      <c r="Q18" s="163"/>
      <c r="R18" s="164"/>
      <c r="S18" s="165"/>
      <c r="Y18" s="599"/>
      <c r="Z18" s="599"/>
      <c r="AA18" s="609" t="s">
        <v>195</v>
      </c>
      <c r="AB18" s="610">
        <v>90</v>
      </c>
      <c r="AC18" s="610">
        <v>60</v>
      </c>
      <c r="AD18" s="610">
        <v>40</v>
      </c>
      <c r="AE18" s="610">
        <v>25</v>
      </c>
      <c r="AF18" s="610">
        <v>15</v>
      </c>
      <c r="AG18" s="610">
        <v>8</v>
      </c>
      <c r="AH18" s="610">
        <v>4</v>
      </c>
      <c r="AI18"/>
      <c r="AJ18"/>
      <c r="AK18"/>
    </row>
    <row r="19" spans="1:37" s="38" customFormat="1" ht="12.9" customHeight="1" x14ac:dyDescent="0.25">
      <c r="A19" s="167">
        <v>7</v>
      </c>
      <c r="B19" s="384" t="str">
        <f>IF($E19="","",VLOOKUP($E19,'1MD ELO (3)'!$A$7:$O$22,14))</f>
        <v/>
      </c>
      <c r="C19" s="414" t="str">
        <f>IF($E19="","",VLOOKUP($E19,'1MD ELO (3)'!$A$7:$O$22,15))</f>
        <v/>
      </c>
      <c r="D19" s="414" t="str">
        <f>IF($E19="","",VLOOKUP($E19,'1MD ELO (3)'!$A$7:$O$22,5))</f>
        <v/>
      </c>
      <c r="E19" s="155"/>
      <c r="F19" s="175" t="s">
        <v>301</v>
      </c>
      <c r="G19" s="175" t="str">
        <f>IF($E19="","",VLOOKUP($E19,'1MD ELO (3)'!$A$7:$O$22,3))</f>
        <v/>
      </c>
      <c r="H19" s="175"/>
      <c r="I19" s="175" t="str">
        <f>IF($E19="","",VLOOKUP($E19,'1MD ELO (3)'!$A$7:$O$22,4))</f>
        <v/>
      </c>
      <c r="J19" s="158"/>
      <c r="K19" s="157"/>
      <c r="L19" s="183"/>
      <c r="M19" s="157"/>
      <c r="N19" s="182"/>
      <c r="O19" s="182"/>
      <c r="P19" s="184"/>
      <c r="Q19" s="163"/>
      <c r="R19" s="164"/>
      <c r="S19" s="165"/>
      <c r="Y19" s="599"/>
      <c r="Z19" s="599"/>
      <c r="AA19" s="609" t="s">
        <v>196</v>
      </c>
      <c r="AB19" s="610">
        <v>60</v>
      </c>
      <c r="AC19" s="610">
        <v>40</v>
      </c>
      <c r="AD19" s="610">
        <v>25</v>
      </c>
      <c r="AE19" s="610">
        <v>15</v>
      </c>
      <c r="AF19" s="610">
        <v>8</v>
      </c>
      <c r="AG19" s="610">
        <v>4</v>
      </c>
      <c r="AH19" s="610">
        <v>2</v>
      </c>
      <c r="AI19"/>
      <c r="AJ19"/>
      <c r="AK19"/>
    </row>
    <row r="20" spans="1:37" s="38" customFormat="1" ht="12.9" customHeight="1" x14ac:dyDescent="0.25">
      <c r="A20" s="167"/>
      <c r="B20" s="306"/>
      <c r="C20" s="424"/>
      <c r="D20" s="424"/>
      <c r="E20" s="168"/>
      <c r="F20" s="169"/>
      <c r="G20" s="169"/>
      <c r="H20" s="170"/>
      <c r="I20" s="648" t="s">
        <v>0</v>
      </c>
      <c r="J20" s="172"/>
      <c r="K20" s="173" t="s">
        <v>349</v>
      </c>
      <c r="L20" s="185"/>
      <c r="M20" s="157"/>
      <c r="N20" s="182"/>
      <c r="O20" s="182"/>
      <c r="P20" s="184"/>
      <c r="Q20" s="163"/>
      <c r="R20" s="164"/>
      <c r="S20" s="165"/>
      <c r="Y20" s="599"/>
      <c r="Z20" s="599"/>
      <c r="AA20" s="609" t="s">
        <v>197</v>
      </c>
      <c r="AB20" s="610">
        <v>40</v>
      </c>
      <c r="AC20" s="610">
        <v>25</v>
      </c>
      <c r="AD20" s="610">
        <v>15</v>
      </c>
      <c r="AE20" s="610">
        <v>8</v>
      </c>
      <c r="AF20" s="610">
        <v>4</v>
      </c>
      <c r="AG20" s="610">
        <v>2</v>
      </c>
      <c r="AH20" s="610">
        <v>1</v>
      </c>
      <c r="AI20"/>
      <c r="AJ20"/>
      <c r="AK20"/>
    </row>
    <row r="21" spans="1:37" s="38" customFormat="1" ht="12.9" customHeight="1" x14ac:dyDescent="0.25">
      <c r="A21" s="167">
        <v>8</v>
      </c>
      <c r="B21" s="384" t="str">
        <f>IF($E21="","",VLOOKUP($E21,'1MD ELO (3)'!$A$7:$O$22,14))</f>
        <v/>
      </c>
      <c r="C21" s="414" t="str">
        <f>IF($E21="","",VLOOKUP($E21,'1MD ELO (3)'!$A$7:$O$22,15))</f>
        <v/>
      </c>
      <c r="D21" s="414" t="str">
        <f>IF($E21="","",VLOOKUP($E21,'1MD ELO (3)'!$A$7:$O$22,5))</f>
        <v/>
      </c>
      <c r="E21" s="155"/>
      <c r="F21" s="175" t="s">
        <v>349</v>
      </c>
      <c r="G21" s="175" t="s">
        <v>350</v>
      </c>
      <c r="H21" s="175"/>
      <c r="I21" s="175" t="s">
        <v>346</v>
      </c>
      <c r="J21" s="186"/>
      <c r="K21" s="157"/>
      <c r="L21" s="157"/>
      <c r="M21" s="157"/>
      <c r="N21" s="182"/>
      <c r="O21" s="182"/>
      <c r="P21" s="184"/>
      <c r="Q21" s="163"/>
      <c r="R21" s="164"/>
      <c r="S21" s="165"/>
      <c r="Y21" s="599"/>
      <c r="Z21" s="599"/>
      <c r="AA21" s="609" t="s">
        <v>198</v>
      </c>
      <c r="AB21" s="610">
        <v>25</v>
      </c>
      <c r="AC21" s="610">
        <v>15</v>
      </c>
      <c r="AD21" s="610">
        <v>10</v>
      </c>
      <c r="AE21" s="610">
        <v>6</v>
      </c>
      <c r="AF21" s="610">
        <v>3</v>
      </c>
      <c r="AG21" s="610">
        <v>1</v>
      </c>
      <c r="AH21" s="610">
        <v>0</v>
      </c>
      <c r="AI21"/>
      <c r="AJ21"/>
      <c r="AK21"/>
    </row>
    <row r="22" spans="1:37" s="38" customFormat="1" ht="12.9" customHeight="1" x14ac:dyDescent="0.25">
      <c r="A22" s="167"/>
      <c r="B22" s="306"/>
      <c r="C22" s="424"/>
      <c r="D22" s="424"/>
      <c r="E22" s="168"/>
      <c r="F22" s="187"/>
      <c r="G22" s="187"/>
      <c r="H22" s="191"/>
      <c r="I22" s="187"/>
      <c r="J22" s="179"/>
      <c r="K22" s="157"/>
      <c r="L22" s="157"/>
      <c r="M22" s="157"/>
      <c r="N22" s="182"/>
      <c r="O22" s="171" t="s">
        <v>0</v>
      </c>
      <c r="P22" s="180"/>
      <c r="Q22" s="173" t="str">
        <f>UPPER(IF(OR(P22="a",P22="as"),O14,IF(OR(P22="b",P22="bs"),O30,)))</f>
        <v/>
      </c>
      <c r="R22" s="181"/>
      <c r="S22" s="165"/>
      <c r="Y22" s="599"/>
      <c r="Z22" s="599"/>
      <c r="AA22" s="609" t="s">
        <v>199</v>
      </c>
      <c r="AB22" s="610">
        <v>15</v>
      </c>
      <c r="AC22" s="610">
        <v>10</v>
      </c>
      <c r="AD22" s="610">
        <v>6</v>
      </c>
      <c r="AE22" s="610">
        <v>3</v>
      </c>
      <c r="AF22" s="610">
        <v>1</v>
      </c>
      <c r="AG22" s="610">
        <v>0</v>
      </c>
      <c r="AH22" s="610">
        <v>0</v>
      </c>
      <c r="AI22"/>
      <c r="AJ22"/>
      <c r="AK22"/>
    </row>
    <row r="23" spans="1:37" s="38" customFormat="1" ht="12.9" customHeight="1" x14ac:dyDescent="0.25">
      <c r="A23" s="167">
        <v>9</v>
      </c>
      <c r="B23" s="384" t="str">
        <f>IF($E23="","",VLOOKUP($E23,'1MD ELO (3)'!$A$7:$O$22,14))</f>
        <v/>
      </c>
      <c r="C23" s="414" t="str">
        <f>IF($E23="","",VLOOKUP($E23,'1MD ELO (3)'!$A$7:$O$22,15))</f>
        <v/>
      </c>
      <c r="D23" s="414" t="str">
        <f>IF($E23="","",VLOOKUP($E23,'1MD ELO (3)'!$A$7:$O$22,5))</f>
        <v/>
      </c>
      <c r="E23" s="155"/>
      <c r="F23" s="175" t="s">
        <v>256</v>
      </c>
      <c r="G23" s="175" t="s">
        <v>277</v>
      </c>
      <c r="H23" s="175"/>
      <c r="I23" s="175" t="s">
        <v>249</v>
      </c>
      <c r="J23" s="158"/>
      <c r="K23" s="157"/>
      <c r="L23" s="157"/>
      <c r="M23" s="157"/>
      <c r="N23" s="182"/>
      <c r="O23" s="157"/>
      <c r="P23" s="184"/>
      <c r="Q23" s="157"/>
      <c r="R23" s="182"/>
      <c r="S23" s="165"/>
      <c r="Y23" s="599"/>
      <c r="Z23" s="599"/>
      <c r="AA23" s="609" t="s">
        <v>200</v>
      </c>
      <c r="AB23" s="610">
        <v>10</v>
      </c>
      <c r="AC23" s="610">
        <v>6</v>
      </c>
      <c r="AD23" s="610">
        <v>3</v>
      </c>
      <c r="AE23" s="610">
        <v>1</v>
      </c>
      <c r="AF23" s="610">
        <v>0</v>
      </c>
      <c r="AG23" s="610">
        <v>0</v>
      </c>
      <c r="AH23" s="610">
        <v>0</v>
      </c>
      <c r="AI23"/>
      <c r="AJ23"/>
      <c r="AK23"/>
    </row>
    <row r="24" spans="1:37" s="38" customFormat="1" ht="12.9" customHeight="1" x14ac:dyDescent="0.25">
      <c r="A24" s="167"/>
      <c r="B24" s="306"/>
      <c r="C24" s="424"/>
      <c r="D24" s="424"/>
      <c r="E24" s="168"/>
      <c r="F24" s="169"/>
      <c r="G24" s="169"/>
      <c r="H24" s="170"/>
      <c r="I24" s="648" t="s">
        <v>0</v>
      </c>
      <c r="J24" s="172"/>
      <c r="K24" s="173" t="str">
        <f>UPPER(IF(OR(J24="a",J24="as"),F23,IF(OR(J24="b",J24="bs"),F25,)))</f>
        <v/>
      </c>
      <c r="L24" s="173"/>
      <c r="M24" s="157"/>
      <c r="N24" s="182"/>
      <c r="O24" s="182"/>
      <c r="P24" s="184"/>
      <c r="Q24" s="163"/>
      <c r="R24" s="164"/>
      <c r="S24" s="165"/>
      <c r="Y24" s="599"/>
      <c r="Z24" s="599"/>
      <c r="AA24" s="609" t="s">
        <v>201</v>
      </c>
      <c r="AB24" s="610">
        <v>6</v>
      </c>
      <c r="AC24" s="610">
        <v>3</v>
      </c>
      <c r="AD24" s="610">
        <v>1</v>
      </c>
      <c r="AE24" s="610">
        <v>0</v>
      </c>
      <c r="AF24" s="610">
        <v>0</v>
      </c>
      <c r="AG24" s="610">
        <v>0</v>
      </c>
      <c r="AH24" s="610">
        <v>0</v>
      </c>
      <c r="AI24"/>
      <c r="AJ24"/>
      <c r="AK24"/>
    </row>
    <row r="25" spans="1:37" s="38" customFormat="1" ht="12.9" customHeight="1" x14ac:dyDescent="0.25">
      <c r="A25" s="167">
        <v>10</v>
      </c>
      <c r="B25" s="384" t="str">
        <f>IF($E25="","",VLOOKUP($E25,'1MD ELO (3)'!$A$7:$O$22,14))</f>
        <v/>
      </c>
      <c r="C25" s="414" t="str">
        <f>IF($E25="","",VLOOKUP($E25,'1MD ELO (3)'!$A$7:$O$22,15))</f>
        <v/>
      </c>
      <c r="D25" s="414" t="str">
        <f>IF($E25="","",VLOOKUP($E25,'1MD ELO (3)'!$A$7:$O$22,5))</f>
        <v/>
      </c>
      <c r="E25" s="155"/>
      <c r="F25" s="175" t="s">
        <v>256</v>
      </c>
      <c r="G25" s="175" t="s">
        <v>351</v>
      </c>
      <c r="H25" s="175"/>
      <c r="I25" s="175" t="s">
        <v>237</v>
      </c>
      <c r="J25" s="176"/>
      <c r="K25" s="157"/>
      <c r="L25" s="177"/>
      <c r="M25" s="157"/>
      <c r="N25" s="182"/>
      <c r="O25" s="182"/>
      <c r="P25" s="184"/>
      <c r="Q25" s="163"/>
      <c r="R25" s="164"/>
      <c r="S25" s="165"/>
      <c r="Y25" s="599"/>
      <c r="Z25" s="599"/>
      <c r="AA25" s="609" t="s">
        <v>206</v>
      </c>
      <c r="AB25" s="610">
        <v>3</v>
      </c>
      <c r="AC25" s="610">
        <v>2</v>
      </c>
      <c r="AD25" s="610">
        <v>1</v>
      </c>
      <c r="AE25" s="610">
        <v>0</v>
      </c>
      <c r="AF25" s="610">
        <v>0</v>
      </c>
      <c r="AG25" s="610">
        <v>0</v>
      </c>
      <c r="AH25" s="610">
        <v>0</v>
      </c>
      <c r="AI25"/>
      <c r="AJ25"/>
      <c r="AK25"/>
    </row>
    <row r="26" spans="1:37" s="38" customFormat="1" ht="12.9" customHeight="1" x14ac:dyDescent="0.25">
      <c r="A26" s="167"/>
      <c r="B26" s="306"/>
      <c r="C26" s="424"/>
      <c r="D26" s="424"/>
      <c r="E26" s="178"/>
      <c r="F26" s="169"/>
      <c r="G26" s="169"/>
      <c r="H26" s="170"/>
      <c r="I26" s="157"/>
      <c r="J26" s="179"/>
      <c r="K26" s="171" t="s">
        <v>0</v>
      </c>
      <c r="L26" s="180"/>
      <c r="M26" s="173" t="str">
        <f>UPPER(IF(OR(L26="a",L26="as"),K24,IF(OR(L26="b",L26="bs"),K28,)))</f>
        <v/>
      </c>
      <c r="N26" s="181"/>
      <c r="O26" s="182"/>
      <c r="P26" s="184"/>
      <c r="Q26" s="163"/>
      <c r="R26" s="164"/>
      <c r="S26" s="165"/>
      <c r="Y26"/>
      <c r="Z26"/>
      <c r="AA26"/>
      <c r="AB26"/>
      <c r="AC26"/>
      <c r="AD26"/>
      <c r="AE26"/>
      <c r="AF26"/>
      <c r="AG26"/>
      <c r="AH26"/>
      <c r="AI26"/>
      <c r="AJ26"/>
      <c r="AK26"/>
    </row>
    <row r="27" spans="1:37" s="38" customFormat="1" ht="12.9" customHeight="1" x14ac:dyDescent="0.25">
      <c r="A27" s="167">
        <v>11</v>
      </c>
      <c r="B27" s="384" t="str">
        <f>IF($E27="","",VLOOKUP($E27,'1MD ELO (3)'!$A$7:$O$22,14))</f>
        <v/>
      </c>
      <c r="C27" s="414" t="str">
        <f>IF($E27="","",VLOOKUP($E27,'1MD ELO (3)'!$A$7:$O$22,15))</f>
        <v/>
      </c>
      <c r="D27" s="414" t="str">
        <f>IF($E27="","",VLOOKUP($E27,'1MD ELO (3)'!$A$7:$O$22,5))</f>
        <v/>
      </c>
      <c r="E27" s="155"/>
      <c r="F27" s="175" t="s">
        <v>352</v>
      </c>
      <c r="G27" s="175" t="s">
        <v>323</v>
      </c>
      <c r="H27" s="175"/>
      <c r="I27" s="175" t="s">
        <v>264</v>
      </c>
      <c r="J27" s="158"/>
      <c r="K27" s="157"/>
      <c r="L27" s="183"/>
      <c r="M27" s="157"/>
      <c r="N27" s="184"/>
      <c r="O27" s="182"/>
      <c r="P27" s="184"/>
      <c r="Q27" s="163"/>
      <c r="R27" s="164"/>
      <c r="S27" s="165"/>
      <c r="Y27"/>
      <c r="Z27"/>
      <c r="AA27"/>
      <c r="AB27"/>
      <c r="AC27"/>
      <c r="AD27"/>
      <c r="AE27"/>
      <c r="AF27"/>
      <c r="AG27"/>
      <c r="AH27"/>
      <c r="AI27"/>
      <c r="AJ27"/>
      <c r="AK27"/>
    </row>
    <row r="28" spans="1:37" s="38" customFormat="1" ht="12.9" customHeight="1" x14ac:dyDescent="0.25">
      <c r="A28" s="192"/>
      <c r="B28" s="306"/>
      <c r="C28" s="424"/>
      <c r="D28" s="424"/>
      <c r="E28" s="178"/>
      <c r="F28" s="169"/>
      <c r="G28" s="169"/>
      <c r="H28" s="170"/>
      <c r="I28" s="648" t="s">
        <v>0</v>
      </c>
      <c r="J28" s="172"/>
      <c r="K28" s="173" t="str">
        <f>UPPER(IF(OR(J28="a",J28="as"),F27,IF(OR(J28="b",J28="bs"),F29,)))</f>
        <v/>
      </c>
      <c r="L28" s="185"/>
      <c r="M28" s="157"/>
      <c r="N28" s="184"/>
      <c r="O28" s="182"/>
      <c r="P28" s="184"/>
      <c r="Q28" s="163"/>
      <c r="R28" s="164"/>
      <c r="S28" s="165"/>
    </row>
    <row r="29" spans="1:37" s="38" customFormat="1" ht="12.9" customHeight="1" x14ac:dyDescent="0.25">
      <c r="A29" s="153">
        <v>12</v>
      </c>
      <c r="B29" s="384" t="str">
        <f>IF($E29="","",VLOOKUP($E29,'1MD ELO (3)'!$A$7:$O$22,14))</f>
        <v/>
      </c>
      <c r="C29" s="414" t="str">
        <f>IF($E29="","",VLOOKUP($E29,'1MD ELO (3)'!$A$7:$O$22,15))</f>
        <v/>
      </c>
      <c r="D29" s="414" t="str">
        <f>IF($E29="","",VLOOKUP($E29,'1MD ELO (3)'!$A$7:$O$22,5))</f>
        <v/>
      </c>
      <c r="E29" s="155"/>
      <c r="F29" s="156" t="s">
        <v>353</v>
      </c>
      <c r="G29" s="156" t="s">
        <v>239</v>
      </c>
      <c r="H29" s="156"/>
      <c r="I29" s="156" t="s">
        <v>264</v>
      </c>
      <c r="J29" s="186"/>
      <c r="K29" s="157"/>
      <c r="L29" s="157"/>
      <c r="M29" s="157"/>
      <c r="N29" s="184"/>
      <c r="O29" s="182"/>
      <c r="P29" s="184"/>
      <c r="Q29" s="163"/>
      <c r="R29" s="164"/>
      <c r="S29" s="165"/>
    </row>
    <row r="30" spans="1:37" s="38" customFormat="1" ht="12.9" customHeight="1" x14ac:dyDescent="0.25">
      <c r="A30" s="167"/>
      <c r="B30" s="306"/>
      <c r="C30" s="424"/>
      <c r="D30" s="424"/>
      <c r="E30" s="178"/>
      <c r="F30" s="157"/>
      <c r="G30" s="157"/>
      <c r="H30" s="69"/>
      <c r="I30" s="187"/>
      <c r="J30" s="179"/>
      <c r="K30" s="157"/>
      <c r="L30" s="157"/>
      <c r="M30" s="171" t="s">
        <v>0</v>
      </c>
      <c r="N30" s="180"/>
      <c r="O30" s="173" t="str">
        <f>UPPER(IF(OR(N30="a",N30="as"),M26,IF(OR(N30="b",N30="bs"),M34,)))</f>
        <v/>
      </c>
      <c r="P30" s="190"/>
      <c r="Q30" s="163"/>
      <c r="R30" s="164"/>
      <c r="S30" s="165"/>
    </row>
    <row r="31" spans="1:37" s="38" customFormat="1" ht="12.9" customHeight="1" x14ac:dyDescent="0.25">
      <c r="A31" s="167">
        <v>13</v>
      </c>
      <c r="B31" s="384" t="str">
        <f>IF($E31="","",VLOOKUP($E31,'1MD ELO (3)'!$A$7:$O$22,14))</f>
        <v/>
      </c>
      <c r="C31" s="414" t="str">
        <f>IF($E31="","",VLOOKUP($E31,'1MD ELO (3)'!$A$7:$O$22,15))</f>
        <v/>
      </c>
      <c r="D31" s="414" t="str">
        <f>IF($E31="","",VLOOKUP($E31,'1MD ELO (3)'!$A$7:$O$22,5))</f>
        <v/>
      </c>
      <c r="E31" s="155"/>
      <c r="F31" s="175" t="s">
        <v>354</v>
      </c>
      <c r="G31" s="175" t="s">
        <v>323</v>
      </c>
      <c r="H31" s="175"/>
      <c r="I31" s="175" t="s">
        <v>264</v>
      </c>
      <c r="J31" s="188"/>
      <c r="K31" s="157"/>
      <c r="L31" s="157"/>
      <c r="M31" s="157"/>
      <c r="N31" s="184"/>
      <c r="O31" s="157"/>
      <c r="P31" s="182"/>
      <c r="Q31" s="163"/>
      <c r="R31" s="164"/>
      <c r="S31" s="165"/>
    </row>
    <row r="32" spans="1:37" s="38" customFormat="1" ht="12.9" customHeight="1" x14ac:dyDescent="0.25">
      <c r="A32" s="167"/>
      <c r="B32" s="306"/>
      <c r="C32" s="424"/>
      <c r="D32" s="424"/>
      <c r="E32" s="178"/>
      <c r="F32" s="169"/>
      <c r="G32" s="169"/>
      <c r="H32" s="170"/>
      <c r="I32" s="171" t="s">
        <v>0</v>
      </c>
      <c r="J32" s="172"/>
      <c r="K32" s="173" t="str">
        <f>UPPER(IF(OR(J32="a",J32="as"),F31,IF(OR(J32="b",J32="bs"),F33,)))</f>
        <v/>
      </c>
      <c r="L32" s="173"/>
      <c r="M32" s="157"/>
      <c r="N32" s="184"/>
      <c r="O32" s="182"/>
      <c r="P32" s="182"/>
      <c r="Q32" s="163"/>
      <c r="R32" s="164"/>
      <c r="S32" s="165"/>
    </row>
    <row r="33" spans="1:19" s="38" customFormat="1" ht="12.9" customHeight="1" x14ac:dyDescent="0.25">
      <c r="A33" s="167">
        <v>14</v>
      </c>
      <c r="B33" s="384" t="str">
        <f>IF($E33="","",VLOOKUP($E33,'1MD ELO (3)'!$A$7:$O$22,14))</f>
        <v/>
      </c>
      <c r="C33" s="414" t="str">
        <f>IF($E33="","",VLOOKUP($E33,'1MD ELO (3)'!$A$7:$O$22,15))</f>
        <v/>
      </c>
      <c r="D33" s="414" t="str">
        <f>IF($E33="","",VLOOKUP($E33,'1MD ELO (3)'!$A$7:$O$22,5))</f>
        <v/>
      </c>
      <c r="E33" s="155"/>
      <c r="F33" s="175" t="s">
        <v>355</v>
      </c>
      <c r="G33" s="175" t="s">
        <v>356</v>
      </c>
      <c r="H33" s="175"/>
      <c r="I33" s="175" t="s">
        <v>264</v>
      </c>
      <c r="J33" s="176"/>
      <c r="K33" s="157"/>
      <c r="L33" s="177"/>
      <c r="M33" s="157"/>
      <c r="N33" s="184"/>
      <c r="O33" s="182"/>
      <c r="P33" s="182"/>
      <c r="Q33" s="163"/>
      <c r="R33" s="164"/>
      <c r="S33" s="165"/>
    </row>
    <row r="34" spans="1:19" s="38" customFormat="1" ht="12.9" customHeight="1" x14ac:dyDescent="0.25">
      <c r="A34" s="167"/>
      <c r="B34" s="306"/>
      <c r="C34" s="424"/>
      <c r="D34" s="424"/>
      <c r="E34" s="178"/>
      <c r="F34" s="169"/>
      <c r="G34" s="169"/>
      <c r="H34" s="170"/>
      <c r="I34" s="157"/>
      <c r="J34" s="179"/>
      <c r="K34" s="171" t="s">
        <v>0</v>
      </c>
      <c r="L34" s="180"/>
      <c r="M34" s="173" t="str">
        <f>UPPER(IF(OR(L34="a",L34="as"),K32,IF(OR(L34="b",L34="bs"),K36,)))</f>
        <v/>
      </c>
      <c r="N34" s="190"/>
      <c r="O34" s="182"/>
      <c r="P34" s="182"/>
      <c r="Q34" s="163"/>
      <c r="R34" s="164"/>
      <c r="S34" s="165"/>
    </row>
    <row r="35" spans="1:19" s="38" customFormat="1" ht="12.9" customHeight="1" x14ac:dyDescent="0.25">
      <c r="A35" s="167">
        <v>15</v>
      </c>
      <c r="B35" s="384" t="str">
        <f>IF($E35="","",VLOOKUP($E35,'1MD ELO (3)'!$A$7:$O$22,14))</f>
        <v/>
      </c>
      <c r="C35" s="414" t="str">
        <f>IF($E35="","",VLOOKUP($E35,'1MD ELO (3)'!$A$7:$O$22,15))</f>
        <v/>
      </c>
      <c r="D35" s="414" t="str">
        <f>IF($E35="","",VLOOKUP($E35,'1MD ELO (3)'!$A$7:$O$22,5))</f>
        <v/>
      </c>
      <c r="E35" s="155"/>
      <c r="F35" s="175" t="s">
        <v>301</v>
      </c>
      <c r="G35" s="175" t="str">
        <f>IF($E35="","",VLOOKUP($E35,'1MD ELO (3)'!$A$7:$O$22,3))</f>
        <v/>
      </c>
      <c r="H35" s="175"/>
      <c r="I35" s="175" t="str">
        <f>IF($E35="","",VLOOKUP($E35,'1MD ELO (3)'!$A$7:$O$22,4))</f>
        <v/>
      </c>
      <c r="J35" s="158"/>
      <c r="K35" s="157"/>
      <c r="L35" s="183"/>
      <c r="M35" s="157"/>
      <c r="N35" s="182"/>
      <c r="O35" s="182"/>
      <c r="P35" s="182"/>
      <c r="Q35" s="163"/>
      <c r="R35" s="164"/>
      <c r="S35" s="165"/>
    </row>
    <row r="36" spans="1:19" s="38" customFormat="1" ht="12.9" customHeight="1" x14ac:dyDescent="0.25">
      <c r="A36" s="167"/>
      <c r="B36" s="306"/>
      <c r="C36" s="424"/>
      <c r="D36" s="424"/>
      <c r="E36" s="168"/>
      <c r="F36" s="169"/>
      <c r="G36" s="169"/>
      <c r="H36" s="170"/>
      <c r="I36" s="171" t="s">
        <v>0</v>
      </c>
      <c r="J36" s="172"/>
      <c r="K36" s="173" t="s">
        <v>485</v>
      </c>
      <c r="L36" s="185"/>
      <c r="M36" s="157"/>
      <c r="N36" s="182"/>
      <c r="O36" s="182"/>
      <c r="P36" s="182"/>
      <c r="Q36" s="163"/>
      <c r="R36" s="164"/>
      <c r="S36" s="165"/>
    </row>
    <row r="37" spans="1:19" s="38" customFormat="1" ht="12.9" customHeight="1" x14ac:dyDescent="0.25">
      <c r="A37" s="153">
        <v>16</v>
      </c>
      <c r="B37" s="384" t="str">
        <f>IF($E37="","",VLOOKUP($E37,'1MD ELO (3)'!$A$7:$O$22,14))</f>
        <v/>
      </c>
      <c r="C37" s="414" t="str">
        <f>IF($E37="","",VLOOKUP($E37,'1MD ELO (3)'!$A$7:$O$22,15))</f>
        <v/>
      </c>
      <c r="D37" s="414" t="str">
        <f>IF($E37="","",VLOOKUP($E37,'1MD ELO (3)'!$A$7:$O$22,5))</f>
        <v/>
      </c>
      <c r="E37" s="155"/>
      <c r="F37" s="156" t="s">
        <v>276</v>
      </c>
      <c r="G37" s="156" t="s">
        <v>279</v>
      </c>
      <c r="H37" s="175"/>
      <c r="I37" s="156" t="s">
        <v>297</v>
      </c>
      <c r="J37" s="186"/>
      <c r="K37" s="157"/>
      <c r="L37" s="157"/>
      <c r="M37" s="157"/>
      <c r="N37" s="182"/>
      <c r="O37" s="182"/>
      <c r="P37" s="182"/>
      <c r="Q37" s="163"/>
      <c r="R37" s="164"/>
      <c r="S37" s="165"/>
    </row>
    <row r="38" spans="1:19" s="38" customFormat="1" ht="9.6" customHeight="1" x14ac:dyDescent="0.25">
      <c r="A38" s="193"/>
      <c r="B38" s="168"/>
      <c r="C38" s="168"/>
      <c r="D38" s="168"/>
      <c r="E38" s="168"/>
      <c r="F38" s="187"/>
      <c r="G38" s="187"/>
      <c r="H38" s="191"/>
      <c r="I38" s="157"/>
      <c r="J38" s="179"/>
      <c r="K38" s="157"/>
      <c r="L38" s="157"/>
      <c r="M38" s="157"/>
      <c r="N38" s="182"/>
      <c r="O38" s="182"/>
      <c r="P38" s="182"/>
      <c r="Q38" s="163"/>
      <c r="R38" s="164"/>
      <c r="S38" s="165"/>
    </row>
    <row r="39" spans="1:19" s="38" customFormat="1" ht="9.6" customHeight="1" x14ac:dyDescent="0.25">
      <c r="A39" s="194"/>
      <c r="B39" s="159"/>
      <c r="C39" s="159"/>
      <c r="D39" s="159"/>
      <c r="E39" s="168"/>
      <c r="F39" s="159"/>
      <c r="G39" s="159"/>
      <c r="H39" s="159"/>
      <c r="I39" s="159"/>
      <c r="J39" s="168"/>
      <c r="K39" s="159"/>
      <c r="L39" s="159"/>
      <c r="M39" s="159"/>
      <c r="N39" s="195"/>
      <c r="O39" s="195"/>
      <c r="P39" s="195"/>
      <c r="Q39" s="163"/>
      <c r="R39" s="164"/>
      <c r="S39" s="165"/>
    </row>
    <row r="40" spans="1:19" s="38" customFormat="1" ht="9.6" customHeight="1" x14ac:dyDescent="0.25">
      <c r="A40" s="193"/>
      <c r="B40" s="168"/>
      <c r="C40" s="168"/>
      <c r="D40" s="168"/>
      <c r="E40" s="168"/>
      <c r="F40" s="159"/>
      <c r="G40" s="159"/>
      <c r="I40" s="159"/>
      <c r="J40" s="168"/>
      <c r="K40" s="159"/>
      <c r="L40" s="159"/>
      <c r="M40" s="196"/>
      <c r="N40" s="168"/>
      <c r="O40" s="159"/>
      <c r="P40" s="195"/>
      <c r="Q40" s="163"/>
      <c r="R40" s="164"/>
      <c r="S40" s="165"/>
    </row>
    <row r="41" spans="1:19" s="38" customFormat="1" ht="9.6" customHeight="1" x14ac:dyDescent="0.25">
      <c r="A41" s="193"/>
      <c r="B41" s="159"/>
      <c r="C41" s="159"/>
      <c r="D41" s="159"/>
      <c r="E41" s="168"/>
      <c r="F41" s="159"/>
      <c r="G41" s="159"/>
      <c r="H41" s="159"/>
      <c r="I41" s="159"/>
      <c r="J41" s="168"/>
      <c r="K41" s="159"/>
      <c r="L41" s="159"/>
      <c r="M41" s="159"/>
      <c r="N41" s="195"/>
      <c r="O41" s="159"/>
      <c r="P41" s="195"/>
      <c r="Q41" s="163"/>
      <c r="R41" s="164"/>
      <c r="S41" s="165"/>
    </row>
    <row r="42" spans="1:19" s="38" customFormat="1" ht="9.6" customHeight="1" x14ac:dyDescent="0.25">
      <c r="A42" s="193"/>
      <c r="B42" s="168"/>
      <c r="C42" s="168"/>
      <c r="D42" s="168"/>
      <c r="E42" s="168"/>
      <c r="F42" s="159"/>
      <c r="G42" s="159"/>
      <c r="I42" s="196"/>
      <c r="J42" s="168"/>
      <c r="K42" s="159"/>
      <c r="L42" s="159"/>
      <c r="M42" s="159"/>
      <c r="N42" s="195"/>
      <c r="O42" s="195"/>
      <c r="P42" s="195"/>
      <c r="Q42" s="163"/>
      <c r="R42" s="164"/>
      <c r="S42" s="165"/>
    </row>
    <row r="43" spans="1:19" s="38" customFormat="1" ht="9.6" customHeight="1" x14ac:dyDescent="0.25">
      <c r="A43" s="193"/>
      <c r="B43" s="159"/>
      <c r="C43" s="159"/>
      <c r="D43" s="159"/>
      <c r="E43" s="168"/>
      <c r="F43" s="159"/>
      <c r="G43" s="159"/>
      <c r="H43" s="159"/>
      <c r="I43" s="159"/>
      <c r="J43" s="168"/>
      <c r="K43" s="159"/>
      <c r="L43" s="197"/>
      <c r="M43" s="159"/>
      <c r="N43" s="195"/>
      <c r="O43" s="195"/>
      <c r="P43" s="195"/>
      <c r="Q43" s="163"/>
      <c r="R43" s="164"/>
      <c r="S43" s="165"/>
    </row>
    <row r="44" spans="1:19" s="38" customFormat="1" ht="9.6" customHeight="1" x14ac:dyDescent="0.25">
      <c r="A44" s="193"/>
      <c r="B44" s="168"/>
      <c r="C44" s="168"/>
      <c r="D44" s="168"/>
      <c r="E44" s="168"/>
      <c r="F44" s="159"/>
      <c r="G44" s="159"/>
      <c r="I44" s="159"/>
      <c r="J44" s="168"/>
      <c r="K44" s="196"/>
      <c r="L44" s="168"/>
      <c r="M44" s="159"/>
      <c r="N44" s="195"/>
      <c r="O44" s="195"/>
      <c r="P44" s="195"/>
      <c r="Q44" s="163"/>
      <c r="R44" s="164"/>
      <c r="S44" s="165"/>
    </row>
    <row r="45" spans="1:19" s="38" customFormat="1" ht="9.6" customHeight="1" x14ac:dyDescent="0.25">
      <c r="A45" s="193"/>
      <c r="B45" s="159"/>
      <c r="C45" s="159"/>
      <c r="D45" s="159"/>
      <c r="E45" s="168"/>
      <c r="F45" s="159"/>
      <c r="G45" s="159"/>
      <c r="H45" s="159"/>
      <c r="I45" s="159"/>
      <c r="J45" s="168"/>
      <c r="K45" s="159"/>
      <c r="L45" s="159"/>
      <c r="M45" s="159"/>
      <c r="N45" s="195"/>
      <c r="O45" s="195"/>
      <c r="P45" s="195"/>
      <c r="Q45" s="163"/>
      <c r="R45" s="164"/>
      <c r="S45" s="165"/>
    </row>
    <row r="46" spans="1:19" s="38" customFormat="1" ht="9.6" customHeight="1" x14ac:dyDescent="0.25">
      <c r="A46" s="193"/>
      <c r="B46" s="168"/>
      <c r="C46" s="168"/>
      <c r="D46" s="168"/>
      <c r="E46" s="168"/>
      <c r="F46" s="159"/>
      <c r="G46" s="159"/>
      <c r="I46" s="196"/>
      <c r="J46" s="168"/>
      <c r="K46" s="159"/>
      <c r="L46" s="159"/>
      <c r="M46" s="159"/>
      <c r="N46" s="195"/>
      <c r="O46" s="195"/>
      <c r="P46" s="195"/>
      <c r="Q46" s="163"/>
      <c r="R46" s="164"/>
      <c r="S46" s="165"/>
    </row>
    <row r="47" spans="1:19" s="38" customFormat="1" ht="9.6" customHeight="1" x14ac:dyDescent="0.25">
      <c r="A47" s="194"/>
      <c r="B47" s="159"/>
      <c r="C47" s="159"/>
      <c r="D47" s="159"/>
      <c r="E47" s="168"/>
      <c r="F47" s="159"/>
      <c r="G47" s="159"/>
      <c r="H47" s="159"/>
      <c r="I47" s="159"/>
      <c r="J47" s="168"/>
      <c r="K47" s="159"/>
      <c r="L47" s="159"/>
      <c r="M47" s="159"/>
      <c r="N47" s="159"/>
      <c r="O47" s="160"/>
      <c r="P47" s="160"/>
      <c r="Q47" s="163"/>
      <c r="R47" s="164"/>
      <c r="S47" s="165"/>
    </row>
    <row r="48" spans="1:19" s="2" customFormat="1" ht="6.75" customHeight="1" x14ac:dyDescent="0.25">
      <c r="A48" s="199"/>
      <c r="B48" s="199"/>
      <c r="C48" s="199"/>
      <c r="D48" s="199"/>
      <c r="E48" s="199"/>
      <c r="F48" s="200"/>
      <c r="G48" s="200"/>
      <c r="H48" s="200"/>
      <c r="I48" s="200"/>
      <c r="J48" s="201"/>
      <c r="K48" s="202"/>
      <c r="L48" s="203"/>
      <c r="M48" s="202"/>
      <c r="N48" s="203"/>
      <c r="O48" s="202"/>
      <c r="P48" s="203"/>
      <c r="Q48" s="202"/>
      <c r="R48" s="203"/>
      <c r="S48" s="204"/>
    </row>
    <row r="49" spans="1:18" s="18" customFormat="1" ht="10.5" customHeight="1" x14ac:dyDescent="0.25">
      <c r="A49" s="205" t="s">
        <v>105</v>
      </c>
      <c r="B49" s="206"/>
      <c r="C49" s="206"/>
      <c r="D49" s="419"/>
      <c r="E49" s="208" t="s">
        <v>6</v>
      </c>
      <c r="F49" s="209" t="s">
        <v>107</v>
      </c>
      <c r="G49" s="208"/>
      <c r="H49" s="210"/>
      <c r="I49" s="211"/>
      <c r="J49" s="208" t="s">
        <v>6</v>
      </c>
      <c r="K49" s="209" t="s">
        <v>125</v>
      </c>
      <c r="L49" s="212"/>
      <c r="M49" s="209" t="s">
        <v>126</v>
      </c>
      <c r="N49" s="213"/>
      <c r="O49" s="214" t="s">
        <v>127</v>
      </c>
      <c r="P49" s="214"/>
      <c r="Q49" s="215"/>
      <c r="R49" s="216"/>
    </row>
    <row r="50" spans="1:18" s="18" customFormat="1" ht="9" customHeight="1" x14ac:dyDescent="0.25">
      <c r="A50" s="420" t="s">
        <v>106</v>
      </c>
      <c r="B50" s="421"/>
      <c r="C50" s="422"/>
      <c r="D50" s="423"/>
      <c r="E50" s="220">
        <v>1</v>
      </c>
      <c r="F50" s="91" t="str">
        <f>IF(E50&gt;$R$57,,UPPER(VLOOKUP(E50,'1MD ELO (3)'!$A$7:$Q$134,2)))</f>
        <v/>
      </c>
      <c r="G50" s="221"/>
      <c r="H50" s="91"/>
      <c r="I50" s="90"/>
      <c r="J50" s="222" t="s">
        <v>7</v>
      </c>
      <c r="K50" s="217"/>
      <c r="L50" s="223"/>
      <c r="M50" s="217"/>
      <c r="N50" s="224"/>
      <c r="O50" s="225" t="s">
        <v>111</v>
      </c>
      <c r="P50" s="226"/>
      <c r="Q50" s="226"/>
      <c r="R50" s="227"/>
    </row>
    <row r="51" spans="1:18" s="18" customFormat="1" ht="9" customHeight="1" x14ac:dyDescent="0.25">
      <c r="A51" s="232" t="s">
        <v>124</v>
      </c>
      <c r="B51" s="230"/>
      <c r="C51" s="416"/>
      <c r="D51" s="233"/>
      <c r="E51" s="220">
        <v>2</v>
      </c>
      <c r="F51" s="91" t="str">
        <f>IF(E51&gt;$R$57,,UPPER(VLOOKUP(E51,'1MD ELO (3)'!$A$7:$Q$134,2)))</f>
        <v/>
      </c>
      <c r="G51" s="221"/>
      <c r="H51" s="91"/>
      <c r="I51" s="90"/>
      <c r="J51" s="222" t="s">
        <v>8</v>
      </c>
      <c r="K51" s="217"/>
      <c r="L51" s="223"/>
      <c r="M51" s="217"/>
      <c r="N51" s="224"/>
      <c r="O51" s="228"/>
      <c r="P51" s="229"/>
      <c r="Q51" s="230"/>
      <c r="R51" s="231"/>
    </row>
    <row r="52" spans="1:18" s="18" customFormat="1" ht="9" customHeight="1" x14ac:dyDescent="0.25">
      <c r="A52" s="374"/>
      <c r="B52" s="375"/>
      <c r="C52" s="417"/>
      <c r="D52" s="376"/>
      <c r="E52" s="220">
        <v>3</v>
      </c>
      <c r="F52" s="91" t="str">
        <f>IF(E52&gt;$R$57,,UPPER(VLOOKUP(E52,'1MD ELO (3)'!$A$7:$Q$134,2)))</f>
        <v/>
      </c>
      <c r="G52" s="221"/>
      <c r="H52" s="91"/>
      <c r="I52" s="90"/>
      <c r="J52" s="222" t="s">
        <v>9</v>
      </c>
      <c r="K52" s="217"/>
      <c r="L52" s="223"/>
      <c r="M52" s="217"/>
      <c r="N52" s="224"/>
      <c r="O52" s="225" t="s">
        <v>112</v>
      </c>
      <c r="P52" s="226"/>
      <c r="Q52" s="226"/>
      <c r="R52" s="227"/>
    </row>
    <row r="53" spans="1:18" s="18" customFormat="1" ht="9" customHeight="1" x14ac:dyDescent="0.25">
      <c r="A53" s="234"/>
      <c r="B53" s="146"/>
      <c r="C53" s="146"/>
      <c r="D53" s="235"/>
      <c r="E53" s="220">
        <v>4</v>
      </c>
      <c r="F53" s="91" t="str">
        <f>IF(E53&gt;$R$57,,UPPER(VLOOKUP(E53,'1MD ELO (3)'!$A$7:$Q$134,2)))</f>
        <v/>
      </c>
      <c r="G53" s="221"/>
      <c r="H53" s="91"/>
      <c r="I53" s="90"/>
      <c r="J53" s="222" t="s">
        <v>10</v>
      </c>
      <c r="K53" s="217"/>
      <c r="L53" s="223"/>
      <c r="M53" s="217"/>
      <c r="N53" s="224"/>
      <c r="O53" s="217"/>
      <c r="P53" s="223"/>
      <c r="Q53" s="217"/>
      <c r="R53" s="224"/>
    </row>
    <row r="54" spans="1:18" s="18" customFormat="1" ht="9" customHeight="1" x14ac:dyDescent="0.25">
      <c r="A54" s="361"/>
      <c r="B54" s="377"/>
      <c r="C54" s="377"/>
      <c r="D54" s="418"/>
      <c r="E54" s="220"/>
      <c r="F54" s="91"/>
      <c r="G54" s="221"/>
      <c r="H54" s="91"/>
      <c r="I54" s="90"/>
      <c r="J54" s="222" t="s">
        <v>11</v>
      </c>
      <c r="K54" s="217"/>
      <c r="L54" s="223"/>
      <c r="M54" s="217"/>
      <c r="N54" s="224"/>
      <c r="O54" s="230"/>
      <c r="P54" s="229"/>
      <c r="Q54" s="230"/>
      <c r="R54" s="231"/>
    </row>
    <row r="55" spans="1:18" s="18" customFormat="1" ht="9" customHeight="1" x14ac:dyDescent="0.25">
      <c r="A55" s="362"/>
      <c r="B55" s="24"/>
      <c r="C55" s="146"/>
      <c r="D55" s="235"/>
      <c r="E55" s="220"/>
      <c r="F55" s="91"/>
      <c r="G55" s="221"/>
      <c r="H55" s="91"/>
      <c r="I55" s="90"/>
      <c r="J55" s="222" t="s">
        <v>12</v>
      </c>
      <c r="K55" s="217"/>
      <c r="L55" s="223"/>
      <c r="M55" s="217"/>
      <c r="N55" s="224"/>
      <c r="O55" s="225" t="s">
        <v>92</v>
      </c>
      <c r="P55" s="226"/>
      <c r="Q55" s="226"/>
      <c r="R55" s="227"/>
    </row>
    <row r="56" spans="1:18" s="18" customFormat="1" ht="9" customHeight="1" x14ac:dyDescent="0.25">
      <c r="A56" s="362"/>
      <c r="B56" s="24"/>
      <c r="C56" s="299"/>
      <c r="D56" s="372"/>
      <c r="E56" s="220"/>
      <c r="F56" s="91"/>
      <c r="G56" s="221"/>
      <c r="H56" s="91"/>
      <c r="I56" s="90"/>
      <c r="J56" s="222" t="s">
        <v>13</v>
      </c>
      <c r="K56" s="217"/>
      <c r="L56" s="223"/>
      <c r="M56" s="217"/>
      <c r="N56" s="224"/>
      <c r="O56" s="217"/>
      <c r="P56" s="223"/>
      <c r="Q56" s="217"/>
      <c r="R56" s="224"/>
    </row>
    <row r="57" spans="1:18" s="18" customFormat="1" ht="9" customHeight="1" x14ac:dyDescent="0.25">
      <c r="A57" s="363"/>
      <c r="B57" s="360"/>
      <c r="C57" s="413"/>
      <c r="D57" s="373"/>
      <c r="E57" s="236"/>
      <c r="F57" s="237"/>
      <c r="G57" s="238"/>
      <c r="H57" s="237"/>
      <c r="I57" s="239"/>
      <c r="J57" s="240" t="s">
        <v>14</v>
      </c>
      <c r="K57" s="230"/>
      <c r="L57" s="229"/>
      <c r="M57" s="230"/>
      <c r="N57" s="231"/>
      <c r="O57" s="230" t="str">
        <f>R4</f>
        <v>Kovács Zoltán</v>
      </c>
      <c r="P57" s="229"/>
      <c r="Q57" s="230"/>
      <c r="R57" s="241">
        <f>MIN(4,'1MD ELO (3)'!Q5)</f>
        <v>4</v>
      </c>
    </row>
  </sheetData>
  <mergeCells count="1">
    <mergeCell ref="A4:C4"/>
  </mergeCells>
  <conditionalFormatting sqref="B39 B41 B43 B45 B47">
    <cfRule type="cellIs" dxfId="516" priority="4" stopIfTrue="1" operator="equal">
      <formula>"QA"</formula>
    </cfRule>
    <cfRule type="cellIs" dxfId="515" priority="5" stopIfTrue="1" operator="equal">
      <formula>"DA"</formula>
    </cfRule>
  </conditionalFormatting>
  <conditionalFormatting sqref="E7 E9 E11 E13 E15 E17 E19 E21 E23 E25 E27 E29 E31 E33 E35 E37">
    <cfRule type="expression" dxfId="514" priority="2" stopIfTrue="1">
      <formula>$E7&lt;5</formula>
    </cfRule>
  </conditionalFormatting>
  <conditionalFormatting sqref="E39 E41 E43 E45 E47">
    <cfRule type="expression" dxfId="513" priority="10" stopIfTrue="1">
      <formula>AND($E39&lt;9,$C39&gt;0)</formula>
    </cfRule>
  </conditionalFormatting>
  <conditionalFormatting sqref="F7 F9 F11 F13 F15 F17 F19 F21 F23 F25 F27 F29 F31 F33 F35 F37">
    <cfRule type="cellIs" dxfId="512" priority="1" stopIfTrue="1" operator="equal">
      <formula>"Bye"</formula>
    </cfRule>
  </conditionalFormatting>
  <conditionalFormatting sqref="F39 F41 F43 F45 F47">
    <cfRule type="cellIs" dxfId="511" priority="8" stopIfTrue="1" operator="equal">
      <formula>"Bye"</formula>
    </cfRule>
  </conditionalFormatting>
  <conditionalFormatting sqref="F39:I39 F41:I41 F43:I43 F45:I45 F47:I47">
    <cfRule type="expression" dxfId="510" priority="9" stopIfTrue="1">
      <formula>AND($E39&lt;9,$C39&gt;0)</formula>
    </cfRule>
  </conditionalFormatting>
  <conditionalFormatting sqref="H7 H9 H11 H13 H15 H17 H19 H21 H23 H25 H27 H29 H31 H33 H35 H37">
    <cfRule type="expression" dxfId="509" priority="14" stopIfTrue="1">
      <formula>AND($E7&lt;9,$C7&gt;0)</formula>
    </cfRule>
  </conditionalFormatting>
  <conditionalFormatting sqref="I8 K10 I12 M14 I16 K18 I20 O22 I24 K26 I28 M30 I32 K34 I36 M40 I42 K44 I46">
    <cfRule type="expression" dxfId="508" priority="11" stopIfTrue="1">
      <formula>AND($O$1="CU",I8="Umpire")</formula>
    </cfRule>
    <cfRule type="expression" dxfId="507" priority="12" stopIfTrue="1">
      <formula>AND($O$1="CU",I8&lt;&gt;"Umpire",J8&lt;&gt;"")</formula>
    </cfRule>
    <cfRule type="expression" dxfId="506" priority="13" stopIfTrue="1">
      <formula>AND($O$1="CU",I8&lt;&gt;"Umpire")</formula>
    </cfRule>
  </conditionalFormatting>
  <conditionalFormatting sqref="J8 L10 J12 N14 J16 L18 J20 P22 J24 L26 J28 N30 J32 L34 J36 R57">
    <cfRule type="expression" dxfId="505" priority="3" stopIfTrue="1">
      <formula>$O$1="CU"</formula>
    </cfRule>
  </conditionalFormatting>
  <conditionalFormatting sqref="K8 M10 K12 O14 K16 M18 K20 Q22 K24 M26 K28 O30 K32 M34 K36 O40 K42 M44 K46">
    <cfRule type="expression" dxfId="504" priority="6" stopIfTrue="1">
      <formula>J8="as"</formula>
    </cfRule>
    <cfRule type="expression" dxfId="503" priority="7" stopIfTrue="1">
      <formula>J8="bs"</formula>
    </cfRule>
  </conditionalFormatting>
  <dataValidations count="1">
    <dataValidation type="list" allowBlank="1" showInputMessage="1" sqref="I46 I42 K44 M40 I8 M14 K10 K18 K26 K34 M30 I12 I36 O22 I16 I32 I24 I20 I28" xr:uid="{24E2FF52-2D20-49C2-8965-779DC3F71446}">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0177"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90178"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29D1-DBAB-455E-A0EC-FEECDCE36155}">
  <sheetPr codeName="Munka14">
    <tabColor indexed="11"/>
  </sheetPr>
  <dimension ref="A1:AK41"/>
  <sheetViews>
    <sheetView workbookViewId="0">
      <selection activeCell="P17" sqref="P17"/>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 min="25" max="37" width="0" hidden="1" customWidth="1"/>
  </cols>
  <sheetData>
    <row r="1" spans="1:37" ht="24.6" x14ac:dyDescent="0.25">
      <c r="A1" s="769" t="str">
        <f>Altalanos!$A$6</f>
        <v>Diákolimpiai Döntő</v>
      </c>
      <c r="B1" s="769"/>
      <c r="C1" s="769"/>
      <c r="D1" s="769"/>
      <c r="E1" s="769"/>
      <c r="F1" s="769"/>
      <c r="G1" s="470"/>
      <c r="H1" s="473" t="s">
        <v>123</v>
      </c>
      <c r="I1" s="471"/>
      <c r="J1" s="472"/>
      <c r="L1" s="474"/>
      <c r="M1" s="475"/>
      <c r="N1" s="136"/>
      <c r="O1" s="136" t="s">
        <v>71</v>
      </c>
      <c r="P1" s="136"/>
      <c r="Q1" s="135"/>
      <c r="R1" s="136"/>
      <c r="AB1" s="605" t="str">
        <f>IF(Y5=1,CONCATENATE(VLOOKUP(Y3,AA16:AH27,2)),CONCATENATE(VLOOKUP(Y3,AA2:AK13,2)))</f>
        <v>150</v>
      </c>
      <c r="AC1" s="605" t="str">
        <f>IF(Y5=1,CONCATENATE(VLOOKUP(Y3,AA16:AK27,3)),CONCATENATE(VLOOKUP(Y3,AA2:AK13,3)))</f>
        <v>120</v>
      </c>
      <c r="AD1" s="605" t="str">
        <f>IF(Y5=1,CONCATENATE(VLOOKUP(Y3,AA16:AK27,4)),CONCATENATE(VLOOKUP(Y3,AA2:AK13,4)))</f>
        <v>100</v>
      </c>
      <c r="AE1" s="605" t="str">
        <f>IF(Y5=1,CONCATENATE(VLOOKUP(Y3,AA16:AK27,5)),CONCATENATE(VLOOKUP(Y3,AA2:AK13,5)))</f>
        <v>80</v>
      </c>
      <c r="AF1" s="605" t="str">
        <f>IF(Y5=1,CONCATENATE(VLOOKUP(Y3,AA16:AK27,6)),CONCATENATE(VLOOKUP(Y3,AA2:AK13,6)))</f>
        <v>70</v>
      </c>
      <c r="AG1" s="605" t="str">
        <f>IF(Y5=1,CONCATENATE(VLOOKUP(Y3,AA16:AK27,7)),CONCATENATE(VLOOKUP(Y3,AA2:AK13,7)))</f>
        <v>60</v>
      </c>
      <c r="AH1" s="605" t="str">
        <f>IF(Y5=1,CONCATENATE(VLOOKUP(Y3,AA16:AK27,8)),CONCATENATE(VLOOKUP(Y3,AA2:AK13,8)))</f>
        <v>55</v>
      </c>
      <c r="AI1" s="605" t="str">
        <f>IF(Y5=1,CONCATENATE(VLOOKUP(Y3,AA16:AK27,9)),CONCATENATE(VLOOKUP(Y3,AA2:AK13,9)))</f>
        <v>50</v>
      </c>
      <c r="AJ1" s="605" t="str">
        <f>IF(Y5=1,CONCATENATE(VLOOKUP(Y3,AA16:AK27,10)),CONCATENATE(VLOOKUP(Y3,AA2:AK13,10)))</f>
        <v>45</v>
      </c>
      <c r="AK1" s="605" t="str">
        <f>IF(Y5=1,CONCATENATE(VLOOKUP(Y3,AA16:AK27,11)),CONCATENATE(VLOOKUP(Y3,AA2:AK13,11)))</f>
        <v>40</v>
      </c>
    </row>
    <row r="2" spans="1:37" x14ac:dyDescent="0.25">
      <c r="A2" s="476" t="s">
        <v>122</v>
      </c>
      <c r="B2" s="477"/>
      <c r="C2" s="477"/>
      <c r="D2" s="477"/>
      <c r="E2" s="701">
        <f>Altalanos!$B$8</f>
        <v>0</v>
      </c>
      <c r="F2" s="477"/>
      <c r="G2" s="478"/>
      <c r="H2" s="479"/>
      <c r="I2" s="479"/>
      <c r="J2" s="480"/>
      <c r="K2" s="474"/>
      <c r="L2" s="474"/>
      <c r="M2" s="474"/>
      <c r="N2" s="138"/>
      <c r="O2" s="108"/>
      <c r="P2" s="138"/>
      <c r="Q2" s="108"/>
      <c r="R2" s="138"/>
      <c r="Y2" s="600"/>
      <c r="Z2" s="599"/>
      <c r="AA2" s="599" t="s">
        <v>164</v>
      </c>
      <c r="AB2" s="590">
        <v>150</v>
      </c>
      <c r="AC2" s="590">
        <v>120</v>
      </c>
      <c r="AD2" s="590">
        <v>100</v>
      </c>
      <c r="AE2" s="590">
        <v>80</v>
      </c>
      <c r="AF2" s="590">
        <v>70</v>
      </c>
      <c r="AG2" s="590">
        <v>60</v>
      </c>
      <c r="AH2" s="590">
        <v>55</v>
      </c>
      <c r="AI2" s="590">
        <v>50</v>
      </c>
      <c r="AJ2" s="590">
        <v>45</v>
      </c>
      <c r="AK2" s="590">
        <v>40</v>
      </c>
    </row>
    <row r="3" spans="1:37" x14ac:dyDescent="0.25">
      <c r="A3" s="54" t="s">
        <v>82</v>
      </c>
      <c r="B3" s="54"/>
      <c r="C3" s="54"/>
      <c r="D3" s="54"/>
      <c r="E3" s="54" t="s">
        <v>79</v>
      </c>
      <c r="F3" s="54"/>
      <c r="G3" s="54"/>
      <c r="H3" s="54" t="s">
        <v>87</v>
      </c>
      <c r="I3" s="54"/>
      <c r="J3" s="140"/>
      <c r="K3" s="54"/>
      <c r="L3" s="55" t="s">
        <v>88</v>
      </c>
      <c r="M3" s="54"/>
      <c r="N3" s="548"/>
      <c r="O3" s="547"/>
      <c r="P3" s="548"/>
      <c r="Q3" s="547"/>
      <c r="R3" s="549"/>
      <c r="Y3" s="599" t="str">
        <f>IF(H4="OB","A",IF(H4="IX","W",H4))</f>
        <v>F18+ "B"</v>
      </c>
      <c r="Z3" s="599"/>
      <c r="AA3" s="599" t="s">
        <v>194</v>
      </c>
      <c r="AB3" s="590">
        <v>120</v>
      </c>
      <c r="AC3" s="590">
        <v>90</v>
      </c>
      <c r="AD3" s="590">
        <v>65</v>
      </c>
      <c r="AE3" s="590">
        <v>55</v>
      </c>
      <c r="AF3" s="590">
        <v>50</v>
      </c>
      <c r="AG3" s="590">
        <v>45</v>
      </c>
      <c r="AH3" s="590">
        <v>40</v>
      </c>
      <c r="AI3" s="590">
        <v>35</v>
      </c>
      <c r="AJ3" s="590">
        <v>25</v>
      </c>
      <c r="AK3" s="590">
        <v>20</v>
      </c>
    </row>
    <row r="4" spans="1:37" ht="13.8" thickBot="1" x14ac:dyDescent="0.3">
      <c r="A4" s="770" t="str">
        <f>Altalanos!$A$10</f>
        <v xml:space="preserve">2026. május 7. </v>
      </c>
      <c r="B4" s="770"/>
      <c r="C4" s="770"/>
      <c r="D4" s="481"/>
      <c r="E4" s="482" t="str">
        <f>Altalanos!$C$10</f>
        <v>Gyula</v>
      </c>
      <c r="F4" s="482"/>
      <c r="G4" s="482"/>
      <c r="H4" s="485" t="s">
        <v>479</v>
      </c>
      <c r="I4" s="482"/>
      <c r="J4" s="484"/>
      <c r="K4" s="485"/>
      <c r="L4" s="487" t="str">
        <f>Altalanos!$E$10</f>
        <v>Kovács Zoltán</v>
      </c>
      <c r="M4" s="485"/>
      <c r="N4" s="550"/>
      <c r="O4" s="551"/>
      <c r="P4" s="589" t="s">
        <v>178</v>
      </c>
      <c r="Q4" s="590" t="s">
        <v>187</v>
      </c>
      <c r="R4" s="590" t="s">
        <v>183</v>
      </c>
      <c r="S4" s="44"/>
      <c r="Y4" s="599"/>
      <c r="Z4" s="599"/>
      <c r="AA4" s="599" t="s">
        <v>195</v>
      </c>
      <c r="AB4" s="590">
        <v>90</v>
      </c>
      <c r="AC4" s="590">
        <v>60</v>
      </c>
      <c r="AD4" s="590">
        <v>45</v>
      </c>
      <c r="AE4" s="590">
        <v>34</v>
      </c>
      <c r="AF4" s="590">
        <v>27</v>
      </c>
      <c r="AG4" s="590">
        <v>22</v>
      </c>
      <c r="AH4" s="590">
        <v>18</v>
      </c>
      <c r="AI4" s="590">
        <v>15</v>
      </c>
      <c r="AJ4" s="590">
        <v>12</v>
      </c>
      <c r="AK4" s="590">
        <v>9</v>
      </c>
    </row>
    <row r="5" spans="1:37" x14ac:dyDescent="0.25">
      <c r="A5" s="37"/>
      <c r="B5" s="37" t="s">
        <v>118</v>
      </c>
      <c r="C5" s="543" t="s">
        <v>162</v>
      </c>
      <c r="D5" s="37" t="s">
        <v>105</v>
      </c>
      <c r="E5" s="37" t="s">
        <v>167</v>
      </c>
      <c r="F5" s="37"/>
      <c r="G5" s="37" t="s">
        <v>86</v>
      </c>
      <c r="H5" s="37"/>
      <c r="I5" s="37" t="s">
        <v>90</v>
      </c>
      <c r="J5" s="37"/>
      <c r="K5" s="576" t="s">
        <v>168</v>
      </c>
      <c r="L5" s="576" t="s">
        <v>169</v>
      </c>
      <c r="M5" s="576" t="s">
        <v>170</v>
      </c>
      <c r="P5" s="591" t="s">
        <v>185</v>
      </c>
      <c r="Q5" s="592" t="s">
        <v>181</v>
      </c>
      <c r="R5" s="592" t="s">
        <v>188</v>
      </c>
      <c r="S5" s="44"/>
      <c r="Y5" s="599">
        <f>IF(OR(Altalanos!$A$8="F1",Altalanos!$A$8="F2",Altalanos!$A$8="N1",Altalanos!$A$8="N2"),1,2)</f>
        <v>2</v>
      </c>
      <c r="Z5" s="599"/>
      <c r="AA5" s="599" t="s">
        <v>196</v>
      </c>
      <c r="AB5" s="590">
        <v>60</v>
      </c>
      <c r="AC5" s="590">
        <v>40</v>
      </c>
      <c r="AD5" s="590">
        <v>30</v>
      </c>
      <c r="AE5" s="590">
        <v>20</v>
      </c>
      <c r="AF5" s="590">
        <v>18</v>
      </c>
      <c r="AG5" s="590">
        <v>15</v>
      </c>
      <c r="AH5" s="590">
        <v>12</v>
      </c>
      <c r="AI5" s="590">
        <v>10</v>
      </c>
      <c r="AJ5" s="590">
        <v>8</v>
      </c>
      <c r="AK5" s="590">
        <v>6</v>
      </c>
    </row>
    <row r="6" spans="1:37" x14ac:dyDescent="0.25">
      <c r="A6" s="521"/>
      <c r="B6" s="521"/>
      <c r="C6" s="575"/>
      <c r="D6" s="521"/>
      <c r="E6" s="521"/>
      <c r="F6" s="521"/>
      <c r="G6" s="521"/>
      <c r="H6" s="521"/>
      <c r="I6" s="521"/>
      <c r="J6" s="521"/>
      <c r="K6" s="521"/>
      <c r="L6" s="521"/>
      <c r="M6" s="521"/>
      <c r="P6" s="593" t="s">
        <v>186</v>
      </c>
      <c r="Q6" s="594" t="s">
        <v>189</v>
      </c>
      <c r="R6" s="594" t="s">
        <v>184</v>
      </c>
      <c r="S6" s="44"/>
      <c r="Y6" s="599"/>
      <c r="Z6" s="599"/>
      <c r="AA6" s="599" t="s">
        <v>197</v>
      </c>
      <c r="AB6" s="590">
        <v>40</v>
      </c>
      <c r="AC6" s="590">
        <v>25</v>
      </c>
      <c r="AD6" s="590">
        <v>18</v>
      </c>
      <c r="AE6" s="590">
        <v>13</v>
      </c>
      <c r="AF6" s="590">
        <v>10</v>
      </c>
      <c r="AG6" s="590">
        <v>8</v>
      </c>
      <c r="AH6" s="590">
        <v>6</v>
      </c>
      <c r="AI6" s="590">
        <v>5</v>
      </c>
      <c r="AJ6" s="590">
        <v>4</v>
      </c>
      <c r="AK6" s="590">
        <v>3</v>
      </c>
    </row>
    <row r="7" spans="1:37" x14ac:dyDescent="0.25">
      <c r="A7" s="552" t="s">
        <v>164</v>
      </c>
      <c r="B7" s="577"/>
      <c r="C7" s="579" t="str">
        <f>IF($B7="","",VLOOKUP($B7,#REF!,5))</f>
        <v/>
      </c>
      <c r="D7" s="579" t="str">
        <f>IF($B7="","",VLOOKUP($B7,#REF!,15))</f>
        <v/>
      </c>
      <c r="E7" s="774" t="s">
        <v>357</v>
      </c>
      <c r="F7" s="775"/>
      <c r="G7" s="774" t="s">
        <v>325</v>
      </c>
      <c r="H7" s="775"/>
      <c r="I7" s="733" t="s">
        <v>264</v>
      </c>
      <c r="J7" s="521"/>
      <c r="K7" s="606"/>
      <c r="L7" s="601" t="str">
        <f>IF(K7="","",CONCATENATE(VLOOKUP($Y$3,$AB$1:$AK$1,K7)," pont"))</f>
        <v/>
      </c>
      <c r="M7" s="607"/>
      <c r="P7" s="589" t="s">
        <v>192</v>
      </c>
      <c r="Q7" s="590" t="s">
        <v>180</v>
      </c>
      <c r="R7" s="590" t="s">
        <v>190</v>
      </c>
      <c r="Y7" s="599"/>
      <c r="Z7" s="599"/>
      <c r="AA7" s="599" t="s">
        <v>198</v>
      </c>
      <c r="AB7" s="590">
        <v>25</v>
      </c>
      <c r="AC7" s="590">
        <v>15</v>
      </c>
      <c r="AD7" s="590">
        <v>13</v>
      </c>
      <c r="AE7" s="590">
        <v>8</v>
      </c>
      <c r="AF7" s="590">
        <v>6</v>
      </c>
      <c r="AG7" s="590">
        <v>4</v>
      </c>
      <c r="AH7" s="590">
        <v>3</v>
      </c>
      <c r="AI7" s="590">
        <v>2</v>
      </c>
      <c r="AJ7" s="590">
        <v>1</v>
      </c>
      <c r="AK7" s="590">
        <v>0</v>
      </c>
    </row>
    <row r="8" spans="1:37" x14ac:dyDescent="0.25">
      <c r="A8" s="552"/>
      <c r="B8" s="578"/>
      <c r="C8" s="581"/>
      <c r="D8" s="581"/>
      <c r="E8" s="581"/>
      <c r="F8" s="581"/>
      <c r="G8" s="581"/>
      <c r="H8" s="581"/>
      <c r="I8" s="581"/>
      <c r="J8" s="521"/>
      <c r="K8" s="552"/>
      <c r="L8" s="552"/>
      <c r="M8" s="608"/>
      <c r="P8" s="591" t="s">
        <v>193</v>
      </c>
      <c r="Q8" s="592" t="s">
        <v>182</v>
      </c>
      <c r="R8" s="592" t="s">
        <v>191</v>
      </c>
      <c r="Y8" s="599"/>
      <c r="Z8" s="599"/>
      <c r="AA8" s="599" t="s">
        <v>199</v>
      </c>
      <c r="AB8" s="590">
        <v>15</v>
      </c>
      <c r="AC8" s="590">
        <v>10</v>
      </c>
      <c r="AD8" s="590">
        <v>7</v>
      </c>
      <c r="AE8" s="590">
        <v>5</v>
      </c>
      <c r="AF8" s="590">
        <v>4</v>
      </c>
      <c r="AG8" s="590">
        <v>3</v>
      </c>
      <c r="AH8" s="590">
        <v>2</v>
      </c>
      <c r="AI8" s="590">
        <v>1</v>
      </c>
      <c r="AJ8" s="590">
        <v>0</v>
      </c>
      <c r="AK8" s="590">
        <v>0</v>
      </c>
    </row>
    <row r="9" spans="1:37" x14ac:dyDescent="0.25">
      <c r="A9" s="552" t="s">
        <v>165</v>
      </c>
      <c r="B9" s="577"/>
      <c r="C9" s="579" t="str">
        <f>IF($B9="","",VLOOKUP($B9,#REF!,5))</f>
        <v/>
      </c>
      <c r="D9" s="579" t="str">
        <f>IF($B9="","",VLOOKUP($B9,#REF!,15))</f>
        <v/>
      </c>
      <c r="E9" s="774" t="s">
        <v>276</v>
      </c>
      <c r="F9" s="775"/>
      <c r="G9" s="774" t="s">
        <v>358</v>
      </c>
      <c r="H9" s="775"/>
      <c r="I9" s="733" t="s">
        <v>264</v>
      </c>
      <c r="J9" s="521"/>
      <c r="K9" s="606"/>
      <c r="L9" s="601" t="str">
        <f>IF(K9="","",CONCATENATE(VLOOKUP($Y$3,$AB$1:$AK$1,K9)," pont"))</f>
        <v/>
      </c>
      <c r="M9" s="607"/>
      <c r="Y9" s="599"/>
      <c r="Z9" s="599"/>
      <c r="AA9" s="599" t="s">
        <v>200</v>
      </c>
      <c r="AB9" s="590">
        <v>10</v>
      </c>
      <c r="AC9" s="590">
        <v>6</v>
      </c>
      <c r="AD9" s="590">
        <v>4</v>
      </c>
      <c r="AE9" s="590">
        <v>2</v>
      </c>
      <c r="AF9" s="590">
        <v>1</v>
      </c>
      <c r="AG9" s="590">
        <v>0</v>
      </c>
      <c r="AH9" s="590">
        <v>0</v>
      </c>
      <c r="AI9" s="590">
        <v>0</v>
      </c>
      <c r="AJ9" s="590">
        <v>0</v>
      </c>
      <c r="AK9" s="590">
        <v>0</v>
      </c>
    </row>
    <row r="10" spans="1:37" x14ac:dyDescent="0.25">
      <c r="A10" s="552"/>
      <c r="B10" s="578"/>
      <c r="C10" s="581"/>
      <c r="D10" s="581"/>
      <c r="E10" s="581"/>
      <c r="F10" s="581"/>
      <c r="G10" s="581"/>
      <c r="H10" s="581"/>
      <c r="I10" s="581"/>
      <c r="J10" s="521"/>
      <c r="K10" s="552"/>
      <c r="L10" s="552"/>
      <c r="M10" s="608"/>
      <c r="Y10" s="599"/>
      <c r="Z10" s="599"/>
      <c r="AA10" s="599" t="s">
        <v>201</v>
      </c>
      <c r="AB10" s="590">
        <v>6</v>
      </c>
      <c r="AC10" s="590">
        <v>3</v>
      </c>
      <c r="AD10" s="590">
        <v>2</v>
      </c>
      <c r="AE10" s="590">
        <v>1</v>
      </c>
      <c r="AF10" s="590">
        <v>0</v>
      </c>
      <c r="AG10" s="590">
        <v>0</v>
      </c>
      <c r="AH10" s="590">
        <v>0</v>
      </c>
      <c r="AI10" s="590">
        <v>0</v>
      </c>
      <c r="AJ10" s="590">
        <v>0</v>
      </c>
      <c r="AK10" s="590">
        <v>0</v>
      </c>
    </row>
    <row r="11" spans="1:37" x14ac:dyDescent="0.25">
      <c r="A11" s="552" t="s">
        <v>166</v>
      </c>
      <c r="B11" s="577"/>
      <c r="C11" s="579" t="str">
        <f>IF($B11="","",VLOOKUP($B11,#REF!,5))</f>
        <v/>
      </c>
      <c r="D11" s="579" t="str">
        <f>IF($B11="","",VLOOKUP($B11,#REF!,15))</f>
        <v/>
      </c>
      <c r="E11" s="774" t="s">
        <v>355</v>
      </c>
      <c r="F11" s="775"/>
      <c r="G11" s="774" t="s">
        <v>263</v>
      </c>
      <c r="H11" s="775"/>
      <c r="I11" s="733" t="s">
        <v>264</v>
      </c>
      <c r="J11" s="521"/>
      <c r="K11" s="606"/>
      <c r="L11" s="601" t="str">
        <f>IF(K11="","",CONCATENATE(VLOOKUP($Y$3,$AB$1:$AK$1,K11)," pont"))</f>
        <v/>
      </c>
      <c r="M11" s="607"/>
      <c r="Y11" s="599"/>
      <c r="Z11" s="599"/>
      <c r="AA11" s="599" t="s">
        <v>206</v>
      </c>
      <c r="AB11" s="590">
        <v>3</v>
      </c>
      <c r="AC11" s="590">
        <v>2</v>
      </c>
      <c r="AD11" s="590">
        <v>1</v>
      </c>
      <c r="AE11" s="590">
        <v>0</v>
      </c>
      <c r="AF11" s="590">
        <v>0</v>
      </c>
      <c r="AG11" s="590">
        <v>0</v>
      </c>
      <c r="AH11" s="590">
        <v>0</v>
      </c>
      <c r="AI11" s="590">
        <v>0</v>
      </c>
      <c r="AJ11" s="590">
        <v>0</v>
      </c>
      <c r="AK11" s="590">
        <v>0</v>
      </c>
    </row>
    <row r="12" spans="1:37" x14ac:dyDescent="0.25">
      <c r="A12" s="552"/>
      <c r="B12" s="578"/>
      <c r="C12" s="581"/>
      <c r="D12" s="581"/>
      <c r="E12" s="581"/>
      <c r="F12" s="581"/>
      <c r="G12" s="581"/>
      <c r="H12" s="581"/>
      <c r="I12" s="581"/>
      <c r="J12" s="521"/>
      <c r="K12" s="575"/>
      <c r="L12" s="575"/>
      <c r="M12" s="608"/>
      <c r="Y12" s="599"/>
      <c r="Z12" s="599"/>
      <c r="AA12" s="599" t="s">
        <v>202</v>
      </c>
      <c r="AB12" s="604">
        <v>0</v>
      </c>
      <c r="AC12" s="604">
        <v>0</v>
      </c>
      <c r="AD12" s="604">
        <v>0</v>
      </c>
      <c r="AE12" s="604">
        <v>0</v>
      </c>
      <c r="AF12" s="604">
        <v>0</v>
      </c>
      <c r="AG12" s="604">
        <v>0</v>
      </c>
      <c r="AH12" s="604">
        <v>0</v>
      </c>
      <c r="AI12" s="604">
        <v>0</v>
      </c>
      <c r="AJ12" s="604">
        <v>0</v>
      </c>
      <c r="AK12" s="604">
        <v>0</v>
      </c>
    </row>
    <row r="13" spans="1:37" x14ac:dyDescent="0.25">
      <c r="A13" s="552" t="s">
        <v>171</v>
      </c>
      <c r="B13" s="577"/>
      <c r="C13" s="579" t="str">
        <f>IF($B13="","",VLOOKUP($B13,#REF!,5))</f>
        <v/>
      </c>
      <c r="D13" s="579" t="str">
        <f>IF($B13="","",VLOOKUP($B13,#REF!,15))</f>
        <v/>
      </c>
      <c r="E13" s="774" t="s">
        <v>341</v>
      </c>
      <c r="F13" s="775"/>
      <c r="G13" s="774" t="s">
        <v>268</v>
      </c>
      <c r="H13" s="775"/>
      <c r="I13" s="733" t="s">
        <v>264</v>
      </c>
      <c r="J13" s="521"/>
      <c r="K13" s="606"/>
      <c r="L13" s="601" t="str">
        <f>IF(K13="","",CONCATENATE(VLOOKUP($Y$3,$AB$1:$AK$1,K13)," pont"))</f>
        <v/>
      </c>
      <c r="M13" s="607"/>
      <c r="Y13" s="599"/>
      <c r="Z13" s="599"/>
      <c r="AA13" s="599" t="s">
        <v>203</v>
      </c>
      <c r="AB13" s="604">
        <v>0</v>
      </c>
      <c r="AC13" s="604">
        <v>0</v>
      </c>
      <c r="AD13" s="604">
        <v>0</v>
      </c>
      <c r="AE13" s="604">
        <v>0</v>
      </c>
      <c r="AF13" s="604">
        <v>0</v>
      </c>
      <c r="AG13" s="604">
        <v>0</v>
      </c>
      <c r="AH13" s="604">
        <v>0</v>
      </c>
      <c r="AI13" s="604">
        <v>0</v>
      </c>
      <c r="AJ13" s="604">
        <v>0</v>
      </c>
      <c r="AK13" s="604">
        <v>0</v>
      </c>
    </row>
    <row r="14" spans="1:37" x14ac:dyDescent="0.25">
      <c r="A14" s="552"/>
      <c r="B14" s="578"/>
      <c r="C14" s="581"/>
      <c r="D14" s="581"/>
      <c r="E14" s="581"/>
      <c r="F14" s="581"/>
      <c r="G14" s="581"/>
      <c r="H14" s="581"/>
      <c r="I14" s="581"/>
      <c r="J14" s="521"/>
      <c r="K14" s="552"/>
      <c r="L14" s="552"/>
      <c r="M14" s="608"/>
      <c r="Y14" s="599"/>
      <c r="Z14" s="599"/>
      <c r="AA14" s="599"/>
      <c r="AB14" s="599"/>
      <c r="AC14" s="599"/>
      <c r="AD14" s="599"/>
      <c r="AE14" s="599"/>
      <c r="AF14" s="599"/>
      <c r="AG14" s="599"/>
      <c r="AH14" s="599"/>
      <c r="AI14" s="599"/>
      <c r="AJ14" s="599"/>
      <c r="AK14" s="599"/>
    </row>
    <row r="15" spans="1:37" x14ac:dyDescent="0.25">
      <c r="A15" s="552" t="s">
        <v>172</v>
      </c>
      <c r="B15" s="577"/>
      <c r="C15" s="579" t="str">
        <f>IF($B15="","",VLOOKUP($B15,#REF!,5))</f>
        <v/>
      </c>
      <c r="D15" s="579" t="str">
        <f>IF($B15="","",VLOOKUP($B15,#REF!,15))</f>
        <v/>
      </c>
      <c r="E15" s="774" t="s">
        <v>359</v>
      </c>
      <c r="F15" s="775"/>
      <c r="G15" s="774" t="s">
        <v>356</v>
      </c>
      <c r="H15" s="775"/>
      <c r="I15" s="733" t="s">
        <v>297</v>
      </c>
      <c r="J15" s="521"/>
      <c r="K15" s="606"/>
      <c r="L15" s="601" t="str">
        <f>IF(K15="","",CONCATENATE(VLOOKUP($Y$3,$AB$1:$AK$1,K15)," pont"))</f>
        <v/>
      </c>
      <c r="M15" s="607"/>
      <c r="Y15" s="599"/>
      <c r="Z15" s="599"/>
      <c r="AA15" s="599"/>
      <c r="AB15" s="599"/>
      <c r="AC15" s="599"/>
      <c r="AD15" s="599"/>
      <c r="AE15" s="599"/>
      <c r="AF15" s="599"/>
      <c r="AG15" s="599"/>
      <c r="AH15" s="599"/>
      <c r="AI15" s="599"/>
      <c r="AJ15" s="599"/>
      <c r="AK15" s="599"/>
    </row>
    <row r="16" spans="1:37" x14ac:dyDescent="0.25">
      <c r="A16" s="521"/>
      <c r="B16" s="521"/>
      <c r="C16" s="521"/>
      <c r="D16" s="521"/>
      <c r="E16" s="521"/>
      <c r="F16" s="521"/>
      <c r="G16" s="521"/>
      <c r="H16" s="521"/>
      <c r="I16" s="521"/>
      <c r="J16" s="521"/>
      <c r="K16" s="521"/>
      <c r="L16" s="521"/>
      <c r="M16" s="521"/>
      <c r="Y16" s="599"/>
      <c r="Z16" s="599"/>
      <c r="AA16" s="599" t="s">
        <v>164</v>
      </c>
      <c r="AB16" s="599">
        <v>300</v>
      </c>
      <c r="AC16" s="599">
        <v>250</v>
      </c>
      <c r="AD16" s="599">
        <v>220</v>
      </c>
      <c r="AE16" s="599">
        <v>180</v>
      </c>
      <c r="AF16" s="599">
        <v>160</v>
      </c>
      <c r="AG16" s="599">
        <v>150</v>
      </c>
      <c r="AH16" s="599">
        <v>140</v>
      </c>
      <c r="AI16" s="599">
        <v>130</v>
      </c>
      <c r="AJ16" s="599">
        <v>120</v>
      </c>
      <c r="AK16" s="599">
        <v>110</v>
      </c>
    </row>
    <row r="17" spans="1:37" x14ac:dyDescent="0.25">
      <c r="A17" s="521"/>
      <c r="B17" s="521"/>
      <c r="C17" s="521"/>
      <c r="D17" s="521"/>
      <c r="E17" s="521"/>
      <c r="F17" s="521"/>
      <c r="G17" s="521"/>
      <c r="H17" s="521"/>
      <c r="I17" s="521"/>
      <c r="J17" s="521"/>
      <c r="K17" s="521"/>
      <c r="L17" s="521"/>
      <c r="M17" s="521"/>
      <c r="Y17" s="599"/>
      <c r="Z17" s="599"/>
      <c r="AA17" s="599" t="s">
        <v>194</v>
      </c>
      <c r="AB17" s="599">
        <v>250</v>
      </c>
      <c r="AC17" s="599">
        <v>200</v>
      </c>
      <c r="AD17" s="599">
        <v>160</v>
      </c>
      <c r="AE17" s="599">
        <v>140</v>
      </c>
      <c r="AF17" s="599">
        <v>120</v>
      </c>
      <c r="AG17" s="599">
        <v>110</v>
      </c>
      <c r="AH17" s="599">
        <v>100</v>
      </c>
      <c r="AI17" s="599">
        <v>90</v>
      </c>
      <c r="AJ17" s="599">
        <v>80</v>
      </c>
      <c r="AK17" s="599">
        <v>70</v>
      </c>
    </row>
    <row r="18" spans="1:37" ht="18.75" customHeight="1" x14ac:dyDescent="0.25">
      <c r="A18" s="521"/>
      <c r="B18" s="768"/>
      <c r="C18" s="768"/>
      <c r="D18" s="766" t="str">
        <f>E7</f>
        <v>Dér</v>
      </c>
      <c r="E18" s="766"/>
      <c r="F18" s="766" t="str">
        <f>E9</f>
        <v>Nagy</v>
      </c>
      <c r="G18" s="766"/>
      <c r="H18" s="766" t="str">
        <f>E11</f>
        <v>Reisz</v>
      </c>
      <c r="I18" s="766"/>
      <c r="J18" s="766" t="str">
        <f>E13</f>
        <v>Szilágyi</v>
      </c>
      <c r="K18" s="766"/>
      <c r="L18" s="766" t="str">
        <f>E15</f>
        <v>Godó</v>
      </c>
      <c r="M18" s="766"/>
      <c r="Y18" s="599"/>
      <c r="Z18" s="599"/>
      <c r="AA18" s="599" t="s">
        <v>195</v>
      </c>
      <c r="AB18" s="599">
        <v>200</v>
      </c>
      <c r="AC18" s="599">
        <v>150</v>
      </c>
      <c r="AD18" s="599">
        <v>130</v>
      </c>
      <c r="AE18" s="599">
        <v>110</v>
      </c>
      <c r="AF18" s="599">
        <v>95</v>
      </c>
      <c r="AG18" s="599">
        <v>80</v>
      </c>
      <c r="AH18" s="599">
        <v>70</v>
      </c>
      <c r="AI18" s="599">
        <v>60</v>
      </c>
      <c r="AJ18" s="599">
        <v>55</v>
      </c>
      <c r="AK18" s="599">
        <v>50</v>
      </c>
    </row>
    <row r="19" spans="1:37" ht="18.75" customHeight="1" x14ac:dyDescent="0.25">
      <c r="A19" s="582" t="s">
        <v>164</v>
      </c>
      <c r="B19" s="764" t="str">
        <f>E7</f>
        <v>Dér</v>
      </c>
      <c r="C19" s="764"/>
      <c r="D19" s="767"/>
      <c r="E19" s="767"/>
      <c r="F19" s="765"/>
      <c r="G19" s="765"/>
      <c r="H19" s="765"/>
      <c r="I19" s="765"/>
      <c r="J19" s="766"/>
      <c r="K19" s="766"/>
      <c r="L19" s="766"/>
      <c r="M19" s="766"/>
      <c r="Y19" s="599"/>
      <c r="Z19" s="599"/>
      <c r="AA19" s="599" t="s">
        <v>196</v>
      </c>
      <c r="AB19" s="599">
        <v>150</v>
      </c>
      <c r="AC19" s="599">
        <v>120</v>
      </c>
      <c r="AD19" s="599">
        <v>100</v>
      </c>
      <c r="AE19" s="599">
        <v>80</v>
      </c>
      <c r="AF19" s="599">
        <v>70</v>
      </c>
      <c r="AG19" s="599">
        <v>60</v>
      </c>
      <c r="AH19" s="599">
        <v>55</v>
      </c>
      <c r="AI19" s="599">
        <v>50</v>
      </c>
      <c r="AJ19" s="599">
        <v>45</v>
      </c>
      <c r="AK19" s="599">
        <v>40</v>
      </c>
    </row>
    <row r="20" spans="1:37" ht="18.75" customHeight="1" x14ac:dyDescent="0.25">
      <c r="A20" s="582" t="s">
        <v>165</v>
      </c>
      <c r="B20" s="764" t="str">
        <f>E9</f>
        <v>Nagy</v>
      </c>
      <c r="C20" s="764"/>
      <c r="D20" s="765"/>
      <c r="E20" s="765"/>
      <c r="F20" s="767"/>
      <c r="G20" s="767"/>
      <c r="H20" s="765"/>
      <c r="I20" s="765"/>
      <c r="J20" s="765"/>
      <c r="K20" s="765"/>
      <c r="L20" s="766"/>
      <c r="M20" s="766"/>
      <c r="Y20" s="599"/>
      <c r="Z20" s="599"/>
      <c r="AA20" s="599" t="s">
        <v>197</v>
      </c>
      <c r="AB20" s="599">
        <v>120</v>
      </c>
      <c r="AC20" s="599">
        <v>90</v>
      </c>
      <c r="AD20" s="599">
        <v>65</v>
      </c>
      <c r="AE20" s="599">
        <v>55</v>
      </c>
      <c r="AF20" s="599">
        <v>50</v>
      </c>
      <c r="AG20" s="599">
        <v>45</v>
      </c>
      <c r="AH20" s="599">
        <v>40</v>
      </c>
      <c r="AI20" s="599">
        <v>35</v>
      </c>
      <c r="AJ20" s="599">
        <v>25</v>
      </c>
      <c r="AK20" s="599">
        <v>20</v>
      </c>
    </row>
    <row r="21" spans="1:37" ht="18.75" customHeight="1" x14ac:dyDescent="0.25">
      <c r="A21" s="582" t="s">
        <v>166</v>
      </c>
      <c r="B21" s="764" t="str">
        <f>E11</f>
        <v>Reisz</v>
      </c>
      <c r="C21" s="764"/>
      <c r="D21" s="765"/>
      <c r="E21" s="765"/>
      <c r="F21" s="765"/>
      <c r="G21" s="765"/>
      <c r="H21" s="767"/>
      <c r="I21" s="767"/>
      <c r="J21" s="765"/>
      <c r="K21" s="765"/>
      <c r="L21" s="765"/>
      <c r="M21" s="765"/>
      <c r="Y21" s="599"/>
      <c r="Z21" s="599"/>
      <c r="AA21" s="599" t="s">
        <v>198</v>
      </c>
      <c r="AB21" s="599">
        <v>90</v>
      </c>
      <c r="AC21" s="599">
        <v>60</v>
      </c>
      <c r="AD21" s="599">
        <v>45</v>
      </c>
      <c r="AE21" s="599">
        <v>34</v>
      </c>
      <c r="AF21" s="599">
        <v>27</v>
      </c>
      <c r="AG21" s="599">
        <v>22</v>
      </c>
      <c r="AH21" s="599">
        <v>18</v>
      </c>
      <c r="AI21" s="599">
        <v>15</v>
      </c>
      <c r="AJ21" s="599">
        <v>12</v>
      </c>
      <c r="AK21" s="599">
        <v>9</v>
      </c>
    </row>
    <row r="22" spans="1:37" ht="18.75" customHeight="1" x14ac:dyDescent="0.25">
      <c r="A22" s="582" t="s">
        <v>171</v>
      </c>
      <c r="B22" s="764" t="str">
        <f>E13</f>
        <v>Szilágyi</v>
      </c>
      <c r="C22" s="764"/>
      <c r="D22" s="765"/>
      <c r="E22" s="765"/>
      <c r="F22" s="765"/>
      <c r="G22" s="765"/>
      <c r="H22" s="766"/>
      <c r="I22" s="766"/>
      <c r="J22" s="767"/>
      <c r="K22" s="767"/>
      <c r="L22" s="765"/>
      <c r="M22" s="765"/>
      <c r="Y22" s="599"/>
      <c r="Z22" s="599"/>
      <c r="AA22" s="599" t="s">
        <v>199</v>
      </c>
      <c r="AB22" s="599">
        <v>60</v>
      </c>
      <c r="AC22" s="599">
        <v>40</v>
      </c>
      <c r="AD22" s="599">
        <v>30</v>
      </c>
      <c r="AE22" s="599">
        <v>20</v>
      </c>
      <c r="AF22" s="599">
        <v>18</v>
      </c>
      <c r="AG22" s="599">
        <v>15</v>
      </c>
      <c r="AH22" s="599">
        <v>12</v>
      </c>
      <c r="AI22" s="599">
        <v>10</v>
      </c>
      <c r="AJ22" s="599">
        <v>8</v>
      </c>
      <c r="AK22" s="599">
        <v>6</v>
      </c>
    </row>
    <row r="23" spans="1:37" ht="18.75" customHeight="1" x14ac:dyDescent="0.25">
      <c r="A23" s="582" t="s">
        <v>172</v>
      </c>
      <c r="B23" s="764" t="str">
        <f>E15</f>
        <v>Godó</v>
      </c>
      <c r="C23" s="764"/>
      <c r="D23" s="765"/>
      <c r="E23" s="765"/>
      <c r="F23" s="765"/>
      <c r="G23" s="765"/>
      <c r="H23" s="766"/>
      <c r="I23" s="766"/>
      <c r="J23" s="766"/>
      <c r="K23" s="766"/>
      <c r="L23" s="767"/>
      <c r="M23" s="767"/>
      <c r="Y23" s="599"/>
      <c r="Z23" s="599"/>
      <c r="AA23" s="599" t="s">
        <v>200</v>
      </c>
      <c r="AB23" s="599">
        <v>40</v>
      </c>
      <c r="AC23" s="599">
        <v>25</v>
      </c>
      <c r="AD23" s="599">
        <v>18</v>
      </c>
      <c r="AE23" s="599">
        <v>13</v>
      </c>
      <c r="AF23" s="599">
        <v>8</v>
      </c>
      <c r="AG23" s="599">
        <v>7</v>
      </c>
      <c r="AH23" s="599">
        <v>6</v>
      </c>
      <c r="AI23" s="599">
        <v>5</v>
      </c>
      <c r="AJ23" s="599">
        <v>4</v>
      </c>
      <c r="AK23" s="599">
        <v>3</v>
      </c>
    </row>
    <row r="24" spans="1:37" x14ac:dyDescent="0.25">
      <c r="A24" s="521"/>
      <c r="B24" s="521"/>
      <c r="C24" s="521"/>
      <c r="D24" s="521"/>
      <c r="E24" s="521"/>
      <c r="F24" s="521"/>
      <c r="G24" s="521"/>
      <c r="H24" s="521"/>
      <c r="I24" s="521"/>
      <c r="J24" s="521"/>
      <c r="K24" s="521"/>
      <c r="L24" s="521"/>
      <c r="M24" s="521"/>
      <c r="Y24" s="599"/>
      <c r="Z24" s="599"/>
      <c r="AA24" s="599" t="s">
        <v>201</v>
      </c>
      <c r="AB24" s="599">
        <v>25</v>
      </c>
      <c r="AC24" s="599">
        <v>15</v>
      </c>
      <c r="AD24" s="599">
        <v>13</v>
      </c>
      <c r="AE24" s="599">
        <v>7</v>
      </c>
      <c r="AF24" s="599">
        <v>6</v>
      </c>
      <c r="AG24" s="599">
        <v>5</v>
      </c>
      <c r="AH24" s="599">
        <v>4</v>
      </c>
      <c r="AI24" s="599">
        <v>3</v>
      </c>
      <c r="AJ24" s="599">
        <v>2</v>
      </c>
      <c r="AK24" s="599">
        <v>1</v>
      </c>
    </row>
    <row r="25" spans="1:37" x14ac:dyDescent="0.25">
      <c r="A25" s="521"/>
      <c r="B25" s="521"/>
      <c r="C25" s="521"/>
      <c r="D25" s="521"/>
      <c r="E25" s="521"/>
      <c r="F25" s="521"/>
      <c r="G25" s="521"/>
      <c r="H25" s="521"/>
      <c r="I25" s="521"/>
      <c r="J25" s="521"/>
      <c r="K25" s="521"/>
      <c r="L25" s="521"/>
      <c r="M25" s="521"/>
      <c r="Y25" s="599"/>
      <c r="Z25" s="599"/>
      <c r="AA25" s="599" t="s">
        <v>206</v>
      </c>
      <c r="AB25" s="599">
        <v>15</v>
      </c>
      <c r="AC25" s="599">
        <v>10</v>
      </c>
      <c r="AD25" s="599">
        <v>8</v>
      </c>
      <c r="AE25" s="599">
        <v>4</v>
      </c>
      <c r="AF25" s="599">
        <v>3</v>
      </c>
      <c r="AG25" s="599">
        <v>2</v>
      </c>
      <c r="AH25" s="599">
        <v>1</v>
      </c>
      <c r="AI25" s="599">
        <v>0</v>
      </c>
      <c r="AJ25" s="599">
        <v>0</v>
      </c>
      <c r="AK25" s="599">
        <v>0</v>
      </c>
    </row>
    <row r="26" spans="1:37" x14ac:dyDescent="0.25">
      <c r="A26" s="521"/>
      <c r="B26" s="521"/>
      <c r="C26" s="521"/>
      <c r="D26" s="521"/>
      <c r="E26" s="521"/>
      <c r="F26" s="521"/>
      <c r="G26" s="521"/>
      <c r="H26" s="521"/>
      <c r="I26" s="521"/>
      <c r="J26" s="521"/>
      <c r="K26" s="521"/>
      <c r="L26" s="521"/>
      <c r="M26" s="521"/>
      <c r="Y26" s="599"/>
      <c r="Z26" s="599"/>
      <c r="AA26" s="599" t="s">
        <v>202</v>
      </c>
      <c r="AB26" s="599">
        <v>10</v>
      </c>
      <c r="AC26" s="599">
        <v>6</v>
      </c>
      <c r="AD26" s="599">
        <v>4</v>
      </c>
      <c r="AE26" s="599">
        <v>2</v>
      </c>
      <c r="AF26" s="599">
        <v>1</v>
      </c>
      <c r="AG26" s="599">
        <v>0</v>
      </c>
      <c r="AH26" s="599">
        <v>0</v>
      </c>
      <c r="AI26" s="599">
        <v>0</v>
      </c>
      <c r="AJ26" s="599">
        <v>0</v>
      </c>
      <c r="AK26" s="599">
        <v>0</v>
      </c>
    </row>
    <row r="27" spans="1:37" x14ac:dyDescent="0.25">
      <c r="A27" s="521"/>
      <c r="B27" s="521"/>
      <c r="C27" s="521"/>
      <c r="D27" s="521"/>
      <c r="E27" s="521"/>
      <c r="F27" s="521"/>
      <c r="G27" s="521"/>
      <c r="H27" s="521"/>
      <c r="I27" s="521"/>
      <c r="J27" s="521"/>
      <c r="K27" s="521"/>
      <c r="L27" s="521"/>
      <c r="M27" s="521"/>
      <c r="Y27" s="599"/>
      <c r="Z27" s="599"/>
      <c r="AA27" s="599" t="s">
        <v>203</v>
      </c>
      <c r="AB27" s="599">
        <v>3</v>
      </c>
      <c r="AC27" s="599">
        <v>2</v>
      </c>
      <c r="AD27" s="599">
        <v>1</v>
      </c>
      <c r="AE27" s="599">
        <v>0</v>
      </c>
      <c r="AF27" s="599">
        <v>0</v>
      </c>
      <c r="AG27" s="599">
        <v>0</v>
      </c>
      <c r="AH27" s="599">
        <v>0</v>
      </c>
      <c r="AI27" s="599">
        <v>0</v>
      </c>
      <c r="AJ27" s="599">
        <v>0</v>
      </c>
      <c r="AK27" s="599">
        <v>0</v>
      </c>
    </row>
    <row r="28" spans="1:37" x14ac:dyDescent="0.25">
      <c r="A28" s="521"/>
      <c r="B28" s="521"/>
      <c r="C28" s="521"/>
      <c r="D28" s="521"/>
      <c r="E28" s="521"/>
      <c r="F28" s="521"/>
      <c r="G28" s="521"/>
      <c r="H28" s="521"/>
      <c r="I28" s="521"/>
      <c r="J28" s="521"/>
      <c r="K28" s="521"/>
      <c r="L28" s="521"/>
      <c r="M28" s="521"/>
    </row>
    <row r="29" spans="1:37" x14ac:dyDescent="0.25">
      <c r="A29" s="521"/>
      <c r="B29" s="521"/>
      <c r="C29" s="521"/>
      <c r="D29" s="521"/>
      <c r="E29" s="521"/>
      <c r="F29" s="521"/>
      <c r="G29" s="521"/>
      <c r="H29" s="521"/>
      <c r="I29" s="521"/>
      <c r="J29" s="521"/>
      <c r="K29" s="521"/>
      <c r="L29" s="521"/>
      <c r="M29" s="521"/>
    </row>
    <row r="30" spans="1:37" x14ac:dyDescent="0.25">
      <c r="A30" s="521"/>
      <c r="B30" s="521"/>
      <c r="C30" s="521"/>
      <c r="D30" s="521"/>
      <c r="E30" s="521"/>
      <c r="F30" s="521"/>
      <c r="G30" s="521"/>
      <c r="H30" s="521"/>
      <c r="I30" s="521"/>
      <c r="J30" s="521"/>
      <c r="K30" s="521"/>
      <c r="L30" s="521"/>
      <c r="M30" s="521"/>
    </row>
    <row r="31" spans="1:37" x14ac:dyDescent="0.25">
      <c r="A31" s="521"/>
      <c r="B31" s="521"/>
      <c r="C31" s="521"/>
      <c r="D31" s="521"/>
      <c r="E31" s="521"/>
      <c r="F31" s="521"/>
      <c r="G31" s="521"/>
      <c r="H31" s="521"/>
      <c r="I31" s="521"/>
      <c r="J31" s="521"/>
      <c r="K31" s="521"/>
      <c r="L31" s="521"/>
      <c r="M31" s="521"/>
    </row>
    <row r="32" spans="1:37" x14ac:dyDescent="0.25">
      <c r="A32" s="521"/>
      <c r="B32" s="521"/>
      <c r="C32" s="521"/>
      <c r="D32" s="521"/>
      <c r="E32" s="521"/>
      <c r="F32" s="521"/>
      <c r="G32" s="521"/>
      <c r="H32" s="521"/>
      <c r="I32" s="521"/>
      <c r="J32" s="521"/>
      <c r="K32" s="521"/>
      <c r="L32" s="499"/>
      <c r="M32" s="521"/>
    </row>
    <row r="33" spans="1:18" x14ac:dyDescent="0.25">
      <c r="A33" s="205" t="s">
        <v>105</v>
      </c>
      <c r="B33" s="206"/>
      <c r="C33" s="419"/>
      <c r="D33" s="558" t="s">
        <v>6</v>
      </c>
      <c r="E33" s="559" t="s">
        <v>107</v>
      </c>
      <c r="F33" s="573"/>
      <c r="G33" s="558" t="s">
        <v>6</v>
      </c>
      <c r="H33" s="559" t="s">
        <v>125</v>
      </c>
      <c r="I33" s="359"/>
      <c r="J33" s="559" t="s">
        <v>126</v>
      </c>
      <c r="K33" s="358" t="s">
        <v>127</v>
      </c>
      <c r="L33" s="37"/>
      <c r="M33" s="573"/>
      <c r="P33" s="554"/>
      <c r="Q33" s="554"/>
      <c r="R33" s="555"/>
    </row>
    <row r="34" spans="1:18" x14ac:dyDescent="0.25">
      <c r="A34" s="532" t="s">
        <v>106</v>
      </c>
      <c r="B34" s="533"/>
      <c r="C34" s="535"/>
      <c r="D34" s="560"/>
      <c r="E34" s="762"/>
      <c r="F34" s="762"/>
      <c r="G34" s="567" t="s">
        <v>7</v>
      </c>
      <c r="H34" s="533"/>
      <c r="I34" s="561"/>
      <c r="J34" s="568"/>
      <c r="K34" s="527" t="s">
        <v>111</v>
      </c>
      <c r="L34" s="574"/>
      <c r="M34" s="562"/>
      <c r="P34" s="556"/>
      <c r="Q34" s="556"/>
      <c r="R34" s="223"/>
    </row>
    <row r="35" spans="1:18" x14ac:dyDescent="0.25">
      <c r="A35" s="536" t="s">
        <v>124</v>
      </c>
      <c r="B35" s="330"/>
      <c r="C35" s="538"/>
      <c r="D35" s="563"/>
      <c r="E35" s="763"/>
      <c r="F35" s="763"/>
      <c r="G35" s="569" t="s">
        <v>8</v>
      </c>
      <c r="H35" s="89"/>
      <c r="I35" s="525"/>
      <c r="J35" s="90"/>
      <c r="K35" s="571"/>
      <c r="L35" s="499"/>
      <c r="M35" s="566"/>
      <c r="P35" s="223"/>
      <c r="Q35" s="217"/>
      <c r="R35" s="223"/>
    </row>
    <row r="36" spans="1:18" x14ac:dyDescent="0.25">
      <c r="A36" s="374"/>
      <c r="B36" s="375"/>
      <c r="C36" s="376"/>
      <c r="D36" s="563"/>
      <c r="E36" s="91"/>
      <c r="F36" s="521"/>
      <c r="G36" s="569" t="s">
        <v>9</v>
      </c>
      <c r="H36" s="89"/>
      <c r="I36" s="525"/>
      <c r="J36" s="90"/>
      <c r="K36" s="527" t="s">
        <v>112</v>
      </c>
      <c r="L36" s="574"/>
      <c r="M36" s="562"/>
      <c r="P36" s="556"/>
      <c r="Q36" s="556"/>
      <c r="R36" s="223"/>
    </row>
    <row r="37" spans="1:18" x14ac:dyDescent="0.25">
      <c r="A37" s="234"/>
      <c r="B37" s="146"/>
      <c r="C37" s="235"/>
      <c r="D37" s="563"/>
      <c r="E37" s="91"/>
      <c r="F37" s="521"/>
      <c r="G37" s="569" t="s">
        <v>10</v>
      </c>
      <c r="H37" s="89"/>
      <c r="I37" s="525"/>
      <c r="J37" s="90"/>
      <c r="K37" s="572"/>
      <c r="L37" s="521"/>
      <c r="M37" s="564"/>
      <c r="P37" s="223"/>
      <c r="Q37" s="217"/>
      <c r="R37" s="223"/>
    </row>
    <row r="38" spans="1:18" x14ac:dyDescent="0.25">
      <c r="A38" s="361"/>
      <c r="B38" s="377"/>
      <c r="C38" s="418"/>
      <c r="D38" s="563"/>
      <c r="E38" s="91"/>
      <c r="F38" s="521"/>
      <c r="G38" s="569" t="s">
        <v>11</v>
      </c>
      <c r="H38" s="89"/>
      <c r="I38" s="525"/>
      <c r="J38" s="90"/>
      <c r="K38" s="536"/>
      <c r="L38" s="499"/>
      <c r="M38" s="566"/>
      <c r="P38" s="223"/>
      <c r="Q38" s="217"/>
      <c r="R38" s="223"/>
    </row>
    <row r="39" spans="1:18" x14ac:dyDescent="0.25">
      <c r="A39" s="362"/>
      <c r="B39" s="24"/>
      <c r="C39" s="235"/>
      <c r="D39" s="563"/>
      <c r="E39" s="91"/>
      <c r="F39" s="521"/>
      <c r="G39" s="569" t="s">
        <v>12</v>
      </c>
      <c r="H39" s="89"/>
      <c r="I39" s="525"/>
      <c r="J39" s="90"/>
      <c r="K39" s="527" t="s">
        <v>92</v>
      </c>
      <c r="L39" s="574"/>
      <c r="M39" s="562"/>
      <c r="P39" s="556"/>
      <c r="Q39" s="556"/>
      <c r="R39" s="223"/>
    </row>
    <row r="40" spans="1:18" x14ac:dyDescent="0.25">
      <c r="A40" s="362"/>
      <c r="B40" s="24"/>
      <c r="C40" s="372"/>
      <c r="D40" s="563"/>
      <c r="E40" s="91"/>
      <c r="F40" s="521"/>
      <c r="G40" s="569" t="s">
        <v>13</v>
      </c>
      <c r="H40" s="89"/>
      <c r="I40" s="525"/>
      <c r="J40" s="90"/>
      <c r="K40" s="572"/>
      <c r="L40" s="521"/>
      <c r="M40" s="564"/>
      <c r="P40" s="223"/>
      <c r="Q40" s="217"/>
      <c r="R40" s="223"/>
    </row>
    <row r="41" spans="1:18" x14ac:dyDescent="0.25">
      <c r="A41" s="363"/>
      <c r="B41" s="360"/>
      <c r="C41" s="373"/>
      <c r="D41" s="565"/>
      <c r="E41" s="237"/>
      <c r="F41" s="499"/>
      <c r="G41" s="570" t="s">
        <v>14</v>
      </c>
      <c r="H41" s="330"/>
      <c r="I41" s="529"/>
      <c r="J41" s="239"/>
      <c r="K41" s="536" t="str">
        <f>L4</f>
        <v>Kovács Zoltán</v>
      </c>
      <c r="L41" s="499"/>
      <c r="M41" s="566"/>
      <c r="P41" s="223"/>
      <c r="Q41" s="217"/>
      <c r="R41" s="557"/>
    </row>
  </sheetData>
  <mergeCells count="50">
    <mergeCell ref="A1:F1"/>
    <mergeCell ref="A4:C4"/>
    <mergeCell ref="E7:F7"/>
    <mergeCell ref="G7:H7"/>
    <mergeCell ref="E9:F9"/>
    <mergeCell ref="G9:H9"/>
    <mergeCell ref="E11:F11"/>
    <mergeCell ref="G11:H11"/>
    <mergeCell ref="E13:F13"/>
    <mergeCell ref="G13:H13"/>
    <mergeCell ref="E15:F15"/>
    <mergeCell ref="G15:H15"/>
    <mergeCell ref="L19:M19"/>
    <mergeCell ref="B18:C18"/>
    <mergeCell ref="D18:E18"/>
    <mergeCell ref="F18:G18"/>
    <mergeCell ref="H18:I18"/>
    <mergeCell ref="J18:K18"/>
    <mergeCell ref="L18:M18"/>
    <mergeCell ref="B19:C19"/>
    <mergeCell ref="D19:E19"/>
    <mergeCell ref="F19:G19"/>
    <mergeCell ref="H19:I19"/>
    <mergeCell ref="J19:K19"/>
    <mergeCell ref="L21:M21"/>
    <mergeCell ref="B20:C20"/>
    <mergeCell ref="D20:E20"/>
    <mergeCell ref="F20:G20"/>
    <mergeCell ref="H20:I20"/>
    <mergeCell ref="J20:K20"/>
    <mergeCell ref="L20:M20"/>
    <mergeCell ref="B21:C21"/>
    <mergeCell ref="D21:E21"/>
    <mergeCell ref="F21:G21"/>
    <mergeCell ref="H21:I21"/>
    <mergeCell ref="J21:K21"/>
    <mergeCell ref="H23:I23"/>
    <mergeCell ref="J23:K23"/>
    <mergeCell ref="L23:M23"/>
    <mergeCell ref="B22:C22"/>
    <mergeCell ref="D22:E22"/>
    <mergeCell ref="F22:G22"/>
    <mergeCell ref="H22:I22"/>
    <mergeCell ref="J22:K22"/>
    <mergeCell ref="L22:M22"/>
    <mergeCell ref="E34:F34"/>
    <mergeCell ref="E35:F35"/>
    <mergeCell ref="B23:C23"/>
    <mergeCell ref="D23:E23"/>
    <mergeCell ref="F23:G23"/>
  </mergeCells>
  <conditionalFormatting sqref="E7 E9 E11 E13 E15">
    <cfRule type="cellIs" dxfId="502" priority="2" stopIfTrue="1" operator="equal">
      <formula>"Bye"</formula>
    </cfRule>
  </conditionalFormatting>
  <conditionalFormatting sqref="R41">
    <cfRule type="expression" dxfId="501"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B2E6D-8D69-464F-B080-3BC0D1E2E2C9}">
  <sheetPr codeName="Munka4">
    <tabColor indexed="11"/>
  </sheetPr>
  <dimension ref="A1:AK47"/>
  <sheetViews>
    <sheetView topLeftCell="D1" workbookViewId="0">
      <selection activeCell="O15" sqref="O15"/>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5" width="11.44140625" customWidth="1"/>
    <col min="16" max="17" width="8.44140625" customWidth="1"/>
    <col min="18" max="18" width="10.88671875" customWidth="1"/>
    <col min="19" max="21" width="8.44140625" customWidth="1"/>
    <col min="25" max="37" width="0" hidden="1" customWidth="1"/>
  </cols>
  <sheetData>
    <row r="1" spans="1:37" ht="24.6" x14ac:dyDescent="0.25">
      <c r="A1" s="769" t="str">
        <f>Altalanos!$A$6</f>
        <v>Diákolimpiai Döntő</v>
      </c>
      <c r="B1" s="769"/>
      <c r="C1" s="769"/>
      <c r="D1" s="769"/>
      <c r="E1" s="769"/>
      <c r="F1" s="769"/>
      <c r="G1" s="470"/>
      <c r="H1" s="473" t="s">
        <v>123</v>
      </c>
      <c r="I1" s="471"/>
      <c r="J1" s="472"/>
      <c r="L1" s="474"/>
      <c r="M1" s="475"/>
      <c r="N1" s="136"/>
      <c r="O1" s="136" t="s">
        <v>71</v>
      </c>
      <c r="P1" s="136"/>
      <c r="Q1" s="135"/>
      <c r="R1" s="136"/>
      <c r="AB1" s="605" t="str">
        <f>IF(Y5=1,CONCATENATE(VLOOKUP(Y3,AA16:AH27,2)),CONCATENATE(VLOOKUP(Y3,AA2:AK13,2)))</f>
        <v>150</v>
      </c>
      <c r="AC1" s="605" t="str">
        <f>IF(Y5=1,CONCATENATE(VLOOKUP(Y3,AA16:AK27,3)),CONCATENATE(VLOOKUP(Y3,AA2:AK13,3)))</f>
        <v>120</v>
      </c>
      <c r="AD1" s="605" t="str">
        <f>IF(Y5=1,CONCATENATE(VLOOKUP(Y3,AA16:AK27,4)),CONCATENATE(VLOOKUP(Y3,AA2:AK13,4)))</f>
        <v>100</v>
      </c>
      <c r="AE1" s="605" t="str">
        <f>IF(Y5=1,CONCATENATE(VLOOKUP(Y3,AA16:AK27,5)),CONCATENATE(VLOOKUP(Y3,AA2:AK13,5)))</f>
        <v>80</v>
      </c>
      <c r="AF1" s="605" t="str">
        <f>IF(Y5=1,CONCATENATE(VLOOKUP(Y3,AA16:AK27,6)),CONCATENATE(VLOOKUP(Y3,AA2:AK13,6)))</f>
        <v>70</v>
      </c>
      <c r="AG1" s="605" t="str">
        <f>IF(Y5=1,CONCATENATE(VLOOKUP(Y3,AA16:AK27,7)),CONCATENATE(VLOOKUP(Y3,AA2:AK13,7)))</f>
        <v>60</v>
      </c>
      <c r="AH1" s="605" t="str">
        <f>IF(Y5=1,CONCATENATE(VLOOKUP(Y3,AA16:AK27,8)),CONCATENATE(VLOOKUP(Y3,AA2:AK13,8)))</f>
        <v>55</v>
      </c>
      <c r="AI1" s="605" t="str">
        <f>IF(Y5=1,CONCATENATE(VLOOKUP(Y3,AA16:AK27,9)),CONCATENATE(VLOOKUP(Y3,AA2:AK13,9)))</f>
        <v>50</v>
      </c>
      <c r="AJ1" s="605" t="str">
        <f>IF(Y5=1,CONCATENATE(VLOOKUP(Y3,AA16:AK27,10)),CONCATENATE(VLOOKUP(Y3,AA2:AK13,10)))</f>
        <v>45</v>
      </c>
      <c r="AK1" s="605" t="str">
        <f>IF(Y5=1,CONCATENATE(VLOOKUP(Y3,AA16:AK27,11)),CONCATENATE(VLOOKUP(Y3,AA2:AK13,11)))</f>
        <v>40</v>
      </c>
    </row>
    <row r="2" spans="1:37" x14ac:dyDescent="0.25">
      <c r="A2" s="476" t="s">
        <v>122</v>
      </c>
      <c r="B2" s="477"/>
      <c r="C2" s="477"/>
      <c r="D2" s="477"/>
      <c r="E2" s="477">
        <f>Altalanos!$A$8</f>
        <v>0</v>
      </c>
      <c r="F2" s="477"/>
      <c r="G2" s="478"/>
      <c r="H2" s="479"/>
      <c r="I2" s="479"/>
      <c r="J2" s="480"/>
      <c r="K2" s="474"/>
      <c r="L2" s="474"/>
      <c r="M2" s="474"/>
      <c r="N2" s="138"/>
      <c r="O2" s="108"/>
      <c r="P2" s="138"/>
      <c r="Q2" s="108"/>
      <c r="R2" s="138"/>
      <c r="Y2" s="600"/>
      <c r="Z2" s="599"/>
      <c r="AA2" s="599" t="s">
        <v>164</v>
      </c>
      <c r="AB2" s="590">
        <v>150</v>
      </c>
      <c r="AC2" s="590">
        <v>120</v>
      </c>
      <c r="AD2" s="590">
        <v>100</v>
      </c>
      <c r="AE2" s="590">
        <v>80</v>
      </c>
      <c r="AF2" s="590">
        <v>70</v>
      </c>
      <c r="AG2" s="590">
        <v>60</v>
      </c>
      <c r="AH2" s="590">
        <v>55</v>
      </c>
      <c r="AI2" s="590">
        <v>50</v>
      </c>
      <c r="AJ2" s="590">
        <v>45</v>
      </c>
      <c r="AK2" s="590">
        <v>40</v>
      </c>
    </row>
    <row r="3" spans="1:37" x14ac:dyDescent="0.25">
      <c r="A3" s="54" t="s">
        <v>82</v>
      </c>
      <c r="B3" s="54"/>
      <c r="C3" s="54"/>
      <c r="D3" s="54"/>
      <c r="E3" s="54" t="s">
        <v>79</v>
      </c>
      <c r="F3" s="54"/>
      <c r="G3" s="54"/>
      <c r="H3" s="54" t="s">
        <v>87</v>
      </c>
      <c r="I3" s="54"/>
      <c r="J3" s="140"/>
      <c r="K3" s="54"/>
      <c r="L3" s="55" t="s">
        <v>88</v>
      </c>
      <c r="M3" s="54"/>
      <c r="N3" s="548"/>
      <c r="O3" s="547"/>
      <c r="P3" s="548"/>
      <c r="Y3" s="599" t="str">
        <f>IF(H4="OB","A",IF(H4="IX","W",H4))</f>
        <v>F12 "A"</v>
      </c>
      <c r="Z3" s="599"/>
      <c r="AA3" s="599" t="s">
        <v>194</v>
      </c>
      <c r="AB3" s="590">
        <v>120</v>
      </c>
      <c r="AC3" s="590">
        <v>90</v>
      </c>
      <c r="AD3" s="590">
        <v>65</v>
      </c>
      <c r="AE3" s="590">
        <v>55</v>
      </c>
      <c r="AF3" s="590">
        <v>50</v>
      </c>
      <c r="AG3" s="590">
        <v>45</v>
      </c>
      <c r="AH3" s="590">
        <v>40</v>
      </c>
      <c r="AI3" s="590">
        <v>35</v>
      </c>
      <c r="AJ3" s="590">
        <v>25</v>
      </c>
      <c r="AK3" s="590">
        <v>20</v>
      </c>
    </row>
    <row r="4" spans="1:37" ht="13.8" thickBot="1" x14ac:dyDescent="0.3">
      <c r="A4" s="770" t="str">
        <f>Altalanos!$A$10</f>
        <v xml:space="preserve">2026. május 7. </v>
      </c>
      <c r="B4" s="770"/>
      <c r="C4" s="770"/>
      <c r="D4" s="481"/>
      <c r="E4" s="482" t="str">
        <f>Altalanos!$C$10</f>
        <v>Gyula</v>
      </c>
      <c r="F4" s="482"/>
      <c r="G4" s="482"/>
      <c r="H4" s="485" t="s">
        <v>480</v>
      </c>
      <c r="I4" s="482"/>
      <c r="J4" s="484"/>
      <c r="K4" s="485"/>
      <c r="L4" s="487" t="str">
        <f>Altalanos!$E$10</f>
        <v>Kovács Zoltán</v>
      </c>
      <c r="M4" s="485"/>
      <c r="N4" s="550"/>
      <c r="O4" s="551"/>
      <c r="P4" s="550"/>
      <c r="Y4" s="599"/>
      <c r="Z4" s="599"/>
      <c r="AA4" s="599" t="s">
        <v>195</v>
      </c>
      <c r="AB4" s="590">
        <v>90</v>
      </c>
      <c r="AC4" s="590">
        <v>60</v>
      </c>
      <c r="AD4" s="590">
        <v>45</v>
      </c>
      <c r="AE4" s="590">
        <v>34</v>
      </c>
      <c r="AF4" s="590">
        <v>27</v>
      </c>
      <c r="AG4" s="590">
        <v>22</v>
      </c>
      <c r="AH4" s="590">
        <v>18</v>
      </c>
      <c r="AI4" s="590">
        <v>15</v>
      </c>
      <c r="AJ4" s="590">
        <v>12</v>
      </c>
      <c r="AK4" s="590">
        <v>9</v>
      </c>
    </row>
    <row r="5" spans="1:37" x14ac:dyDescent="0.25">
      <c r="A5" s="37"/>
      <c r="B5" s="37" t="s">
        <v>118</v>
      </c>
      <c r="C5" s="543" t="s">
        <v>162</v>
      </c>
      <c r="D5" s="37" t="s">
        <v>105</v>
      </c>
      <c r="E5" s="37" t="s">
        <v>167</v>
      </c>
      <c r="F5" s="37"/>
      <c r="G5" s="37" t="s">
        <v>86</v>
      </c>
      <c r="H5" s="37"/>
      <c r="I5" s="37" t="s">
        <v>90</v>
      </c>
      <c r="J5" s="37"/>
      <c r="K5" s="576" t="s">
        <v>168</v>
      </c>
      <c r="L5" s="576" t="s">
        <v>169</v>
      </c>
      <c r="M5" s="576" t="s">
        <v>170</v>
      </c>
      <c r="O5" s="589" t="s">
        <v>178</v>
      </c>
      <c r="P5" s="590" t="s">
        <v>184</v>
      </c>
      <c r="R5" s="589" t="s">
        <v>178</v>
      </c>
      <c r="S5" s="685" t="s">
        <v>218</v>
      </c>
      <c r="Y5" s="599">
        <f>IF(OR(Altalanos!$A$8="F1",Altalanos!$A$8="F2",Altalanos!$A$8="N1",Altalanos!$A$8="N2"),1,2)</f>
        <v>2</v>
      </c>
      <c r="Z5" s="599"/>
      <c r="AA5" s="599" t="s">
        <v>196</v>
      </c>
      <c r="AB5" s="590">
        <v>60</v>
      </c>
      <c r="AC5" s="590">
        <v>40</v>
      </c>
      <c r="AD5" s="590">
        <v>30</v>
      </c>
      <c r="AE5" s="590">
        <v>20</v>
      </c>
      <c r="AF5" s="590">
        <v>18</v>
      </c>
      <c r="AG5" s="590">
        <v>15</v>
      </c>
      <c r="AH5" s="590">
        <v>12</v>
      </c>
      <c r="AI5" s="590">
        <v>10</v>
      </c>
      <c r="AJ5" s="590">
        <v>8</v>
      </c>
      <c r="AK5" s="590">
        <v>6</v>
      </c>
    </row>
    <row r="6" spans="1:37" x14ac:dyDescent="0.25">
      <c r="A6" s="521"/>
      <c r="B6" s="521"/>
      <c r="C6" s="575"/>
      <c r="D6" s="521"/>
      <c r="E6" s="521"/>
      <c r="F6" s="521"/>
      <c r="G6" s="521"/>
      <c r="H6" s="521"/>
      <c r="I6" s="521"/>
      <c r="J6" s="521"/>
      <c r="K6" s="521"/>
      <c r="L6" s="521"/>
      <c r="M6" s="521"/>
      <c r="O6" s="591" t="s">
        <v>185</v>
      </c>
      <c r="P6" s="592" t="s">
        <v>180</v>
      </c>
      <c r="R6" s="591" t="s">
        <v>185</v>
      </c>
      <c r="S6" s="686" t="s">
        <v>219</v>
      </c>
      <c r="Y6" s="599"/>
      <c r="Z6" s="599"/>
      <c r="AA6" s="599" t="s">
        <v>197</v>
      </c>
      <c r="AB6" s="590">
        <v>40</v>
      </c>
      <c r="AC6" s="590">
        <v>25</v>
      </c>
      <c r="AD6" s="590">
        <v>18</v>
      </c>
      <c r="AE6" s="590">
        <v>13</v>
      </c>
      <c r="AF6" s="590">
        <v>10</v>
      </c>
      <c r="AG6" s="590">
        <v>8</v>
      </c>
      <c r="AH6" s="590">
        <v>6</v>
      </c>
      <c r="AI6" s="590">
        <v>5</v>
      </c>
      <c r="AJ6" s="590">
        <v>4</v>
      </c>
      <c r="AK6" s="590">
        <v>3</v>
      </c>
    </row>
    <row r="7" spans="1:37" x14ac:dyDescent="0.25">
      <c r="A7" s="583" t="s">
        <v>164</v>
      </c>
      <c r="B7" s="595"/>
      <c r="C7" s="545" t="str">
        <f>IF($B7="","",VLOOKUP($B7,#REF!,5))</f>
        <v/>
      </c>
      <c r="D7" s="545">
        <v>2</v>
      </c>
      <c r="E7" s="735" t="s">
        <v>267</v>
      </c>
      <c r="F7" s="544"/>
      <c r="G7" s="735" t="s">
        <v>268</v>
      </c>
      <c r="H7" s="544"/>
      <c r="I7" s="735" t="s">
        <v>246</v>
      </c>
      <c r="J7" s="521"/>
      <c r="K7" s="606"/>
      <c r="L7" s="601" t="str">
        <f>IF(K7="","",CONCATENATE(VLOOKUP($Y$3,$AB$1:$AK$1,K7)," pont"))</f>
        <v/>
      </c>
      <c r="M7" s="607"/>
      <c r="O7" s="593" t="s">
        <v>186</v>
      </c>
      <c r="P7" s="594" t="s">
        <v>182</v>
      </c>
      <c r="R7" s="593" t="s">
        <v>186</v>
      </c>
      <c r="S7" s="687" t="s">
        <v>190</v>
      </c>
      <c r="Y7" s="599"/>
      <c r="Z7" s="599"/>
      <c r="AA7" s="599" t="s">
        <v>198</v>
      </c>
      <c r="AB7" s="590">
        <v>25</v>
      </c>
      <c r="AC7" s="590">
        <v>15</v>
      </c>
      <c r="AD7" s="590">
        <v>13</v>
      </c>
      <c r="AE7" s="590">
        <v>8</v>
      </c>
      <c r="AF7" s="590">
        <v>6</v>
      </c>
      <c r="AG7" s="590">
        <v>4</v>
      </c>
      <c r="AH7" s="590">
        <v>3</v>
      </c>
      <c r="AI7" s="590">
        <v>2</v>
      </c>
      <c r="AJ7" s="590">
        <v>1</v>
      </c>
      <c r="AK7" s="590">
        <v>0</v>
      </c>
    </row>
    <row r="8" spans="1:37" x14ac:dyDescent="0.25">
      <c r="A8" s="552"/>
      <c r="B8" s="596"/>
      <c r="C8" s="553"/>
      <c r="D8" s="553"/>
      <c r="E8" s="553"/>
      <c r="F8" s="553"/>
      <c r="G8" s="553"/>
      <c r="H8" s="553"/>
      <c r="I8" s="553"/>
      <c r="J8" s="521"/>
      <c r="K8" s="552"/>
      <c r="L8" s="552"/>
      <c r="M8" s="608"/>
      <c r="Y8" s="599"/>
      <c r="Z8" s="599"/>
      <c r="AA8" s="599" t="s">
        <v>199</v>
      </c>
      <c r="AB8" s="590">
        <v>15</v>
      </c>
      <c r="AC8" s="590">
        <v>10</v>
      </c>
      <c r="AD8" s="590">
        <v>7</v>
      </c>
      <c r="AE8" s="590">
        <v>5</v>
      </c>
      <c r="AF8" s="590">
        <v>4</v>
      </c>
      <c r="AG8" s="590">
        <v>3</v>
      </c>
      <c r="AH8" s="590">
        <v>2</v>
      </c>
      <c r="AI8" s="590">
        <v>1</v>
      </c>
      <c r="AJ8" s="590">
        <v>0</v>
      </c>
      <c r="AK8" s="590">
        <v>0</v>
      </c>
    </row>
    <row r="9" spans="1:37" x14ac:dyDescent="0.25">
      <c r="A9" s="552" t="s">
        <v>165</v>
      </c>
      <c r="B9" s="597"/>
      <c r="C9" s="545" t="str">
        <f>IF($B9="","",VLOOKUP($B9,#REF!,5))</f>
        <v/>
      </c>
      <c r="D9" s="545">
        <v>61</v>
      </c>
      <c r="E9" s="734" t="s">
        <v>274</v>
      </c>
      <c r="F9" s="546"/>
      <c r="G9" s="734" t="s">
        <v>275</v>
      </c>
      <c r="H9" s="546"/>
      <c r="I9" s="734" t="s">
        <v>273</v>
      </c>
      <c r="J9" s="521"/>
      <c r="K9" s="606"/>
      <c r="L9" s="601" t="str">
        <f>IF(K9="","",CONCATENATE(VLOOKUP($Y$3,$AB$1:$AK$1,K9)," pont"))</f>
        <v/>
      </c>
      <c r="M9" s="607"/>
      <c r="Y9" s="599"/>
      <c r="Z9" s="599"/>
      <c r="AA9" s="599" t="s">
        <v>200</v>
      </c>
      <c r="AB9" s="590">
        <v>10</v>
      </c>
      <c r="AC9" s="590">
        <v>6</v>
      </c>
      <c r="AD9" s="590">
        <v>4</v>
      </c>
      <c r="AE9" s="590">
        <v>2</v>
      </c>
      <c r="AF9" s="590">
        <v>1</v>
      </c>
      <c r="AG9" s="590">
        <v>0</v>
      </c>
      <c r="AH9" s="590">
        <v>0</v>
      </c>
      <c r="AI9" s="590">
        <v>0</v>
      </c>
      <c r="AJ9" s="590">
        <v>0</v>
      </c>
      <c r="AK9" s="590">
        <v>0</v>
      </c>
    </row>
    <row r="10" spans="1:37" x14ac:dyDescent="0.25">
      <c r="A10" s="552"/>
      <c r="B10" s="596"/>
      <c r="C10" s="553"/>
      <c r="D10" s="553"/>
      <c r="E10" s="553"/>
      <c r="F10" s="553"/>
      <c r="G10" s="553"/>
      <c r="H10" s="553"/>
      <c r="I10" s="553"/>
      <c r="J10" s="521"/>
      <c r="K10" s="552"/>
      <c r="L10" s="552"/>
      <c r="M10" s="608"/>
      <c r="Y10" s="599"/>
      <c r="Z10" s="599"/>
      <c r="AA10" s="599" t="s">
        <v>201</v>
      </c>
      <c r="AB10" s="590">
        <v>6</v>
      </c>
      <c r="AC10" s="590">
        <v>3</v>
      </c>
      <c r="AD10" s="590">
        <v>2</v>
      </c>
      <c r="AE10" s="590">
        <v>1</v>
      </c>
      <c r="AF10" s="590">
        <v>0</v>
      </c>
      <c r="AG10" s="590">
        <v>0</v>
      </c>
      <c r="AH10" s="590">
        <v>0</v>
      </c>
      <c r="AI10" s="590">
        <v>0</v>
      </c>
      <c r="AJ10" s="590">
        <v>0</v>
      </c>
      <c r="AK10" s="590">
        <v>0</v>
      </c>
    </row>
    <row r="11" spans="1:37" x14ac:dyDescent="0.25">
      <c r="A11" s="552" t="s">
        <v>166</v>
      </c>
      <c r="B11" s="597"/>
      <c r="C11" s="545" t="str">
        <f>IF($B11="","",VLOOKUP($B11,#REF!,5))</f>
        <v/>
      </c>
      <c r="D11" s="545" t="str">
        <f>IF($B11="","",VLOOKUP($B11,#REF!,15))</f>
        <v/>
      </c>
      <c r="E11" s="734" t="s">
        <v>276</v>
      </c>
      <c r="F11" s="546"/>
      <c r="G11" s="734" t="s">
        <v>277</v>
      </c>
      <c r="H11" s="546"/>
      <c r="I11" s="734" t="s">
        <v>278</v>
      </c>
      <c r="J11" s="521"/>
      <c r="K11" s="606"/>
      <c r="L11" s="601" t="str">
        <f>IF(K11="","",CONCATENATE(VLOOKUP($Y$3,$AB$1:$AK$1,K11)," pont"))</f>
        <v/>
      </c>
      <c r="M11" s="607"/>
      <c r="Y11" s="599"/>
      <c r="Z11" s="599"/>
      <c r="AA11" s="599" t="s">
        <v>206</v>
      </c>
      <c r="AB11" s="590">
        <v>3</v>
      </c>
      <c r="AC11" s="590">
        <v>2</v>
      </c>
      <c r="AD11" s="590">
        <v>1</v>
      </c>
      <c r="AE11" s="590">
        <v>0</v>
      </c>
      <c r="AF11" s="590">
        <v>0</v>
      </c>
      <c r="AG11" s="590">
        <v>0</v>
      </c>
      <c r="AH11" s="590">
        <v>0</v>
      </c>
      <c r="AI11" s="590">
        <v>0</v>
      </c>
      <c r="AJ11" s="590">
        <v>0</v>
      </c>
      <c r="AK11" s="590">
        <v>0</v>
      </c>
    </row>
    <row r="12" spans="1:37" x14ac:dyDescent="0.25">
      <c r="A12" s="521"/>
      <c r="B12" s="583"/>
      <c r="C12" s="575"/>
      <c r="D12" s="521"/>
      <c r="E12" s="521"/>
      <c r="F12" s="521"/>
      <c r="G12" s="521"/>
      <c r="H12" s="521"/>
      <c r="I12" s="521"/>
      <c r="J12" s="521"/>
      <c r="K12" s="575"/>
      <c r="L12" s="575"/>
      <c r="M12" s="608"/>
      <c r="Y12" s="599"/>
      <c r="Z12" s="599"/>
      <c r="AA12" s="599" t="s">
        <v>202</v>
      </c>
      <c r="AB12" s="604">
        <v>0</v>
      </c>
      <c r="AC12" s="604">
        <v>0</v>
      </c>
      <c r="AD12" s="604">
        <v>0</v>
      </c>
      <c r="AE12" s="604">
        <v>0</v>
      </c>
      <c r="AF12" s="604">
        <v>0</v>
      </c>
      <c r="AG12" s="604">
        <v>0</v>
      </c>
      <c r="AH12" s="604">
        <v>0</v>
      </c>
      <c r="AI12" s="604">
        <v>0</v>
      </c>
      <c r="AJ12" s="604">
        <v>0</v>
      </c>
      <c r="AK12" s="604">
        <v>0</v>
      </c>
    </row>
    <row r="13" spans="1:37" x14ac:dyDescent="0.25">
      <c r="A13" s="583" t="s">
        <v>171</v>
      </c>
      <c r="B13" s="595"/>
      <c r="C13" s="545" t="str">
        <f>IF($B13="","",VLOOKUP($B13,#REF!,5))</f>
        <v/>
      </c>
      <c r="D13" s="545">
        <v>8</v>
      </c>
      <c r="E13" s="735" t="s">
        <v>269</v>
      </c>
      <c r="F13" s="544"/>
      <c r="G13" s="735" t="s">
        <v>270</v>
      </c>
      <c r="H13" s="544"/>
      <c r="I13" s="735" t="s">
        <v>246</v>
      </c>
      <c r="J13" s="521"/>
      <c r="K13" s="606"/>
      <c r="L13" s="601" t="str">
        <f>IF(K13="","",CONCATENATE(VLOOKUP($Y$3,$AB$1:$AK$1,K13)," pont"))</f>
        <v/>
      </c>
      <c r="M13" s="607"/>
      <c r="Y13" s="599"/>
      <c r="Z13" s="599"/>
      <c r="AA13" s="599" t="s">
        <v>203</v>
      </c>
      <c r="AB13" s="604">
        <v>0</v>
      </c>
      <c r="AC13" s="604">
        <v>0</v>
      </c>
      <c r="AD13" s="604">
        <v>0</v>
      </c>
      <c r="AE13" s="604">
        <v>0</v>
      </c>
      <c r="AF13" s="604">
        <v>0</v>
      </c>
      <c r="AG13" s="604">
        <v>0</v>
      </c>
      <c r="AH13" s="604">
        <v>0</v>
      </c>
      <c r="AI13" s="604">
        <v>0</v>
      </c>
      <c r="AJ13" s="604">
        <v>0</v>
      </c>
      <c r="AK13" s="604">
        <v>0</v>
      </c>
    </row>
    <row r="14" spans="1:37" x14ac:dyDescent="0.25">
      <c r="A14" s="552"/>
      <c r="B14" s="596"/>
      <c r="C14" s="553"/>
      <c r="D14" s="553"/>
      <c r="E14" s="553"/>
      <c r="F14" s="553"/>
      <c r="G14" s="553"/>
      <c r="H14" s="553"/>
      <c r="I14" s="553"/>
      <c r="J14" s="521"/>
      <c r="K14" s="552"/>
      <c r="L14" s="552"/>
      <c r="M14" s="608"/>
      <c r="Y14" s="599"/>
      <c r="Z14" s="599"/>
      <c r="AA14" s="599"/>
      <c r="AB14" s="599"/>
      <c r="AC14" s="599"/>
      <c r="AD14" s="599"/>
      <c r="AE14" s="599"/>
      <c r="AF14" s="599"/>
      <c r="AG14" s="599"/>
      <c r="AH14" s="599"/>
      <c r="AI14" s="599"/>
      <c r="AJ14" s="599"/>
      <c r="AK14" s="599"/>
    </row>
    <row r="15" spans="1:37" x14ac:dyDescent="0.25">
      <c r="A15" s="552" t="s">
        <v>172</v>
      </c>
      <c r="B15" s="597"/>
      <c r="C15" s="545" t="str">
        <f>IF($B15="","",VLOOKUP($B15,#REF!,5))</f>
        <v/>
      </c>
      <c r="D15" s="545">
        <v>82</v>
      </c>
      <c r="E15" s="734" t="s">
        <v>271</v>
      </c>
      <c r="F15" s="546"/>
      <c r="G15" s="734" t="s">
        <v>272</v>
      </c>
      <c r="H15" s="546"/>
      <c r="I15" s="734" t="s">
        <v>273</v>
      </c>
      <c r="J15" s="521"/>
      <c r="K15" s="606"/>
      <c r="L15" s="601" t="str">
        <f>IF(K15="","",CONCATENATE(VLOOKUP($Y$3,$AB$1:$AK$1,K15)," pont"))</f>
        <v/>
      </c>
      <c r="M15" s="607"/>
      <c r="Y15" s="599"/>
      <c r="Z15" s="599"/>
      <c r="AA15" s="599"/>
      <c r="AB15" s="599"/>
      <c r="AC15" s="599"/>
      <c r="AD15" s="599"/>
      <c r="AE15" s="599"/>
      <c r="AF15" s="599"/>
      <c r="AG15" s="599"/>
      <c r="AH15" s="599"/>
      <c r="AI15" s="599"/>
      <c r="AJ15" s="599"/>
      <c r="AK15" s="599"/>
    </row>
    <row r="16" spans="1:37" x14ac:dyDescent="0.25">
      <c r="A16" s="552"/>
      <c r="B16" s="596"/>
      <c r="C16" s="553"/>
      <c r="D16" s="553"/>
      <c r="E16" s="553"/>
      <c r="F16" s="553"/>
      <c r="G16" s="553"/>
      <c r="H16" s="553"/>
      <c r="I16" s="553"/>
      <c r="J16" s="521"/>
      <c r="K16" s="552"/>
      <c r="L16" s="552"/>
      <c r="M16" s="608"/>
      <c r="Y16" s="599"/>
      <c r="Z16" s="599"/>
      <c r="AA16" s="599" t="s">
        <v>164</v>
      </c>
      <c r="AB16" s="599">
        <v>300</v>
      </c>
      <c r="AC16" s="599">
        <v>250</v>
      </c>
      <c r="AD16" s="599">
        <v>220</v>
      </c>
      <c r="AE16" s="599">
        <v>180</v>
      </c>
      <c r="AF16" s="599">
        <v>160</v>
      </c>
      <c r="AG16" s="599">
        <v>150</v>
      </c>
      <c r="AH16" s="599">
        <v>140</v>
      </c>
      <c r="AI16" s="599">
        <v>130</v>
      </c>
      <c r="AJ16" s="599">
        <v>120</v>
      </c>
      <c r="AK16" s="599">
        <v>110</v>
      </c>
    </row>
    <row r="17" spans="1:37" x14ac:dyDescent="0.25">
      <c r="A17" s="552" t="s">
        <v>173</v>
      </c>
      <c r="B17" s="597"/>
      <c r="C17" s="545" t="str">
        <f>IF($B17="","",VLOOKUP($B17,#REF!,5))</f>
        <v/>
      </c>
      <c r="D17" s="545" t="str">
        <f>IF($B17="","",VLOOKUP($B17,#REF!,15))</f>
        <v/>
      </c>
      <c r="E17" s="734" t="s">
        <v>253</v>
      </c>
      <c r="F17" s="546"/>
      <c r="G17" s="734" t="s">
        <v>279</v>
      </c>
      <c r="H17" s="546"/>
      <c r="I17" s="734" t="s">
        <v>243</v>
      </c>
      <c r="J17" s="521"/>
      <c r="K17" s="606"/>
      <c r="L17" s="601" t="str">
        <f>IF(K17="","",CONCATENATE(VLOOKUP($Y$3,$AB$1:$AK$1,K17)," pont"))</f>
        <v/>
      </c>
      <c r="M17" s="607"/>
      <c r="Y17" s="599"/>
      <c r="Z17" s="599"/>
      <c r="AA17" s="599" t="s">
        <v>194</v>
      </c>
      <c r="AB17" s="599">
        <v>250</v>
      </c>
      <c r="AC17" s="599">
        <v>200</v>
      </c>
      <c r="AD17" s="599">
        <v>160</v>
      </c>
      <c r="AE17" s="599">
        <v>140</v>
      </c>
      <c r="AF17" s="599">
        <v>120</v>
      </c>
      <c r="AG17" s="599">
        <v>110</v>
      </c>
      <c r="AH17" s="599">
        <v>100</v>
      </c>
      <c r="AI17" s="599">
        <v>90</v>
      </c>
      <c r="AJ17" s="599">
        <v>80</v>
      </c>
      <c r="AK17" s="599">
        <v>70</v>
      </c>
    </row>
    <row r="18" spans="1:37" x14ac:dyDescent="0.25">
      <c r="A18" s="521"/>
      <c r="B18" s="521"/>
      <c r="C18" s="521"/>
      <c r="D18" s="521"/>
      <c r="E18" s="521"/>
      <c r="F18" s="521"/>
      <c r="G18" s="521"/>
      <c r="H18" s="521"/>
      <c r="I18" s="521"/>
      <c r="J18" s="521"/>
      <c r="K18" s="521"/>
      <c r="L18" s="521"/>
      <c r="M18" s="521"/>
      <c r="Y18" s="599"/>
      <c r="Z18" s="599"/>
      <c r="AA18" s="599" t="s">
        <v>195</v>
      </c>
      <c r="AB18" s="599">
        <v>200</v>
      </c>
      <c r="AC18" s="599">
        <v>150</v>
      </c>
      <c r="AD18" s="599">
        <v>130</v>
      </c>
      <c r="AE18" s="599">
        <v>110</v>
      </c>
      <c r="AF18" s="599">
        <v>95</v>
      </c>
      <c r="AG18" s="599">
        <v>80</v>
      </c>
      <c r="AH18" s="599">
        <v>70</v>
      </c>
      <c r="AI18" s="599">
        <v>60</v>
      </c>
      <c r="AJ18" s="599">
        <v>55</v>
      </c>
      <c r="AK18" s="599">
        <v>50</v>
      </c>
    </row>
    <row r="19" spans="1:37" x14ac:dyDescent="0.25">
      <c r="A19" s="521"/>
      <c r="B19" s="521"/>
      <c r="C19" s="521"/>
      <c r="D19" s="521"/>
      <c r="E19" s="521"/>
      <c r="F19" s="521"/>
      <c r="G19" s="521"/>
      <c r="H19" s="521"/>
      <c r="I19" s="521"/>
      <c r="J19" s="521"/>
      <c r="K19" s="521"/>
      <c r="L19" s="521"/>
      <c r="M19" s="521"/>
      <c r="Y19" s="599"/>
      <c r="Z19" s="599"/>
      <c r="AA19" s="599" t="s">
        <v>196</v>
      </c>
      <c r="AB19" s="599">
        <v>150</v>
      </c>
      <c r="AC19" s="599">
        <v>120</v>
      </c>
      <c r="AD19" s="599">
        <v>100</v>
      </c>
      <c r="AE19" s="599">
        <v>80</v>
      </c>
      <c r="AF19" s="599">
        <v>70</v>
      </c>
      <c r="AG19" s="599">
        <v>60</v>
      </c>
      <c r="AH19" s="599">
        <v>55</v>
      </c>
      <c r="AI19" s="599">
        <v>50</v>
      </c>
      <c r="AJ19" s="599">
        <v>45</v>
      </c>
      <c r="AK19" s="599">
        <v>40</v>
      </c>
    </row>
    <row r="20" spans="1:37" x14ac:dyDescent="0.25">
      <c r="A20" s="521"/>
      <c r="B20" s="521"/>
      <c r="C20" s="521"/>
      <c r="D20" s="521"/>
      <c r="E20" s="521"/>
      <c r="F20" s="521"/>
      <c r="G20" s="521"/>
      <c r="H20" s="521"/>
      <c r="I20" s="521"/>
      <c r="J20" s="521"/>
      <c r="K20" s="521"/>
      <c r="L20" s="521"/>
      <c r="M20" s="521"/>
      <c r="Y20" s="599"/>
      <c r="Z20" s="599"/>
      <c r="AA20" s="599" t="s">
        <v>197</v>
      </c>
      <c r="AB20" s="599">
        <v>120</v>
      </c>
      <c r="AC20" s="599">
        <v>90</v>
      </c>
      <c r="AD20" s="599">
        <v>65</v>
      </c>
      <c r="AE20" s="599">
        <v>55</v>
      </c>
      <c r="AF20" s="599">
        <v>50</v>
      </c>
      <c r="AG20" s="599">
        <v>45</v>
      </c>
      <c r="AH20" s="599">
        <v>40</v>
      </c>
      <c r="AI20" s="599">
        <v>35</v>
      </c>
      <c r="AJ20" s="599">
        <v>25</v>
      </c>
      <c r="AK20" s="599">
        <v>20</v>
      </c>
    </row>
    <row r="21" spans="1:37" x14ac:dyDescent="0.25">
      <c r="A21" s="521"/>
      <c r="B21" s="521"/>
      <c r="C21" s="521"/>
      <c r="D21" s="521"/>
      <c r="E21" s="521"/>
      <c r="F21" s="521"/>
      <c r="G21" s="521"/>
      <c r="H21" s="521"/>
      <c r="I21" s="521"/>
      <c r="J21" s="521"/>
      <c r="K21" s="521"/>
      <c r="L21" s="521"/>
      <c r="M21" s="521"/>
      <c r="Y21" s="599"/>
      <c r="Z21" s="599"/>
      <c r="AA21" s="599" t="s">
        <v>198</v>
      </c>
      <c r="AB21" s="599">
        <v>90</v>
      </c>
      <c r="AC21" s="599">
        <v>60</v>
      </c>
      <c r="AD21" s="599">
        <v>45</v>
      </c>
      <c r="AE21" s="599">
        <v>34</v>
      </c>
      <c r="AF21" s="599">
        <v>27</v>
      </c>
      <c r="AG21" s="599">
        <v>22</v>
      </c>
      <c r="AH21" s="599">
        <v>18</v>
      </c>
      <c r="AI21" s="599">
        <v>15</v>
      </c>
      <c r="AJ21" s="599">
        <v>12</v>
      </c>
      <c r="AK21" s="599">
        <v>9</v>
      </c>
    </row>
    <row r="22" spans="1:37" ht="18.75" customHeight="1" x14ac:dyDescent="0.25">
      <c r="A22" s="521"/>
      <c r="B22" s="768"/>
      <c r="C22" s="768"/>
      <c r="D22" s="766" t="str">
        <f>E7</f>
        <v>Bagdi</v>
      </c>
      <c r="E22" s="766"/>
      <c r="F22" s="766" t="str">
        <f>E9</f>
        <v>Csökmei</v>
      </c>
      <c r="G22" s="766"/>
      <c r="H22" s="766" t="str">
        <f>E11</f>
        <v>Nagy</v>
      </c>
      <c r="I22" s="766"/>
      <c r="J22" s="521"/>
      <c r="K22" s="521"/>
      <c r="L22" s="521"/>
      <c r="M22" s="584" t="s">
        <v>168</v>
      </c>
      <c r="Y22" s="599"/>
      <c r="Z22" s="599"/>
      <c r="AA22" s="599" t="s">
        <v>199</v>
      </c>
      <c r="AB22" s="599">
        <v>60</v>
      </c>
      <c r="AC22" s="599">
        <v>40</v>
      </c>
      <c r="AD22" s="599">
        <v>30</v>
      </c>
      <c r="AE22" s="599">
        <v>20</v>
      </c>
      <c r="AF22" s="599">
        <v>18</v>
      </c>
      <c r="AG22" s="599">
        <v>15</v>
      </c>
      <c r="AH22" s="599">
        <v>12</v>
      </c>
      <c r="AI22" s="599">
        <v>10</v>
      </c>
      <c r="AJ22" s="599">
        <v>8</v>
      </c>
      <c r="AK22" s="599">
        <v>6</v>
      </c>
    </row>
    <row r="23" spans="1:37" ht="18.75" customHeight="1" x14ac:dyDescent="0.25">
      <c r="A23" s="582" t="s">
        <v>164</v>
      </c>
      <c r="B23" s="764" t="str">
        <f>E7</f>
        <v>Bagdi</v>
      </c>
      <c r="C23" s="764"/>
      <c r="D23" s="767"/>
      <c r="E23" s="767"/>
      <c r="F23" s="765"/>
      <c r="G23" s="765"/>
      <c r="H23" s="765"/>
      <c r="I23" s="765"/>
      <c r="J23" s="521"/>
      <c r="K23" s="521"/>
      <c r="L23" s="521"/>
      <c r="M23" s="585"/>
      <c r="Y23" s="599"/>
      <c r="Z23" s="599"/>
      <c r="AA23" s="599" t="s">
        <v>200</v>
      </c>
      <c r="AB23" s="599">
        <v>40</v>
      </c>
      <c r="AC23" s="599">
        <v>25</v>
      </c>
      <c r="AD23" s="599">
        <v>18</v>
      </c>
      <c r="AE23" s="599">
        <v>13</v>
      </c>
      <c r="AF23" s="599">
        <v>8</v>
      </c>
      <c r="AG23" s="599">
        <v>7</v>
      </c>
      <c r="AH23" s="599">
        <v>6</v>
      </c>
      <c r="AI23" s="599">
        <v>5</v>
      </c>
      <c r="AJ23" s="599">
        <v>4</v>
      </c>
      <c r="AK23" s="599">
        <v>3</v>
      </c>
    </row>
    <row r="24" spans="1:37" ht="18.75" customHeight="1" x14ac:dyDescent="0.25">
      <c r="A24" s="582" t="s">
        <v>165</v>
      </c>
      <c r="B24" s="764" t="str">
        <f>E9</f>
        <v>Csökmei</v>
      </c>
      <c r="C24" s="764"/>
      <c r="D24" s="765"/>
      <c r="E24" s="765"/>
      <c r="F24" s="767"/>
      <c r="G24" s="767"/>
      <c r="H24" s="765"/>
      <c r="I24" s="765"/>
      <c r="J24" s="521"/>
      <c r="K24" s="521"/>
      <c r="L24" s="521"/>
      <c r="M24" s="585"/>
      <c r="Y24" s="599"/>
      <c r="Z24" s="599"/>
      <c r="AA24" s="599" t="s">
        <v>201</v>
      </c>
      <c r="AB24" s="599">
        <v>25</v>
      </c>
      <c r="AC24" s="599">
        <v>15</v>
      </c>
      <c r="AD24" s="599">
        <v>13</v>
      </c>
      <c r="AE24" s="599">
        <v>7</v>
      </c>
      <c r="AF24" s="599">
        <v>6</v>
      </c>
      <c r="AG24" s="599">
        <v>5</v>
      </c>
      <c r="AH24" s="599">
        <v>4</v>
      </c>
      <c r="AI24" s="599">
        <v>3</v>
      </c>
      <c r="AJ24" s="599">
        <v>2</v>
      </c>
      <c r="AK24" s="599">
        <v>1</v>
      </c>
    </row>
    <row r="25" spans="1:37" ht="18.75" customHeight="1" x14ac:dyDescent="0.25">
      <c r="A25" s="582" t="s">
        <v>166</v>
      </c>
      <c r="B25" s="764" t="str">
        <f>E11</f>
        <v>Nagy</v>
      </c>
      <c r="C25" s="764"/>
      <c r="D25" s="765"/>
      <c r="E25" s="765"/>
      <c r="F25" s="765"/>
      <c r="G25" s="765"/>
      <c r="H25" s="767"/>
      <c r="I25" s="767"/>
      <c r="J25" s="521"/>
      <c r="K25" s="521"/>
      <c r="L25" s="521"/>
      <c r="M25" s="585"/>
      <c r="Y25" s="599"/>
      <c r="Z25" s="599"/>
      <c r="AA25" s="599" t="s">
        <v>206</v>
      </c>
      <c r="AB25" s="599">
        <v>15</v>
      </c>
      <c r="AC25" s="599">
        <v>10</v>
      </c>
      <c r="AD25" s="599">
        <v>8</v>
      </c>
      <c r="AE25" s="599">
        <v>4</v>
      </c>
      <c r="AF25" s="599">
        <v>3</v>
      </c>
      <c r="AG25" s="599">
        <v>2</v>
      </c>
      <c r="AH25" s="599">
        <v>1</v>
      </c>
      <c r="AI25" s="599">
        <v>0</v>
      </c>
      <c r="AJ25" s="599">
        <v>0</v>
      </c>
      <c r="AK25" s="599">
        <v>0</v>
      </c>
    </row>
    <row r="26" spans="1:37" x14ac:dyDescent="0.25">
      <c r="A26" s="521"/>
      <c r="B26" s="521"/>
      <c r="C26" s="521"/>
      <c r="D26" s="521"/>
      <c r="E26" s="521"/>
      <c r="F26" s="521"/>
      <c r="G26" s="521"/>
      <c r="H26" s="521"/>
      <c r="I26" s="521"/>
      <c r="J26" s="521"/>
      <c r="K26" s="521"/>
      <c r="L26" s="521"/>
      <c r="M26" s="586"/>
      <c r="Y26" s="599"/>
      <c r="Z26" s="599"/>
      <c r="AA26" s="599" t="s">
        <v>202</v>
      </c>
      <c r="AB26" s="599">
        <v>10</v>
      </c>
      <c r="AC26" s="599">
        <v>6</v>
      </c>
      <c r="AD26" s="599">
        <v>4</v>
      </c>
      <c r="AE26" s="599">
        <v>2</v>
      </c>
      <c r="AF26" s="599">
        <v>1</v>
      </c>
      <c r="AG26" s="599">
        <v>0</v>
      </c>
      <c r="AH26" s="599">
        <v>0</v>
      </c>
      <c r="AI26" s="599">
        <v>0</v>
      </c>
      <c r="AJ26" s="599">
        <v>0</v>
      </c>
      <c r="AK26" s="599">
        <v>0</v>
      </c>
    </row>
    <row r="27" spans="1:37" ht="18.75" customHeight="1" x14ac:dyDescent="0.25">
      <c r="A27" s="521"/>
      <c r="B27" s="768"/>
      <c r="C27" s="768"/>
      <c r="D27" s="766" t="str">
        <f>E13</f>
        <v>Domokos</v>
      </c>
      <c r="E27" s="766"/>
      <c r="F27" s="766" t="str">
        <f>E15</f>
        <v>Szűcs</v>
      </c>
      <c r="G27" s="766"/>
      <c r="H27" s="766" t="str">
        <f>E17</f>
        <v>Berg</v>
      </c>
      <c r="I27" s="766"/>
      <c r="J27" s="521"/>
      <c r="K27" s="521"/>
      <c r="L27" s="521"/>
      <c r="M27" s="586"/>
      <c r="Y27" s="599"/>
      <c r="Z27" s="599"/>
      <c r="AA27" s="599" t="s">
        <v>203</v>
      </c>
      <c r="AB27" s="599">
        <v>3</v>
      </c>
      <c r="AC27" s="599">
        <v>2</v>
      </c>
      <c r="AD27" s="599">
        <v>1</v>
      </c>
      <c r="AE27" s="599">
        <v>0</v>
      </c>
      <c r="AF27" s="599">
        <v>0</v>
      </c>
      <c r="AG27" s="599">
        <v>0</v>
      </c>
      <c r="AH27" s="599">
        <v>0</v>
      </c>
      <c r="AI27" s="599">
        <v>0</v>
      </c>
      <c r="AJ27" s="599">
        <v>0</v>
      </c>
      <c r="AK27" s="599">
        <v>0</v>
      </c>
    </row>
    <row r="28" spans="1:37" ht="18.75" customHeight="1" x14ac:dyDescent="0.25">
      <c r="A28" s="582" t="s">
        <v>171</v>
      </c>
      <c r="B28" s="764" t="str">
        <f>E13</f>
        <v>Domokos</v>
      </c>
      <c r="C28" s="764"/>
      <c r="D28" s="767"/>
      <c r="E28" s="767"/>
      <c r="F28" s="765"/>
      <c r="G28" s="765"/>
      <c r="H28" s="765"/>
      <c r="I28" s="765"/>
      <c r="J28" s="521"/>
      <c r="K28" s="521"/>
      <c r="L28" s="521"/>
      <c r="M28" s="585"/>
    </row>
    <row r="29" spans="1:37" ht="18.75" customHeight="1" x14ac:dyDescent="0.25">
      <c r="A29" s="582" t="s">
        <v>172</v>
      </c>
      <c r="B29" s="764" t="str">
        <f>E15</f>
        <v>Szűcs</v>
      </c>
      <c r="C29" s="764"/>
      <c r="D29" s="765"/>
      <c r="E29" s="765"/>
      <c r="F29" s="767"/>
      <c r="G29" s="767"/>
      <c r="H29" s="765"/>
      <c r="I29" s="765"/>
      <c r="J29" s="521"/>
      <c r="K29" s="521"/>
      <c r="L29" s="521"/>
      <c r="M29" s="585"/>
    </row>
    <row r="30" spans="1:37" ht="18.75" customHeight="1" x14ac:dyDescent="0.25">
      <c r="A30" s="582" t="s">
        <v>173</v>
      </c>
      <c r="B30" s="764" t="str">
        <f>E17</f>
        <v>Berg</v>
      </c>
      <c r="C30" s="764"/>
      <c r="D30" s="765"/>
      <c r="E30" s="765"/>
      <c r="F30" s="765"/>
      <c r="G30" s="765"/>
      <c r="H30" s="767"/>
      <c r="I30" s="767"/>
      <c r="J30" s="521"/>
      <c r="K30" s="521"/>
      <c r="L30" s="521"/>
      <c r="M30" s="585"/>
    </row>
    <row r="31" spans="1:37" x14ac:dyDescent="0.25">
      <c r="A31" s="521"/>
      <c r="B31" s="521"/>
      <c r="C31" s="521"/>
      <c r="D31" s="521"/>
      <c r="E31" s="521"/>
      <c r="F31" s="521"/>
      <c r="G31" s="521"/>
      <c r="H31" s="521"/>
      <c r="I31" s="521"/>
      <c r="J31" s="521"/>
      <c r="K31" s="521"/>
      <c r="L31" s="521"/>
      <c r="M31" s="521"/>
    </row>
    <row r="32" spans="1:37" x14ac:dyDescent="0.25">
      <c r="A32" s="521" t="s">
        <v>129</v>
      </c>
      <c r="B32" s="521"/>
      <c r="C32" s="761" t="str">
        <f>IF(M23=1,B23,IF(M24=1,B24,IF(M25=1,B25,"")))</f>
        <v/>
      </c>
      <c r="D32" s="761"/>
      <c r="E32" s="552" t="s">
        <v>175</v>
      </c>
      <c r="F32" s="761" t="str">
        <f>IF(M28=1,B28,IF(M29=1,B29,IF(M30=1,B30,"")))</f>
        <v/>
      </c>
      <c r="G32" s="761"/>
      <c r="H32" s="521"/>
      <c r="I32" s="499"/>
      <c r="J32" s="521"/>
      <c r="K32" s="521"/>
      <c r="L32" s="521"/>
      <c r="M32" s="521"/>
    </row>
    <row r="33" spans="1:18" x14ac:dyDescent="0.25">
      <c r="A33" s="521"/>
      <c r="B33" s="521"/>
      <c r="C33" s="521"/>
      <c r="D33" s="521"/>
      <c r="E33" s="521"/>
      <c r="F33" s="552"/>
      <c r="G33" s="552"/>
      <c r="H33" s="521"/>
      <c r="I33" s="521"/>
      <c r="J33" s="521"/>
      <c r="K33" s="521"/>
      <c r="L33" s="521"/>
      <c r="M33" s="521"/>
    </row>
    <row r="34" spans="1:18" x14ac:dyDescent="0.25">
      <c r="A34" s="521" t="s">
        <v>174</v>
      </c>
      <c r="B34" s="521"/>
      <c r="C34" s="761" t="str">
        <f>IF(M23=2,B23,IF(M24=2,B24,IF(M25=2,B25,"")))</f>
        <v/>
      </c>
      <c r="D34" s="761"/>
      <c r="E34" s="552" t="s">
        <v>175</v>
      </c>
      <c r="F34" s="761" t="str">
        <f>IF(M28=2,B28,IF(M29=2,B29,IF(M30=2,B30,"")))</f>
        <v/>
      </c>
      <c r="G34" s="761"/>
      <c r="H34" s="521"/>
      <c r="I34" s="499"/>
      <c r="J34" s="521"/>
      <c r="K34" s="521"/>
      <c r="L34" s="521"/>
      <c r="M34" s="521"/>
    </row>
    <row r="35" spans="1:18" x14ac:dyDescent="0.25">
      <c r="A35" s="521"/>
      <c r="B35" s="521"/>
      <c r="C35" s="552"/>
      <c r="D35" s="552"/>
      <c r="E35" s="552"/>
      <c r="F35" s="552"/>
      <c r="G35" s="552"/>
      <c r="H35" s="521"/>
      <c r="I35" s="521"/>
      <c r="J35" s="521"/>
      <c r="K35" s="521"/>
      <c r="L35" s="521"/>
      <c r="M35" s="521"/>
    </row>
    <row r="36" spans="1:18" x14ac:dyDescent="0.25">
      <c r="A36" s="521" t="s">
        <v>176</v>
      </c>
      <c r="B36" s="521"/>
      <c r="C36" s="761" t="str">
        <f>IF(M23=3,B23,IF(M24=3,B24,IF(M25=3,B25,"")))</f>
        <v/>
      </c>
      <c r="D36" s="761"/>
      <c r="E36" s="552" t="s">
        <v>175</v>
      </c>
      <c r="F36" s="761" t="str">
        <f>IF(M28=3,B28,IF(M29=3,B29,IF(M30=3,B30,"")))</f>
        <v/>
      </c>
      <c r="G36" s="761"/>
      <c r="H36" s="521"/>
      <c r="I36" s="499"/>
      <c r="J36" s="521"/>
      <c r="K36" s="521"/>
      <c r="L36" s="521"/>
      <c r="M36" s="521"/>
    </row>
    <row r="37" spans="1:18" x14ac:dyDescent="0.25">
      <c r="A37" s="521"/>
      <c r="B37" s="521"/>
      <c r="C37" s="521"/>
      <c r="D37" s="521"/>
      <c r="E37" s="521"/>
      <c r="F37" s="521"/>
      <c r="G37" s="521"/>
      <c r="H37" s="521"/>
      <c r="I37" s="521"/>
      <c r="J37" s="521"/>
      <c r="K37" s="521"/>
      <c r="L37" s="521"/>
      <c r="M37" s="521"/>
    </row>
    <row r="38" spans="1:18" x14ac:dyDescent="0.25">
      <c r="A38" s="521"/>
      <c r="B38" s="521"/>
      <c r="C38" s="521"/>
      <c r="D38" s="521"/>
      <c r="E38" s="521"/>
      <c r="F38" s="521"/>
      <c r="G38" s="521"/>
      <c r="H38" s="521"/>
      <c r="I38" s="521"/>
      <c r="J38" s="521"/>
      <c r="K38" s="521"/>
      <c r="L38" s="499"/>
      <c r="M38" s="521"/>
    </row>
    <row r="39" spans="1:18" x14ac:dyDescent="0.25">
      <c r="A39" s="205" t="s">
        <v>105</v>
      </c>
      <c r="B39" s="206"/>
      <c r="C39" s="419"/>
      <c r="D39" s="558" t="s">
        <v>6</v>
      </c>
      <c r="E39" s="559" t="s">
        <v>107</v>
      </c>
      <c r="F39" s="573"/>
      <c r="G39" s="558" t="s">
        <v>6</v>
      </c>
      <c r="H39" s="559" t="s">
        <v>125</v>
      </c>
      <c r="I39" s="359"/>
      <c r="J39" s="559" t="s">
        <v>126</v>
      </c>
      <c r="K39" s="358" t="s">
        <v>127</v>
      </c>
      <c r="L39" s="37"/>
      <c r="M39" s="573"/>
      <c r="P39" s="554"/>
      <c r="Q39" s="554"/>
      <c r="R39" s="555"/>
    </row>
    <row r="40" spans="1:18" x14ac:dyDescent="0.25">
      <c r="A40" s="532" t="s">
        <v>106</v>
      </c>
      <c r="B40" s="533"/>
      <c r="C40" s="535"/>
      <c r="D40" s="560">
        <v>1</v>
      </c>
      <c r="E40" s="762" t="e">
        <f>IF(D40&gt;$R$47,,UPPER(VLOOKUP(D40,#REF!,2)))</f>
        <v>#REF!</v>
      </c>
      <c r="F40" s="762"/>
      <c r="G40" s="567" t="s">
        <v>7</v>
      </c>
      <c r="H40" s="533"/>
      <c r="I40" s="561"/>
      <c r="J40" s="568"/>
      <c r="K40" s="527" t="s">
        <v>111</v>
      </c>
      <c r="L40" s="574"/>
      <c r="M40" s="562"/>
      <c r="P40" s="556"/>
      <c r="Q40" s="556"/>
      <c r="R40" s="223"/>
    </row>
    <row r="41" spans="1:18" x14ac:dyDescent="0.25">
      <c r="A41" s="536" t="s">
        <v>124</v>
      </c>
      <c r="B41" s="330"/>
      <c r="C41" s="538"/>
      <c r="D41" s="563">
        <v>2</v>
      </c>
      <c r="E41" s="763" t="e">
        <f>IF(D41&gt;$R$47,,UPPER(VLOOKUP(D41,#REF!,2)))</f>
        <v>#REF!</v>
      </c>
      <c r="F41" s="763"/>
      <c r="G41" s="569" t="s">
        <v>8</v>
      </c>
      <c r="H41" s="89"/>
      <c r="I41" s="525"/>
      <c r="J41" s="90"/>
      <c r="K41" s="571"/>
      <c r="L41" s="499"/>
      <c r="M41" s="566"/>
      <c r="P41" s="223"/>
      <c r="Q41" s="217"/>
      <c r="R41" s="223"/>
    </row>
    <row r="42" spans="1:18" x14ac:dyDescent="0.25">
      <c r="A42" s="374"/>
      <c r="B42" s="375"/>
      <c r="C42" s="376"/>
      <c r="D42" s="563"/>
      <c r="E42" s="91"/>
      <c r="F42" s="521"/>
      <c r="G42" s="569" t="s">
        <v>9</v>
      </c>
      <c r="H42" s="89"/>
      <c r="I42" s="525"/>
      <c r="J42" s="90"/>
      <c r="K42" s="527" t="s">
        <v>112</v>
      </c>
      <c r="L42" s="574"/>
      <c r="M42" s="562"/>
      <c r="P42" s="556"/>
      <c r="Q42" s="556"/>
      <c r="R42" s="223"/>
    </row>
    <row r="43" spans="1:18" x14ac:dyDescent="0.25">
      <c r="A43" s="234"/>
      <c r="B43" s="146"/>
      <c r="C43" s="235"/>
      <c r="D43" s="563"/>
      <c r="E43" s="91"/>
      <c r="F43" s="521"/>
      <c r="G43" s="569" t="s">
        <v>10</v>
      </c>
      <c r="H43" s="89"/>
      <c r="I43" s="525"/>
      <c r="J43" s="90"/>
      <c r="K43" s="572"/>
      <c r="L43" s="521"/>
      <c r="M43" s="564"/>
      <c r="P43" s="223"/>
      <c r="Q43" s="217"/>
      <c r="R43" s="223"/>
    </row>
    <row r="44" spans="1:18" x14ac:dyDescent="0.25">
      <c r="A44" s="361"/>
      <c r="B44" s="377"/>
      <c r="C44" s="418"/>
      <c r="D44" s="563"/>
      <c r="E44" s="91"/>
      <c r="F44" s="521"/>
      <c r="G44" s="569" t="s">
        <v>11</v>
      </c>
      <c r="H44" s="89"/>
      <c r="I44" s="525"/>
      <c r="J44" s="90"/>
      <c r="K44" s="536"/>
      <c r="L44" s="499"/>
      <c r="M44" s="566"/>
      <c r="P44" s="223"/>
      <c r="Q44" s="217"/>
      <c r="R44" s="223"/>
    </row>
    <row r="45" spans="1:18" x14ac:dyDescent="0.25">
      <c r="A45" s="362"/>
      <c r="B45" s="24"/>
      <c r="C45" s="235"/>
      <c r="D45" s="563"/>
      <c r="E45" s="91"/>
      <c r="F45" s="521"/>
      <c r="G45" s="569" t="s">
        <v>12</v>
      </c>
      <c r="H45" s="89"/>
      <c r="I45" s="525"/>
      <c r="J45" s="90"/>
      <c r="K45" s="527" t="s">
        <v>92</v>
      </c>
      <c r="L45" s="574"/>
      <c r="M45" s="562"/>
      <c r="P45" s="556"/>
      <c r="Q45" s="556"/>
      <c r="R45" s="223"/>
    </row>
    <row r="46" spans="1:18" x14ac:dyDescent="0.25">
      <c r="A46" s="362"/>
      <c r="B46" s="24"/>
      <c r="C46" s="372"/>
      <c r="D46" s="563"/>
      <c r="E46" s="91"/>
      <c r="F46" s="521"/>
      <c r="G46" s="569" t="s">
        <v>13</v>
      </c>
      <c r="H46" s="89"/>
      <c r="I46" s="525"/>
      <c r="J46" s="90"/>
      <c r="K46" s="572"/>
      <c r="L46" s="521"/>
      <c r="M46" s="564"/>
      <c r="P46" s="223"/>
      <c r="Q46" s="217"/>
      <c r="R46" s="223"/>
    </row>
    <row r="47" spans="1:18" x14ac:dyDescent="0.25">
      <c r="A47" s="363"/>
      <c r="B47" s="360"/>
      <c r="C47" s="373"/>
      <c r="D47" s="565"/>
      <c r="E47" s="237"/>
      <c r="F47" s="499"/>
      <c r="G47" s="570" t="s">
        <v>14</v>
      </c>
      <c r="H47" s="330"/>
      <c r="I47" s="529"/>
      <c r="J47" s="239"/>
      <c r="K47" s="536" t="str">
        <f>L4</f>
        <v>Kovács Zoltán</v>
      </c>
      <c r="L47" s="499"/>
      <c r="M47" s="566"/>
      <c r="P47" s="223"/>
      <c r="Q47" s="217"/>
      <c r="R47" s="557" t="e">
        <f>MIN(4,#REF!)</f>
        <v>#REF!</v>
      </c>
    </row>
  </sheetData>
  <mergeCells count="42">
    <mergeCell ref="A1:F1"/>
    <mergeCell ref="A4:C4"/>
    <mergeCell ref="B22:C22"/>
    <mergeCell ref="D22:E22"/>
    <mergeCell ref="F22:G22"/>
    <mergeCell ref="H24:I24"/>
    <mergeCell ref="F28:G28"/>
    <mergeCell ref="H28:I28"/>
    <mergeCell ref="H22:I22"/>
    <mergeCell ref="B23:C23"/>
    <mergeCell ref="D23:E23"/>
    <mergeCell ref="F23:G23"/>
    <mergeCell ref="H23:I23"/>
    <mergeCell ref="B25:C25"/>
    <mergeCell ref="D25:E25"/>
    <mergeCell ref="F25:G25"/>
    <mergeCell ref="B24:C24"/>
    <mergeCell ref="D24:E24"/>
    <mergeCell ref="F24:G24"/>
    <mergeCell ref="H25:I25"/>
    <mergeCell ref="B27:C27"/>
    <mergeCell ref="D27:E27"/>
    <mergeCell ref="F27:G27"/>
    <mergeCell ref="H30:I30"/>
    <mergeCell ref="D29:E29"/>
    <mergeCell ref="F29:G29"/>
    <mergeCell ref="H27:I27"/>
    <mergeCell ref="B28:C28"/>
    <mergeCell ref="D28:E28"/>
    <mergeCell ref="B29:C29"/>
    <mergeCell ref="E41:F41"/>
    <mergeCell ref="H29:I29"/>
    <mergeCell ref="B30:C30"/>
    <mergeCell ref="D30:E30"/>
    <mergeCell ref="F30:G30"/>
    <mergeCell ref="E40:F40"/>
    <mergeCell ref="F34:G34"/>
    <mergeCell ref="C34:D34"/>
    <mergeCell ref="C36:D36"/>
    <mergeCell ref="F36:G36"/>
    <mergeCell ref="C32:D32"/>
    <mergeCell ref="F32:G32"/>
  </mergeCells>
  <phoneticPr fontId="71" type="noConversion"/>
  <conditionalFormatting sqref="E7 E9 E11 E13 E15 E17">
    <cfRule type="cellIs" dxfId="500" priority="2" stopIfTrue="1" operator="equal">
      <formula>"Bye"</formula>
    </cfRule>
  </conditionalFormatting>
  <conditionalFormatting sqref="R47">
    <cfRule type="expression" dxfId="499"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6F47B-88C4-4CC1-AB7E-B34002DA1C6B}">
  <sheetPr codeName="Munka5">
    <tabColor indexed="11"/>
  </sheetPr>
  <dimension ref="A1:AK49"/>
  <sheetViews>
    <sheetView workbookViewId="0">
      <selection activeCell="N17" sqref="N17"/>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769" t="str">
        <f>Altalanos!$A$6</f>
        <v>Diákolimpiai Döntő</v>
      </c>
      <c r="B1" s="769"/>
      <c r="C1" s="769"/>
      <c r="D1" s="769"/>
      <c r="E1" s="769"/>
      <c r="F1" s="769"/>
      <c r="G1" s="470"/>
      <c r="H1" s="473" t="s">
        <v>123</v>
      </c>
      <c r="I1" s="471"/>
      <c r="J1" s="472"/>
      <c r="L1" s="474"/>
      <c r="M1" s="475"/>
      <c r="N1" s="136"/>
      <c r="O1" s="136" t="s">
        <v>71</v>
      </c>
      <c r="P1" s="136"/>
      <c r="Q1" s="135"/>
      <c r="R1" s="136"/>
      <c r="AB1" s="605" t="str">
        <f>IF(Y5=1,CONCATENATE(VLOOKUP(Y3,AA16:AH27,2)),CONCATENATE(VLOOKUP(Y3,AA2:AK13,2)))</f>
        <v>150</v>
      </c>
      <c r="AC1" s="605" t="str">
        <f>IF(Y5=1,CONCATENATE(VLOOKUP(Y3,AA16:AK27,3)),CONCATENATE(VLOOKUP(Y3,AA2:AK13,3)))</f>
        <v>120</v>
      </c>
      <c r="AD1" s="605" t="str">
        <f>IF(Y5=1,CONCATENATE(VLOOKUP(Y3,AA16:AK27,4)),CONCATENATE(VLOOKUP(Y3,AA2:AK13,4)))</f>
        <v>100</v>
      </c>
      <c r="AE1" s="605" t="str">
        <f>IF(Y5=1,CONCATENATE(VLOOKUP(Y3,AA16:AK27,5)),CONCATENATE(VLOOKUP(Y3,AA2:AK13,5)))</f>
        <v>80</v>
      </c>
      <c r="AF1" s="605" t="str">
        <f>IF(Y5=1,CONCATENATE(VLOOKUP(Y3,AA16:AK27,6)),CONCATENATE(VLOOKUP(Y3,AA2:AK13,6)))</f>
        <v>70</v>
      </c>
      <c r="AG1" s="605" t="str">
        <f>IF(Y5=1,CONCATENATE(VLOOKUP(Y3,AA16:AK27,7)),CONCATENATE(VLOOKUP(Y3,AA2:AK13,7)))</f>
        <v>60</v>
      </c>
      <c r="AH1" s="605" t="str">
        <f>IF(Y5=1,CONCATENATE(VLOOKUP(Y3,AA16:AK27,8)),CONCATENATE(VLOOKUP(Y3,AA2:AK13,8)))</f>
        <v>55</v>
      </c>
      <c r="AI1" s="605" t="str">
        <f>IF(Y5=1,CONCATENATE(VLOOKUP(Y3,AA16:AK27,9)),CONCATENATE(VLOOKUP(Y3,AA2:AK13,9)))</f>
        <v>50</v>
      </c>
      <c r="AJ1" s="605" t="str">
        <f>IF(Y5=1,CONCATENATE(VLOOKUP(Y3,AA16:AK27,10)),CONCATENATE(VLOOKUP(Y3,AA2:AK13,10)))</f>
        <v>45</v>
      </c>
      <c r="AK1" s="605" t="str">
        <f>IF(Y5=1,CONCATENATE(VLOOKUP(Y3,AA16:AK27,11)),CONCATENATE(VLOOKUP(Y3,AA2:AK13,11)))</f>
        <v>40</v>
      </c>
    </row>
    <row r="2" spans="1:37" x14ac:dyDescent="0.25">
      <c r="A2" s="476" t="s">
        <v>122</v>
      </c>
      <c r="B2" s="477"/>
      <c r="C2" s="477"/>
      <c r="D2" s="477"/>
      <c r="E2" s="477">
        <f>Altalanos!$A$8</f>
        <v>0</v>
      </c>
      <c r="F2" s="477"/>
      <c r="G2" s="478"/>
      <c r="H2" s="479"/>
      <c r="I2" s="479"/>
      <c r="J2" s="480"/>
      <c r="K2" s="474"/>
      <c r="L2" s="474"/>
      <c r="M2" s="474"/>
      <c r="N2" s="138"/>
      <c r="O2" s="108"/>
      <c r="P2" s="138"/>
      <c r="Q2" s="108"/>
      <c r="R2" s="138"/>
      <c r="Y2" s="600"/>
      <c r="Z2" s="599"/>
      <c r="AA2" s="599" t="s">
        <v>164</v>
      </c>
      <c r="AB2" s="590">
        <v>150</v>
      </c>
      <c r="AC2" s="590">
        <v>120</v>
      </c>
      <c r="AD2" s="590">
        <v>100</v>
      </c>
      <c r="AE2" s="590">
        <v>80</v>
      </c>
      <c r="AF2" s="590">
        <v>70</v>
      </c>
      <c r="AG2" s="590">
        <v>60</v>
      </c>
      <c r="AH2" s="590">
        <v>55</v>
      </c>
      <c r="AI2" s="590">
        <v>50</v>
      </c>
      <c r="AJ2" s="590">
        <v>45</v>
      </c>
      <c r="AK2" s="590">
        <v>40</v>
      </c>
    </row>
    <row r="3" spans="1:37" x14ac:dyDescent="0.25">
      <c r="A3" s="54" t="s">
        <v>82</v>
      </c>
      <c r="B3" s="54"/>
      <c r="C3" s="54"/>
      <c r="D3" s="54"/>
      <c r="E3" s="54" t="s">
        <v>79</v>
      </c>
      <c r="F3" s="54"/>
      <c r="G3" s="54"/>
      <c r="H3" s="54" t="s">
        <v>87</v>
      </c>
      <c r="I3" s="54"/>
      <c r="J3" s="140"/>
      <c r="K3" s="54"/>
      <c r="L3" s="55" t="s">
        <v>88</v>
      </c>
      <c r="M3" s="54"/>
      <c r="N3" s="548"/>
      <c r="O3" s="547"/>
      <c r="P3" s="548"/>
      <c r="Q3" s="589" t="s">
        <v>178</v>
      </c>
      <c r="R3" s="590" t="s">
        <v>184</v>
      </c>
      <c r="S3" s="590" t="s">
        <v>179</v>
      </c>
      <c r="Y3" s="599" t="str">
        <f>IF(H4="OB","A",IF(H4="IX","W",H4))</f>
        <v>F14 "A"</v>
      </c>
      <c r="Z3" s="599"/>
      <c r="AA3" s="599" t="s">
        <v>194</v>
      </c>
      <c r="AB3" s="590">
        <v>120</v>
      </c>
      <c r="AC3" s="590">
        <v>90</v>
      </c>
      <c r="AD3" s="590">
        <v>65</v>
      </c>
      <c r="AE3" s="590">
        <v>55</v>
      </c>
      <c r="AF3" s="590">
        <v>50</v>
      </c>
      <c r="AG3" s="590">
        <v>45</v>
      </c>
      <c r="AH3" s="590">
        <v>40</v>
      </c>
      <c r="AI3" s="590">
        <v>35</v>
      </c>
      <c r="AJ3" s="590">
        <v>25</v>
      </c>
      <c r="AK3" s="590">
        <v>20</v>
      </c>
    </row>
    <row r="4" spans="1:37" ht="13.8" thickBot="1" x14ac:dyDescent="0.3">
      <c r="A4" s="770" t="str">
        <f>Altalanos!$A$10</f>
        <v xml:space="preserve">2026. május 7. </v>
      </c>
      <c r="B4" s="770"/>
      <c r="C4" s="770"/>
      <c r="D4" s="481"/>
      <c r="E4" s="482" t="str">
        <f>Altalanos!$C$10</f>
        <v>Gyula</v>
      </c>
      <c r="F4" s="482"/>
      <c r="G4" s="482"/>
      <c r="H4" s="485" t="s">
        <v>481</v>
      </c>
      <c r="I4" s="482"/>
      <c r="J4" s="484"/>
      <c r="K4" s="485"/>
      <c r="L4" s="487" t="str">
        <f>Altalanos!$E$10</f>
        <v>Kovács Zoltán</v>
      </c>
      <c r="M4" s="485"/>
      <c r="N4" s="550"/>
      <c r="O4" s="551"/>
      <c r="P4" s="550"/>
      <c r="Q4" s="591" t="s">
        <v>185</v>
      </c>
      <c r="R4" s="592" t="s">
        <v>180</v>
      </c>
      <c r="S4" s="592" t="s">
        <v>181</v>
      </c>
      <c r="Y4" s="599"/>
      <c r="Z4" s="599"/>
      <c r="AA4" s="599" t="s">
        <v>195</v>
      </c>
      <c r="AB4" s="590">
        <v>90</v>
      </c>
      <c r="AC4" s="590">
        <v>60</v>
      </c>
      <c r="AD4" s="590">
        <v>45</v>
      </c>
      <c r="AE4" s="590">
        <v>34</v>
      </c>
      <c r="AF4" s="590">
        <v>27</v>
      </c>
      <c r="AG4" s="590">
        <v>22</v>
      </c>
      <c r="AH4" s="590">
        <v>18</v>
      </c>
      <c r="AI4" s="590">
        <v>15</v>
      </c>
      <c r="AJ4" s="590">
        <v>12</v>
      </c>
      <c r="AK4" s="590">
        <v>9</v>
      </c>
    </row>
    <row r="5" spans="1:37" x14ac:dyDescent="0.25">
      <c r="A5" s="37"/>
      <c r="B5" s="37" t="s">
        <v>118</v>
      </c>
      <c r="C5" s="543" t="s">
        <v>162</v>
      </c>
      <c r="D5" s="37" t="s">
        <v>105</v>
      </c>
      <c r="E5" s="37" t="s">
        <v>167</v>
      </c>
      <c r="F5" s="37"/>
      <c r="G5" s="37" t="s">
        <v>86</v>
      </c>
      <c r="H5" s="37"/>
      <c r="I5" s="37" t="s">
        <v>90</v>
      </c>
      <c r="J5" s="37"/>
      <c r="K5" s="576" t="s">
        <v>168</v>
      </c>
      <c r="L5" s="576" t="s">
        <v>169</v>
      </c>
      <c r="M5" s="576" t="s">
        <v>170</v>
      </c>
      <c r="Q5" s="593" t="s">
        <v>186</v>
      </c>
      <c r="R5" s="594" t="s">
        <v>182</v>
      </c>
      <c r="S5" s="594" t="s">
        <v>183</v>
      </c>
      <c r="Y5" s="599">
        <f>IF(OR(Altalanos!$A$8="F1",Altalanos!$A$8="F2",Altalanos!$A$8="N1",Altalanos!$A$8="N2"),1,2)</f>
        <v>2</v>
      </c>
      <c r="Z5" s="599"/>
      <c r="AA5" s="599" t="s">
        <v>196</v>
      </c>
      <c r="AB5" s="590">
        <v>60</v>
      </c>
      <c r="AC5" s="590">
        <v>40</v>
      </c>
      <c r="AD5" s="590">
        <v>30</v>
      </c>
      <c r="AE5" s="590">
        <v>20</v>
      </c>
      <c r="AF5" s="590">
        <v>18</v>
      </c>
      <c r="AG5" s="590">
        <v>15</v>
      </c>
      <c r="AH5" s="590">
        <v>12</v>
      </c>
      <c r="AI5" s="590">
        <v>10</v>
      </c>
      <c r="AJ5" s="590">
        <v>8</v>
      </c>
      <c r="AK5" s="590">
        <v>6</v>
      </c>
    </row>
    <row r="6" spans="1:37" x14ac:dyDescent="0.25">
      <c r="A6" s="521"/>
      <c r="B6" s="521"/>
      <c r="C6" s="575"/>
      <c r="D6" s="521"/>
      <c r="E6" s="521"/>
      <c r="F6" s="521"/>
      <c r="G6" s="521"/>
      <c r="H6" s="521"/>
      <c r="I6" s="521"/>
      <c r="J6" s="521"/>
      <c r="K6" s="521"/>
      <c r="L6" s="521"/>
      <c r="M6" s="521"/>
      <c r="Y6" s="599"/>
      <c r="Z6" s="599"/>
      <c r="AA6" s="599" t="s">
        <v>197</v>
      </c>
      <c r="AB6" s="590">
        <v>40</v>
      </c>
      <c r="AC6" s="590">
        <v>25</v>
      </c>
      <c r="AD6" s="590">
        <v>18</v>
      </c>
      <c r="AE6" s="590">
        <v>13</v>
      </c>
      <c r="AF6" s="590">
        <v>10</v>
      </c>
      <c r="AG6" s="590">
        <v>8</v>
      </c>
      <c r="AH6" s="590">
        <v>6</v>
      </c>
      <c r="AI6" s="590">
        <v>5</v>
      </c>
      <c r="AJ6" s="590">
        <v>4</v>
      </c>
      <c r="AK6" s="590">
        <v>3</v>
      </c>
    </row>
    <row r="7" spans="1:37" x14ac:dyDescent="0.25">
      <c r="A7" s="583" t="s">
        <v>164</v>
      </c>
      <c r="B7" s="595"/>
      <c r="C7" s="545" t="str">
        <f>IF($B7="","",VLOOKUP($B7,#REF!,5))</f>
        <v/>
      </c>
      <c r="D7" s="545">
        <v>37</v>
      </c>
      <c r="E7" s="735" t="s">
        <v>267</v>
      </c>
      <c r="F7" s="544"/>
      <c r="G7" s="735" t="s">
        <v>280</v>
      </c>
      <c r="H7" s="544"/>
      <c r="I7" s="735" t="s">
        <v>246</v>
      </c>
      <c r="J7" s="521"/>
      <c r="K7" s="606"/>
      <c r="L7" s="601" t="str">
        <f>IF(K7="","",CONCATENATE(VLOOKUP($Y$3,$AB$1:$AK$1,K7)," pont"))</f>
        <v/>
      </c>
      <c r="M7" s="607"/>
      <c r="Q7" s="589" t="s">
        <v>178</v>
      </c>
      <c r="R7" s="685" t="s">
        <v>218</v>
      </c>
      <c r="S7" s="685" t="s">
        <v>220</v>
      </c>
      <c r="Y7" s="599"/>
      <c r="Z7" s="599"/>
      <c r="AA7" s="599" t="s">
        <v>198</v>
      </c>
      <c r="AB7" s="590">
        <v>25</v>
      </c>
      <c r="AC7" s="590">
        <v>15</v>
      </c>
      <c r="AD7" s="590">
        <v>13</v>
      </c>
      <c r="AE7" s="590">
        <v>8</v>
      </c>
      <c r="AF7" s="590">
        <v>6</v>
      </c>
      <c r="AG7" s="590">
        <v>4</v>
      </c>
      <c r="AH7" s="590">
        <v>3</v>
      </c>
      <c r="AI7" s="590">
        <v>2</v>
      </c>
      <c r="AJ7" s="590">
        <v>1</v>
      </c>
      <c r="AK7" s="590">
        <v>0</v>
      </c>
    </row>
    <row r="8" spans="1:37" x14ac:dyDescent="0.25">
      <c r="A8" s="552"/>
      <c r="B8" s="596"/>
      <c r="C8" s="553"/>
      <c r="D8" s="553"/>
      <c r="E8" s="553"/>
      <c r="F8" s="553"/>
      <c r="G8" s="553"/>
      <c r="H8" s="553"/>
      <c r="I8" s="553"/>
      <c r="J8" s="521"/>
      <c r="K8" s="552"/>
      <c r="L8" s="552"/>
      <c r="M8" s="608"/>
      <c r="Q8" s="591" t="s">
        <v>185</v>
      </c>
      <c r="R8" s="686" t="s">
        <v>219</v>
      </c>
      <c r="S8" s="686" t="s">
        <v>221</v>
      </c>
      <c r="Y8" s="599"/>
      <c r="Z8" s="599"/>
      <c r="AA8" s="599" t="s">
        <v>199</v>
      </c>
      <c r="AB8" s="590">
        <v>15</v>
      </c>
      <c r="AC8" s="590">
        <v>10</v>
      </c>
      <c r="AD8" s="590">
        <v>7</v>
      </c>
      <c r="AE8" s="590">
        <v>5</v>
      </c>
      <c r="AF8" s="590">
        <v>4</v>
      </c>
      <c r="AG8" s="590">
        <v>3</v>
      </c>
      <c r="AH8" s="590">
        <v>2</v>
      </c>
      <c r="AI8" s="590">
        <v>1</v>
      </c>
      <c r="AJ8" s="590">
        <v>0</v>
      </c>
      <c r="AK8" s="590">
        <v>0</v>
      </c>
    </row>
    <row r="9" spans="1:37" x14ac:dyDescent="0.25">
      <c r="A9" s="552" t="s">
        <v>165</v>
      </c>
      <c r="B9" s="597"/>
      <c r="C9" s="545" t="str">
        <f>IF($B9="","",VLOOKUP($B9,#REF!,5))</f>
        <v/>
      </c>
      <c r="D9" s="545">
        <v>75</v>
      </c>
      <c r="E9" s="734" t="s">
        <v>284</v>
      </c>
      <c r="F9" s="546"/>
      <c r="G9" s="734" t="s">
        <v>280</v>
      </c>
      <c r="H9" s="546"/>
      <c r="I9" s="734" t="s">
        <v>243</v>
      </c>
      <c r="J9" s="521"/>
      <c r="K9" s="606"/>
      <c r="L9" s="601" t="str">
        <f>IF(K9="","",CONCATENATE(VLOOKUP($Y$3,$AB$1:$AK$1,K9)," pont"))</f>
        <v/>
      </c>
      <c r="M9" s="607"/>
      <c r="Q9" s="593" t="s">
        <v>186</v>
      </c>
      <c r="R9" s="687" t="s">
        <v>190</v>
      </c>
      <c r="S9" s="687" t="s">
        <v>222</v>
      </c>
      <c r="Y9" s="599"/>
      <c r="Z9" s="599"/>
      <c r="AA9" s="599" t="s">
        <v>200</v>
      </c>
      <c r="AB9" s="590">
        <v>10</v>
      </c>
      <c r="AC9" s="590">
        <v>6</v>
      </c>
      <c r="AD9" s="590">
        <v>4</v>
      </c>
      <c r="AE9" s="590">
        <v>2</v>
      </c>
      <c r="AF9" s="590">
        <v>1</v>
      </c>
      <c r="AG9" s="590">
        <v>0</v>
      </c>
      <c r="AH9" s="590">
        <v>0</v>
      </c>
      <c r="AI9" s="590">
        <v>0</v>
      </c>
      <c r="AJ9" s="590">
        <v>0</v>
      </c>
      <c r="AK9" s="590">
        <v>0</v>
      </c>
    </row>
    <row r="10" spans="1:37" x14ac:dyDescent="0.25">
      <c r="A10" s="552"/>
      <c r="B10" s="596"/>
      <c r="C10" s="553"/>
      <c r="D10" s="553"/>
      <c r="E10" s="553"/>
      <c r="F10" s="553"/>
      <c r="G10" s="553"/>
      <c r="H10" s="553"/>
      <c r="I10" s="553"/>
      <c r="J10" s="521"/>
      <c r="K10" s="552"/>
      <c r="L10" s="552"/>
      <c r="M10" s="608"/>
      <c r="Y10" s="599"/>
      <c r="Z10" s="599"/>
      <c r="AA10" s="599" t="s">
        <v>201</v>
      </c>
      <c r="AB10" s="590">
        <v>6</v>
      </c>
      <c r="AC10" s="590">
        <v>3</v>
      </c>
      <c r="AD10" s="590">
        <v>2</v>
      </c>
      <c r="AE10" s="590">
        <v>1</v>
      </c>
      <c r="AF10" s="590">
        <v>0</v>
      </c>
      <c r="AG10" s="590">
        <v>0</v>
      </c>
      <c r="AH10" s="590">
        <v>0</v>
      </c>
      <c r="AI10" s="590">
        <v>0</v>
      </c>
      <c r="AJ10" s="590">
        <v>0</v>
      </c>
      <c r="AK10" s="590">
        <v>0</v>
      </c>
    </row>
    <row r="11" spans="1:37" x14ac:dyDescent="0.25">
      <c r="A11" s="552" t="s">
        <v>166</v>
      </c>
      <c r="B11" s="597"/>
      <c r="C11" s="545" t="str">
        <f>IF($B11="","",VLOOKUP($B11,#REF!,5))</f>
        <v/>
      </c>
      <c r="D11" s="545">
        <v>95</v>
      </c>
      <c r="E11" s="734" t="s">
        <v>287</v>
      </c>
      <c r="F11" s="546"/>
      <c r="G11" s="734" t="s">
        <v>288</v>
      </c>
      <c r="H11" s="546"/>
      <c r="I11" s="734" t="s">
        <v>289</v>
      </c>
      <c r="J11" s="521"/>
      <c r="K11" s="606"/>
      <c r="L11" s="601" t="str">
        <f>IF(K11="","",CONCATENATE(VLOOKUP($Y$3,$AB$1:$AK$1,K11)," pont"))</f>
        <v/>
      </c>
      <c r="M11" s="607"/>
      <c r="Y11" s="599"/>
      <c r="Z11" s="599"/>
      <c r="AA11" s="599" t="s">
        <v>206</v>
      </c>
      <c r="AB11" s="590">
        <v>3</v>
      </c>
      <c r="AC11" s="590">
        <v>2</v>
      </c>
      <c r="AD11" s="590">
        <v>1</v>
      </c>
      <c r="AE11" s="590">
        <v>0</v>
      </c>
      <c r="AF11" s="590">
        <v>0</v>
      </c>
      <c r="AG11" s="590">
        <v>0</v>
      </c>
      <c r="AH11" s="590">
        <v>0</v>
      </c>
      <c r="AI11" s="590">
        <v>0</v>
      </c>
      <c r="AJ11" s="590">
        <v>0</v>
      </c>
      <c r="AK11" s="590">
        <v>0</v>
      </c>
    </row>
    <row r="12" spans="1:37" x14ac:dyDescent="0.25">
      <c r="A12" s="521"/>
      <c r="B12" s="583"/>
      <c r="C12" s="575"/>
      <c r="D12" s="521"/>
      <c r="E12" s="521"/>
      <c r="F12" s="521"/>
      <c r="G12" s="521"/>
      <c r="H12" s="521"/>
      <c r="I12" s="521"/>
      <c r="J12" s="521"/>
      <c r="K12" s="575"/>
      <c r="L12" s="575"/>
      <c r="M12" s="608"/>
      <c r="Y12" s="599"/>
      <c r="Z12" s="599"/>
      <c r="AA12" s="599" t="s">
        <v>202</v>
      </c>
      <c r="AB12" s="604">
        <v>0</v>
      </c>
      <c r="AC12" s="604">
        <v>0</v>
      </c>
      <c r="AD12" s="604">
        <v>0</v>
      </c>
      <c r="AE12" s="604">
        <v>0</v>
      </c>
      <c r="AF12" s="604">
        <v>0</v>
      </c>
      <c r="AG12" s="604">
        <v>0</v>
      </c>
      <c r="AH12" s="604">
        <v>0</v>
      </c>
      <c r="AI12" s="604">
        <v>0</v>
      </c>
      <c r="AJ12" s="604">
        <v>0</v>
      </c>
      <c r="AK12" s="604">
        <v>0</v>
      </c>
    </row>
    <row r="13" spans="1:37" x14ac:dyDescent="0.25">
      <c r="A13" s="583" t="s">
        <v>171</v>
      </c>
      <c r="B13" s="595"/>
      <c r="C13" s="545" t="str">
        <f>IF($B13="","",VLOOKUP($B13,#REF!,5))</f>
        <v/>
      </c>
      <c r="D13" s="545">
        <v>70</v>
      </c>
      <c r="E13" s="735" t="s">
        <v>281</v>
      </c>
      <c r="F13" s="544"/>
      <c r="G13" s="735" t="s">
        <v>282</v>
      </c>
      <c r="H13" s="544"/>
      <c r="I13" s="735" t="s">
        <v>283</v>
      </c>
      <c r="J13" s="521"/>
      <c r="K13" s="606"/>
      <c r="L13" s="601" t="str">
        <f>IF(K13="","",CONCATENATE(VLOOKUP($Y$3,$AB$1:$AK$1,K13)," pont"))</f>
        <v/>
      </c>
      <c r="M13" s="607"/>
      <c r="Y13" s="599"/>
      <c r="Z13" s="599"/>
      <c r="AA13" s="599" t="s">
        <v>203</v>
      </c>
      <c r="AB13" s="604">
        <v>0</v>
      </c>
      <c r="AC13" s="604">
        <v>0</v>
      </c>
      <c r="AD13" s="604">
        <v>0</v>
      </c>
      <c r="AE13" s="604">
        <v>0</v>
      </c>
      <c r="AF13" s="604">
        <v>0</v>
      </c>
      <c r="AG13" s="604">
        <v>0</v>
      </c>
      <c r="AH13" s="604">
        <v>0</v>
      </c>
      <c r="AI13" s="604">
        <v>0</v>
      </c>
      <c r="AJ13" s="604">
        <v>0</v>
      </c>
      <c r="AK13" s="604">
        <v>0</v>
      </c>
    </row>
    <row r="14" spans="1:37" x14ac:dyDescent="0.25">
      <c r="A14" s="552"/>
      <c r="B14" s="596"/>
      <c r="C14" s="553"/>
      <c r="D14" s="553"/>
      <c r="E14" s="553"/>
      <c r="F14" s="553"/>
      <c r="G14" s="553"/>
      <c r="H14" s="553"/>
      <c r="I14" s="553"/>
      <c r="J14" s="521"/>
      <c r="K14" s="552"/>
      <c r="L14" s="552"/>
      <c r="M14" s="608"/>
      <c r="Y14" s="599"/>
      <c r="Z14" s="599"/>
      <c r="AA14" s="599"/>
      <c r="AB14" s="599"/>
      <c r="AC14" s="599"/>
      <c r="AD14" s="599"/>
      <c r="AE14" s="599"/>
      <c r="AF14" s="599"/>
      <c r="AG14" s="599"/>
      <c r="AH14" s="599"/>
      <c r="AI14" s="599"/>
      <c r="AJ14" s="599"/>
      <c r="AK14" s="599"/>
    </row>
    <row r="15" spans="1:37" x14ac:dyDescent="0.25">
      <c r="A15" s="552" t="s">
        <v>172</v>
      </c>
      <c r="B15" s="597"/>
      <c r="C15" s="545" t="str">
        <f>IF($B15="","",VLOOKUP($B15,#REF!,5))</f>
        <v/>
      </c>
      <c r="D15" s="545" t="str">
        <f>IF($B15="","",VLOOKUP($B15,#REF!,15))</f>
        <v/>
      </c>
      <c r="E15" s="734" t="s">
        <v>285</v>
      </c>
      <c r="F15" s="546"/>
      <c r="G15" s="734" t="s">
        <v>286</v>
      </c>
      <c r="H15" s="546"/>
      <c r="I15" s="734" t="s">
        <v>246</v>
      </c>
      <c r="J15" s="521"/>
      <c r="K15" s="606"/>
      <c r="L15" s="601" t="str">
        <f>IF(K15="","",CONCATENATE(VLOOKUP($Y$3,$AB$1:$AK$1,K15)," pont"))</f>
        <v/>
      </c>
      <c r="M15" s="607"/>
      <c r="Y15" s="599"/>
      <c r="Z15" s="599"/>
      <c r="AA15" s="599"/>
      <c r="AB15" s="599"/>
      <c r="AC15" s="599"/>
      <c r="AD15" s="599"/>
      <c r="AE15" s="599"/>
      <c r="AF15" s="599"/>
      <c r="AG15" s="599"/>
      <c r="AH15" s="599"/>
      <c r="AI15" s="599"/>
      <c r="AJ15" s="599"/>
      <c r="AK15" s="599"/>
    </row>
    <row r="16" spans="1:37" x14ac:dyDescent="0.25">
      <c r="A16" s="552"/>
      <c r="B16" s="596"/>
      <c r="C16" s="553"/>
      <c r="D16" s="553"/>
      <c r="E16" s="553"/>
      <c r="F16" s="553"/>
      <c r="G16" s="553"/>
      <c r="H16" s="553"/>
      <c r="I16" s="553"/>
      <c r="J16" s="521"/>
      <c r="K16" s="552"/>
      <c r="L16" s="552"/>
      <c r="M16" s="608"/>
      <c r="Y16" s="599"/>
      <c r="Z16" s="599"/>
      <c r="AA16" s="599" t="s">
        <v>164</v>
      </c>
      <c r="AB16" s="599">
        <v>300</v>
      </c>
      <c r="AC16" s="599">
        <v>250</v>
      </c>
      <c r="AD16" s="599">
        <v>220</v>
      </c>
      <c r="AE16" s="599">
        <v>180</v>
      </c>
      <c r="AF16" s="599">
        <v>160</v>
      </c>
      <c r="AG16" s="599">
        <v>150</v>
      </c>
      <c r="AH16" s="599">
        <v>140</v>
      </c>
      <c r="AI16" s="599">
        <v>130</v>
      </c>
      <c r="AJ16" s="599">
        <v>120</v>
      </c>
      <c r="AK16" s="599">
        <v>110</v>
      </c>
    </row>
    <row r="17" spans="1:37" x14ac:dyDescent="0.25">
      <c r="A17" s="552" t="s">
        <v>173</v>
      </c>
      <c r="B17" s="597"/>
      <c r="C17" s="545" t="str">
        <f>IF($B17="","",VLOOKUP($B17,#REF!,5))</f>
        <v/>
      </c>
      <c r="D17" s="545" t="str">
        <f>IF($B17="","",VLOOKUP($B17,#REF!,15))</f>
        <v/>
      </c>
      <c r="E17" s="734" t="s">
        <v>290</v>
      </c>
      <c r="F17" s="546"/>
      <c r="G17" s="734" t="s">
        <v>236</v>
      </c>
      <c r="H17" s="546"/>
      <c r="I17" s="734" t="s">
        <v>237</v>
      </c>
      <c r="J17" s="521"/>
      <c r="K17" s="606"/>
      <c r="L17" s="601" t="str">
        <f>IF(K17="","",CONCATENATE(VLOOKUP($Y$3,$AB$1:$AK$1,K17)," pont"))</f>
        <v/>
      </c>
      <c r="M17" s="607"/>
      <c r="Y17" s="599"/>
      <c r="Z17" s="599"/>
      <c r="AA17" s="599" t="s">
        <v>194</v>
      </c>
      <c r="AB17" s="599">
        <v>250</v>
      </c>
      <c r="AC17" s="599">
        <v>200</v>
      </c>
      <c r="AD17" s="599">
        <v>160</v>
      </c>
      <c r="AE17" s="599">
        <v>140</v>
      </c>
      <c r="AF17" s="599">
        <v>120</v>
      </c>
      <c r="AG17" s="599">
        <v>110</v>
      </c>
      <c r="AH17" s="599">
        <v>100</v>
      </c>
      <c r="AI17" s="599">
        <v>90</v>
      </c>
      <c r="AJ17" s="599">
        <v>80</v>
      </c>
      <c r="AK17" s="599">
        <v>70</v>
      </c>
    </row>
    <row r="18" spans="1:37" x14ac:dyDescent="0.25">
      <c r="A18" s="552"/>
      <c r="B18" s="596"/>
      <c r="C18" s="553"/>
      <c r="D18" s="553"/>
      <c r="E18" s="553"/>
      <c r="F18" s="553"/>
      <c r="G18" s="553"/>
      <c r="H18" s="553"/>
      <c r="I18" s="553"/>
      <c r="J18" s="521"/>
      <c r="K18" s="552"/>
      <c r="L18" s="552"/>
      <c r="M18" s="608"/>
      <c r="Y18" s="599"/>
      <c r="Z18" s="599"/>
      <c r="AA18" s="599" t="s">
        <v>195</v>
      </c>
      <c r="AB18" s="599">
        <v>200</v>
      </c>
      <c r="AC18" s="599">
        <v>150</v>
      </c>
      <c r="AD18" s="599">
        <v>130</v>
      </c>
      <c r="AE18" s="599">
        <v>110</v>
      </c>
      <c r="AF18" s="599">
        <v>95</v>
      </c>
      <c r="AG18" s="599">
        <v>80</v>
      </c>
      <c r="AH18" s="599">
        <v>70</v>
      </c>
      <c r="AI18" s="599">
        <v>60</v>
      </c>
      <c r="AJ18" s="599">
        <v>55</v>
      </c>
      <c r="AK18" s="599">
        <v>50</v>
      </c>
    </row>
    <row r="19" spans="1:37" x14ac:dyDescent="0.25">
      <c r="A19" s="552" t="s">
        <v>173</v>
      </c>
      <c r="B19" s="597"/>
      <c r="C19" s="545" t="str">
        <f>IF($B19="","",VLOOKUP($B19,#REF!,5))</f>
        <v/>
      </c>
      <c r="D19" s="545">
        <v>119</v>
      </c>
      <c r="E19" s="734" t="s">
        <v>291</v>
      </c>
      <c r="F19" s="546"/>
      <c r="G19" s="734" t="s">
        <v>259</v>
      </c>
      <c r="H19" s="546"/>
      <c r="I19" s="734" t="s">
        <v>262</v>
      </c>
      <c r="J19" s="521"/>
      <c r="K19" s="606"/>
      <c r="L19" s="601" t="str">
        <f>IF(K19="","",CONCATENATE(VLOOKUP($Y$3,$AB$1:$AK$1,K19)," pont"))</f>
        <v/>
      </c>
      <c r="M19" s="607"/>
      <c r="Y19" s="599"/>
      <c r="Z19" s="599"/>
      <c r="AA19" s="599" t="s">
        <v>196</v>
      </c>
      <c r="AB19" s="599">
        <v>150</v>
      </c>
      <c r="AC19" s="599">
        <v>120</v>
      </c>
      <c r="AD19" s="599">
        <v>100</v>
      </c>
      <c r="AE19" s="599">
        <v>80</v>
      </c>
      <c r="AF19" s="599">
        <v>70</v>
      </c>
      <c r="AG19" s="599">
        <v>60</v>
      </c>
      <c r="AH19" s="599">
        <v>55</v>
      </c>
      <c r="AI19" s="599">
        <v>50</v>
      </c>
      <c r="AJ19" s="599">
        <v>45</v>
      </c>
      <c r="AK19" s="599">
        <v>40</v>
      </c>
    </row>
    <row r="20" spans="1:37" x14ac:dyDescent="0.25">
      <c r="A20" s="521"/>
      <c r="B20" s="521"/>
      <c r="C20" s="521"/>
      <c r="D20" s="521"/>
      <c r="E20" s="521"/>
      <c r="F20" s="521"/>
      <c r="G20" s="521"/>
      <c r="H20" s="521"/>
      <c r="I20" s="521"/>
      <c r="J20" s="521"/>
      <c r="K20" s="521"/>
      <c r="L20" s="521"/>
      <c r="M20" s="521"/>
      <c r="Y20" s="599"/>
      <c r="Z20" s="599"/>
      <c r="AA20" s="599" t="s">
        <v>197</v>
      </c>
      <c r="AB20" s="599">
        <v>120</v>
      </c>
      <c r="AC20" s="599">
        <v>90</v>
      </c>
      <c r="AD20" s="599">
        <v>65</v>
      </c>
      <c r="AE20" s="599">
        <v>55</v>
      </c>
      <c r="AF20" s="599">
        <v>50</v>
      </c>
      <c r="AG20" s="599">
        <v>45</v>
      </c>
      <c r="AH20" s="599">
        <v>40</v>
      </c>
      <c r="AI20" s="599">
        <v>35</v>
      </c>
      <c r="AJ20" s="599">
        <v>25</v>
      </c>
      <c r="AK20" s="599">
        <v>20</v>
      </c>
    </row>
    <row r="21" spans="1:37" x14ac:dyDescent="0.25">
      <c r="A21" s="521"/>
      <c r="B21" s="521"/>
      <c r="C21" s="521"/>
      <c r="D21" s="521"/>
      <c r="E21" s="521"/>
      <c r="F21" s="521"/>
      <c r="G21" s="521"/>
      <c r="H21" s="521"/>
      <c r="I21" s="521"/>
      <c r="J21" s="521"/>
      <c r="K21" s="521"/>
      <c r="L21" s="521"/>
      <c r="M21" s="521"/>
      <c r="Y21" s="599"/>
      <c r="Z21" s="599"/>
      <c r="AA21" s="599" t="s">
        <v>198</v>
      </c>
      <c r="AB21" s="599">
        <v>90</v>
      </c>
      <c r="AC21" s="599">
        <v>60</v>
      </c>
      <c r="AD21" s="599">
        <v>45</v>
      </c>
      <c r="AE21" s="599">
        <v>34</v>
      </c>
      <c r="AF21" s="599">
        <v>27</v>
      </c>
      <c r="AG21" s="599">
        <v>22</v>
      </c>
      <c r="AH21" s="599">
        <v>18</v>
      </c>
      <c r="AI21" s="599">
        <v>15</v>
      </c>
      <c r="AJ21" s="599">
        <v>12</v>
      </c>
      <c r="AK21" s="599">
        <v>9</v>
      </c>
    </row>
    <row r="22" spans="1:37" ht="18.75" customHeight="1" x14ac:dyDescent="0.25">
      <c r="A22" s="521"/>
      <c r="B22" s="768"/>
      <c r="C22" s="768"/>
      <c r="D22" s="766" t="str">
        <f>E7</f>
        <v>Bagdi</v>
      </c>
      <c r="E22" s="766"/>
      <c r="F22" s="766" t="str">
        <f>E9</f>
        <v>Hrabovszki</v>
      </c>
      <c r="G22" s="766"/>
      <c r="H22" s="766" t="str">
        <f>E11</f>
        <v>Nemes</v>
      </c>
      <c r="I22" s="766"/>
      <c r="J22" s="521"/>
      <c r="K22" s="521"/>
      <c r="L22" s="521"/>
      <c r="M22" s="584" t="s">
        <v>168</v>
      </c>
      <c r="Y22" s="599"/>
      <c r="Z22" s="599"/>
      <c r="AA22" s="599" t="s">
        <v>199</v>
      </c>
      <c r="AB22" s="599">
        <v>60</v>
      </c>
      <c r="AC22" s="599">
        <v>40</v>
      </c>
      <c r="AD22" s="599">
        <v>30</v>
      </c>
      <c r="AE22" s="599">
        <v>20</v>
      </c>
      <c r="AF22" s="599">
        <v>18</v>
      </c>
      <c r="AG22" s="599">
        <v>15</v>
      </c>
      <c r="AH22" s="599">
        <v>12</v>
      </c>
      <c r="AI22" s="599">
        <v>10</v>
      </c>
      <c r="AJ22" s="599">
        <v>8</v>
      </c>
      <c r="AK22" s="599">
        <v>6</v>
      </c>
    </row>
    <row r="23" spans="1:37" ht="18.75" customHeight="1" x14ac:dyDescent="0.25">
      <c r="A23" s="582" t="s">
        <v>164</v>
      </c>
      <c r="B23" s="764" t="str">
        <f>E7</f>
        <v>Bagdi</v>
      </c>
      <c r="C23" s="764"/>
      <c r="D23" s="767"/>
      <c r="E23" s="767"/>
      <c r="F23" s="765"/>
      <c r="G23" s="765"/>
      <c r="H23" s="765"/>
      <c r="I23" s="765"/>
      <c r="J23" s="521"/>
      <c r="K23" s="521"/>
      <c r="L23" s="521"/>
      <c r="M23" s="585"/>
      <c r="Y23" s="599"/>
      <c r="Z23" s="599"/>
      <c r="AA23" s="599" t="s">
        <v>200</v>
      </c>
      <c r="AB23" s="599">
        <v>40</v>
      </c>
      <c r="AC23" s="599">
        <v>25</v>
      </c>
      <c r="AD23" s="599">
        <v>18</v>
      </c>
      <c r="AE23" s="599">
        <v>13</v>
      </c>
      <c r="AF23" s="599">
        <v>8</v>
      </c>
      <c r="AG23" s="599">
        <v>7</v>
      </c>
      <c r="AH23" s="599">
        <v>6</v>
      </c>
      <c r="AI23" s="599">
        <v>5</v>
      </c>
      <c r="AJ23" s="599">
        <v>4</v>
      </c>
      <c r="AK23" s="599">
        <v>3</v>
      </c>
    </row>
    <row r="24" spans="1:37" ht="18.75" customHeight="1" x14ac:dyDescent="0.25">
      <c r="A24" s="582" t="s">
        <v>165</v>
      </c>
      <c r="B24" s="764" t="str">
        <f>E9</f>
        <v>Hrabovszki</v>
      </c>
      <c r="C24" s="764"/>
      <c r="D24" s="765"/>
      <c r="E24" s="765"/>
      <c r="F24" s="767"/>
      <c r="G24" s="767"/>
      <c r="H24" s="765"/>
      <c r="I24" s="765"/>
      <c r="J24" s="521"/>
      <c r="K24" s="521"/>
      <c r="L24" s="521"/>
      <c r="M24" s="585"/>
      <c r="Y24" s="599"/>
      <c r="Z24" s="599"/>
      <c r="AA24" s="599" t="s">
        <v>201</v>
      </c>
      <c r="AB24" s="599">
        <v>25</v>
      </c>
      <c r="AC24" s="599">
        <v>15</v>
      </c>
      <c r="AD24" s="599">
        <v>13</v>
      </c>
      <c r="AE24" s="599">
        <v>7</v>
      </c>
      <c r="AF24" s="599">
        <v>6</v>
      </c>
      <c r="AG24" s="599">
        <v>5</v>
      </c>
      <c r="AH24" s="599">
        <v>4</v>
      </c>
      <c r="AI24" s="599">
        <v>3</v>
      </c>
      <c r="AJ24" s="599">
        <v>2</v>
      </c>
      <c r="AK24" s="599">
        <v>1</v>
      </c>
    </row>
    <row r="25" spans="1:37" ht="18.75" customHeight="1" x14ac:dyDescent="0.25">
      <c r="A25" s="582" t="s">
        <v>166</v>
      </c>
      <c r="B25" s="764" t="str">
        <f>E11</f>
        <v>Nemes</v>
      </c>
      <c r="C25" s="764"/>
      <c r="D25" s="765"/>
      <c r="E25" s="765"/>
      <c r="F25" s="765"/>
      <c r="G25" s="765"/>
      <c r="H25" s="767"/>
      <c r="I25" s="767"/>
      <c r="J25" s="521"/>
      <c r="K25" s="521"/>
      <c r="L25" s="521"/>
      <c r="M25" s="585"/>
      <c r="Y25" s="599"/>
      <c r="Z25" s="599"/>
      <c r="AA25" s="599" t="s">
        <v>206</v>
      </c>
      <c r="AB25" s="599">
        <v>15</v>
      </c>
      <c r="AC25" s="599">
        <v>10</v>
      </c>
      <c r="AD25" s="599">
        <v>8</v>
      </c>
      <c r="AE25" s="599">
        <v>4</v>
      </c>
      <c r="AF25" s="599">
        <v>3</v>
      </c>
      <c r="AG25" s="599">
        <v>2</v>
      </c>
      <c r="AH25" s="599">
        <v>1</v>
      </c>
      <c r="AI25" s="599">
        <v>0</v>
      </c>
      <c r="AJ25" s="599">
        <v>0</v>
      </c>
      <c r="AK25" s="599">
        <v>0</v>
      </c>
    </row>
    <row r="26" spans="1:37" x14ac:dyDescent="0.25">
      <c r="A26" s="521"/>
      <c r="B26" s="521"/>
      <c r="C26" s="521"/>
      <c r="D26" s="521"/>
      <c r="E26" s="521"/>
      <c r="F26" s="521"/>
      <c r="G26" s="521"/>
      <c r="H26" s="521"/>
      <c r="I26" s="521"/>
      <c r="J26" s="521"/>
      <c r="K26" s="521"/>
      <c r="L26" s="521"/>
      <c r="M26" s="586"/>
      <c r="Y26" s="599"/>
      <c r="Z26" s="599"/>
      <c r="AA26" s="599" t="s">
        <v>202</v>
      </c>
      <c r="AB26" s="599">
        <v>10</v>
      </c>
      <c r="AC26" s="599">
        <v>6</v>
      </c>
      <c r="AD26" s="599">
        <v>4</v>
      </c>
      <c r="AE26" s="599">
        <v>2</v>
      </c>
      <c r="AF26" s="599">
        <v>1</v>
      </c>
      <c r="AG26" s="599">
        <v>0</v>
      </c>
      <c r="AH26" s="599">
        <v>0</v>
      </c>
      <c r="AI26" s="599">
        <v>0</v>
      </c>
      <c r="AJ26" s="599">
        <v>0</v>
      </c>
      <c r="AK26" s="599">
        <v>0</v>
      </c>
    </row>
    <row r="27" spans="1:37" ht="18.75" customHeight="1" x14ac:dyDescent="0.25">
      <c r="A27" s="521"/>
      <c r="B27" s="768"/>
      <c r="C27" s="768"/>
      <c r="D27" s="766" t="str">
        <f>E13</f>
        <v>Ombódi</v>
      </c>
      <c r="E27" s="766"/>
      <c r="F27" s="766" t="str">
        <f>E15</f>
        <v>Kovácsik</v>
      </c>
      <c r="G27" s="766"/>
      <c r="H27" s="766" t="str">
        <f>E17</f>
        <v>Szabó</v>
      </c>
      <c r="I27" s="766"/>
      <c r="J27" s="766" t="str">
        <f>E19</f>
        <v>Kocsár</v>
      </c>
      <c r="K27" s="766"/>
      <c r="L27" s="521"/>
      <c r="M27" s="586"/>
      <c r="Y27" s="599"/>
      <c r="Z27" s="599"/>
      <c r="AA27" s="599" t="s">
        <v>203</v>
      </c>
      <c r="AB27" s="599">
        <v>3</v>
      </c>
      <c r="AC27" s="599">
        <v>2</v>
      </c>
      <c r="AD27" s="599">
        <v>1</v>
      </c>
      <c r="AE27" s="599">
        <v>0</v>
      </c>
      <c r="AF27" s="599">
        <v>0</v>
      </c>
      <c r="AG27" s="599">
        <v>0</v>
      </c>
      <c r="AH27" s="599">
        <v>0</v>
      </c>
      <c r="AI27" s="599">
        <v>0</v>
      </c>
      <c r="AJ27" s="599">
        <v>0</v>
      </c>
      <c r="AK27" s="599">
        <v>0</v>
      </c>
    </row>
    <row r="28" spans="1:37" ht="18.75" customHeight="1" x14ac:dyDescent="0.25">
      <c r="A28" s="582" t="s">
        <v>171</v>
      </c>
      <c r="B28" s="764" t="str">
        <f>E13</f>
        <v>Ombódi</v>
      </c>
      <c r="C28" s="764"/>
      <c r="D28" s="767"/>
      <c r="E28" s="767"/>
      <c r="F28" s="765"/>
      <c r="G28" s="765"/>
      <c r="H28" s="765"/>
      <c r="I28" s="765"/>
      <c r="J28" s="766"/>
      <c r="K28" s="766"/>
      <c r="L28" s="521"/>
      <c r="M28" s="585"/>
    </row>
    <row r="29" spans="1:37" ht="18.75" customHeight="1" x14ac:dyDescent="0.25">
      <c r="A29" s="582" t="s">
        <v>172</v>
      </c>
      <c r="B29" s="764" t="str">
        <f>E15</f>
        <v>Kovácsik</v>
      </c>
      <c r="C29" s="764"/>
      <c r="D29" s="765"/>
      <c r="E29" s="765"/>
      <c r="F29" s="767"/>
      <c r="G29" s="767"/>
      <c r="H29" s="765"/>
      <c r="I29" s="765"/>
      <c r="J29" s="765"/>
      <c r="K29" s="765"/>
      <c r="L29" s="521"/>
      <c r="M29" s="585"/>
    </row>
    <row r="30" spans="1:37" ht="18.75" customHeight="1" x14ac:dyDescent="0.25">
      <c r="A30" s="582" t="s">
        <v>173</v>
      </c>
      <c r="B30" s="764" t="str">
        <f>E17</f>
        <v>Szabó</v>
      </c>
      <c r="C30" s="764"/>
      <c r="D30" s="765"/>
      <c r="E30" s="765"/>
      <c r="F30" s="765"/>
      <c r="G30" s="765"/>
      <c r="H30" s="767"/>
      <c r="I30" s="767"/>
      <c r="J30" s="765"/>
      <c r="K30" s="765"/>
      <c r="L30" s="521"/>
      <c r="M30" s="585"/>
    </row>
    <row r="31" spans="1:37" ht="18.75" customHeight="1" x14ac:dyDescent="0.25">
      <c r="A31" s="582" t="s">
        <v>177</v>
      </c>
      <c r="B31" s="764" t="str">
        <f>E19</f>
        <v>Kocsár</v>
      </c>
      <c r="C31" s="764"/>
      <c r="D31" s="765"/>
      <c r="E31" s="765"/>
      <c r="F31" s="765"/>
      <c r="G31" s="765"/>
      <c r="H31" s="766"/>
      <c r="I31" s="766"/>
      <c r="J31" s="767"/>
      <c r="K31" s="767"/>
      <c r="L31" s="521"/>
      <c r="M31" s="585"/>
    </row>
    <row r="32" spans="1:37" ht="18.75" customHeight="1" x14ac:dyDescent="0.25">
      <c r="A32" s="287"/>
      <c r="B32" s="587"/>
      <c r="C32" s="587"/>
      <c r="D32" s="287"/>
      <c r="E32" s="287"/>
      <c r="F32" s="287"/>
      <c r="G32" s="287"/>
      <c r="H32" s="287"/>
      <c r="I32" s="287"/>
      <c r="J32" s="521"/>
      <c r="K32" s="521"/>
      <c r="L32" s="521"/>
      <c r="M32" s="588"/>
    </row>
    <row r="33" spans="1:18" x14ac:dyDescent="0.25">
      <c r="A33" s="521"/>
      <c r="B33" s="521"/>
      <c r="C33" s="521"/>
      <c r="D33" s="521"/>
      <c r="E33" s="521"/>
      <c r="F33" s="521"/>
      <c r="G33" s="521"/>
      <c r="H33" s="521"/>
      <c r="I33" s="521"/>
      <c r="J33" s="521"/>
      <c r="K33" s="521"/>
      <c r="L33" s="521"/>
      <c r="M33" s="521"/>
    </row>
    <row r="34" spans="1:18" x14ac:dyDescent="0.25">
      <c r="A34" s="521" t="s">
        <v>129</v>
      </c>
      <c r="B34" s="521"/>
      <c r="C34" s="761" t="str">
        <f>IF(M23=1,B23,IF(M24=1,B24,IF(M25=1,B25,"")))</f>
        <v/>
      </c>
      <c r="D34" s="761"/>
      <c r="E34" s="552" t="s">
        <v>175</v>
      </c>
      <c r="F34" s="761" t="str">
        <f>IF(M28=1,B28,IF(M29=1,B29,IF(M30=1,B30,IF(M31=1,B31,""))))</f>
        <v/>
      </c>
      <c r="G34" s="761"/>
      <c r="H34" s="521"/>
      <c r="I34" s="499"/>
      <c r="J34" s="521"/>
      <c r="K34" s="521"/>
      <c r="L34" s="521"/>
      <c r="M34" s="521"/>
    </row>
    <row r="35" spans="1:18" x14ac:dyDescent="0.25">
      <c r="A35" s="521"/>
      <c r="B35" s="521"/>
      <c r="C35" s="521"/>
      <c r="D35" s="521"/>
      <c r="E35" s="521"/>
      <c r="F35" s="552"/>
      <c r="G35" s="552"/>
      <c r="H35" s="521"/>
      <c r="I35" s="521"/>
      <c r="J35" s="521"/>
      <c r="K35" s="521"/>
      <c r="L35" s="521"/>
      <c r="M35" s="521"/>
    </row>
    <row r="36" spans="1:18" x14ac:dyDescent="0.25">
      <c r="A36" s="521" t="s">
        <v>174</v>
      </c>
      <c r="B36" s="521"/>
      <c r="C36" s="761" t="str">
        <f>IF(M23=2,B23,IF(M24=2,B24,IF(M25=2,B25,"")))</f>
        <v/>
      </c>
      <c r="D36" s="761"/>
      <c r="E36" s="552" t="s">
        <v>175</v>
      </c>
      <c r="F36" s="761" t="str">
        <f>IF(M28=2,B28,IF(M29=2,B29,IF(M30=2,B30,IF(M31=2,B31,""))))</f>
        <v/>
      </c>
      <c r="G36" s="761"/>
      <c r="H36" s="521"/>
      <c r="I36" s="499"/>
      <c r="J36" s="521"/>
      <c r="K36" s="521"/>
      <c r="L36" s="521"/>
      <c r="M36" s="521"/>
    </row>
    <row r="37" spans="1:18" x14ac:dyDescent="0.25">
      <c r="A37" s="521"/>
      <c r="B37" s="521"/>
      <c r="C37" s="552"/>
      <c r="D37" s="552"/>
      <c r="E37" s="552"/>
      <c r="F37" s="552"/>
      <c r="G37" s="552"/>
      <c r="H37" s="521"/>
      <c r="I37" s="521"/>
      <c r="J37" s="521"/>
      <c r="K37" s="521"/>
      <c r="L37" s="521"/>
      <c r="M37" s="521"/>
    </row>
    <row r="38" spans="1:18" x14ac:dyDescent="0.25">
      <c r="A38" s="521" t="s">
        <v>176</v>
      </c>
      <c r="B38" s="521"/>
      <c r="C38" s="761" t="str">
        <f>IF(M23=3,B23,IF(M24=3,B24,IF(M25=3,B25,"")))</f>
        <v/>
      </c>
      <c r="D38" s="761"/>
      <c r="E38" s="552" t="s">
        <v>175</v>
      </c>
      <c r="F38" s="761" t="str">
        <f>IF(M28=3,B28,IF(M29=3,B29,IF(M30=3,B30,IF(M31=3,B31,""))))</f>
        <v/>
      </c>
      <c r="G38" s="761"/>
      <c r="H38" s="521"/>
      <c r="I38" s="499"/>
      <c r="J38" s="521"/>
      <c r="K38" s="521"/>
      <c r="L38" s="521"/>
      <c r="M38" s="521"/>
    </row>
    <row r="39" spans="1:18" x14ac:dyDescent="0.25">
      <c r="A39" s="521"/>
      <c r="B39" s="521"/>
      <c r="C39" s="521"/>
      <c r="D39" s="521"/>
      <c r="E39" s="521"/>
      <c r="F39" s="521"/>
      <c r="G39" s="521"/>
      <c r="H39" s="521"/>
      <c r="I39" s="521"/>
      <c r="J39" s="521"/>
      <c r="K39" s="521"/>
      <c r="L39" s="521"/>
      <c r="M39" s="521"/>
    </row>
    <row r="40" spans="1:18" x14ac:dyDescent="0.25">
      <c r="A40" s="521"/>
      <c r="B40" s="521"/>
      <c r="C40" s="521"/>
      <c r="D40" s="521"/>
      <c r="E40" s="521"/>
      <c r="F40" s="521"/>
      <c r="G40" s="521"/>
      <c r="H40" s="521"/>
      <c r="I40" s="521"/>
      <c r="J40" s="521"/>
      <c r="K40" s="521"/>
      <c r="L40" s="499"/>
      <c r="M40" s="521"/>
    </row>
    <row r="41" spans="1:18" x14ac:dyDescent="0.25">
      <c r="A41" s="205" t="s">
        <v>105</v>
      </c>
      <c r="B41" s="206"/>
      <c r="C41" s="419"/>
      <c r="D41" s="558" t="s">
        <v>6</v>
      </c>
      <c r="E41" s="559" t="s">
        <v>107</v>
      </c>
      <c r="F41" s="573"/>
      <c r="G41" s="558" t="s">
        <v>6</v>
      </c>
      <c r="H41" s="559" t="s">
        <v>125</v>
      </c>
      <c r="I41" s="359"/>
      <c r="J41" s="559" t="s">
        <v>126</v>
      </c>
      <c r="K41" s="358" t="s">
        <v>127</v>
      </c>
      <c r="L41" s="37"/>
      <c r="M41" s="573"/>
      <c r="P41" s="554"/>
      <c r="Q41" s="554"/>
      <c r="R41" s="555"/>
    </row>
    <row r="42" spans="1:18" x14ac:dyDescent="0.25">
      <c r="A42" s="532" t="s">
        <v>106</v>
      </c>
      <c r="B42" s="533"/>
      <c r="C42" s="535"/>
      <c r="D42" s="560">
        <v>1</v>
      </c>
      <c r="E42" s="762" t="e">
        <f>IF(D42&gt;$R$44,,UPPER(VLOOKUP(D42,#REF!,2)))</f>
        <v>#REF!</v>
      </c>
      <c r="F42" s="762"/>
      <c r="G42" s="567" t="s">
        <v>7</v>
      </c>
      <c r="H42" s="533"/>
      <c r="I42" s="561"/>
      <c r="J42" s="568"/>
      <c r="K42" s="527" t="s">
        <v>111</v>
      </c>
      <c r="L42" s="574"/>
      <c r="M42" s="562"/>
      <c r="P42" s="556"/>
      <c r="Q42" s="556"/>
      <c r="R42" s="223"/>
    </row>
    <row r="43" spans="1:18" x14ac:dyDescent="0.25">
      <c r="A43" s="536" t="s">
        <v>124</v>
      </c>
      <c r="B43" s="330"/>
      <c r="C43" s="538"/>
      <c r="D43" s="563">
        <v>2</v>
      </c>
      <c r="E43" s="763" t="e">
        <f>IF(D43&gt;$R$44,,UPPER(VLOOKUP(D43,#REF!,2)))</f>
        <v>#REF!</v>
      </c>
      <c r="F43" s="763"/>
      <c r="G43" s="569" t="s">
        <v>8</v>
      </c>
      <c r="H43" s="89"/>
      <c r="I43" s="525"/>
      <c r="J43" s="90"/>
      <c r="K43" s="571"/>
      <c r="L43" s="499"/>
      <c r="M43" s="566"/>
      <c r="P43" s="223"/>
      <c r="Q43" s="217"/>
      <c r="R43" s="223"/>
    </row>
    <row r="44" spans="1:18" x14ac:dyDescent="0.25">
      <c r="A44" s="374"/>
      <c r="B44" s="375"/>
      <c r="C44" s="376"/>
      <c r="D44" s="563"/>
      <c r="E44" s="91"/>
      <c r="F44" s="521"/>
      <c r="G44" s="569" t="s">
        <v>9</v>
      </c>
      <c r="H44" s="89"/>
      <c r="I44" s="525"/>
      <c r="J44" s="90"/>
      <c r="K44" s="527" t="s">
        <v>112</v>
      </c>
      <c r="L44" s="574"/>
      <c r="M44" s="562"/>
      <c r="P44" s="556"/>
      <c r="Q44" s="556"/>
      <c r="R44" s="557" t="e">
        <f>MIN(4,#REF!)</f>
        <v>#REF!</v>
      </c>
    </row>
    <row r="45" spans="1:18" x14ac:dyDescent="0.25">
      <c r="A45" s="234"/>
      <c r="B45" s="146"/>
      <c r="C45" s="235"/>
      <c r="D45" s="563"/>
      <c r="E45" s="91"/>
      <c r="F45" s="521"/>
      <c r="G45" s="569" t="s">
        <v>10</v>
      </c>
      <c r="H45" s="89"/>
      <c r="I45" s="525"/>
      <c r="J45" s="90"/>
      <c r="K45" s="572"/>
      <c r="L45" s="521"/>
      <c r="M45" s="564"/>
      <c r="P45" s="223"/>
      <c r="Q45" s="217"/>
      <c r="R45" s="223"/>
    </row>
    <row r="46" spans="1:18" x14ac:dyDescent="0.25">
      <c r="A46" s="361"/>
      <c r="B46" s="377"/>
      <c r="C46" s="418"/>
      <c r="D46" s="563"/>
      <c r="E46" s="91"/>
      <c r="F46" s="521"/>
      <c r="G46" s="569" t="s">
        <v>11</v>
      </c>
      <c r="H46" s="89"/>
      <c r="I46" s="525"/>
      <c r="J46" s="90"/>
      <c r="K46" s="536"/>
      <c r="L46" s="499"/>
      <c r="M46" s="566"/>
      <c r="P46" s="223"/>
      <c r="Q46" s="217"/>
      <c r="R46" s="223"/>
    </row>
    <row r="47" spans="1:18" x14ac:dyDescent="0.25">
      <c r="A47" s="362"/>
      <c r="B47" s="24"/>
      <c r="C47" s="235"/>
      <c r="D47" s="563"/>
      <c r="E47" s="91"/>
      <c r="F47" s="521"/>
      <c r="G47" s="569" t="s">
        <v>12</v>
      </c>
      <c r="H47" s="89"/>
      <c r="I47" s="525"/>
      <c r="J47" s="90"/>
      <c r="K47" s="527" t="s">
        <v>92</v>
      </c>
      <c r="L47" s="574"/>
      <c r="M47" s="562"/>
      <c r="P47" s="556"/>
      <c r="Q47" s="556"/>
      <c r="R47" s="223"/>
    </row>
    <row r="48" spans="1:18" x14ac:dyDescent="0.25">
      <c r="A48" s="362"/>
      <c r="B48" s="24"/>
      <c r="C48" s="372"/>
      <c r="D48" s="563"/>
      <c r="E48" s="91"/>
      <c r="F48" s="521"/>
      <c r="G48" s="569" t="s">
        <v>13</v>
      </c>
      <c r="H48" s="89"/>
      <c r="I48" s="525"/>
      <c r="J48" s="90"/>
      <c r="K48" s="572"/>
      <c r="L48" s="521"/>
      <c r="M48" s="564"/>
      <c r="P48" s="223"/>
      <c r="Q48" s="217"/>
      <c r="R48" s="223"/>
    </row>
    <row r="49" spans="1:18" x14ac:dyDescent="0.25">
      <c r="A49" s="363"/>
      <c r="B49" s="360"/>
      <c r="C49" s="373"/>
      <c r="D49" s="565"/>
      <c r="E49" s="237"/>
      <c r="F49" s="499"/>
      <c r="G49" s="570" t="s">
        <v>14</v>
      </c>
      <c r="H49" s="330"/>
      <c r="I49" s="529"/>
      <c r="J49" s="239"/>
      <c r="K49" s="536" t="str">
        <f>L4</f>
        <v>Kovács Zoltán</v>
      </c>
      <c r="L49" s="499"/>
      <c r="M49" s="566"/>
      <c r="P49" s="223"/>
      <c r="Q49" s="217"/>
      <c r="R49" s="557"/>
    </row>
  </sheetData>
  <mergeCells count="51">
    <mergeCell ref="A1:F1"/>
    <mergeCell ref="A4:C4"/>
    <mergeCell ref="B22:C22"/>
    <mergeCell ref="D22:E22"/>
    <mergeCell ref="F22:G22"/>
    <mergeCell ref="B24:C24"/>
    <mergeCell ref="D24:E24"/>
    <mergeCell ref="F24:G24"/>
    <mergeCell ref="H24:I24"/>
    <mergeCell ref="H22:I22"/>
    <mergeCell ref="B23:C23"/>
    <mergeCell ref="D23:E23"/>
    <mergeCell ref="F23:G23"/>
    <mergeCell ref="H23:I23"/>
    <mergeCell ref="B27:C27"/>
    <mergeCell ref="D27:E27"/>
    <mergeCell ref="F27:G27"/>
    <mergeCell ref="H27:I27"/>
    <mergeCell ref="B25:C25"/>
    <mergeCell ref="D25:E25"/>
    <mergeCell ref="F25:G25"/>
    <mergeCell ref="H25:I25"/>
    <mergeCell ref="C38:D38"/>
    <mergeCell ref="F38:G38"/>
    <mergeCell ref="E42:F42"/>
    <mergeCell ref="E43:F43"/>
    <mergeCell ref="C34:D34"/>
    <mergeCell ref="F34:G34"/>
    <mergeCell ref="C36:D36"/>
    <mergeCell ref="F36:G36"/>
    <mergeCell ref="J27:K27"/>
    <mergeCell ref="J28:K28"/>
    <mergeCell ref="J29:K29"/>
    <mergeCell ref="J30:K30"/>
    <mergeCell ref="B30:C30"/>
    <mergeCell ref="D30:E30"/>
    <mergeCell ref="F30:G30"/>
    <mergeCell ref="H30:I30"/>
    <mergeCell ref="B29:C29"/>
    <mergeCell ref="D29:E29"/>
    <mergeCell ref="F29:G29"/>
    <mergeCell ref="H29:I29"/>
    <mergeCell ref="B28:C28"/>
    <mergeCell ref="D28:E28"/>
    <mergeCell ref="F28:G28"/>
    <mergeCell ref="H28:I28"/>
    <mergeCell ref="J31:K31"/>
    <mergeCell ref="B31:C31"/>
    <mergeCell ref="D31:E31"/>
    <mergeCell ref="F31:G31"/>
    <mergeCell ref="H31:I31"/>
  </mergeCells>
  <phoneticPr fontId="71" type="noConversion"/>
  <conditionalFormatting sqref="E7 E9 E11 E13 E15 E17 E19">
    <cfRule type="cellIs" dxfId="498" priority="2" stopIfTrue="1" operator="equal">
      <formula>"Bye"</formula>
    </cfRule>
  </conditionalFormatting>
  <conditionalFormatting sqref="R44 R49">
    <cfRule type="expression" dxfId="497"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05AC4-7433-49F9-8AD7-C925C1334F18}">
  <sheetPr codeName="Munka2">
    <tabColor indexed="11"/>
  </sheetPr>
  <dimension ref="A1:AK41"/>
  <sheetViews>
    <sheetView workbookViewId="0">
      <selection activeCell="N21" sqref="N21"/>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 min="25" max="37" width="0" hidden="1" customWidth="1"/>
  </cols>
  <sheetData>
    <row r="1" spans="1:37" ht="24.6" x14ac:dyDescent="0.25">
      <c r="A1" s="769" t="str">
        <f>Altalanos!$A$6</f>
        <v>Diákolimpiai Döntő</v>
      </c>
      <c r="B1" s="769"/>
      <c r="C1" s="769"/>
      <c r="D1" s="769"/>
      <c r="E1" s="769"/>
      <c r="F1" s="769"/>
      <c r="G1" s="470"/>
      <c r="H1" s="473" t="s">
        <v>123</v>
      </c>
      <c r="I1" s="471"/>
      <c r="J1" s="472"/>
      <c r="L1" s="474"/>
      <c r="M1" s="475"/>
      <c r="N1" s="136"/>
      <c r="O1" s="136" t="s">
        <v>71</v>
      </c>
      <c r="P1" s="136"/>
      <c r="Q1" s="135"/>
      <c r="R1" s="136"/>
      <c r="AB1" s="605" t="str">
        <f>IF(Y5=1,CONCATENATE(VLOOKUP(Y3,AA16:AH27,2)),CONCATENATE(VLOOKUP(Y3,AA2:AK13,2)))</f>
        <v>150</v>
      </c>
      <c r="AC1" s="605" t="str">
        <f>IF(Y5=1,CONCATENATE(VLOOKUP(Y3,AA16:AK27,3)),CONCATENATE(VLOOKUP(Y3,AA2:AK13,3)))</f>
        <v>120</v>
      </c>
      <c r="AD1" s="605" t="str">
        <f>IF(Y5=1,CONCATENATE(VLOOKUP(Y3,AA16:AK27,4)),CONCATENATE(VLOOKUP(Y3,AA2:AK13,4)))</f>
        <v>100</v>
      </c>
      <c r="AE1" s="605" t="str">
        <f>IF(Y5=1,CONCATENATE(VLOOKUP(Y3,AA16:AK27,5)),CONCATENATE(VLOOKUP(Y3,AA2:AK13,5)))</f>
        <v>80</v>
      </c>
      <c r="AF1" s="605" t="str">
        <f>IF(Y5=1,CONCATENATE(VLOOKUP(Y3,AA16:AK27,6)),CONCATENATE(VLOOKUP(Y3,AA2:AK13,6)))</f>
        <v>70</v>
      </c>
      <c r="AG1" s="605" t="str">
        <f>IF(Y5=1,CONCATENATE(VLOOKUP(Y3,AA16:AK27,7)),CONCATENATE(VLOOKUP(Y3,AA2:AK13,7)))</f>
        <v>60</v>
      </c>
      <c r="AH1" s="605" t="str">
        <f>IF(Y5=1,CONCATENATE(VLOOKUP(Y3,AA16:AK27,8)),CONCATENATE(VLOOKUP(Y3,AA2:AK13,8)))</f>
        <v>55</v>
      </c>
      <c r="AI1" s="605" t="str">
        <f>IF(Y5=1,CONCATENATE(VLOOKUP(Y3,AA16:AK27,9)),CONCATENATE(VLOOKUP(Y3,AA2:AK13,9)))</f>
        <v>50</v>
      </c>
      <c r="AJ1" s="605" t="str">
        <f>IF(Y5=1,CONCATENATE(VLOOKUP(Y3,AA16:AK27,10)),CONCATENATE(VLOOKUP(Y3,AA2:AK13,10)))</f>
        <v>45</v>
      </c>
      <c r="AK1" s="605" t="str">
        <f>IF(Y5=1,CONCATENATE(VLOOKUP(Y3,AA16:AK27,11)),CONCATENATE(VLOOKUP(Y3,AA2:AK13,11)))</f>
        <v>40</v>
      </c>
    </row>
    <row r="2" spans="1:37" x14ac:dyDescent="0.25">
      <c r="A2" s="476" t="s">
        <v>122</v>
      </c>
      <c r="B2" s="477"/>
      <c r="C2" s="477"/>
      <c r="D2" s="477"/>
      <c r="E2" s="477">
        <f>Altalanos!$A$8</f>
        <v>0</v>
      </c>
      <c r="F2" s="477"/>
      <c r="G2" s="478"/>
      <c r="H2" s="479"/>
      <c r="I2" s="479"/>
      <c r="J2" s="480"/>
      <c r="K2" s="474"/>
      <c r="L2" s="474"/>
      <c r="M2" s="474"/>
      <c r="N2" s="138"/>
      <c r="O2" s="108"/>
      <c r="P2" s="138"/>
      <c r="Q2" s="108"/>
      <c r="R2" s="138"/>
      <c r="Y2" s="600"/>
      <c r="Z2" s="599"/>
      <c r="AA2" s="599" t="s">
        <v>164</v>
      </c>
      <c r="AB2" s="590">
        <v>150</v>
      </c>
      <c r="AC2" s="590">
        <v>120</v>
      </c>
      <c r="AD2" s="590">
        <v>100</v>
      </c>
      <c r="AE2" s="590">
        <v>80</v>
      </c>
      <c r="AF2" s="590">
        <v>70</v>
      </c>
      <c r="AG2" s="590">
        <v>60</v>
      </c>
      <c r="AH2" s="590">
        <v>55</v>
      </c>
      <c r="AI2" s="590">
        <v>50</v>
      </c>
      <c r="AJ2" s="590">
        <v>45</v>
      </c>
      <c r="AK2" s="590">
        <v>40</v>
      </c>
    </row>
    <row r="3" spans="1:37" x14ac:dyDescent="0.25">
      <c r="A3" s="54" t="s">
        <v>82</v>
      </c>
      <c r="B3" s="54"/>
      <c r="C3" s="54"/>
      <c r="D3" s="54"/>
      <c r="E3" s="54" t="s">
        <v>79</v>
      </c>
      <c r="F3" s="54"/>
      <c r="G3" s="54"/>
      <c r="H3" s="54" t="s">
        <v>87</v>
      </c>
      <c r="I3" s="54"/>
      <c r="J3" s="140"/>
      <c r="K3" s="54"/>
      <c r="L3" s="55"/>
      <c r="M3" s="55" t="s">
        <v>88</v>
      </c>
      <c r="N3" s="548"/>
      <c r="O3" s="547"/>
      <c r="P3" s="548"/>
      <c r="Q3" s="589" t="s">
        <v>178</v>
      </c>
      <c r="R3" s="590" t="s">
        <v>184</v>
      </c>
      <c r="S3" s="590" t="s">
        <v>179</v>
      </c>
      <c r="Y3" s="599" t="str">
        <f>IF(H4="OB","A",IF(H4="IX","W",H4))</f>
        <v>F16 "A"</v>
      </c>
      <c r="Z3" s="599"/>
      <c r="AA3" s="599" t="s">
        <v>194</v>
      </c>
      <c r="AB3" s="590">
        <v>120</v>
      </c>
      <c r="AC3" s="590">
        <v>90</v>
      </c>
      <c r="AD3" s="590">
        <v>65</v>
      </c>
      <c r="AE3" s="590">
        <v>55</v>
      </c>
      <c r="AF3" s="590">
        <v>50</v>
      </c>
      <c r="AG3" s="590">
        <v>45</v>
      </c>
      <c r="AH3" s="590">
        <v>40</v>
      </c>
      <c r="AI3" s="590">
        <v>35</v>
      </c>
      <c r="AJ3" s="590">
        <v>25</v>
      </c>
      <c r="AK3" s="590">
        <v>20</v>
      </c>
    </row>
    <row r="4" spans="1:37" ht="13.8" thickBot="1" x14ac:dyDescent="0.3">
      <c r="A4" s="770" t="str">
        <f>Altalanos!$A$10</f>
        <v xml:space="preserve">2026. május 7. </v>
      </c>
      <c r="B4" s="770"/>
      <c r="C4" s="770"/>
      <c r="D4" s="481"/>
      <c r="E4" s="482" t="str">
        <f>Altalanos!$C$10</f>
        <v>Gyula</v>
      </c>
      <c r="F4" s="482"/>
      <c r="G4" s="482"/>
      <c r="H4" s="485" t="s">
        <v>482</v>
      </c>
      <c r="I4" s="482"/>
      <c r="J4" s="484"/>
      <c r="K4" s="485"/>
      <c r="L4" s="602"/>
      <c r="M4" s="487" t="str">
        <f>Altalanos!$E$10</f>
        <v>Kovács Zoltán</v>
      </c>
      <c r="N4" s="550"/>
      <c r="O4" s="551"/>
      <c r="P4" s="550"/>
      <c r="Q4" s="591" t="s">
        <v>185</v>
      </c>
      <c r="R4" s="592" t="s">
        <v>180</v>
      </c>
      <c r="S4" s="592" t="s">
        <v>181</v>
      </c>
      <c r="Y4" s="599"/>
      <c r="Z4" s="599"/>
      <c r="AA4" s="599" t="s">
        <v>195</v>
      </c>
      <c r="AB4" s="590">
        <v>90</v>
      </c>
      <c r="AC4" s="590">
        <v>60</v>
      </c>
      <c r="AD4" s="590">
        <v>45</v>
      </c>
      <c r="AE4" s="590">
        <v>34</v>
      </c>
      <c r="AF4" s="590">
        <v>27</v>
      </c>
      <c r="AG4" s="590">
        <v>22</v>
      </c>
      <c r="AH4" s="590">
        <v>18</v>
      </c>
      <c r="AI4" s="590">
        <v>15</v>
      </c>
      <c r="AJ4" s="590">
        <v>12</v>
      </c>
      <c r="AK4" s="590">
        <v>9</v>
      </c>
    </row>
    <row r="5" spans="1:37" x14ac:dyDescent="0.25">
      <c r="A5" s="37"/>
      <c r="B5" s="37" t="s">
        <v>118</v>
      </c>
      <c r="C5" s="543" t="s">
        <v>162</v>
      </c>
      <c r="D5" s="37" t="s">
        <v>105</v>
      </c>
      <c r="E5" s="37" t="s">
        <v>167</v>
      </c>
      <c r="F5" s="37"/>
      <c r="G5" s="37" t="s">
        <v>86</v>
      </c>
      <c r="H5" s="37"/>
      <c r="I5" s="37" t="s">
        <v>90</v>
      </c>
      <c r="J5" s="37"/>
      <c r="K5" s="576" t="s">
        <v>168</v>
      </c>
      <c r="L5" s="576" t="s">
        <v>169</v>
      </c>
      <c r="M5" s="576" t="s">
        <v>170</v>
      </c>
      <c r="Q5" s="593" t="s">
        <v>186</v>
      </c>
      <c r="R5" s="594" t="s">
        <v>182</v>
      </c>
      <c r="S5" s="594" t="s">
        <v>183</v>
      </c>
      <c r="Y5" s="599">
        <f>IF(OR(Altalanos!$A$8="F1",Altalanos!$A$8="F2",Altalanos!$A$8="N1",Altalanos!$A$8="N2"),1,2)</f>
        <v>2</v>
      </c>
      <c r="Z5" s="599"/>
      <c r="AA5" s="599" t="s">
        <v>196</v>
      </c>
      <c r="AB5" s="590">
        <v>60</v>
      </c>
      <c r="AC5" s="590">
        <v>40</v>
      </c>
      <c r="AD5" s="590">
        <v>30</v>
      </c>
      <c r="AE5" s="590">
        <v>20</v>
      </c>
      <c r="AF5" s="590">
        <v>18</v>
      </c>
      <c r="AG5" s="590">
        <v>15</v>
      </c>
      <c r="AH5" s="590">
        <v>12</v>
      </c>
      <c r="AI5" s="590">
        <v>10</v>
      </c>
      <c r="AJ5" s="590">
        <v>8</v>
      </c>
      <c r="AK5" s="590">
        <v>6</v>
      </c>
    </row>
    <row r="6" spans="1:37" x14ac:dyDescent="0.25">
      <c r="A6" s="521"/>
      <c r="B6" s="521"/>
      <c r="C6" s="575"/>
      <c r="D6" s="521"/>
      <c r="E6" s="521"/>
      <c r="F6" s="521"/>
      <c r="G6" s="521"/>
      <c r="H6" s="521"/>
      <c r="I6" s="521"/>
      <c r="J6" s="521"/>
      <c r="K6" s="521"/>
      <c r="L6" s="521"/>
      <c r="M6" s="521"/>
      <c r="Y6" s="599"/>
      <c r="Z6" s="599"/>
      <c r="AA6" s="599" t="s">
        <v>197</v>
      </c>
      <c r="AB6" s="590">
        <v>40</v>
      </c>
      <c r="AC6" s="590">
        <v>25</v>
      </c>
      <c r="AD6" s="590">
        <v>18</v>
      </c>
      <c r="AE6" s="590">
        <v>13</v>
      </c>
      <c r="AF6" s="590">
        <v>10</v>
      </c>
      <c r="AG6" s="590">
        <v>8</v>
      </c>
      <c r="AH6" s="590">
        <v>6</v>
      </c>
      <c r="AI6" s="590">
        <v>5</v>
      </c>
      <c r="AJ6" s="590">
        <v>4</v>
      </c>
      <c r="AK6" s="590">
        <v>3</v>
      </c>
    </row>
    <row r="7" spans="1:37" x14ac:dyDescent="0.25">
      <c r="A7" s="552" t="s">
        <v>164</v>
      </c>
      <c r="B7" s="577"/>
      <c r="C7" s="579" t="str">
        <f>IF($B7="","",VLOOKUP($B7,#REF!,5))</f>
        <v/>
      </c>
      <c r="D7" s="579">
        <v>58</v>
      </c>
      <c r="E7" s="774" t="s">
        <v>250</v>
      </c>
      <c r="F7" s="775"/>
      <c r="G7" s="774" t="s">
        <v>251</v>
      </c>
      <c r="H7" s="775"/>
      <c r="I7" s="733" t="s">
        <v>252</v>
      </c>
      <c r="J7" s="521"/>
      <c r="K7" s="606"/>
      <c r="L7" s="601" t="str">
        <f>IF(K7="","",CONCATENATE(VLOOKUP($Y$3,$AB$1:$AK$1,K7)," pont"))</f>
        <v/>
      </c>
      <c r="M7" s="607"/>
      <c r="Y7" s="599"/>
      <c r="Z7" s="599"/>
      <c r="AA7" s="599" t="s">
        <v>198</v>
      </c>
      <c r="AB7" s="590">
        <v>25</v>
      </c>
      <c r="AC7" s="590">
        <v>15</v>
      </c>
      <c r="AD7" s="590">
        <v>13</v>
      </c>
      <c r="AE7" s="590">
        <v>8</v>
      </c>
      <c r="AF7" s="590">
        <v>6</v>
      </c>
      <c r="AG7" s="590">
        <v>4</v>
      </c>
      <c r="AH7" s="590">
        <v>3</v>
      </c>
      <c r="AI7" s="590">
        <v>2</v>
      </c>
      <c r="AJ7" s="590">
        <v>1</v>
      </c>
      <c r="AK7" s="590">
        <v>0</v>
      </c>
    </row>
    <row r="8" spans="1:37" x14ac:dyDescent="0.25">
      <c r="A8" s="552"/>
      <c r="B8" s="578"/>
      <c r="C8" s="581"/>
      <c r="D8" s="581"/>
      <c r="E8" s="581"/>
      <c r="F8" s="581"/>
      <c r="G8" s="581"/>
      <c r="H8" s="581"/>
      <c r="I8" s="581"/>
      <c r="J8" s="521"/>
      <c r="K8" s="552"/>
      <c r="L8" s="552"/>
      <c r="M8" s="608"/>
      <c r="Y8" s="599"/>
      <c r="Z8" s="599"/>
      <c r="AA8" s="599" t="s">
        <v>199</v>
      </c>
      <c r="AB8" s="590">
        <v>15</v>
      </c>
      <c r="AC8" s="590">
        <v>10</v>
      </c>
      <c r="AD8" s="590">
        <v>7</v>
      </c>
      <c r="AE8" s="590">
        <v>5</v>
      </c>
      <c r="AF8" s="590">
        <v>4</v>
      </c>
      <c r="AG8" s="590">
        <v>3</v>
      </c>
      <c r="AH8" s="590">
        <v>2</v>
      </c>
      <c r="AI8" s="590">
        <v>1</v>
      </c>
      <c r="AJ8" s="590">
        <v>0</v>
      </c>
      <c r="AK8" s="590">
        <v>0</v>
      </c>
    </row>
    <row r="9" spans="1:37" x14ac:dyDescent="0.25">
      <c r="A9" s="552" t="s">
        <v>165</v>
      </c>
      <c r="B9" s="577"/>
      <c r="C9" s="579" t="str">
        <f>IF($B9="","",VLOOKUP($B9,#REF!,5))</f>
        <v/>
      </c>
      <c r="D9" s="579">
        <v>135</v>
      </c>
      <c r="E9" s="774" t="s">
        <v>253</v>
      </c>
      <c r="F9" s="775"/>
      <c r="G9" s="774" t="s">
        <v>254</v>
      </c>
      <c r="H9" s="775"/>
      <c r="I9" s="733" t="s">
        <v>255</v>
      </c>
      <c r="J9" s="521"/>
      <c r="K9" s="606"/>
      <c r="L9" s="601" t="str">
        <f>IF(K9="","",CONCATENATE(VLOOKUP($Y$3,$AB$1:$AK$1,K9)," pont"))</f>
        <v/>
      </c>
      <c r="M9" s="607"/>
      <c r="Y9" s="599"/>
      <c r="Z9" s="599"/>
      <c r="AA9" s="599" t="s">
        <v>200</v>
      </c>
      <c r="AB9" s="590">
        <v>10</v>
      </c>
      <c r="AC9" s="590">
        <v>6</v>
      </c>
      <c r="AD9" s="590">
        <v>4</v>
      </c>
      <c r="AE9" s="590">
        <v>2</v>
      </c>
      <c r="AF9" s="590">
        <v>1</v>
      </c>
      <c r="AG9" s="590">
        <v>0</v>
      </c>
      <c r="AH9" s="590">
        <v>0</v>
      </c>
      <c r="AI9" s="590">
        <v>0</v>
      </c>
      <c r="AJ9" s="590">
        <v>0</v>
      </c>
      <c r="AK9" s="590">
        <v>0</v>
      </c>
    </row>
    <row r="10" spans="1:37" x14ac:dyDescent="0.25">
      <c r="A10" s="552"/>
      <c r="B10" s="578"/>
      <c r="C10" s="581"/>
      <c r="D10" s="581"/>
      <c r="E10" s="581"/>
      <c r="F10" s="581"/>
      <c r="G10" s="581"/>
      <c r="H10" s="581"/>
      <c r="I10" s="581"/>
      <c r="J10" s="521"/>
      <c r="K10" s="552"/>
      <c r="L10" s="552"/>
      <c r="M10" s="608"/>
      <c r="Y10" s="599"/>
      <c r="Z10" s="599"/>
      <c r="AA10" s="599" t="s">
        <v>201</v>
      </c>
      <c r="AB10" s="590">
        <v>6</v>
      </c>
      <c r="AC10" s="590">
        <v>3</v>
      </c>
      <c r="AD10" s="590">
        <v>2</v>
      </c>
      <c r="AE10" s="590">
        <v>1</v>
      </c>
      <c r="AF10" s="590">
        <v>0</v>
      </c>
      <c r="AG10" s="590">
        <v>0</v>
      </c>
      <c r="AH10" s="590">
        <v>0</v>
      </c>
      <c r="AI10" s="590">
        <v>0</v>
      </c>
      <c r="AJ10" s="590">
        <v>0</v>
      </c>
      <c r="AK10" s="590">
        <v>0</v>
      </c>
    </row>
    <row r="11" spans="1:37" x14ac:dyDescent="0.25">
      <c r="A11" s="552" t="s">
        <v>166</v>
      </c>
      <c r="B11" s="577"/>
      <c r="C11" s="579" t="str">
        <f>IF($B11="","",VLOOKUP($B11,#REF!,5))</f>
        <v/>
      </c>
      <c r="D11" s="579">
        <v>12</v>
      </c>
      <c r="E11" s="774" t="s">
        <v>256</v>
      </c>
      <c r="F11" s="775"/>
      <c r="G11" s="774" t="s">
        <v>257</v>
      </c>
      <c r="H11" s="775"/>
      <c r="I11" s="733" t="s">
        <v>255</v>
      </c>
      <c r="J11" s="521"/>
      <c r="K11" s="606"/>
      <c r="L11" s="601" t="str">
        <f>IF(K11="","",CONCATENATE(VLOOKUP($Y$3,$AB$1:$AK$1,K11)," pont"))</f>
        <v/>
      </c>
      <c r="M11" s="607"/>
      <c r="Y11" s="599"/>
      <c r="Z11" s="599"/>
      <c r="AA11" s="599" t="s">
        <v>206</v>
      </c>
      <c r="AB11" s="590">
        <v>3</v>
      </c>
      <c r="AC11" s="590">
        <v>2</v>
      </c>
      <c r="AD11" s="590">
        <v>1</v>
      </c>
      <c r="AE11" s="590">
        <v>0</v>
      </c>
      <c r="AF11" s="590">
        <v>0</v>
      </c>
      <c r="AG11" s="590">
        <v>0</v>
      </c>
      <c r="AH11" s="590">
        <v>0</v>
      </c>
      <c r="AI11" s="590">
        <v>0</v>
      </c>
      <c r="AJ11" s="590">
        <v>0</v>
      </c>
      <c r="AK11" s="590">
        <v>0</v>
      </c>
    </row>
    <row r="12" spans="1:37" x14ac:dyDescent="0.25">
      <c r="A12" s="552"/>
      <c r="B12" s="578"/>
      <c r="C12" s="581"/>
      <c r="D12" s="581"/>
      <c r="E12" s="581"/>
      <c r="F12" s="581"/>
      <c r="G12" s="581"/>
      <c r="H12" s="581"/>
      <c r="I12" s="581"/>
      <c r="J12" s="521"/>
      <c r="K12" s="575"/>
      <c r="L12" s="575"/>
      <c r="M12" s="608"/>
      <c r="Y12" s="599"/>
      <c r="Z12" s="599"/>
      <c r="AA12" s="599" t="s">
        <v>202</v>
      </c>
      <c r="AB12" s="604">
        <v>0</v>
      </c>
      <c r="AC12" s="604">
        <v>0</v>
      </c>
      <c r="AD12" s="604">
        <v>0</v>
      </c>
      <c r="AE12" s="604">
        <v>0</v>
      </c>
      <c r="AF12" s="604">
        <v>0</v>
      </c>
      <c r="AG12" s="604">
        <v>0</v>
      </c>
      <c r="AH12" s="604">
        <v>0</v>
      </c>
      <c r="AI12" s="604">
        <v>0</v>
      </c>
      <c r="AJ12" s="604">
        <v>0</v>
      </c>
      <c r="AK12" s="604">
        <v>0</v>
      </c>
    </row>
    <row r="13" spans="1:37" x14ac:dyDescent="0.25">
      <c r="A13" s="552" t="s">
        <v>171</v>
      </c>
      <c r="B13" s="577"/>
      <c r="C13" s="579" t="str">
        <f>IF($B13="","",VLOOKUP($B13,#REF!,5))</f>
        <v/>
      </c>
      <c r="D13" s="579">
        <v>43</v>
      </c>
      <c r="E13" s="774" t="s">
        <v>258</v>
      </c>
      <c r="F13" s="775"/>
      <c r="G13" s="774" t="s">
        <v>259</v>
      </c>
      <c r="H13" s="775"/>
      <c r="I13" s="733" t="s">
        <v>249</v>
      </c>
      <c r="J13" s="521"/>
      <c r="K13" s="606"/>
      <c r="L13" s="601" t="str">
        <f>IF(K13="","",CONCATENATE(VLOOKUP($Y$3,$AB$1:$AK$1,K13)," pont"))</f>
        <v/>
      </c>
      <c r="M13" s="607"/>
      <c r="Y13" s="599"/>
      <c r="Z13" s="599"/>
      <c r="AA13" s="599" t="s">
        <v>203</v>
      </c>
      <c r="AB13" s="604">
        <v>0</v>
      </c>
      <c r="AC13" s="604">
        <v>0</v>
      </c>
      <c r="AD13" s="604">
        <v>0</v>
      </c>
      <c r="AE13" s="604">
        <v>0</v>
      </c>
      <c r="AF13" s="604">
        <v>0</v>
      </c>
      <c r="AG13" s="604">
        <v>0</v>
      </c>
      <c r="AH13" s="604">
        <v>0</v>
      </c>
      <c r="AI13" s="604">
        <v>0</v>
      </c>
      <c r="AJ13" s="604">
        <v>0</v>
      </c>
      <c r="AK13" s="604">
        <v>0</v>
      </c>
    </row>
    <row r="14" spans="1:37" x14ac:dyDescent="0.25">
      <c r="A14" s="521"/>
      <c r="B14" s="521"/>
      <c r="C14" s="521"/>
      <c r="D14" s="521"/>
      <c r="E14" s="521"/>
      <c r="F14" s="521"/>
      <c r="G14" s="521"/>
      <c r="H14" s="521"/>
      <c r="I14" s="521"/>
      <c r="J14" s="521"/>
      <c r="K14" s="521"/>
      <c r="L14" s="521"/>
      <c r="M14" s="521"/>
      <c r="Y14" s="599"/>
      <c r="Z14" s="599"/>
      <c r="AA14" s="599"/>
      <c r="AB14" s="599"/>
      <c r="AC14" s="599"/>
      <c r="AD14" s="599"/>
      <c r="AE14" s="599"/>
      <c r="AF14" s="599"/>
      <c r="AG14" s="599"/>
      <c r="AH14" s="599"/>
      <c r="AI14" s="599"/>
      <c r="AJ14" s="599"/>
      <c r="AK14" s="599"/>
    </row>
    <row r="15" spans="1:37" x14ac:dyDescent="0.25">
      <c r="A15" s="521"/>
      <c r="B15" s="521"/>
      <c r="C15" s="521"/>
      <c r="D15" s="521"/>
      <c r="E15" s="521"/>
      <c r="F15" s="521"/>
      <c r="G15" s="521"/>
      <c r="H15" s="521"/>
      <c r="I15" s="521"/>
      <c r="J15" s="521"/>
      <c r="K15" s="521"/>
      <c r="L15" s="521"/>
      <c r="M15" s="521"/>
      <c r="Y15" s="599"/>
      <c r="Z15" s="599"/>
      <c r="AA15" s="599"/>
      <c r="AB15" s="599"/>
      <c r="AC15" s="599"/>
      <c r="AD15" s="599"/>
      <c r="AE15" s="599"/>
      <c r="AF15" s="599"/>
      <c r="AG15" s="599"/>
      <c r="AH15" s="599"/>
      <c r="AI15" s="599"/>
      <c r="AJ15" s="599"/>
      <c r="AK15" s="599"/>
    </row>
    <row r="16" spans="1:37" x14ac:dyDescent="0.25">
      <c r="A16" s="521"/>
      <c r="B16" s="521"/>
      <c r="C16" s="521"/>
      <c r="D16" s="521"/>
      <c r="E16" s="521"/>
      <c r="F16" s="521"/>
      <c r="G16" s="521"/>
      <c r="H16" s="521"/>
      <c r="I16" s="521"/>
      <c r="J16" s="521"/>
      <c r="K16" s="521"/>
      <c r="L16" s="521"/>
      <c r="M16" s="521"/>
      <c r="Y16" s="599"/>
      <c r="Z16" s="599"/>
      <c r="AA16" s="599" t="s">
        <v>164</v>
      </c>
      <c r="AB16" s="599">
        <v>300</v>
      </c>
      <c r="AC16" s="599">
        <v>250</v>
      </c>
      <c r="AD16" s="599">
        <v>220</v>
      </c>
      <c r="AE16" s="599">
        <v>180</v>
      </c>
      <c r="AF16" s="599">
        <v>160</v>
      </c>
      <c r="AG16" s="599">
        <v>150</v>
      </c>
      <c r="AH16" s="599">
        <v>140</v>
      </c>
      <c r="AI16" s="599">
        <v>130</v>
      </c>
      <c r="AJ16" s="599">
        <v>120</v>
      </c>
      <c r="AK16" s="599">
        <v>110</v>
      </c>
    </row>
    <row r="17" spans="1:37" x14ac:dyDescent="0.25">
      <c r="A17" s="521"/>
      <c r="B17" s="521"/>
      <c r="C17" s="521"/>
      <c r="D17" s="521"/>
      <c r="E17" s="521"/>
      <c r="F17" s="521"/>
      <c r="G17" s="521"/>
      <c r="H17" s="521"/>
      <c r="I17" s="521"/>
      <c r="J17" s="521"/>
      <c r="K17" s="521"/>
      <c r="L17" s="521"/>
      <c r="M17" s="521"/>
      <c r="Y17" s="599"/>
      <c r="Z17" s="599"/>
      <c r="AA17" s="599" t="s">
        <v>194</v>
      </c>
      <c r="AB17" s="599">
        <v>250</v>
      </c>
      <c r="AC17" s="599">
        <v>200</v>
      </c>
      <c r="AD17" s="599">
        <v>160</v>
      </c>
      <c r="AE17" s="599">
        <v>140</v>
      </c>
      <c r="AF17" s="599">
        <v>120</v>
      </c>
      <c r="AG17" s="599">
        <v>110</v>
      </c>
      <c r="AH17" s="599">
        <v>100</v>
      </c>
      <c r="AI17" s="599">
        <v>90</v>
      </c>
      <c r="AJ17" s="599">
        <v>80</v>
      </c>
      <c r="AK17" s="599">
        <v>70</v>
      </c>
    </row>
    <row r="18" spans="1:37" ht="18.75" customHeight="1" x14ac:dyDescent="0.25">
      <c r="A18" s="521"/>
      <c r="B18" s="768"/>
      <c r="C18" s="768"/>
      <c r="D18" s="766" t="str">
        <f>E7</f>
        <v>Kiss</v>
      </c>
      <c r="E18" s="766"/>
      <c r="F18" s="766" t="str">
        <f>E9</f>
        <v>Berg</v>
      </c>
      <c r="G18" s="766"/>
      <c r="H18" s="766" t="str">
        <f>E11</f>
        <v>Tóth</v>
      </c>
      <c r="I18" s="766"/>
      <c r="J18" s="766" t="str">
        <f>E13</f>
        <v>Szilasi</v>
      </c>
      <c r="K18" s="766"/>
      <c r="L18" s="521"/>
      <c r="M18" s="521"/>
      <c r="Y18" s="599"/>
      <c r="Z18" s="599"/>
      <c r="AA18" s="599" t="s">
        <v>195</v>
      </c>
      <c r="AB18" s="599">
        <v>200</v>
      </c>
      <c r="AC18" s="599">
        <v>150</v>
      </c>
      <c r="AD18" s="599">
        <v>130</v>
      </c>
      <c r="AE18" s="599">
        <v>110</v>
      </c>
      <c r="AF18" s="599">
        <v>95</v>
      </c>
      <c r="AG18" s="599">
        <v>80</v>
      </c>
      <c r="AH18" s="599">
        <v>70</v>
      </c>
      <c r="AI18" s="599">
        <v>60</v>
      </c>
      <c r="AJ18" s="599">
        <v>55</v>
      </c>
      <c r="AK18" s="599">
        <v>50</v>
      </c>
    </row>
    <row r="19" spans="1:37" ht="18.75" customHeight="1" x14ac:dyDescent="0.25">
      <c r="A19" s="582" t="s">
        <v>164</v>
      </c>
      <c r="B19" s="764" t="str">
        <f>E7</f>
        <v>Kiss</v>
      </c>
      <c r="C19" s="764"/>
      <c r="D19" s="767"/>
      <c r="E19" s="767"/>
      <c r="F19" s="765"/>
      <c r="G19" s="765"/>
      <c r="H19" s="765"/>
      <c r="I19" s="765"/>
      <c r="J19" s="766"/>
      <c r="K19" s="766"/>
      <c r="L19" s="521"/>
      <c r="M19" s="521"/>
      <c r="Y19" s="599"/>
      <c r="Z19" s="599"/>
      <c r="AA19" s="599" t="s">
        <v>196</v>
      </c>
      <c r="AB19" s="599">
        <v>150</v>
      </c>
      <c r="AC19" s="599">
        <v>120</v>
      </c>
      <c r="AD19" s="599">
        <v>100</v>
      </c>
      <c r="AE19" s="599">
        <v>80</v>
      </c>
      <c r="AF19" s="599">
        <v>70</v>
      </c>
      <c r="AG19" s="599">
        <v>60</v>
      </c>
      <c r="AH19" s="599">
        <v>55</v>
      </c>
      <c r="AI19" s="599">
        <v>50</v>
      </c>
      <c r="AJ19" s="599">
        <v>45</v>
      </c>
      <c r="AK19" s="599">
        <v>40</v>
      </c>
    </row>
    <row r="20" spans="1:37" ht="18.75" customHeight="1" x14ac:dyDescent="0.25">
      <c r="A20" s="582" t="s">
        <v>165</v>
      </c>
      <c r="B20" s="764" t="str">
        <f>E9</f>
        <v>Berg</v>
      </c>
      <c r="C20" s="764"/>
      <c r="D20" s="765"/>
      <c r="E20" s="765"/>
      <c r="F20" s="767"/>
      <c r="G20" s="767"/>
      <c r="H20" s="765"/>
      <c r="I20" s="765"/>
      <c r="J20" s="765"/>
      <c r="K20" s="765"/>
      <c r="L20" s="521"/>
      <c r="M20" s="521"/>
      <c r="Y20" s="599"/>
      <c r="Z20" s="599"/>
      <c r="AA20" s="599" t="s">
        <v>197</v>
      </c>
      <c r="AB20" s="599">
        <v>120</v>
      </c>
      <c r="AC20" s="599">
        <v>90</v>
      </c>
      <c r="AD20" s="599">
        <v>65</v>
      </c>
      <c r="AE20" s="599">
        <v>55</v>
      </c>
      <c r="AF20" s="599">
        <v>50</v>
      </c>
      <c r="AG20" s="599">
        <v>45</v>
      </c>
      <c r="AH20" s="599">
        <v>40</v>
      </c>
      <c r="AI20" s="599">
        <v>35</v>
      </c>
      <c r="AJ20" s="599">
        <v>25</v>
      </c>
      <c r="AK20" s="599">
        <v>20</v>
      </c>
    </row>
    <row r="21" spans="1:37" ht="18.75" customHeight="1" x14ac:dyDescent="0.25">
      <c r="A21" s="582" t="s">
        <v>166</v>
      </c>
      <c r="B21" s="764" t="str">
        <f>E11</f>
        <v>Tóth</v>
      </c>
      <c r="C21" s="764"/>
      <c r="D21" s="765"/>
      <c r="E21" s="765"/>
      <c r="F21" s="765"/>
      <c r="G21" s="765"/>
      <c r="H21" s="767"/>
      <c r="I21" s="767"/>
      <c r="J21" s="765"/>
      <c r="K21" s="765"/>
      <c r="L21" s="521"/>
      <c r="M21" s="521"/>
      <c r="Y21" s="599"/>
      <c r="Z21" s="599"/>
      <c r="AA21" s="599" t="s">
        <v>198</v>
      </c>
      <c r="AB21" s="599">
        <v>90</v>
      </c>
      <c r="AC21" s="599">
        <v>60</v>
      </c>
      <c r="AD21" s="599">
        <v>45</v>
      </c>
      <c r="AE21" s="599">
        <v>34</v>
      </c>
      <c r="AF21" s="599">
        <v>27</v>
      </c>
      <c r="AG21" s="599">
        <v>22</v>
      </c>
      <c r="AH21" s="599">
        <v>18</v>
      </c>
      <c r="AI21" s="599">
        <v>15</v>
      </c>
      <c r="AJ21" s="599">
        <v>12</v>
      </c>
      <c r="AK21" s="599">
        <v>9</v>
      </c>
    </row>
    <row r="22" spans="1:37" ht="18.75" customHeight="1" x14ac:dyDescent="0.25">
      <c r="A22" s="582" t="s">
        <v>171</v>
      </c>
      <c r="B22" s="764" t="str">
        <f>E13</f>
        <v>Szilasi</v>
      </c>
      <c r="C22" s="764"/>
      <c r="D22" s="765"/>
      <c r="E22" s="765"/>
      <c r="F22" s="765"/>
      <c r="G22" s="765"/>
      <c r="H22" s="766"/>
      <c r="I22" s="766"/>
      <c r="J22" s="767"/>
      <c r="K22" s="767"/>
      <c r="L22" s="521"/>
      <c r="M22" s="521"/>
      <c r="Y22" s="599"/>
      <c r="Z22" s="599"/>
      <c r="AA22" s="599" t="s">
        <v>199</v>
      </c>
      <c r="AB22" s="599">
        <v>60</v>
      </c>
      <c r="AC22" s="599">
        <v>40</v>
      </c>
      <c r="AD22" s="599">
        <v>30</v>
      </c>
      <c r="AE22" s="599">
        <v>20</v>
      </c>
      <c r="AF22" s="599">
        <v>18</v>
      </c>
      <c r="AG22" s="599">
        <v>15</v>
      </c>
      <c r="AH22" s="599">
        <v>12</v>
      </c>
      <c r="AI22" s="599">
        <v>10</v>
      </c>
      <c r="AJ22" s="599">
        <v>8</v>
      </c>
      <c r="AK22" s="599">
        <v>6</v>
      </c>
    </row>
    <row r="23" spans="1:37" x14ac:dyDescent="0.25">
      <c r="A23" s="521"/>
      <c r="B23" s="521"/>
      <c r="C23" s="521"/>
      <c r="D23" s="521"/>
      <c r="E23" s="521"/>
      <c r="F23" s="521"/>
      <c r="G23" s="521"/>
      <c r="H23" s="521"/>
      <c r="I23" s="521"/>
      <c r="J23" s="521"/>
      <c r="K23" s="521"/>
      <c r="L23" s="521"/>
      <c r="M23" s="521"/>
      <c r="Y23" s="599"/>
      <c r="Z23" s="599"/>
      <c r="AA23" s="599" t="s">
        <v>200</v>
      </c>
      <c r="AB23" s="599">
        <v>40</v>
      </c>
      <c r="AC23" s="599">
        <v>25</v>
      </c>
      <c r="AD23" s="599">
        <v>18</v>
      </c>
      <c r="AE23" s="599">
        <v>13</v>
      </c>
      <c r="AF23" s="599">
        <v>8</v>
      </c>
      <c r="AG23" s="599">
        <v>7</v>
      </c>
      <c r="AH23" s="599">
        <v>6</v>
      </c>
      <c r="AI23" s="599">
        <v>5</v>
      </c>
      <c r="AJ23" s="599">
        <v>4</v>
      </c>
      <c r="AK23" s="599">
        <v>3</v>
      </c>
    </row>
    <row r="24" spans="1:37" x14ac:dyDescent="0.25">
      <c r="A24" s="521"/>
      <c r="B24" s="521"/>
      <c r="C24" s="521"/>
      <c r="D24" s="521"/>
      <c r="E24" s="521"/>
      <c r="F24" s="521"/>
      <c r="G24" s="521"/>
      <c r="H24" s="521"/>
      <c r="I24" s="521"/>
      <c r="J24" s="521"/>
      <c r="K24" s="521"/>
      <c r="L24" s="521"/>
      <c r="M24" s="521"/>
      <c r="Y24" s="599"/>
      <c r="Z24" s="599"/>
      <c r="AA24" s="599" t="s">
        <v>201</v>
      </c>
      <c r="AB24" s="599">
        <v>25</v>
      </c>
      <c r="AC24" s="599">
        <v>15</v>
      </c>
      <c r="AD24" s="599">
        <v>13</v>
      </c>
      <c r="AE24" s="599">
        <v>7</v>
      </c>
      <c r="AF24" s="599">
        <v>6</v>
      </c>
      <c r="AG24" s="599">
        <v>5</v>
      </c>
      <c r="AH24" s="599">
        <v>4</v>
      </c>
      <c r="AI24" s="599">
        <v>3</v>
      </c>
      <c r="AJ24" s="599">
        <v>2</v>
      </c>
      <c r="AK24" s="599">
        <v>1</v>
      </c>
    </row>
    <row r="25" spans="1:37" x14ac:dyDescent="0.25">
      <c r="A25" s="521"/>
      <c r="B25" s="521"/>
      <c r="C25" s="521"/>
      <c r="D25" s="521"/>
      <c r="E25" s="521"/>
      <c r="F25" s="521"/>
      <c r="G25" s="521"/>
      <c r="H25" s="521"/>
      <c r="I25" s="521"/>
      <c r="J25" s="521"/>
      <c r="K25" s="521"/>
      <c r="L25" s="521"/>
      <c r="M25" s="521"/>
      <c r="Y25" s="599"/>
      <c r="Z25" s="599"/>
      <c r="AA25" s="599" t="s">
        <v>206</v>
      </c>
      <c r="AB25" s="599">
        <v>15</v>
      </c>
      <c r="AC25" s="599">
        <v>10</v>
      </c>
      <c r="AD25" s="599">
        <v>8</v>
      </c>
      <c r="AE25" s="599">
        <v>4</v>
      </c>
      <c r="AF25" s="599">
        <v>3</v>
      </c>
      <c r="AG25" s="599">
        <v>2</v>
      </c>
      <c r="AH25" s="599">
        <v>1</v>
      </c>
      <c r="AI25" s="599">
        <v>0</v>
      </c>
      <c r="AJ25" s="599">
        <v>0</v>
      </c>
      <c r="AK25" s="599">
        <v>0</v>
      </c>
    </row>
    <row r="26" spans="1:37" x14ac:dyDescent="0.25">
      <c r="A26" s="521"/>
      <c r="B26" s="521"/>
      <c r="C26" s="521"/>
      <c r="D26" s="521"/>
      <c r="E26" s="521"/>
      <c r="F26" s="521"/>
      <c r="G26" s="521"/>
      <c r="H26" s="521"/>
      <c r="I26" s="521"/>
      <c r="J26" s="521"/>
      <c r="K26" s="521"/>
      <c r="L26" s="521"/>
      <c r="M26" s="521"/>
      <c r="Y26" s="599"/>
      <c r="Z26" s="599"/>
      <c r="AA26" s="599" t="s">
        <v>202</v>
      </c>
      <c r="AB26" s="599">
        <v>10</v>
      </c>
      <c r="AC26" s="599">
        <v>6</v>
      </c>
      <c r="AD26" s="599">
        <v>4</v>
      </c>
      <c r="AE26" s="599">
        <v>2</v>
      </c>
      <c r="AF26" s="599">
        <v>1</v>
      </c>
      <c r="AG26" s="599">
        <v>0</v>
      </c>
      <c r="AH26" s="599">
        <v>0</v>
      </c>
      <c r="AI26" s="599">
        <v>0</v>
      </c>
      <c r="AJ26" s="599">
        <v>0</v>
      </c>
      <c r="AK26" s="599">
        <v>0</v>
      </c>
    </row>
    <row r="27" spans="1:37" x14ac:dyDescent="0.25">
      <c r="A27" s="521"/>
      <c r="B27" s="521"/>
      <c r="C27" s="521"/>
      <c r="D27" s="521"/>
      <c r="E27" s="521"/>
      <c r="F27" s="521"/>
      <c r="G27" s="521"/>
      <c r="H27" s="521"/>
      <c r="I27" s="521"/>
      <c r="J27" s="521"/>
      <c r="K27" s="521"/>
      <c r="L27" s="521"/>
      <c r="M27" s="521"/>
      <c r="Y27" s="599"/>
      <c r="Z27" s="599"/>
      <c r="AA27" s="599" t="s">
        <v>203</v>
      </c>
      <c r="AB27" s="599">
        <v>3</v>
      </c>
      <c r="AC27" s="599">
        <v>2</v>
      </c>
      <c r="AD27" s="599">
        <v>1</v>
      </c>
      <c r="AE27" s="599">
        <v>0</v>
      </c>
      <c r="AF27" s="599">
        <v>0</v>
      </c>
      <c r="AG27" s="599">
        <v>0</v>
      </c>
      <c r="AH27" s="599">
        <v>0</v>
      </c>
      <c r="AI27" s="599">
        <v>0</v>
      </c>
      <c r="AJ27" s="599">
        <v>0</v>
      </c>
      <c r="AK27" s="599">
        <v>0</v>
      </c>
    </row>
    <row r="28" spans="1:37" x14ac:dyDescent="0.25">
      <c r="A28" s="521"/>
      <c r="B28" s="521"/>
      <c r="C28" s="521"/>
      <c r="D28" s="521"/>
      <c r="E28" s="521"/>
      <c r="F28" s="521"/>
      <c r="G28" s="521"/>
      <c r="H28" s="521"/>
      <c r="I28" s="521"/>
      <c r="J28" s="521"/>
      <c r="K28" s="521"/>
      <c r="L28" s="521"/>
      <c r="M28" s="521"/>
    </row>
    <row r="29" spans="1:37" x14ac:dyDescent="0.25">
      <c r="A29" s="521"/>
      <c r="B29" s="521"/>
      <c r="C29" s="521"/>
      <c r="D29" s="521"/>
      <c r="E29" s="521"/>
      <c r="F29" s="521"/>
      <c r="G29" s="521"/>
      <c r="H29" s="521"/>
      <c r="I29" s="521"/>
      <c r="J29" s="521"/>
      <c r="K29" s="521"/>
      <c r="L29" s="521"/>
      <c r="M29" s="521"/>
    </row>
    <row r="30" spans="1:37" x14ac:dyDescent="0.25">
      <c r="A30" s="521"/>
      <c r="B30" s="521"/>
      <c r="C30" s="521"/>
      <c r="D30" s="521"/>
      <c r="E30" s="521"/>
      <c r="F30" s="521"/>
      <c r="G30" s="521"/>
      <c r="H30" s="521"/>
      <c r="I30" s="521"/>
      <c r="J30" s="521"/>
      <c r="K30" s="521"/>
      <c r="L30" s="521"/>
      <c r="M30" s="521"/>
    </row>
    <row r="31" spans="1:37" x14ac:dyDescent="0.25">
      <c r="A31" s="521"/>
      <c r="B31" s="521"/>
      <c r="C31" s="521"/>
      <c r="D31" s="521"/>
      <c r="E31" s="521"/>
      <c r="F31" s="521"/>
      <c r="G31" s="521"/>
      <c r="H31" s="521"/>
      <c r="I31" s="521"/>
      <c r="J31" s="521"/>
      <c r="K31" s="521"/>
      <c r="L31" s="521"/>
      <c r="M31" s="521"/>
    </row>
    <row r="32" spans="1:37" x14ac:dyDescent="0.25">
      <c r="A32" s="521"/>
      <c r="B32" s="521"/>
      <c r="C32" s="521"/>
      <c r="D32" s="521"/>
      <c r="E32" s="521"/>
      <c r="F32" s="521"/>
      <c r="G32" s="521"/>
      <c r="H32" s="521"/>
      <c r="I32" s="521"/>
      <c r="J32" s="521"/>
      <c r="K32" s="521"/>
      <c r="L32" s="499"/>
      <c r="M32" s="521"/>
    </row>
    <row r="33" spans="1:18" x14ac:dyDescent="0.25">
      <c r="A33" s="205" t="s">
        <v>105</v>
      </c>
      <c r="B33" s="206"/>
      <c r="C33" s="419"/>
      <c r="D33" s="558" t="s">
        <v>6</v>
      </c>
      <c r="E33" s="559" t="s">
        <v>107</v>
      </c>
      <c r="F33" s="573"/>
      <c r="G33" s="558" t="s">
        <v>6</v>
      </c>
      <c r="H33" s="559" t="s">
        <v>125</v>
      </c>
      <c r="I33" s="359"/>
      <c r="J33" s="559" t="s">
        <v>126</v>
      </c>
      <c r="K33" s="358" t="s">
        <v>127</v>
      </c>
      <c r="L33" s="37"/>
      <c r="M33" s="573"/>
      <c r="P33" s="554"/>
      <c r="Q33" s="554"/>
      <c r="R33" s="555"/>
    </row>
    <row r="34" spans="1:18" x14ac:dyDescent="0.25">
      <c r="A34" s="532" t="s">
        <v>106</v>
      </c>
      <c r="B34" s="533"/>
      <c r="C34" s="535"/>
      <c r="D34" s="560"/>
      <c r="E34" s="762"/>
      <c r="F34" s="762"/>
      <c r="G34" s="567" t="s">
        <v>7</v>
      </c>
      <c r="H34" s="533"/>
      <c r="I34" s="561"/>
      <c r="J34" s="568"/>
      <c r="K34" s="527" t="s">
        <v>111</v>
      </c>
      <c r="L34" s="574"/>
      <c r="M34" s="562"/>
      <c r="P34" s="556"/>
      <c r="Q34" s="556"/>
      <c r="R34" s="223"/>
    </row>
    <row r="35" spans="1:18" x14ac:dyDescent="0.25">
      <c r="A35" s="536" t="s">
        <v>124</v>
      </c>
      <c r="B35" s="330"/>
      <c r="C35" s="538"/>
      <c r="D35" s="563"/>
      <c r="E35" s="763"/>
      <c r="F35" s="763"/>
      <c r="G35" s="569" t="s">
        <v>8</v>
      </c>
      <c r="H35" s="89"/>
      <c r="I35" s="525"/>
      <c r="J35" s="90"/>
      <c r="K35" s="571"/>
      <c r="L35" s="499"/>
      <c r="M35" s="566"/>
      <c r="P35" s="223"/>
      <c r="Q35" s="217"/>
      <c r="R35" s="223"/>
    </row>
    <row r="36" spans="1:18" x14ac:dyDescent="0.25">
      <c r="A36" s="374"/>
      <c r="B36" s="375"/>
      <c r="C36" s="376"/>
      <c r="D36" s="563"/>
      <c r="E36" s="91"/>
      <c r="F36" s="521"/>
      <c r="G36" s="569" t="s">
        <v>9</v>
      </c>
      <c r="H36" s="89"/>
      <c r="I36" s="525"/>
      <c r="J36" s="90"/>
      <c r="K36" s="527" t="s">
        <v>112</v>
      </c>
      <c r="L36" s="574"/>
      <c r="M36" s="562"/>
      <c r="P36" s="556"/>
      <c r="Q36" s="556"/>
      <c r="R36" s="223"/>
    </row>
    <row r="37" spans="1:18" x14ac:dyDescent="0.25">
      <c r="A37" s="234"/>
      <c r="B37" s="146"/>
      <c r="C37" s="235"/>
      <c r="D37" s="563"/>
      <c r="E37" s="91"/>
      <c r="F37" s="521"/>
      <c r="G37" s="569" t="s">
        <v>10</v>
      </c>
      <c r="H37" s="89"/>
      <c r="I37" s="525"/>
      <c r="J37" s="90"/>
      <c r="K37" s="572"/>
      <c r="L37" s="521"/>
      <c r="M37" s="564"/>
      <c r="P37" s="223"/>
      <c r="Q37" s="217"/>
      <c r="R37" s="223"/>
    </row>
    <row r="38" spans="1:18" x14ac:dyDescent="0.25">
      <c r="A38" s="361"/>
      <c r="B38" s="377"/>
      <c r="C38" s="418"/>
      <c r="D38" s="563"/>
      <c r="E38" s="91"/>
      <c r="F38" s="521"/>
      <c r="G38" s="569" t="s">
        <v>11</v>
      </c>
      <c r="H38" s="89"/>
      <c r="I38" s="525"/>
      <c r="J38" s="90"/>
      <c r="K38" s="536"/>
      <c r="L38" s="499"/>
      <c r="M38" s="566"/>
      <c r="P38" s="223"/>
      <c r="Q38" s="217"/>
      <c r="R38" s="223"/>
    </row>
    <row r="39" spans="1:18" x14ac:dyDescent="0.25">
      <c r="A39" s="362"/>
      <c r="B39" s="24"/>
      <c r="C39" s="235"/>
      <c r="D39" s="563"/>
      <c r="E39" s="91"/>
      <c r="F39" s="521"/>
      <c r="G39" s="569" t="s">
        <v>12</v>
      </c>
      <c r="H39" s="89"/>
      <c r="I39" s="525"/>
      <c r="J39" s="90"/>
      <c r="K39" s="527" t="s">
        <v>92</v>
      </c>
      <c r="L39" s="574"/>
      <c r="M39" s="562"/>
      <c r="P39" s="556"/>
      <c r="Q39" s="556"/>
      <c r="R39" s="223"/>
    </row>
    <row r="40" spans="1:18" x14ac:dyDescent="0.25">
      <c r="A40" s="362"/>
      <c r="B40" s="24"/>
      <c r="C40" s="372"/>
      <c r="D40" s="563"/>
      <c r="E40" s="91"/>
      <c r="F40" s="521"/>
      <c r="G40" s="569" t="s">
        <v>13</v>
      </c>
      <c r="H40" s="89"/>
      <c r="I40" s="525"/>
      <c r="J40" s="90"/>
      <c r="K40" s="572"/>
      <c r="L40" s="521"/>
      <c r="M40" s="564"/>
      <c r="P40" s="223"/>
      <c r="Q40" s="217"/>
      <c r="R40" s="223"/>
    </row>
    <row r="41" spans="1:18" x14ac:dyDescent="0.25">
      <c r="A41" s="363"/>
      <c r="B41" s="360"/>
      <c r="C41" s="373"/>
      <c r="D41" s="565"/>
      <c r="E41" s="237"/>
      <c r="F41" s="499"/>
      <c r="G41" s="570" t="s">
        <v>14</v>
      </c>
      <c r="H41" s="330"/>
      <c r="I41" s="529"/>
      <c r="J41" s="239"/>
      <c r="K41" s="536" t="str">
        <f>M4</f>
        <v>Kovács Zoltán</v>
      </c>
      <c r="L41" s="499"/>
      <c r="M41" s="566"/>
      <c r="P41" s="223"/>
      <c r="Q41" s="217"/>
      <c r="R41" s="557"/>
    </row>
  </sheetData>
  <mergeCells count="37">
    <mergeCell ref="A1:F1"/>
    <mergeCell ref="A4:C4"/>
    <mergeCell ref="B18:C18"/>
    <mergeCell ref="D18:E18"/>
    <mergeCell ref="F18:G18"/>
    <mergeCell ref="G7:H7"/>
    <mergeCell ref="G9:H9"/>
    <mergeCell ref="G11:H11"/>
    <mergeCell ref="G13:H13"/>
    <mergeCell ref="H18:I18"/>
    <mergeCell ref="E34:F34"/>
    <mergeCell ref="E35:F35"/>
    <mergeCell ref="E7:F7"/>
    <mergeCell ref="E9:F9"/>
    <mergeCell ref="E11:F11"/>
    <mergeCell ref="E13:F13"/>
    <mergeCell ref="D21:E21"/>
    <mergeCell ref="F21:G21"/>
    <mergeCell ref="D20:E20"/>
    <mergeCell ref="F20:G20"/>
    <mergeCell ref="D19:E19"/>
    <mergeCell ref="F19:G19"/>
    <mergeCell ref="B22:C22"/>
    <mergeCell ref="J18:K18"/>
    <mergeCell ref="D22:E22"/>
    <mergeCell ref="F22:G22"/>
    <mergeCell ref="H22:I22"/>
    <mergeCell ref="J19:K19"/>
    <mergeCell ref="J20:K20"/>
    <mergeCell ref="J21:K21"/>
    <mergeCell ref="J22:K22"/>
    <mergeCell ref="B21:C21"/>
    <mergeCell ref="H21:I21"/>
    <mergeCell ref="B20:C20"/>
    <mergeCell ref="H20:I20"/>
    <mergeCell ref="B19:C19"/>
    <mergeCell ref="H19:I19"/>
  </mergeCells>
  <phoneticPr fontId="71" type="noConversion"/>
  <conditionalFormatting sqref="E7 E9 E11 E13">
    <cfRule type="cellIs" dxfId="496" priority="1" stopIfTrue="1" operator="equal">
      <formula>"Bye"</formula>
    </cfRule>
  </conditionalFormatting>
  <conditionalFormatting sqref="R41">
    <cfRule type="expression" dxfId="495"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FFE04-7E4A-4DFC-9A0F-6835C726D7D9}">
  <sheetPr codeName="Munka13">
    <tabColor indexed="11"/>
  </sheetPr>
  <dimension ref="A1:AK41"/>
  <sheetViews>
    <sheetView workbookViewId="0">
      <selection activeCell="M20" sqref="M20"/>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 min="25" max="37" width="0" hidden="1" customWidth="1"/>
  </cols>
  <sheetData>
    <row r="1" spans="1:37" ht="24.6" x14ac:dyDescent="0.25">
      <c r="A1" s="769" t="str">
        <f>Altalanos!$A$6</f>
        <v>Diákolimpiai Döntő</v>
      </c>
      <c r="B1" s="769"/>
      <c r="C1" s="769"/>
      <c r="D1" s="769"/>
      <c r="E1" s="769"/>
      <c r="F1" s="769"/>
      <c r="G1" s="470"/>
      <c r="H1" s="473" t="s">
        <v>123</v>
      </c>
      <c r="I1" s="471"/>
      <c r="J1" s="472"/>
      <c r="L1" s="474"/>
      <c r="M1" s="475"/>
      <c r="N1" s="136"/>
      <c r="O1" s="136" t="s">
        <v>71</v>
      </c>
      <c r="P1" s="136"/>
      <c r="Q1" s="135"/>
      <c r="R1" s="136"/>
      <c r="AB1" s="605" t="str">
        <f>IF(Y5=1,CONCATENATE(VLOOKUP(Y3,AA16:AH27,2)),CONCATENATE(VLOOKUP(Y3,AA2:AK13,2)))</f>
        <v>150</v>
      </c>
      <c r="AC1" s="605" t="str">
        <f>IF(Y5=1,CONCATENATE(VLOOKUP(Y3,AA16:AK27,3)),CONCATENATE(VLOOKUP(Y3,AA2:AK13,3)))</f>
        <v>120</v>
      </c>
      <c r="AD1" s="605" t="str">
        <f>IF(Y5=1,CONCATENATE(VLOOKUP(Y3,AA16:AK27,4)),CONCATENATE(VLOOKUP(Y3,AA2:AK13,4)))</f>
        <v>100</v>
      </c>
      <c r="AE1" s="605" t="str">
        <f>IF(Y5=1,CONCATENATE(VLOOKUP(Y3,AA16:AK27,5)),CONCATENATE(VLOOKUP(Y3,AA2:AK13,5)))</f>
        <v>80</v>
      </c>
      <c r="AF1" s="605" t="str">
        <f>IF(Y5=1,CONCATENATE(VLOOKUP(Y3,AA16:AK27,6)),CONCATENATE(VLOOKUP(Y3,AA2:AK13,6)))</f>
        <v>70</v>
      </c>
      <c r="AG1" s="605" t="str">
        <f>IF(Y5=1,CONCATENATE(VLOOKUP(Y3,AA16:AK27,7)),CONCATENATE(VLOOKUP(Y3,AA2:AK13,7)))</f>
        <v>60</v>
      </c>
      <c r="AH1" s="605" t="str">
        <f>IF(Y5=1,CONCATENATE(VLOOKUP(Y3,AA16:AK27,8)),CONCATENATE(VLOOKUP(Y3,AA2:AK13,8)))</f>
        <v>55</v>
      </c>
      <c r="AI1" s="605" t="str">
        <f>IF(Y5=1,CONCATENATE(VLOOKUP(Y3,AA16:AK27,9)),CONCATENATE(VLOOKUP(Y3,AA2:AK13,9)))</f>
        <v>50</v>
      </c>
      <c r="AJ1" s="605" t="str">
        <f>IF(Y5=1,CONCATENATE(VLOOKUP(Y3,AA16:AK27,10)),CONCATENATE(VLOOKUP(Y3,AA2:AK13,10)))</f>
        <v>45</v>
      </c>
      <c r="AK1" s="605" t="str">
        <f>IF(Y5=1,CONCATENATE(VLOOKUP(Y3,AA16:AK27,11)),CONCATENATE(VLOOKUP(Y3,AA2:AK13,11)))</f>
        <v>40</v>
      </c>
    </row>
    <row r="2" spans="1:37" x14ac:dyDescent="0.25">
      <c r="A2" s="476" t="s">
        <v>122</v>
      </c>
      <c r="B2" s="477"/>
      <c r="C2" s="477"/>
      <c r="D2" s="477"/>
      <c r="E2" s="701">
        <f>Altalanos!$B$8</f>
        <v>0</v>
      </c>
      <c r="F2" s="477"/>
      <c r="G2" s="478"/>
      <c r="H2" s="479"/>
      <c r="I2" s="479"/>
      <c r="J2" s="480"/>
      <c r="K2" s="474"/>
      <c r="L2" s="474"/>
      <c r="M2" s="474"/>
      <c r="N2" s="138"/>
      <c r="O2" s="108"/>
      <c r="P2" s="138"/>
      <c r="Q2" s="108"/>
      <c r="R2" s="138"/>
      <c r="Y2" s="600"/>
      <c r="Z2" s="599"/>
      <c r="AA2" s="599" t="s">
        <v>164</v>
      </c>
      <c r="AB2" s="590">
        <v>150</v>
      </c>
      <c r="AC2" s="590">
        <v>120</v>
      </c>
      <c r="AD2" s="590">
        <v>100</v>
      </c>
      <c r="AE2" s="590">
        <v>80</v>
      </c>
      <c r="AF2" s="590">
        <v>70</v>
      </c>
      <c r="AG2" s="590">
        <v>60</v>
      </c>
      <c r="AH2" s="590">
        <v>55</v>
      </c>
      <c r="AI2" s="590">
        <v>50</v>
      </c>
      <c r="AJ2" s="590">
        <v>45</v>
      </c>
      <c r="AK2" s="590">
        <v>40</v>
      </c>
    </row>
    <row r="3" spans="1:37" x14ac:dyDescent="0.25">
      <c r="A3" s="54" t="s">
        <v>82</v>
      </c>
      <c r="B3" s="54"/>
      <c r="C3" s="54"/>
      <c r="D3" s="54"/>
      <c r="E3" s="54" t="s">
        <v>79</v>
      </c>
      <c r="F3" s="54"/>
      <c r="G3" s="54"/>
      <c r="H3" s="54" t="s">
        <v>87</v>
      </c>
      <c r="I3" s="54"/>
      <c r="J3" s="140"/>
      <c r="K3" s="54"/>
      <c r="L3" s="55"/>
      <c r="M3" s="55" t="s">
        <v>88</v>
      </c>
      <c r="N3" s="548"/>
      <c r="O3" s="547"/>
      <c r="P3" s="548"/>
      <c r="Q3" s="589" t="s">
        <v>178</v>
      </c>
      <c r="R3" s="590" t="s">
        <v>184</v>
      </c>
      <c r="S3" s="590" t="s">
        <v>179</v>
      </c>
      <c r="Y3" s="599" t="str">
        <f>IF(H4="OB","A",IF(H4="IX","W",H4))</f>
        <v>F18 "A"</v>
      </c>
      <c r="Z3" s="599"/>
      <c r="AA3" s="599" t="s">
        <v>194</v>
      </c>
      <c r="AB3" s="590">
        <v>120</v>
      </c>
      <c r="AC3" s="590">
        <v>90</v>
      </c>
      <c r="AD3" s="590">
        <v>65</v>
      </c>
      <c r="AE3" s="590">
        <v>55</v>
      </c>
      <c r="AF3" s="590">
        <v>50</v>
      </c>
      <c r="AG3" s="590">
        <v>45</v>
      </c>
      <c r="AH3" s="590">
        <v>40</v>
      </c>
      <c r="AI3" s="590">
        <v>35</v>
      </c>
      <c r="AJ3" s="590">
        <v>25</v>
      </c>
      <c r="AK3" s="590">
        <v>20</v>
      </c>
    </row>
    <row r="4" spans="1:37" ht="13.8" thickBot="1" x14ac:dyDescent="0.3">
      <c r="A4" s="770" t="str">
        <f>Altalanos!$A$10</f>
        <v xml:space="preserve">2026. május 7. </v>
      </c>
      <c r="B4" s="770"/>
      <c r="C4" s="770"/>
      <c r="D4" s="481"/>
      <c r="E4" s="482" t="str">
        <f>Altalanos!$C$10</f>
        <v>Gyula</v>
      </c>
      <c r="F4" s="482"/>
      <c r="G4" s="482"/>
      <c r="H4" s="485" t="s">
        <v>483</v>
      </c>
      <c r="I4" s="482"/>
      <c r="J4" s="484"/>
      <c r="K4" s="485"/>
      <c r="L4" s="602"/>
      <c r="M4" s="487" t="str">
        <f>Altalanos!$E$10</f>
        <v>Kovács Zoltán</v>
      </c>
      <c r="N4" s="550"/>
      <c r="O4" s="551"/>
      <c r="P4" s="550"/>
      <c r="Q4" s="591" t="s">
        <v>185</v>
      </c>
      <c r="R4" s="592" t="s">
        <v>180</v>
      </c>
      <c r="S4" s="592" t="s">
        <v>181</v>
      </c>
      <c r="Y4" s="599"/>
      <c r="Z4" s="599"/>
      <c r="AA4" s="599" t="s">
        <v>195</v>
      </c>
      <c r="AB4" s="590">
        <v>90</v>
      </c>
      <c r="AC4" s="590">
        <v>60</v>
      </c>
      <c r="AD4" s="590">
        <v>45</v>
      </c>
      <c r="AE4" s="590">
        <v>34</v>
      </c>
      <c r="AF4" s="590">
        <v>27</v>
      </c>
      <c r="AG4" s="590">
        <v>22</v>
      </c>
      <c r="AH4" s="590">
        <v>18</v>
      </c>
      <c r="AI4" s="590">
        <v>15</v>
      </c>
      <c r="AJ4" s="590">
        <v>12</v>
      </c>
      <c r="AK4" s="590">
        <v>9</v>
      </c>
    </row>
    <row r="5" spans="1:37" x14ac:dyDescent="0.25">
      <c r="A5" s="37"/>
      <c r="B5" s="37" t="s">
        <v>118</v>
      </c>
      <c r="C5" s="543" t="s">
        <v>162</v>
      </c>
      <c r="D5" s="37" t="s">
        <v>105</v>
      </c>
      <c r="E5" s="37" t="s">
        <v>167</v>
      </c>
      <c r="F5" s="37"/>
      <c r="G5" s="37" t="s">
        <v>86</v>
      </c>
      <c r="H5" s="37"/>
      <c r="I5" s="37" t="s">
        <v>90</v>
      </c>
      <c r="J5" s="37"/>
      <c r="K5" s="576" t="s">
        <v>168</v>
      </c>
      <c r="L5" s="576" t="s">
        <v>169</v>
      </c>
      <c r="M5" s="576" t="s">
        <v>170</v>
      </c>
      <c r="Q5" s="593" t="s">
        <v>186</v>
      </c>
      <c r="R5" s="594" t="s">
        <v>182</v>
      </c>
      <c r="S5" s="594" t="s">
        <v>183</v>
      </c>
      <c r="Y5" s="599">
        <f>IF(OR(Altalanos!$A$8="F1",Altalanos!$A$8="F2",Altalanos!$A$8="N1",Altalanos!$A$8="N2"),1,2)</f>
        <v>2</v>
      </c>
      <c r="Z5" s="599"/>
      <c r="AA5" s="599" t="s">
        <v>196</v>
      </c>
      <c r="AB5" s="590">
        <v>60</v>
      </c>
      <c r="AC5" s="590">
        <v>40</v>
      </c>
      <c r="AD5" s="590">
        <v>30</v>
      </c>
      <c r="AE5" s="590">
        <v>20</v>
      </c>
      <c r="AF5" s="590">
        <v>18</v>
      </c>
      <c r="AG5" s="590">
        <v>15</v>
      </c>
      <c r="AH5" s="590">
        <v>12</v>
      </c>
      <c r="AI5" s="590">
        <v>10</v>
      </c>
      <c r="AJ5" s="590">
        <v>8</v>
      </c>
      <c r="AK5" s="590">
        <v>6</v>
      </c>
    </row>
    <row r="6" spans="1:37" x14ac:dyDescent="0.25">
      <c r="A6" s="521"/>
      <c r="B6" s="521"/>
      <c r="C6" s="575"/>
      <c r="D6" s="521"/>
      <c r="E6" s="521"/>
      <c r="F6" s="521"/>
      <c r="G6" s="521"/>
      <c r="H6" s="521"/>
      <c r="I6" s="521"/>
      <c r="J6" s="521"/>
      <c r="K6" s="521"/>
      <c r="L6" s="521"/>
      <c r="M6" s="521"/>
      <c r="Y6" s="599"/>
      <c r="Z6" s="599"/>
      <c r="AA6" s="599" t="s">
        <v>197</v>
      </c>
      <c r="AB6" s="590">
        <v>40</v>
      </c>
      <c r="AC6" s="590">
        <v>25</v>
      </c>
      <c r="AD6" s="590">
        <v>18</v>
      </c>
      <c r="AE6" s="590">
        <v>13</v>
      </c>
      <c r="AF6" s="590">
        <v>10</v>
      </c>
      <c r="AG6" s="590">
        <v>8</v>
      </c>
      <c r="AH6" s="590">
        <v>6</v>
      </c>
      <c r="AI6" s="590">
        <v>5</v>
      </c>
      <c r="AJ6" s="590">
        <v>4</v>
      </c>
      <c r="AK6" s="590">
        <v>3</v>
      </c>
    </row>
    <row r="7" spans="1:37" x14ac:dyDescent="0.25">
      <c r="A7" s="552" t="s">
        <v>164</v>
      </c>
      <c r="B7" s="577"/>
      <c r="C7" s="579" t="str">
        <f>IF($B7="","",VLOOKUP($B7,#REF!,5))</f>
        <v/>
      </c>
      <c r="D7" s="579" t="str">
        <f>IF($B7="","",VLOOKUP($B7,#REF!,15))</f>
        <v/>
      </c>
      <c r="E7" s="774" t="s">
        <v>290</v>
      </c>
      <c r="F7" s="775"/>
      <c r="G7" s="774" t="s">
        <v>272</v>
      </c>
      <c r="H7" s="775"/>
      <c r="I7" s="733" t="s">
        <v>252</v>
      </c>
      <c r="J7" s="521"/>
      <c r="K7" s="606"/>
      <c r="L7" s="601" t="str">
        <f>IF(K7="","",CONCATENATE(VLOOKUP($Y$3,$AB$1:$AK$1,K7)," pont"))</f>
        <v/>
      </c>
      <c r="M7" s="607"/>
      <c r="Y7" s="599"/>
      <c r="Z7" s="599"/>
      <c r="AA7" s="599" t="s">
        <v>198</v>
      </c>
      <c r="AB7" s="590">
        <v>25</v>
      </c>
      <c r="AC7" s="590">
        <v>15</v>
      </c>
      <c r="AD7" s="590">
        <v>13</v>
      </c>
      <c r="AE7" s="590">
        <v>8</v>
      </c>
      <c r="AF7" s="590">
        <v>6</v>
      </c>
      <c r="AG7" s="590">
        <v>4</v>
      </c>
      <c r="AH7" s="590">
        <v>3</v>
      </c>
      <c r="AI7" s="590">
        <v>2</v>
      </c>
      <c r="AJ7" s="590">
        <v>1</v>
      </c>
      <c r="AK7" s="590">
        <v>0</v>
      </c>
    </row>
    <row r="8" spans="1:37" x14ac:dyDescent="0.25">
      <c r="A8" s="552"/>
      <c r="B8" s="578"/>
      <c r="C8" s="581"/>
      <c r="D8" s="581"/>
      <c r="E8" s="581"/>
      <c r="F8" s="581"/>
      <c r="G8" s="581"/>
      <c r="H8" s="581"/>
      <c r="I8" s="581"/>
      <c r="J8" s="521"/>
      <c r="K8" s="552"/>
      <c r="L8" s="552"/>
      <c r="M8" s="608"/>
      <c r="Y8" s="599"/>
      <c r="Z8" s="599"/>
      <c r="AA8" s="599" t="s">
        <v>199</v>
      </c>
      <c r="AB8" s="590">
        <v>15</v>
      </c>
      <c r="AC8" s="590">
        <v>10</v>
      </c>
      <c r="AD8" s="590">
        <v>7</v>
      </c>
      <c r="AE8" s="590">
        <v>5</v>
      </c>
      <c r="AF8" s="590">
        <v>4</v>
      </c>
      <c r="AG8" s="590">
        <v>3</v>
      </c>
      <c r="AH8" s="590">
        <v>2</v>
      </c>
      <c r="AI8" s="590">
        <v>1</v>
      </c>
      <c r="AJ8" s="590">
        <v>0</v>
      </c>
      <c r="AK8" s="590">
        <v>0</v>
      </c>
    </row>
    <row r="9" spans="1:37" x14ac:dyDescent="0.25">
      <c r="A9" s="552" t="s">
        <v>165</v>
      </c>
      <c r="B9" s="577"/>
      <c r="C9" s="579" t="str">
        <f>IF($B9="","",VLOOKUP($B9,#REF!,5))</f>
        <v/>
      </c>
      <c r="D9" s="579" t="str">
        <f>IF($B9="","",VLOOKUP($B9,#REF!,15))</f>
        <v/>
      </c>
      <c r="E9" s="774" t="s">
        <v>292</v>
      </c>
      <c r="F9" s="775"/>
      <c r="G9" s="774" t="s">
        <v>280</v>
      </c>
      <c r="H9" s="775"/>
      <c r="I9" s="733" t="s">
        <v>293</v>
      </c>
      <c r="J9" s="521"/>
      <c r="K9" s="606"/>
      <c r="L9" s="601" t="str">
        <f>IF(K9="","",CONCATENATE(VLOOKUP($Y$3,$AB$1:$AK$1,K9)," pont"))</f>
        <v/>
      </c>
      <c r="M9" s="607"/>
      <c r="Y9" s="599"/>
      <c r="Z9" s="599"/>
      <c r="AA9" s="599" t="s">
        <v>200</v>
      </c>
      <c r="AB9" s="590">
        <v>10</v>
      </c>
      <c r="AC9" s="590">
        <v>6</v>
      </c>
      <c r="AD9" s="590">
        <v>4</v>
      </c>
      <c r="AE9" s="590">
        <v>2</v>
      </c>
      <c r="AF9" s="590">
        <v>1</v>
      </c>
      <c r="AG9" s="590">
        <v>0</v>
      </c>
      <c r="AH9" s="590">
        <v>0</v>
      </c>
      <c r="AI9" s="590">
        <v>0</v>
      </c>
      <c r="AJ9" s="590">
        <v>0</v>
      </c>
      <c r="AK9" s="590">
        <v>0</v>
      </c>
    </row>
    <row r="10" spans="1:37" x14ac:dyDescent="0.25">
      <c r="A10" s="552"/>
      <c r="B10" s="578"/>
      <c r="C10" s="581"/>
      <c r="D10" s="581"/>
      <c r="E10" s="581"/>
      <c r="F10" s="581"/>
      <c r="G10" s="581"/>
      <c r="H10" s="581"/>
      <c r="I10" s="581"/>
      <c r="J10" s="521"/>
      <c r="K10" s="552"/>
      <c r="L10" s="552"/>
      <c r="M10" s="608"/>
      <c r="Y10" s="599"/>
      <c r="Z10" s="599"/>
      <c r="AA10" s="599" t="s">
        <v>201</v>
      </c>
      <c r="AB10" s="590">
        <v>6</v>
      </c>
      <c r="AC10" s="590">
        <v>3</v>
      </c>
      <c r="AD10" s="590">
        <v>2</v>
      </c>
      <c r="AE10" s="590">
        <v>1</v>
      </c>
      <c r="AF10" s="590">
        <v>0</v>
      </c>
      <c r="AG10" s="590">
        <v>0</v>
      </c>
      <c r="AH10" s="590">
        <v>0</v>
      </c>
      <c r="AI10" s="590">
        <v>0</v>
      </c>
      <c r="AJ10" s="590">
        <v>0</v>
      </c>
      <c r="AK10" s="590">
        <v>0</v>
      </c>
    </row>
    <row r="11" spans="1:37" x14ac:dyDescent="0.25">
      <c r="A11" s="552" t="s">
        <v>166</v>
      </c>
      <c r="B11" s="577"/>
      <c r="C11" s="579" t="str">
        <f>IF($B11="","",VLOOKUP($B11,#REF!,5))</f>
        <v/>
      </c>
      <c r="D11" s="579" t="str">
        <f>IF($B11="","",VLOOKUP($B11,#REF!,15))</f>
        <v/>
      </c>
      <c r="E11" s="774" t="s">
        <v>294</v>
      </c>
      <c r="F11" s="775"/>
      <c r="G11" s="774" t="s">
        <v>277</v>
      </c>
      <c r="H11" s="775"/>
      <c r="I11" s="733" t="s">
        <v>264</v>
      </c>
      <c r="J11" s="521"/>
      <c r="K11" s="606"/>
      <c r="L11" s="601" t="str">
        <f>IF(K11="","",CONCATENATE(VLOOKUP($Y$3,$AB$1:$AK$1,K11)," pont"))</f>
        <v/>
      </c>
      <c r="M11" s="607"/>
      <c r="Y11" s="599"/>
      <c r="Z11" s="599"/>
      <c r="AA11" s="599" t="s">
        <v>206</v>
      </c>
      <c r="AB11" s="590">
        <v>3</v>
      </c>
      <c r="AC11" s="590">
        <v>2</v>
      </c>
      <c r="AD11" s="590">
        <v>1</v>
      </c>
      <c r="AE11" s="590">
        <v>0</v>
      </c>
      <c r="AF11" s="590">
        <v>0</v>
      </c>
      <c r="AG11" s="590">
        <v>0</v>
      </c>
      <c r="AH11" s="590">
        <v>0</v>
      </c>
      <c r="AI11" s="590">
        <v>0</v>
      </c>
      <c r="AJ11" s="590">
        <v>0</v>
      </c>
      <c r="AK11" s="590">
        <v>0</v>
      </c>
    </row>
    <row r="12" spans="1:37" x14ac:dyDescent="0.25">
      <c r="A12" s="552"/>
      <c r="B12" s="578"/>
      <c r="C12" s="581"/>
      <c r="D12" s="581"/>
      <c r="E12" s="581"/>
      <c r="F12" s="581"/>
      <c r="G12" s="581"/>
      <c r="H12" s="581"/>
      <c r="I12" s="581"/>
      <c r="J12" s="521"/>
      <c r="K12" s="575"/>
      <c r="L12" s="575"/>
      <c r="M12" s="608"/>
      <c r="Y12" s="599"/>
      <c r="Z12" s="599"/>
      <c r="AA12" s="599" t="s">
        <v>202</v>
      </c>
      <c r="AB12" s="604">
        <v>0</v>
      </c>
      <c r="AC12" s="604">
        <v>0</v>
      </c>
      <c r="AD12" s="604">
        <v>0</v>
      </c>
      <c r="AE12" s="604">
        <v>0</v>
      </c>
      <c r="AF12" s="604">
        <v>0</v>
      </c>
      <c r="AG12" s="604">
        <v>0</v>
      </c>
      <c r="AH12" s="604">
        <v>0</v>
      </c>
      <c r="AI12" s="604">
        <v>0</v>
      </c>
      <c r="AJ12" s="604">
        <v>0</v>
      </c>
      <c r="AK12" s="604">
        <v>0</v>
      </c>
    </row>
    <row r="13" spans="1:37" x14ac:dyDescent="0.25">
      <c r="A13" s="552" t="s">
        <v>171</v>
      </c>
      <c r="B13" s="577"/>
      <c r="C13" s="579" t="str">
        <f>IF($B13="","",VLOOKUP($B13,#REF!,5))</f>
        <v/>
      </c>
      <c r="D13" s="579" t="str">
        <f>IF($B13="","",VLOOKUP($B13,#REF!,15))</f>
        <v/>
      </c>
      <c r="E13" s="774" t="s">
        <v>295</v>
      </c>
      <c r="F13" s="775"/>
      <c r="G13" s="774" t="s">
        <v>296</v>
      </c>
      <c r="H13" s="775"/>
      <c r="I13" s="733" t="s">
        <v>297</v>
      </c>
      <c r="J13" s="521"/>
      <c r="K13" s="606"/>
      <c r="L13" s="601" t="str">
        <f>IF(K13="","",CONCATENATE(VLOOKUP($Y$3,$AB$1:$AK$1,K13)," pont"))</f>
        <v/>
      </c>
      <c r="M13" s="607"/>
      <c r="Y13" s="599"/>
      <c r="Z13" s="599"/>
      <c r="AA13" s="599" t="s">
        <v>203</v>
      </c>
      <c r="AB13" s="604">
        <v>0</v>
      </c>
      <c r="AC13" s="604">
        <v>0</v>
      </c>
      <c r="AD13" s="604">
        <v>0</v>
      </c>
      <c r="AE13" s="604">
        <v>0</v>
      </c>
      <c r="AF13" s="604">
        <v>0</v>
      </c>
      <c r="AG13" s="604">
        <v>0</v>
      </c>
      <c r="AH13" s="604">
        <v>0</v>
      </c>
      <c r="AI13" s="604">
        <v>0</v>
      </c>
      <c r="AJ13" s="604">
        <v>0</v>
      </c>
      <c r="AK13" s="604">
        <v>0</v>
      </c>
    </row>
    <row r="14" spans="1:37" x14ac:dyDescent="0.25">
      <c r="A14" s="521"/>
      <c r="B14" s="521"/>
      <c r="C14" s="521"/>
      <c r="D14" s="521"/>
      <c r="E14" s="521"/>
      <c r="F14" s="521"/>
      <c r="G14" s="521"/>
      <c r="H14" s="521"/>
      <c r="I14" s="521"/>
      <c r="J14" s="521"/>
      <c r="K14" s="521"/>
      <c r="L14" s="521"/>
      <c r="M14" s="521"/>
      <c r="Y14" s="599"/>
      <c r="Z14" s="599"/>
      <c r="AA14" s="599"/>
      <c r="AB14" s="599"/>
      <c r="AC14" s="599"/>
      <c r="AD14" s="599"/>
      <c r="AE14" s="599"/>
      <c r="AF14" s="599"/>
      <c r="AG14" s="599"/>
      <c r="AH14" s="599"/>
      <c r="AI14" s="599"/>
      <c r="AJ14" s="599"/>
      <c r="AK14" s="599"/>
    </row>
    <row r="15" spans="1:37" x14ac:dyDescent="0.25">
      <c r="A15" s="521"/>
      <c r="B15" s="521"/>
      <c r="C15" s="521"/>
      <c r="D15" s="521"/>
      <c r="E15" s="521"/>
      <c r="F15" s="521"/>
      <c r="G15" s="521"/>
      <c r="H15" s="521"/>
      <c r="I15" s="521"/>
      <c r="J15" s="521"/>
      <c r="K15" s="521"/>
      <c r="L15" s="521"/>
      <c r="M15" s="521"/>
      <c r="Y15" s="599"/>
      <c r="Z15" s="599"/>
      <c r="AA15" s="599"/>
      <c r="AB15" s="599"/>
      <c r="AC15" s="599"/>
      <c r="AD15" s="599"/>
      <c r="AE15" s="599"/>
      <c r="AF15" s="599"/>
      <c r="AG15" s="599"/>
      <c r="AH15" s="599"/>
      <c r="AI15" s="599"/>
      <c r="AJ15" s="599"/>
      <c r="AK15" s="599"/>
    </row>
    <row r="16" spans="1:37" x14ac:dyDescent="0.25">
      <c r="A16" s="521"/>
      <c r="B16" s="521"/>
      <c r="C16" s="521"/>
      <c r="D16" s="521"/>
      <c r="E16" s="521"/>
      <c r="F16" s="521"/>
      <c r="G16" s="521"/>
      <c r="H16" s="521"/>
      <c r="I16" s="521"/>
      <c r="J16" s="521"/>
      <c r="K16" s="521"/>
      <c r="L16" s="521"/>
      <c r="M16" s="521"/>
      <c r="Y16" s="599"/>
      <c r="Z16" s="599"/>
      <c r="AA16" s="599" t="s">
        <v>164</v>
      </c>
      <c r="AB16" s="599">
        <v>300</v>
      </c>
      <c r="AC16" s="599">
        <v>250</v>
      </c>
      <c r="AD16" s="599">
        <v>220</v>
      </c>
      <c r="AE16" s="599">
        <v>180</v>
      </c>
      <c r="AF16" s="599">
        <v>160</v>
      </c>
      <c r="AG16" s="599">
        <v>150</v>
      </c>
      <c r="AH16" s="599">
        <v>140</v>
      </c>
      <c r="AI16" s="599">
        <v>130</v>
      </c>
      <c r="AJ16" s="599">
        <v>120</v>
      </c>
      <c r="AK16" s="599">
        <v>110</v>
      </c>
    </row>
    <row r="17" spans="1:37" x14ac:dyDescent="0.25">
      <c r="A17" s="521"/>
      <c r="B17" s="521"/>
      <c r="C17" s="521"/>
      <c r="D17" s="521"/>
      <c r="E17" s="521"/>
      <c r="F17" s="521"/>
      <c r="G17" s="521"/>
      <c r="H17" s="521"/>
      <c r="I17" s="521"/>
      <c r="J17" s="521"/>
      <c r="K17" s="521"/>
      <c r="L17" s="521"/>
      <c r="M17" s="521"/>
      <c r="Y17" s="599"/>
      <c r="Z17" s="599"/>
      <c r="AA17" s="599" t="s">
        <v>194</v>
      </c>
      <c r="AB17" s="599">
        <v>250</v>
      </c>
      <c r="AC17" s="599">
        <v>200</v>
      </c>
      <c r="AD17" s="599">
        <v>160</v>
      </c>
      <c r="AE17" s="599">
        <v>140</v>
      </c>
      <c r="AF17" s="599">
        <v>120</v>
      </c>
      <c r="AG17" s="599">
        <v>110</v>
      </c>
      <c r="AH17" s="599">
        <v>100</v>
      </c>
      <c r="AI17" s="599">
        <v>90</v>
      </c>
      <c r="AJ17" s="599">
        <v>80</v>
      </c>
      <c r="AK17" s="599">
        <v>70</v>
      </c>
    </row>
    <row r="18" spans="1:37" ht="18.75" customHeight="1" x14ac:dyDescent="0.25">
      <c r="A18" s="521"/>
      <c r="B18" s="768"/>
      <c r="C18" s="768"/>
      <c r="D18" s="766" t="str">
        <f>E7</f>
        <v>Szabó</v>
      </c>
      <c r="E18" s="766"/>
      <c r="F18" s="766" t="str">
        <f>E9</f>
        <v>Csizmadia</v>
      </c>
      <c r="G18" s="766"/>
      <c r="H18" s="766" t="str">
        <f>E11</f>
        <v>Alt</v>
      </c>
      <c r="I18" s="766"/>
      <c r="J18" s="766" t="str">
        <f>E13</f>
        <v>Havas</v>
      </c>
      <c r="K18" s="766"/>
      <c r="L18" s="521"/>
      <c r="M18" s="521"/>
      <c r="Y18" s="599"/>
      <c r="Z18" s="599"/>
      <c r="AA18" s="599" t="s">
        <v>195</v>
      </c>
      <c r="AB18" s="599">
        <v>200</v>
      </c>
      <c r="AC18" s="599">
        <v>150</v>
      </c>
      <c r="AD18" s="599">
        <v>130</v>
      </c>
      <c r="AE18" s="599">
        <v>110</v>
      </c>
      <c r="AF18" s="599">
        <v>95</v>
      </c>
      <c r="AG18" s="599">
        <v>80</v>
      </c>
      <c r="AH18" s="599">
        <v>70</v>
      </c>
      <c r="AI18" s="599">
        <v>60</v>
      </c>
      <c r="AJ18" s="599">
        <v>55</v>
      </c>
      <c r="AK18" s="599">
        <v>50</v>
      </c>
    </row>
    <row r="19" spans="1:37" ht="18.75" customHeight="1" x14ac:dyDescent="0.25">
      <c r="A19" s="582" t="s">
        <v>164</v>
      </c>
      <c r="B19" s="764" t="str">
        <f>E7</f>
        <v>Szabó</v>
      </c>
      <c r="C19" s="764"/>
      <c r="D19" s="767"/>
      <c r="E19" s="767"/>
      <c r="F19" s="765"/>
      <c r="G19" s="765"/>
      <c r="H19" s="765"/>
      <c r="I19" s="765"/>
      <c r="J19" s="766"/>
      <c r="K19" s="766"/>
      <c r="L19" s="521"/>
      <c r="M19" s="521"/>
      <c r="Y19" s="599"/>
      <c r="Z19" s="599"/>
      <c r="AA19" s="599" t="s">
        <v>196</v>
      </c>
      <c r="AB19" s="599">
        <v>150</v>
      </c>
      <c r="AC19" s="599">
        <v>120</v>
      </c>
      <c r="AD19" s="599">
        <v>100</v>
      </c>
      <c r="AE19" s="599">
        <v>80</v>
      </c>
      <c r="AF19" s="599">
        <v>70</v>
      </c>
      <c r="AG19" s="599">
        <v>60</v>
      </c>
      <c r="AH19" s="599">
        <v>55</v>
      </c>
      <c r="AI19" s="599">
        <v>50</v>
      </c>
      <c r="AJ19" s="599">
        <v>45</v>
      </c>
      <c r="AK19" s="599">
        <v>40</v>
      </c>
    </row>
    <row r="20" spans="1:37" ht="18.75" customHeight="1" x14ac:dyDescent="0.25">
      <c r="A20" s="582" t="s">
        <v>165</v>
      </c>
      <c r="B20" s="764" t="str">
        <f>E9</f>
        <v>Csizmadia</v>
      </c>
      <c r="C20" s="764"/>
      <c r="D20" s="765"/>
      <c r="E20" s="765"/>
      <c r="F20" s="767"/>
      <c r="G20" s="767"/>
      <c r="H20" s="765"/>
      <c r="I20" s="765"/>
      <c r="J20" s="765"/>
      <c r="K20" s="765"/>
      <c r="L20" s="521"/>
      <c r="M20" s="521"/>
      <c r="Y20" s="599"/>
      <c r="Z20" s="599"/>
      <c r="AA20" s="599" t="s">
        <v>197</v>
      </c>
      <c r="AB20" s="599">
        <v>120</v>
      </c>
      <c r="AC20" s="599">
        <v>90</v>
      </c>
      <c r="AD20" s="599">
        <v>65</v>
      </c>
      <c r="AE20" s="599">
        <v>55</v>
      </c>
      <c r="AF20" s="599">
        <v>50</v>
      </c>
      <c r="AG20" s="599">
        <v>45</v>
      </c>
      <c r="AH20" s="599">
        <v>40</v>
      </c>
      <c r="AI20" s="599">
        <v>35</v>
      </c>
      <c r="AJ20" s="599">
        <v>25</v>
      </c>
      <c r="AK20" s="599">
        <v>20</v>
      </c>
    </row>
    <row r="21" spans="1:37" ht="18.75" customHeight="1" x14ac:dyDescent="0.25">
      <c r="A21" s="582" t="s">
        <v>166</v>
      </c>
      <c r="B21" s="764" t="str">
        <f>E11</f>
        <v>Alt</v>
      </c>
      <c r="C21" s="764"/>
      <c r="D21" s="765"/>
      <c r="E21" s="765"/>
      <c r="F21" s="765"/>
      <c r="G21" s="765"/>
      <c r="H21" s="767"/>
      <c r="I21" s="767"/>
      <c r="J21" s="765"/>
      <c r="K21" s="765"/>
      <c r="L21" s="521"/>
      <c r="M21" s="521"/>
      <c r="Y21" s="599"/>
      <c r="Z21" s="599"/>
      <c r="AA21" s="599" t="s">
        <v>198</v>
      </c>
      <c r="AB21" s="599">
        <v>90</v>
      </c>
      <c r="AC21" s="599">
        <v>60</v>
      </c>
      <c r="AD21" s="599">
        <v>45</v>
      </c>
      <c r="AE21" s="599">
        <v>34</v>
      </c>
      <c r="AF21" s="599">
        <v>27</v>
      </c>
      <c r="AG21" s="599">
        <v>22</v>
      </c>
      <c r="AH21" s="599">
        <v>18</v>
      </c>
      <c r="AI21" s="599">
        <v>15</v>
      </c>
      <c r="AJ21" s="599">
        <v>12</v>
      </c>
      <c r="AK21" s="599">
        <v>9</v>
      </c>
    </row>
    <row r="22" spans="1:37" ht="18.75" customHeight="1" x14ac:dyDescent="0.25">
      <c r="A22" s="582" t="s">
        <v>171</v>
      </c>
      <c r="B22" s="764" t="str">
        <f>E13</f>
        <v>Havas</v>
      </c>
      <c r="C22" s="764"/>
      <c r="D22" s="765"/>
      <c r="E22" s="765"/>
      <c r="F22" s="765"/>
      <c r="G22" s="765"/>
      <c r="H22" s="766"/>
      <c r="I22" s="766"/>
      <c r="J22" s="767"/>
      <c r="K22" s="767"/>
      <c r="L22" s="521"/>
      <c r="M22" s="521"/>
      <c r="Y22" s="599"/>
      <c r="Z22" s="599"/>
      <c r="AA22" s="599" t="s">
        <v>199</v>
      </c>
      <c r="AB22" s="599">
        <v>60</v>
      </c>
      <c r="AC22" s="599">
        <v>40</v>
      </c>
      <c r="AD22" s="599">
        <v>30</v>
      </c>
      <c r="AE22" s="599">
        <v>20</v>
      </c>
      <c r="AF22" s="599">
        <v>18</v>
      </c>
      <c r="AG22" s="599">
        <v>15</v>
      </c>
      <c r="AH22" s="599">
        <v>12</v>
      </c>
      <c r="AI22" s="599">
        <v>10</v>
      </c>
      <c r="AJ22" s="599">
        <v>8</v>
      </c>
      <c r="AK22" s="599">
        <v>6</v>
      </c>
    </row>
    <row r="23" spans="1:37" x14ac:dyDescent="0.25">
      <c r="A23" s="521"/>
      <c r="B23" s="521"/>
      <c r="C23" s="521"/>
      <c r="D23" s="521"/>
      <c r="E23" s="521"/>
      <c r="F23" s="521"/>
      <c r="G23" s="521"/>
      <c r="H23" s="521"/>
      <c r="I23" s="521"/>
      <c r="J23" s="521"/>
      <c r="K23" s="521"/>
      <c r="L23" s="521"/>
      <c r="M23" s="521"/>
      <c r="Y23" s="599"/>
      <c r="Z23" s="599"/>
      <c r="AA23" s="599" t="s">
        <v>200</v>
      </c>
      <c r="AB23" s="599">
        <v>40</v>
      </c>
      <c r="AC23" s="599">
        <v>25</v>
      </c>
      <c r="AD23" s="599">
        <v>18</v>
      </c>
      <c r="AE23" s="599">
        <v>13</v>
      </c>
      <c r="AF23" s="599">
        <v>8</v>
      </c>
      <c r="AG23" s="599">
        <v>7</v>
      </c>
      <c r="AH23" s="599">
        <v>6</v>
      </c>
      <c r="AI23" s="599">
        <v>5</v>
      </c>
      <c r="AJ23" s="599">
        <v>4</v>
      </c>
      <c r="AK23" s="599">
        <v>3</v>
      </c>
    </row>
    <row r="24" spans="1:37" x14ac:dyDescent="0.25">
      <c r="A24" s="521"/>
      <c r="B24" s="521"/>
      <c r="C24" s="521"/>
      <c r="D24" s="521"/>
      <c r="E24" s="521"/>
      <c r="F24" s="521"/>
      <c r="G24" s="521"/>
      <c r="H24" s="521"/>
      <c r="I24" s="521"/>
      <c r="J24" s="521"/>
      <c r="K24" s="521"/>
      <c r="L24" s="521"/>
      <c r="M24" s="521"/>
      <c r="Y24" s="599"/>
      <c r="Z24" s="599"/>
      <c r="AA24" s="599" t="s">
        <v>201</v>
      </c>
      <c r="AB24" s="599">
        <v>25</v>
      </c>
      <c r="AC24" s="599">
        <v>15</v>
      </c>
      <c r="AD24" s="599">
        <v>13</v>
      </c>
      <c r="AE24" s="599">
        <v>7</v>
      </c>
      <c r="AF24" s="599">
        <v>6</v>
      </c>
      <c r="AG24" s="599">
        <v>5</v>
      </c>
      <c r="AH24" s="599">
        <v>4</v>
      </c>
      <c r="AI24" s="599">
        <v>3</v>
      </c>
      <c r="AJ24" s="599">
        <v>2</v>
      </c>
      <c r="AK24" s="599">
        <v>1</v>
      </c>
    </row>
    <row r="25" spans="1:37" x14ac:dyDescent="0.25">
      <c r="A25" s="521"/>
      <c r="B25" s="521"/>
      <c r="C25" s="521"/>
      <c r="D25" s="521"/>
      <c r="E25" s="521"/>
      <c r="F25" s="521"/>
      <c r="G25" s="521"/>
      <c r="H25" s="521"/>
      <c r="I25" s="521"/>
      <c r="J25" s="521"/>
      <c r="K25" s="521"/>
      <c r="L25" s="521"/>
      <c r="M25" s="521"/>
      <c r="Y25" s="599"/>
      <c r="Z25" s="599"/>
      <c r="AA25" s="599" t="s">
        <v>206</v>
      </c>
      <c r="AB25" s="599">
        <v>15</v>
      </c>
      <c r="AC25" s="599">
        <v>10</v>
      </c>
      <c r="AD25" s="599">
        <v>8</v>
      </c>
      <c r="AE25" s="599">
        <v>4</v>
      </c>
      <c r="AF25" s="599">
        <v>3</v>
      </c>
      <c r="AG25" s="599">
        <v>2</v>
      </c>
      <c r="AH25" s="599">
        <v>1</v>
      </c>
      <c r="AI25" s="599">
        <v>0</v>
      </c>
      <c r="AJ25" s="599">
        <v>0</v>
      </c>
      <c r="AK25" s="599">
        <v>0</v>
      </c>
    </row>
    <row r="26" spans="1:37" x14ac:dyDescent="0.25">
      <c r="A26" s="521"/>
      <c r="B26" s="521"/>
      <c r="C26" s="521"/>
      <c r="D26" s="521"/>
      <c r="E26" s="521"/>
      <c r="F26" s="521"/>
      <c r="G26" s="521"/>
      <c r="H26" s="521"/>
      <c r="I26" s="521"/>
      <c r="J26" s="521"/>
      <c r="K26" s="521"/>
      <c r="L26" s="521"/>
      <c r="M26" s="521"/>
      <c r="Y26" s="599"/>
      <c r="Z26" s="599"/>
      <c r="AA26" s="599" t="s">
        <v>202</v>
      </c>
      <c r="AB26" s="599">
        <v>10</v>
      </c>
      <c r="AC26" s="599">
        <v>6</v>
      </c>
      <c r="AD26" s="599">
        <v>4</v>
      </c>
      <c r="AE26" s="599">
        <v>2</v>
      </c>
      <c r="AF26" s="599">
        <v>1</v>
      </c>
      <c r="AG26" s="599">
        <v>0</v>
      </c>
      <c r="AH26" s="599">
        <v>0</v>
      </c>
      <c r="AI26" s="599">
        <v>0</v>
      </c>
      <c r="AJ26" s="599">
        <v>0</v>
      </c>
      <c r="AK26" s="599">
        <v>0</v>
      </c>
    </row>
    <row r="27" spans="1:37" x14ac:dyDescent="0.25">
      <c r="A27" s="521"/>
      <c r="B27" s="521"/>
      <c r="C27" s="521"/>
      <c r="D27" s="521"/>
      <c r="E27" s="521"/>
      <c r="F27" s="521"/>
      <c r="G27" s="521"/>
      <c r="H27" s="521"/>
      <c r="I27" s="521"/>
      <c r="J27" s="521"/>
      <c r="K27" s="521"/>
      <c r="L27" s="521"/>
      <c r="M27" s="521"/>
      <c r="Y27" s="599"/>
      <c r="Z27" s="599"/>
      <c r="AA27" s="599" t="s">
        <v>203</v>
      </c>
      <c r="AB27" s="599">
        <v>3</v>
      </c>
      <c r="AC27" s="599">
        <v>2</v>
      </c>
      <c r="AD27" s="599">
        <v>1</v>
      </c>
      <c r="AE27" s="599">
        <v>0</v>
      </c>
      <c r="AF27" s="599">
        <v>0</v>
      </c>
      <c r="AG27" s="599">
        <v>0</v>
      </c>
      <c r="AH27" s="599">
        <v>0</v>
      </c>
      <c r="AI27" s="599">
        <v>0</v>
      </c>
      <c r="AJ27" s="599">
        <v>0</v>
      </c>
      <c r="AK27" s="599">
        <v>0</v>
      </c>
    </row>
    <row r="28" spans="1:37" x14ac:dyDescent="0.25">
      <c r="A28" s="521"/>
      <c r="B28" s="521"/>
      <c r="C28" s="521"/>
      <c r="D28" s="521"/>
      <c r="E28" s="521"/>
      <c r="F28" s="521"/>
      <c r="G28" s="521"/>
      <c r="H28" s="521"/>
      <c r="I28" s="521"/>
      <c r="J28" s="521"/>
      <c r="K28" s="521"/>
      <c r="L28" s="521"/>
      <c r="M28" s="521"/>
    </row>
    <row r="29" spans="1:37" x14ac:dyDescent="0.25">
      <c r="A29" s="521"/>
      <c r="B29" s="521"/>
      <c r="C29" s="521"/>
      <c r="D29" s="521"/>
      <c r="E29" s="521"/>
      <c r="F29" s="521"/>
      <c r="G29" s="521"/>
      <c r="H29" s="521"/>
      <c r="I29" s="521"/>
      <c r="J29" s="521"/>
      <c r="K29" s="521"/>
      <c r="L29" s="521"/>
      <c r="M29" s="521"/>
    </row>
    <row r="30" spans="1:37" x14ac:dyDescent="0.25">
      <c r="A30" s="521"/>
      <c r="B30" s="521"/>
      <c r="C30" s="521"/>
      <c r="D30" s="521"/>
      <c r="E30" s="521"/>
      <c r="F30" s="521"/>
      <c r="G30" s="521"/>
      <c r="H30" s="521"/>
      <c r="I30" s="521"/>
      <c r="J30" s="521"/>
      <c r="K30" s="521"/>
      <c r="L30" s="521"/>
      <c r="M30" s="521"/>
    </row>
    <row r="31" spans="1:37" x14ac:dyDescent="0.25">
      <c r="A31" s="521"/>
      <c r="B31" s="521"/>
      <c r="C31" s="521"/>
      <c r="D31" s="521"/>
      <c r="E31" s="521"/>
      <c r="F31" s="521"/>
      <c r="G31" s="521"/>
      <c r="H31" s="521"/>
      <c r="I31" s="521"/>
      <c r="J31" s="521"/>
      <c r="K31" s="521"/>
      <c r="L31" s="521"/>
      <c r="M31" s="521"/>
    </row>
    <row r="32" spans="1:37" x14ac:dyDescent="0.25">
      <c r="A32" s="521"/>
      <c r="B32" s="521"/>
      <c r="C32" s="521"/>
      <c r="D32" s="521"/>
      <c r="E32" s="521"/>
      <c r="F32" s="521"/>
      <c r="G32" s="521"/>
      <c r="H32" s="521"/>
      <c r="I32" s="521"/>
      <c r="J32" s="521"/>
      <c r="K32" s="521"/>
      <c r="L32" s="499"/>
      <c r="M32" s="521"/>
    </row>
    <row r="33" spans="1:18" x14ac:dyDescent="0.25">
      <c r="A33" s="205" t="s">
        <v>105</v>
      </c>
      <c r="B33" s="206"/>
      <c r="C33" s="419"/>
      <c r="D33" s="558" t="s">
        <v>6</v>
      </c>
      <c r="E33" s="559" t="s">
        <v>107</v>
      </c>
      <c r="F33" s="573"/>
      <c r="G33" s="558" t="s">
        <v>6</v>
      </c>
      <c r="H33" s="559" t="s">
        <v>125</v>
      </c>
      <c r="I33" s="359"/>
      <c r="J33" s="559" t="s">
        <v>126</v>
      </c>
      <c r="K33" s="358" t="s">
        <v>127</v>
      </c>
      <c r="L33" s="37"/>
      <c r="M33" s="573"/>
      <c r="P33" s="554"/>
      <c r="Q33" s="554"/>
      <c r="R33" s="555"/>
    </row>
    <row r="34" spans="1:18" x14ac:dyDescent="0.25">
      <c r="A34" s="532" t="s">
        <v>106</v>
      </c>
      <c r="B34" s="533"/>
      <c r="C34" s="535"/>
      <c r="D34" s="560"/>
      <c r="E34" s="762"/>
      <c r="F34" s="762"/>
      <c r="G34" s="567" t="s">
        <v>7</v>
      </c>
      <c r="H34" s="533"/>
      <c r="I34" s="561"/>
      <c r="J34" s="568"/>
      <c r="K34" s="527" t="s">
        <v>111</v>
      </c>
      <c r="L34" s="574"/>
      <c r="M34" s="562"/>
      <c r="P34" s="556"/>
      <c r="Q34" s="556"/>
      <c r="R34" s="223"/>
    </row>
    <row r="35" spans="1:18" x14ac:dyDescent="0.25">
      <c r="A35" s="536" t="s">
        <v>124</v>
      </c>
      <c r="B35" s="330"/>
      <c r="C35" s="538"/>
      <c r="D35" s="563"/>
      <c r="E35" s="763"/>
      <c r="F35" s="763"/>
      <c r="G35" s="569" t="s">
        <v>8</v>
      </c>
      <c r="H35" s="89"/>
      <c r="I35" s="525"/>
      <c r="J35" s="90"/>
      <c r="K35" s="571"/>
      <c r="L35" s="499"/>
      <c r="M35" s="566"/>
      <c r="P35" s="223"/>
      <c r="Q35" s="217"/>
      <c r="R35" s="223"/>
    </row>
    <row r="36" spans="1:18" x14ac:dyDescent="0.25">
      <c r="A36" s="374"/>
      <c r="B36" s="375"/>
      <c r="C36" s="376"/>
      <c r="D36" s="563"/>
      <c r="E36" s="91"/>
      <c r="F36" s="521"/>
      <c r="G36" s="569" t="s">
        <v>9</v>
      </c>
      <c r="H36" s="89"/>
      <c r="I36" s="525"/>
      <c r="J36" s="90"/>
      <c r="K36" s="527" t="s">
        <v>112</v>
      </c>
      <c r="L36" s="574"/>
      <c r="M36" s="562"/>
      <c r="P36" s="556"/>
      <c r="Q36" s="556"/>
      <c r="R36" s="223"/>
    </row>
    <row r="37" spans="1:18" x14ac:dyDescent="0.25">
      <c r="A37" s="234"/>
      <c r="B37" s="146"/>
      <c r="C37" s="235"/>
      <c r="D37" s="563"/>
      <c r="E37" s="91"/>
      <c r="F37" s="521"/>
      <c r="G37" s="569" t="s">
        <v>10</v>
      </c>
      <c r="H37" s="89"/>
      <c r="I37" s="525"/>
      <c r="J37" s="90"/>
      <c r="K37" s="572"/>
      <c r="L37" s="521"/>
      <c r="M37" s="564"/>
      <c r="P37" s="223"/>
      <c r="Q37" s="217"/>
      <c r="R37" s="223"/>
    </row>
    <row r="38" spans="1:18" x14ac:dyDescent="0.25">
      <c r="A38" s="361"/>
      <c r="B38" s="377"/>
      <c r="C38" s="418"/>
      <c r="D38" s="563"/>
      <c r="E38" s="91"/>
      <c r="F38" s="521"/>
      <c r="G38" s="569" t="s">
        <v>11</v>
      </c>
      <c r="H38" s="89"/>
      <c r="I38" s="525"/>
      <c r="J38" s="90"/>
      <c r="K38" s="536"/>
      <c r="L38" s="499"/>
      <c r="M38" s="566"/>
      <c r="P38" s="223"/>
      <c r="Q38" s="217"/>
      <c r="R38" s="223"/>
    </row>
    <row r="39" spans="1:18" x14ac:dyDescent="0.25">
      <c r="A39" s="362"/>
      <c r="B39" s="24"/>
      <c r="C39" s="235"/>
      <c r="D39" s="563"/>
      <c r="E39" s="91"/>
      <c r="F39" s="521"/>
      <c r="G39" s="569" t="s">
        <v>12</v>
      </c>
      <c r="H39" s="89"/>
      <c r="I39" s="525"/>
      <c r="J39" s="90"/>
      <c r="K39" s="527" t="s">
        <v>92</v>
      </c>
      <c r="L39" s="574"/>
      <c r="M39" s="562"/>
      <c r="P39" s="556"/>
      <c r="Q39" s="556"/>
      <c r="R39" s="223"/>
    </row>
    <row r="40" spans="1:18" x14ac:dyDescent="0.25">
      <c r="A40" s="362"/>
      <c r="B40" s="24"/>
      <c r="C40" s="372"/>
      <c r="D40" s="563"/>
      <c r="E40" s="91"/>
      <c r="F40" s="521"/>
      <c r="G40" s="569" t="s">
        <v>13</v>
      </c>
      <c r="H40" s="89"/>
      <c r="I40" s="525"/>
      <c r="J40" s="90"/>
      <c r="K40" s="572"/>
      <c r="L40" s="521"/>
      <c r="M40" s="564"/>
      <c r="P40" s="223"/>
      <c r="Q40" s="217"/>
      <c r="R40" s="223"/>
    </row>
    <row r="41" spans="1:18" x14ac:dyDescent="0.25">
      <c r="A41" s="363"/>
      <c r="B41" s="360"/>
      <c r="C41" s="373"/>
      <c r="D41" s="565"/>
      <c r="E41" s="237"/>
      <c r="F41" s="499"/>
      <c r="G41" s="570" t="s">
        <v>14</v>
      </c>
      <c r="H41" s="330"/>
      <c r="I41" s="529"/>
      <c r="J41" s="239"/>
      <c r="K41" s="536" t="str">
        <f>M4</f>
        <v>Kovács Zoltán</v>
      </c>
      <c r="L41" s="499"/>
      <c r="M41" s="566"/>
      <c r="P41" s="223"/>
      <c r="Q41" s="217"/>
      <c r="R41" s="557"/>
    </row>
  </sheetData>
  <mergeCells count="37">
    <mergeCell ref="A1:F1"/>
    <mergeCell ref="A4:C4"/>
    <mergeCell ref="E7:F7"/>
    <mergeCell ref="G7:H7"/>
    <mergeCell ref="E9:F9"/>
    <mergeCell ref="G9:H9"/>
    <mergeCell ref="E11:F11"/>
    <mergeCell ref="G11:H11"/>
    <mergeCell ref="E13:F13"/>
    <mergeCell ref="G13:H13"/>
    <mergeCell ref="B18:C18"/>
    <mergeCell ref="D18:E18"/>
    <mergeCell ref="F18:G18"/>
    <mergeCell ref="H18:I18"/>
    <mergeCell ref="J18:K18"/>
    <mergeCell ref="B19:C19"/>
    <mergeCell ref="D19:E19"/>
    <mergeCell ref="F19:G19"/>
    <mergeCell ref="H19:I19"/>
    <mergeCell ref="J19:K19"/>
    <mergeCell ref="J22:K22"/>
    <mergeCell ref="E34:F34"/>
    <mergeCell ref="B20:C20"/>
    <mergeCell ref="D20:E20"/>
    <mergeCell ref="F20:G20"/>
    <mergeCell ref="H20:I20"/>
    <mergeCell ref="J20:K20"/>
    <mergeCell ref="B21:C21"/>
    <mergeCell ref="D21:E21"/>
    <mergeCell ref="F21:G21"/>
    <mergeCell ref="H21:I21"/>
    <mergeCell ref="J21:K21"/>
    <mergeCell ref="E35:F35"/>
    <mergeCell ref="B22:C22"/>
    <mergeCell ref="D22:E22"/>
    <mergeCell ref="F22:G22"/>
    <mergeCell ref="H22:I22"/>
  </mergeCells>
  <conditionalFormatting sqref="E7 E9 E11 E13">
    <cfRule type="cellIs" dxfId="494" priority="2" stopIfTrue="1" operator="equal">
      <formula>"Bye"</formula>
    </cfRule>
  </conditionalFormatting>
  <conditionalFormatting sqref="R41">
    <cfRule type="expression" dxfId="493"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2B3EB-93A9-40CA-BC9C-AC5496CA43CD}">
  <sheetPr codeName="Munka1">
    <tabColor indexed="11"/>
  </sheetPr>
  <dimension ref="A1:AK41"/>
  <sheetViews>
    <sheetView workbookViewId="0">
      <selection activeCell="L16" sqref="L16"/>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8.44140625" customWidth="1"/>
    <col min="11" max="13" width="8.5546875" customWidth="1"/>
    <col min="15" max="15" width="5.5546875" customWidth="1"/>
    <col min="16" max="16" width="4.5546875" customWidth="1"/>
    <col min="17" max="17" width="11.6640625" customWidth="1"/>
    <col min="25" max="25" width="10.33203125" hidden="1" customWidth="1"/>
    <col min="26" max="37" width="0" hidden="1" customWidth="1"/>
  </cols>
  <sheetData>
    <row r="1" spans="1:37" ht="24.6" x14ac:dyDescent="0.25">
      <c r="A1" s="769" t="str">
        <f>Altalanos!$A$6</f>
        <v>Diákolimpiai Döntő</v>
      </c>
      <c r="B1" s="769"/>
      <c r="C1" s="769"/>
      <c r="D1" s="769"/>
      <c r="E1" s="769"/>
      <c r="F1" s="769"/>
      <c r="G1" s="470"/>
      <c r="H1" s="473" t="s">
        <v>123</v>
      </c>
      <c r="I1" s="471"/>
      <c r="J1" s="472"/>
      <c r="L1" s="474"/>
      <c r="M1" s="475"/>
      <c r="N1" s="136"/>
      <c r="O1" s="136" t="s">
        <v>71</v>
      </c>
      <c r="P1" s="136"/>
      <c r="Q1" s="135"/>
      <c r="R1" s="136"/>
      <c r="AB1" s="605" t="str">
        <f>IF(Y5=1,CONCATENATE(VLOOKUP(Y3,AA16:AH27,2)),CONCATENATE(VLOOKUP(Y3,AA2:AK13,2)))</f>
        <v>150</v>
      </c>
      <c r="AC1" s="605" t="str">
        <f>IF(Y5=1,CONCATENATE(VLOOKUP(Y3,AA16:AK27,3)),CONCATENATE(VLOOKUP(Y3,AA2:AK13,3)))</f>
        <v>120</v>
      </c>
      <c r="AD1" s="605" t="str">
        <f>IF(Y5=1,CONCATENATE(VLOOKUP(Y3,AA16:AK27,4)),CONCATENATE(VLOOKUP(Y3,AA2:AK13,4)))</f>
        <v>100</v>
      </c>
      <c r="AE1" s="605" t="str">
        <f>IF(Y5=1,CONCATENATE(VLOOKUP(Y3,AA16:AK27,5)),CONCATENATE(VLOOKUP(Y3,AA2:AK13,5)))</f>
        <v>80</v>
      </c>
      <c r="AF1" s="605" t="str">
        <f>IF(Y5=1,CONCATENATE(VLOOKUP(Y3,AA16:AK27,6)),CONCATENATE(VLOOKUP(Y3,AA2:AK13,6)))</f>
        <v>70</v>
      </c>
      <c r="AG1" s="605" t="str">
        <f>IF(Y5=1,CONCATENATE(VLOOKUP(Y3,AA16:AK27,7)),CONCATENATE(VLOOKUP(Y3,AA2:AK13,7)))</f>
        <v>60</v>
      </c>
      <c r="AH1" s="605" t="str">
        <f>IF(Y5=1,CONCATENATE(VLOOKUP(Y3,AA16:AK27,8)),CONCATENATE(VLOOKUP(Y3,AA2:AK13,8)))</f>
        <v>55</v>
      </c>
      <c r="AI1" s="605" t="str">
        <f>IF(Y5=1,CONCATENATE(VLOOKUP(Y3,AA16:AK27,9)),CONCATENATE(VLOOKUP(Y3,AA2:AK13,9)))</f>
        <v>50</v>
      </c>
      <c r="AJ1" s="605" t="str">
        <f>IF(Y5=1,CONCATENATE(VLOOKUP(Y3,AA16:AK27,10)),CONCATENATE(VLOOKUP(Y3,AA2:AK13,10)))</f>
        <v>45</v>
      </c>
      <c r="AK1" s="605" t="str">
        <f>IF(Y5=1,CONCATENATE(VLOOKUP(Y3,AA16:AK27,11)),CONCATENATE(VLOOKUP(Y3,AA2:AK13,11)))</f>
        <v>40</v>
      </c>
    </row>
    <row r="2" spans="1:37" x14ac:dyDescent="0.25">
      <c r="A2" s="476" t="s">
        <v>122</v>
      </c>
      <c r="B2" s="477"/>
      <c r="C2" s="477"/>
      <c r="D2" s="477"/>
      <c r="E2" s="477">
        <f>Altalanos!$A$8</f>
        <v>0</v>
      </c>
      <c r="F2" s="477"/>
      <c r="G2" s="478"/>
      <c r="H2" s="479"/>
      <c r="I2" s="479"/>
      <c r="J2" s="480"/>
      <c r="K2" s="474"/>
      <c r="L2" s="474"/>
      <c r="M2" s="474"/>
      <c r="N2" s="138"/>
      <c r="O2" s="108"/>
      <c r="P2" s="138"/>
      <c r="Q2" s="108"/>
      <c r="R2" s="138"/>
      <c r="Y2" s="600"/>
      <c r="Z2" s="599"/>
      <c r="AA2" s="599" t="s">
        <v>164</v>
      </c>
      <c r="AB2" s="590">
        <v>150</v>
      </c>
      <c r="AC2" s="590">
        <v>120</v>
      </c>
      <c r="AD2" s="590">
        <v>100</v>
      </c>
      <c r="AE2" s="590">
        <v>80</v>
      </c>
      <c r="AF2" s="590">
        <v>70</v>
      </c>
      <c r="AG2" s="590">
        <v>60</v>
      </c>
      <c r="AH2" s="590">
        <v>55</v>
      </c>
      <c r="AI2" s="590">
        <v>50</v>
      </c>
      <c r="AJ2" s="590">
        <v>45</v>
      </c>
      <c r="AK2" s="590">
        <v>40</v>
      </c>
    </row>
    <row r="3" spans="1:37" x14ac:dyDescent="0.25">
      <c r="A3" s="54" t="s">
        <v>82</v>
      </c>
      <c r="B3" s="54"/>
      <c r="C3" s="54"/>
      <c r="D3" s="54"/>
      <c r="E3" s="54" t="s">
        <v>79</v>
      </c>
      <c r="F3" s="54"/>
      <c r="G3" s="54"/>
      <c r="H3" s="54" t="s">
        <v>87</v>
      </c>
      <c r="I3" s="54"/>
      <c r="J3" s="140"/>
      <c r="K3" s="54"/>
      <c r="L3" s="55" t="s">
        <v>88</v>
      </c>
      <c r="M3" s="54"/>
      <c r="N3" s="548"/>
      <c r="O3" s="547"/>
      <c r="P3" s="548"/>
      <c r="Q3" s="589" t="s">
        <v>178</v>
      </c>
      <c r="R3" s="590" t="s">
        <v>184</v>
      </c>
      <c r="Y3" s="599" t="str">
        <f>IF(H4="OB","A",IF(H4="IX","W",H4))</f>
        <v>F18+ "A"</v>
      </c>
      <c r="Z3" s="599"/>
      <c r="AA3" s="599" t="s">
        <v>194</v>
      </c>
      <c r="AB3" s="590">
        <v>120</v>
      </c>
      <c r="AC3" s="590">
        <v>90</v>
      </c>
      <c r="AD3" s="590">
        <v>65</v>
      </c>
      <c r="AE3" s="590">
        <v>55</v>
      </c>
      <c r="AF3" s="590">
        <v>50</v>
      </c>
      <c r="AG3" s="590">
        <v>45</v>
      </c>
      <c r="AH3" s="590">
        <v>40</v>
      </c>
      <c r="AI3" s="590">
        <v>35</v>
      </c>
      <c r="AJ3" s="590">
        <v>25</v>
      </c>
      <c r="AK3" s="590">
        <v>20</v>
      </c>
    </row>
    <row r="4" spans="1:37" ht="13.8" thickBot="1" x14ac:dyDescent="0.3">
      <c r="A4" s="770" t="str">
        <f>Altalanos!$A$10</f>
        <v xml:space="preserve">2026. május 7. </v>
      </c>
      <c r="B4" s="770"/>
      <c r="C4" s="770"/>
      <c r="D4" s="481"/>
      <c r="E4" s="482" t="str">
        <f>Altalanos!$C$10</f>
        <v>Gyula</v>
      </c>
      <c r="F4" s="482"/>
      <c r="G4" s="482"/>
      <c r="H4" s="485" t="s">
        <v>484</v>
      </c>
      <c r="I4" s="482"/>
      <c r="J4" s="484"/>
      <c r="K4" s="485"/>
      <c r="L4" s="487" t="str">
        <f>Altalanos!$E$10</f>
        <v>Kovács Zoltán</v>
      </c>
      <c r="M4" s="485"/>
      <c r="N4" s="550"/>
      <c r="O4" s="551"/>
      <c r="P4" s="550"/>
      <c r="Q4" s="591" t="s">
        <v>185</v>
      </c>
      <c r="R4" s="592" t="s">
        <v>180</v>
      </c>
      <c r="Y4" s="599"/>
      <c r="Z4" s="599"/>
      <c r="AA4" s="599" t="s">
        <v>195</v>
      </c>
      <c r="AB4" s="590">
        <v>90</v>
      </c>
      <c r="AC4" s="590">
        <v>60</v>
      </c>
      <c r="AD4" s="590">
        <v>45</v>
      </c>
      <c r="AE4" s="590">
        <v>34</v>
      </c>
      <c r="AF4" s="590">
        <v>27</v>
      </c>
      <c r="AG4" s="590">
        <v>22</v>
      </c>
      <c r="AH4" s="590">
        <v>18</v>
      </c>
      <c r="AI4" s="590">
        <v>15</v>
      </c>
      <c r="AJ4" s="590">
        <v>12</v>
      </c>
      <c r="AK4" s="590">
        <v>9</v>
      </c>
    </row>
    <row r="5" spans="1:37" x14ac:dyDescent="0.25">
      <c r="A5" s="37"/>
      <c r="B5" s="37" t="s">
        <v>118</v>
      </c>
      <c r="C5" s="543" t="s">
        <v>162</v>
      </c>
      <c r="D5" s="37" t="s">
        <v>105</v>
      </c>
      <c r="E5" s="37" t="s">
        <v>167</v>
      </c>
      <c r="F5" s="37"/>
      <c r="G5" s="37" t="s">
        <v>86</v>
      </c>
      <c r="H5" s="37"/>
      <c r="I5" s="37" t="s">
        <v>90</v>
      </c>
      <c r="J5" s="37"/>
      <c r="K5" s="576" t="s">
        <v>168</v>
      </c>
      <c r="L5" s="576" t="s">
        <v>169</v>
      </c>
      <c r="M5" s="576" t="s">
        <v>170</v>
      </c>
      <c r="Q5" s="593" t="s">
        <v>186</v>
      </c>
      <c r="R5" s="594" t="s">
        <v>182</v>
      </c>
      <c r="Y5" s="599">
        <f>IF(OR(Altalanos!$A$8="F1",Altalanos!$A$8="F2",Altalanos!$A$8="N1",Altalanos!$A$8="N2"),1,2)</f>
        <v>2</v>
      </c>
      <c r="Z5" s="599"/>
      <c r="AA5" s="599" t="s">
        <v>196</v>
      </c>
      <c r="AB5" s="590">
        <v>60</v>
      </c>
      <c r="AC5" s="590">
        <v>40</v>
      </c>
      <c r="AD5" s="590">
        <v>30</v>
      </c>
      <c r="AE5" s="590">
        <v>20</v>
      </c>
      <c r="AF5" s="590">
        <v>18</v>
      </c>
      <c r="AG5" s="590">
        <v>15</v>
      </c>
      <c r="AH5" s="590">
        <v>12</v>
      </c>
      <c r="AI5" s="590">
        <v>10</v>
      </c>
      <c r="AJ5" s="590">
        <v>8</v>
      </c>
      <c r="AK5" s="590">
        <v>6</v>
      </c>
    </row>
    <row r="6" spans="1:37" x14ac:dyDescent="0.25">
      <c r="A6" s="521"/>
      <c r="B6" s="521"/>
      <c r="C6" s="575"/>
      <c r="D6" s="521"/>
      <c r="E6" s="521"/>
      <c r="F6" s="521"/>
      <c r="G6" s="521"/>
      <c r="H6" s="521"/>
      <c r="I6" s="521"/>
      <c r="J6" s="521"/>
      <c r="K6" s="521"/>
      <c r="L6" s="521"/>
      <c r="M6" s="521"/>
      <c r="Y6" s="599"/>
      <c r="Z6" s="599"/>
      <c r="AA6" s="599" t="s">
        <v>197</v>
      </c>
      <c r="AB6" s="590">
        <v>40</v>
      </c>
      <c r="AC6" s="590">
        <v>25</v>
      </c>
      <c r="AD6" s="590">
        <v>18</v>
      </c>
      <c r="AE6" s="590">
        <v>13</v>
      </c>
      <c r="AF6" s="590">
        <v>10</v>
      </c>
      <c r="AG6" s="590">
        <v>8</v>
      </c>
      <c r="AH6" s="590">
        <v>6</v>
      </c>
      <c r="AI6" s="590">
        <v>5</v>
      </c>
      <c r="AJ6" s="590">
        <v>4</v>
      </c>
      <c r="AK6" s="590">
        <v>3</v>
      </c>
    </row>
    <row r="7" spans="1:37" x14ac:dyDescent="0.25">
      <c r="A7" s="552" t="s">
        <v>164</v>
      </c>
      <c r="B7" s="577"/>
      <c r="C7" s="545" t="str">
        <f>IF($B7="","",VLOOKUP($B7,#REF!,5))</f>
        <v/>
      </c>
      <c r="D7" s="545"/>
      <c r="E7" s="734" t="s">
        <v>260</v>
      </c>
      <c r="F7" s="546"/>
      <c r="G7" s="734" t="s">
        <v>261</v>
      </c>
      <c r="H7" s="546"/>
      <c r="I7" s="734" t="s">
        <v>262</v>
      </c>
      <c r="J7" s="521"/>
      <c r="K7" s="606"/>
      <c r="L7" s="601" t="str">
        <f>IF(K7="","",CONCATENATE(VLOOKUP($Y$3,$AB$1:$AK$1,K7)," pont"))</f>
        <v/>
      </c>
      <c r="M7" s="607"/>
      <c r="Y7" s="599"/>
      <c r="Z7" s="599"/>
      <c r="AA7" s="599" t="s">
        <v>198</v>
      </c>
      <c r="AB7" s="590">
        <v>25</v>
      </c>
      <c r="AC7" s="590">
        <v>15</v>
      </c>
      <c r="AD7" s="590">
        <v>13</v>
      </c>
      <c r="AE7" s="590">
        <v>8</v>
      </c>
      <c r="AF7" s="590">
        <v>6</v>
      </c>
      <c r="AG7" s="590">
        <v>4</v>
      </c>
      <c r="AH7" s="590">
        <v>3</v>
      </c>
      <c r="AI7" s="590">
        <v>2</v>
      </c>
      <c r="AJ7" s="590">
        <v>1</v>
      </c>
      <c r="AK7" s="590">
        <v>0</v>
      </c>
    </row>
    <row r="8" spans="1:37" x14ac:dyDescent="0.25">
      <c r="A8" s="552"/>
      <c r="B8" s="578"/>
      <c r="C8" s="553"/>
      <c r="D8" s="553"/>
      <c r="E8" s="553"/>
      <c r="F8" s="553"/>
      <c r="G8" s="553"/>
      <c r="H8" s="553"/>
      <c r="I8" s="553"/>
      <c r="J8" s="521"/>
      <c r="K8" s="552"/>
      <c r="L8" s="552"/>
      <c r="M8" s="608"/>
      <c r="Y8" s="599"/>
      <c r="Z8" s="599"/>
      <c r="AA8" s="599" t="s">
        <v>199</v>
      </c>
      <c r="AB8" s="590">
        <v>15</v>
      </c>
      <c r="AC8" s="590">
        <v>10</v>
      </c>
      <c r="AD8" s="590">
        <v>7</v>
      </c>
      <c r="AE8" s="590">
        <v>5</v>
      </c>
      <c r="AF8" s="590">
        <v>4</v>
      </c>
      <c r="AG8" s="590">
        <v>3</v>
      </c>
      <c r="AH8" s="590">
        <v>2</v>
      </c>
      <c r="AI8" s="590">
        <v>1</v>
      </c>
      <c r="AJ8" s="590">
        <v>0</v>
      </c>
      <c r="AK8" s="590">
        <v>0</v>
      </c>
    </row>
    <row r="9" spans="1:37" x14ac:dyDescent="0.25">
      <c r="A9" s="552" t="s">
        <v>165</v>
      </c>
      <c r="B9" s="577"/>
      <c r="C9" s="545" t="str">
        <f>IF($B9="","",VLOOKUP($B9,#REF!,5))</f>
        <v/>
      </c>
      <c r="D9" s="545">
        <v>780</v>
      </c>
      <c r="E9" s="734" t="s">
        <v>261</v>
      </c>
      <c r="F9" s="546"/>
      <c r="G9" s="734" t="s">
        <v>263</v>
      </c>
      <c r="H9" s="546"/>
      <c r="I9" s="734" t="s">
        <v>264</v>
      </c>
      <c r="J9" s="521"/>
      <c r="K9" s="606"/>
      <c r="L9" s="601" t="str">
        <f>IF(K9="","",CONCATENATE(VLOOKUP($Y$3,$AB$1:$AK$1,K9)," pont"))</f>
        <v/>
      </c>
      <c r="M9" s="607"/>
      <c r="Y9" s="599"/>
      <c r="Z9" s="599"/>
      <c r="AA9" s="599" t="s">
        <v>200</v>
      </c>
      <c r="AB9" s="590">
        <v>10</v>
      </c>
      <c r="AC9" s="590">
        <v>6</v>
      </c>
      <c r="AD9" s="590">
        <v>4</v>
      </c>
      <c r="AE9" s="590">
        <v>2</v>
      </c>
      <c r="AF9" s="590">
        <v>1</v>
      </c>
      <c r="AG9" s="590">
        <v>0</v>
      </c>
      <c r="AH9" s="590">
        <v>0</v>
      </c>
      <c r="AI9" s="590">
        <v>0</v>
      </c>
      <c r="AJ9" s="590">
        <v>0</v>
      </c>
      <c r="AK9" s="590">
        <v>0</v>
      </c>
    </row>
    <row r="10" spans="1:37" x14ac:dyDescent="0.25">
      <c r="A10" s="552"/>
      <c r="B10" s="578"/>
      <c r="C10" s="553"/>
      <c r="D10" s="553"/>
      <c r="E10" s="553"/>
      <c r="F10" s="553"/>
      <c r="G10" s="553"/>
      <c r="H10" s="553"/>
      <c r="I10" s="553"/>
      <c r="J10" s="521"/>
      <c r="K10" s="552"/>
      <c r="L10" s="552"/>
      <c r="M10" s="608"/>
      <c r="Y10" s="599"/>
      <c r="Z10" s="599"/>
      <c r="AA10" s="599" t="s">
        <v>201</v>
      </c>
      <c r="AB10" s="590">
        <v>6</v>
      </c>
      <c r="AC10" s="590">
        <v>3</v>
      </c>
      <c r="AD10" s="590">
        <v>2</v>
      </c>
      <c r="AE10" s="590">
        <v>1</v>
      </c>
      <c r="AF10" s="590">
        <v>0</v>
      </c>
      <c r="AG10" s="590">
        <v>0</v>
      </c>
      <c r="AH10" s="590">
        <v>0</v>
      </c>
      <c r="AI10" s="590">
        <v>0</v>
      </c>
      <c r="AJ10" s="590">
        <v>0</v>
      </c>
      <c r="AK10" s="590">
        <v>0</v>
      </c>
    </row>
    <row r="11" spans="1:37" x14ac:dyDescent="0.25">
      <c r="A11" s="552" t="s">
        <v>166</v>
      </c>
      <c r="B11" s="577"/>
      <c r="C11" s="545" t="str">
        <f>IF($B11="","",VLOOKUP($B11,#REF!,5))</f>
        <v/>
      </c>
      <c r="D11" s="545">
        <v>800</v>
      </c>
      <c r="E11" s="734" t="s">
        <v>265</v>
      </c>
      <c r="F11" s="546"/>
      <c r="G11" s="734" t="s">
        <v>266</v>
      </c>
      <c r="H11" s="546"/>
      <c r="I11" s="734" t="s">
        <v>264</v>
      </c>
      <c r="J11" s="521"/>
      <c r="K11" s="606"/>
      <c r="L11" s="601" t="str">
        <f>IF(K11="","",CONCATENATE(VLOOKUP($Y$3,$AB$1:$AK$1,K11)," pont"))</f>
        <v/>
      </c>
      <c r="M11" s="607"/>
      <c r="Y11" s="599"/>
      <c r="Z11" s="599"/>
      <c r="AA11" s="599" t="s">
        <v>206</v>
      </c>
      <c r="AB11" s="590">
        <v>3</v>
      </c>
      <c r="AC11" s="590">
        <v>2</v>
      </c>
      <c r="AD11" s="590">
        <v>1</v>
      </c>
      <c r="AE11" s="590">
        <v>0</v>
      </c>
      <c r="AF11" s="590">
        <v>0</v>
      </c>
      <c r="AG11" s="590">
        <v>0</v>
      </c>
      <c r="AH11" s="590">
        <v>0</v>
      </c>
      <c r="AI11" s="590">
        <v>0</v>
      </c>
      <c r="AJ11" s="590">
        <v>0</v>
      </c>
      <c r="AK11" s="590">
        <v>0</v>
      </c>
    </row>
    <row r="12" spans="1:37" x14ac:dyDescent="0.25">
      <c r="A12" s="521"/>
      <c r="B12" s="521"/>
      <c r="C12" s="521"/>
      <c r="D12" s="521"/>
      <c r="E12" s="521"/>
      <c r="F12" s="521"/>
      <c r="G12" s="521"/>
      <c r="H12" s="521"/>
      <c r="I12" s="521"/>
      <c r="J12" s="521"/>
      <c r="K12" s="521"/>
      <c r="L12" s="521"/>
      <c r="M12" s="521"/>
      <c r="Y12" s="599"/>
      <c r="Z12" s="599"/>
      <c r="AA12" s="599" t="s">
        <v>202</v>
      </c>
      <c r="AB12" s="604">
        <v>0</v>
      </c>
      <c r="AC12" s="604">
        <v>0</v>
      </c>
      <c r="AD12" s="604">
        <v>0</v>
      </c>
      <c r="AE12" s="604">
        <v>0</v>
      </c>
      <c r="AF12" s="604">
        <v>0</v>
      </c>
      <c r="AG12" s="604">
        <v>0</v>
      </c>
      <c r="AH12" s="604">
        <v>0</v>
      </c>
      <c r="AI12" s="604">
        <v>0</v>
      </c>
      <c r="AJ12" s="604">
        <v>0</v>
      </c>
      <c r="AK12" s="604">
        <v>0</v>
      </c>
    </row>
    <row r="13" spans="1:37" x14ac:dyDescent="0.25">
      <c r="A13" s="521"/>
      <c r="B13" s="521"/>
      <c r="C13" s="521"/>
      <c r="D13" s="521"/>
      <c r="E13" s="521"/>
      <c r="F13" s="521"/>
      <c r="G13" s="521"/>
      <c r="H13" s="521"/>
      <c r="I13" s="521"/>
      <c r="J13" s="521"/>
      <c r="K13" s="521"/>
      <c r="L13" s="521"/>
      <c r="M13" s="521"/>
      <c r="Y13" s="599"/>
      <c r="Z13" s="599"/>
      <c r="AA13" s="599" t="s">
        <v>203</v>
      </c>
      <c r="AB13" s="604">
        <v>0</v>
      </c>
      <c r="AC13" s="604">
        <v>0</v>
      </c>
      <c r="AD13" s="604">
        <v>0</v>
      </c>
      <c r="AE13" s="604">
        <v>0</v>
      </c>
      <c r="AF13" s="604">
        <v>0</v>
      </c>
      <c r="AG13" s="604">
        <v>0</v>
      </c>
      <c r="AH13" s="604">
        <v>0</v>
      </c>
      <c r="AI13" s="604">
        <v>0</v>
      </c>
      <c r="AJ13" s="604">
        <v>0</v>
      </c>
      <c r="AK13" s="604">
        <v>0</v>
      </c>
    </row>
    <row r="14" spans="1:37" x14ac:dyDescent="0.25">
      <c r="A14" s="521"/>
      <c r="B14" s="521"/>
      <c r="C14" s="521"/>
      <c r="D14" s="521"/>
      <c r="E14" s="521"/>
      <c r="F14" s="521"/>
      <c r="G14" s="521"/>
      <c r="H14" s="521"/>
      <c r="I14" s="521"/>
      <c r="J14" s="521"/>
      <c r="K14" s="521"/>
      <c r="L14" s="521"/>
      <c r="M14" s="521"/>
      <c r="Y14" s="599"/>
      <c r="Z14" s="599"/>
      <c r="AA14" s="599"/>
      <c r="AB14" s="599"/>
      <c r="AC14" s="599"/>
      <c r="AD14" s="599"/>
      <c r="AE14" s="599"/>
      <c r="AF14" s="599"/>
      <c r="AG14" s="599"/>
      <c r="AH14" s="599"/>
      <c r="AI14" s="599"/>
      <c r="AJ14" s="599"/>
      <c r="AK14" s="599"/>
    </row>
    <row r="15" spans="1:37" x14ac:dyDescent="0.25">
      <c r="A15" s="521"/>
      <c r="B15" s="521"/>
      <c r="C15" s="521"/>
      <c r="D15" s="521"/>
      <c r="E15" s="521"/>
      <c r="F15" s="521"/>
      <c r="G15" s="521"/>
      <c r="H15" s="521"/>
      <c r="I15" s="521"/>
      <c r="J15" s="521"/>
      <c r="K15" s="521"/>
      <c r="L15" s="521"/>
      <c r="M15" s="521"/>
      <c r="Y15" s="599"/>
      <c r="Z15" s="599"/>
      <c r="AA15" s="599"/>
      <c r="AB15" s="599"/>
      <c r="AC15" s="599"/>
      <c r="AD15" s="599"/>
      <c r="AE15" s="599"/>
      <c r="AF15" s="599"/>
      <c r="AG15" s="599"/>
      <c r="AH15" s="599"/>
      <c r="AI15" s="599"/>
      <c r="AJ15" s="599"/>
      <c r="AK15" s="599"/>
    </row>
    <row r="16" spans="1:37" x14ac:dyDescent="0.25">
      <c r="A16" s="521"/>
      <c r="B16" s="521"/>
      <c r="C16" s="521"/>
      <c r="D16" s="521"/>
      <c r="E16" s="521"/>
      <c r="F16" s="521"/>
      <c r="G16" s="521"/>
      <c r="H16" s="521"/>
      <c r="I16" s="521"/>
      <c r="J16" s="521"/>
      <c r="K16" s="521"/>
      <c r="L16" s="521"/>
      <c r="M16" s="521"/>
      <c r="Y16" s="599"/>
      <c r="Z16" s="599"/>
      <c r="AA16" s="599" t="s">
        <v>164</v>
      </c>
      <c r="AB16" s="599">
        <v>300</v>
      </c>
      <c r="AC16" s="599">
        <v>250</v>
      </c>
      <c r="AD16" s="599">
        <v>220</v>
      </c>
      <c r="AE16" s="599">
        <v>180</v>
      </c>
      <c r="AF16" s="599">
        <v>160</v>
      </c>
      <c r="AG16" s="599">
        <v>150</v>
      </c>
      <c r="AH16" s="599">
        <v>140</v>
      </c>
      <c r="AI16" s="599">
        <v>130</v>
      </c>
      <c r="AJ16" s="599">
        <v>120</v>
      </c>
      <c r="AK16" s="599">
        <v>110</v>
      </c>
    </row>
    <row r="17" spans="1:37" x14ac:dyDescent="0.25">
      <c r="A17" s="521"/>
      <c r="B17" s="521"/>
      <c r="C17" s="521"/>
      <c r="D17" s="521"/>
      <c r="E17" s="521"/>
      <c r="F17" s="521"/>
      <c r="G17" s="521"/>
      <c r="H17" s="521"/>
      <c r="I17" s="521"/>
      <c r="J17" s="521"/>
      <c r="K17" s="521"/>
      <c r="L17" s="521"/>
      <c r="M17" s="521"/>
      <c r="Y17" s="599"/>
      <c r="Z17" s="599"/>
      <c r="AA17" s="599" t="s">
        <v>194</v>
      </c>
      <c r="AB17" s="599">
        <v>250</v>
      </c>
      <c r="AC17" s="599">
        <v>200</v>
      </c>
      <c r="AD17" s="599">
        <v>160</v>
      </c>
      <c r="AE17" s="599">
        <v>140</v>
      </c>
      <c r="AF17" s="599">
        <v>120</v>
      </c>
      <c r="AG17" s="599">
        <v>110</v>
      </c>
      <c r="AH17" s="599">
        <v>100</v>
      </c>
      <c r="AI17" s="599">
        <v>90</v>
      </c>
      <c r="AJ17" s="599">
        <v>80</v>
      </c>
      <c r="AK17" s="599">
        <v>70</v>
      </c>
    </row>
    <row r="18" spans="1:37" ht="18.75" customHeight="1" x14ac:dyDescent="0.25">
      <c r="A18" s="521"/>
      <c r="B18" s="768"/>
      <c r="C18" s="768"/>
      <c r="D18" s="766" t="str">
        <f>E7</f>
        <v>Galbács</v>
      </c>
      <c r="E18" s="766"/>
      <c r="F18" s="766" t="str">
        <f>E9</f>
        <v>Mihály</v>
      </c>
      <c r="G18" s="766"/>
      <c r="H18" s="766" t="str">
        <f>E11</f>
        <v xml:space="preserve">Kátay </v>
      </c>
      <c r="I18" s="766"/>
      <c r="J18" s="521"/>
      <c r="K18" s="521"/>
      <c r="L18" s="521"/>
      <c r="M18" s="521"/>
      <c r="Y18" s="599"/>
      <c r="Z18" s="599"/>
      <c r="AA18" s="599" t="s">
        <v>195</v>
      </c>
      <c r="AB18" s="599">
        <v>200</v>
      </c>
      <c r="AC18" s="599">
        <v>150</v>
      </c>
      <c r="AD18" s="599">
        <v>130</v>
      </c>
      <c r="AE18" s="599">
        <v>110</v>
      </c>
      <c r="AF18" s="599">
        <v>95</v>
      </c>
      <c r="AG18" s="599">
        <v>80</v>
      </c>
      <c r="AH18" s="599">
        <v>70</v>
      </c>
      <c r="AI18" s="599">
        <v>60</v>
      </c>
      <c r="AJ18" s="599">
        <v>55</v>
      </c>
      <c r="AK18" s="599">
        <v>50</v>
      </c>
    </row>
    <row r="19" spans="1:37" ht="18.75" customHeight="1" x14ac:dyDescent="0.25">
      <c r="A19" s="582" t="s">
        <v>164</v>
      </c>
      <c r="B19" s="764" t="str">
        <f>E7</f>
        <v>Galbács</v>
      </c>
      <c r="C19" s="764"/>
      <c r="D19" s="767"/>
      <c r="E19" s="767"/>
      <c r="F19" s="765"/>
      <c r="G19" s="765"/>
      <c r="H19" s="765"/>
      <c r="I19" s="765"/>
      <c r="J19" s="521"/>
      <c r="K19" s="521"/>
      <c r="L19" s="521"/>
      <c r="M19" s="521"/>
      <c r="Y19" s="599"/>
      <c r="Z19" s="599"/>
      <c r="AA19" s="599" t="s">
        <v>196</v>
      </c>
      <c r="AB19" s="599">
        <v>150</v>
      </c>
      <c r="AC19" s="599">
        <v>120</v>
      </c>
      <c r="AD19" s="599">
        <v>100</v>
      </c>
      <c r="AE19" s="599">
        <v>80</v>
      </c>
      <c r="AF19" s="599">
        <v>70</v>
      </c>
      <c r="AG19" s="599">
        <v>60</v>
      </c>
      <c r="AH19" s="599">
        <v>55</v>
      </c>
      <c r="AI19" s="599">
        <v>50</v>
      </c>
      <c r="AJ19" s="599">
        <v>45</v>
      </c>
      <c r="AK19" s="599">
        <v>40</v>
      </c>
    </row>
    <row r="20" spans="1:37" ht="18.75" customHeight="1" x14ac:dyDescent="0.25">
      <c r="A20" s="582" t="s">
        <v>165</v>
      </c>
      <c r="B20" s="764" t="str">
        <f>E9</f>
        <v>Mihály</v>
      </c>
      <c r="C20" s="764"/>
      <c r="D20" s="765"/>
      <c r="E20" s="765"/>
      <c r="F20" s="767"/>
      <c r="G20" s="767"/>
      <c r="H20" s="765"/>
      <c r="I20" s="765"/>
      <c r="J20" s="521"/>
      <c r="K20" s="521"/>
      <c r="L20" s="521"/>
      <c r="M20" s="521"/>
      <c r="Y20" s="599"/>
      <c r="Z20" s="599"/>
      <c r="AA20" s="599" t="s">
        <v>197</v>
      </c>
      <c r="AB20" s="599">
        <v>120</v>
      </c>
      <c r="AC20" s="599">
        <v>90</v>
      </c>
      <c r="AD20" s="599">
        <v>65</v>
      </c>
      <c r="AE20" s="599">
        <v>55</v>
      </c>
      <c r="AF20" s="599">
        <v>50</v>
      </c>
      <c r="AG20" s="599">
        <v>45</v>
      </c>
      <c r="AH20" s="599">
        <v>40</v>
      </c>
      <c r="AI20" s="599">
        <v>35</v>
      </c>
      <c r="AJ20" s="599">
        <v>25</v>
      </c>
      <c r="AK20" s="599">
        <v>20</v>
      </c>
    </row>
    <row r="21" spans="1:37" ht="18.75" customHeight="1" x14ac:dyDescent="0.25">
      <c r="A21" s="582" t="s">
        <v>166</v>
      </c>
      <c r="B21" s="764" t="str">
        <f>E11</f>
        <v xml:space="preserve">Kátay </v>
      </c>
      <c r="C21" s="764"/>
      <c r="D21" s="765"/>
      <c r="E21" s="765"/>
      <c r="F21" s="765"/>
      <c r="G21" s="765"/>
      <c r="H21" s="767"/>
      <c r="I21" s="767"/>
      <c r="J21" s="521"/>
      <c r="K21" s="521"/>
      <c r="L21" s="521"/>
      <c r="M21" s="521"/>
      <c r="Y21" s="599"/>
      <c r="Z21" s="599"/>
      <c r="AA21" s="599" t="s">
        <v>198</v>
      </c>
      <c r="AB21" s="599">
        <v>90</v>
      </c>
      <c r="AC21" s="599">
        <v>60</v>
      </c>
      <c r="AD21" s="599">
        <v>45</v>
      </c>
      <c r="AE21" s="599">
        <v>34</v>
      </c>
      <c r="AF21" s="599">
        <v>27</v>
      </c>
      <c r="AG21" s="599">
        <v>22</v>
      </c>
      <c r="AH21" s="599">
        <v>18</v>
      </c>
      <c r="AI21" s="599">
        <v>15</v>
      </c>
      <c r="AJ21" s="599">
        <v>12</v>
      </c>
      <c r="AK21" s="599">
        <v>9</v>
      </c>
    </row>
    <row r="22" spans="1:37" x14ac:dyDescent="0.25">
      <c r="A22" s="521"/>
      <c r="B22" s="521"/>
      <c r="C22" s="521"/>
      <c r="D22" s="521"/>
      <c r="E22" s="521"/>
      <c r="F22" s="521"/>
      <c r="G22" s="521"/>
      <c r="H22" s="521"/>
      <c r="I22" s="521"/>
      <c r="J22" s="521"/>
      <c r="K22" s="521"/>
      <c r="L22" s="521"/>
      <c r="M22" s="521"/>
      <c r="Y22" s="599"/>
      <c r="Z22" s="599"/>
      <c r="AA22" s="599" t="s">
        <v>199</v>
      </c>
      <c r="AB22" s="599">
        <v>60</v>
      </c>
      <c r="AC22" s="599">
        <v>40</v>
      </c>
      <c r="AD22" s="599">
        <v>30</v>
      </c>
      <c r="AE22" s="599">
        <v>20</v>
      </c>
      <c r="AF22" s="599">
        <v>18</v>
      </c>
      <c r="AG22" s="599">
        <v>15</v>
      </c>
      <c r="AH22" s="599">
        <v>12</v>
      </c>
      <c r="AI22" s="599">
        <v>10</v>
      </c>
      <c r="AJ22" s="599">
        <v>8</v>
      </c>
      <c r="AK22" s="599">
        <v>6</v>
      </c>
    </row>
    <row r="23" spans="1:37" x14ac:dyDescent="0.25">
      <c r="A23" s="521"/>
      <c r="B23" s="521"/>
      <c r="C23" s="521"/>
      <c r="D23" s="521"/>
      <c r="E23" s="521"/>
      <c r="F23" s="521"/>
      <c r="G23" s="521"/>
      <c r="H23" s="521"/>
      <c r="I23" s="521"/>
      <c r="J23" s="521"/>
      <c r="K23" s="521"/>
      <c r="L23" s="521"/>
      <c r="M23" s="521"/>
      <c r="Y23" s="599"/>
      <c r="Z23" s="599"/>
      <c r="AA23" s="599" t="s">
        <v>200</v>
      </c>
      <c r="AB23" s="599">
        <v>40</v>
      </c>
      <c r="AC23" s="599">
        <v>25</v>
      </c>
      <c r="AD23" s="599">
        <v>18</v>
      </c>
      <c r="AE23" s="599">
        <v>13</v>
      </c>
      <c r="AF23" s="599">
        <v>8</v>
      </c>
      <c r="AG23" s="599">
        <v>7</v>
      </c>
      <c r="AH23" s="599">
        <v>6</v>
      </c>
      <c r="AI23" s="599">
        <v>5</v>
      </c>
      <c r="AJ23" s="599">
        <v>4</v>
      </c>
      <c r="AK23" s="599">
        <v>3</v>
      </c>
    </row>
    <row r="24" spans="1:37" x14ac:dyDescent="0.25">
      <c r="A24" s="521"/>
      <c r="B24" s="521"/>
      <c r="C24" s="521"/>
      <c r="D24" s="521"/>
      <c r="E24" s="521"/>
      <c r="F24" s="521"/>
      <c r="G24" s="521"/>
      <c r="H24" s="521"/>
      <c r="I24" s="521"/>
      <c r="J24" s="521"/>
      <c r="K24" s="521"/>
      <c r="L24" s="521"/>
      <c r="M24" s="521"/>
      <c r="Y24" s="599"/>
      <c r="Z24" s="599"/>
      <c r="AA24" s="599" t="s">
        <v>201</v>
      </c>
      <c r="AB24" s="599">
        <v>25</v>
      </c>
      <c r="AC24" s="599">
        <v>15</v>
      </c>
      <c r="AD24" s="599">
        <v>13</v>
      </c>
      <c r="AE24" s="599">
        <v>7</v>
      </c>
      <c r="AF24" s="599">
        <v>6</v>
      </c>
      <c r="AG24" s="599">
        <v>5</v>
      </c>
      <c r="AH24" s="599">
        <v>4</v>
      </c>
      <c r="AI24" s="599">
        <v>3</v>
      </c>
      <c r="AJ24" s="599">
        <v>2</v>
      </c>
      <c r="AK24" s="599">
        <v>1</v>
      </c>
    </row>
    <row r="25" spans="1:37" x14ac:dyDescent="0.25">
      <c r="A25" s="521"/>
      <c r="B25" s="521"/>
      <c r="C25" s="521"/>
      <c r="D25" s="521"/>
      <c r="E25" s="521"/>
      <c r="F25" s="521"/>
      <c r="G25" s="521"/>
      <c r="H25" s="521"/>
      <c r="I25" s="521"/>
      <c r="J25" s="521"/>
      <c r="K25" s="521"/>
      <c r="L25" s="521"/>
      <c r="M25" s="521"/>
      <c r="Y25" s="599"/>
      <c r="Z25" s="599"/>
      <c r="AA25" s="599" t="s">
        <v>206</v>
      </c>
      <c r="AB25" s="599">
        <v>15</v>
      </c>
      <c r="AC25" s="599">
        <v>10</v>
      </c>
      <c r="AD25" s="599">
        <v>8</v>
      </c>
      <c r="AE25" s="599">
        <v>4</v>
      </c>
      <c r="AF25" s="599">
        <v>3</v>
      </c>
      <c r="AG25" s="599">
        <v>2</v>
      </c>
      <c r="AH25" s="599">
        <v>1</v>
      </c>
      <c r="AI25" s="599">
        <v>0</v>
      </c>
      <c r="AJ25" s="599">
        <v>0</v>
      </c>
      <c r="AK25" s="599">
        <v>0</v>
      </c>
    </row>
    <row r="26" spans="1:37" x14ac:dyDescent="0.25">
      <c r="A26" s="521"/>
      <c r="B26" s="521"/>
      <c r="C26" s="521"/>
      <c r="D26" s="521"/>
      <c r="E26" s="521"/>
      <c r="F26" s="521"/>
      <c r="G26" s="521"/>
      <c r="H26" s="521"/>
      <c r="I26" s="521"/>
      <c r="J26" s="521"/>
      <c r="K26" s="521"/>
      <c r="L26" s="521"/>
      <c r="M26" s="521"/>
      <c r="Y26" s="599"/>
      <c r="Z26" s="599"/>
      <c r="AA26" s="599" t="s">
        <v>202</v>
      </c>
      <c r="AB26" s="599">
        <v>10</v>
      </c>
      <c r="AC26" s="599">
        <v>6</v>
      </c>
      <c r="AD26" s="599">
        <v>4</v>
      </c>
      <c r="AE26" s="599">
        <v>2</v>
      </c>
      <c r="AF26" s="599">
        <v>1</v>
      </c>
      <c r="AG26" s="599">
        <v>0</v>
      </c>
      <c r="AH26" s="599">
        <v>0</v>
      </c>
      <c r="AI26" s="599">
        <v>0</v>
      </c>
      <c r="AJ26" s="599">
        <v>0</v>
      </c>
      <c r="AK26" s="599">
        <v>0</v>
      </c>
    </row>
    <row r="27" spans="1:37" x14ac:dyDescent="0.25">
      <c r="A27" s="521"/>
      <c r="B27" s="521"/>
      <c r="C27" s="521"/>
      <c r="D27" s="521"/>
      <c r="E27" s="521"/>
      <c r="F27" s="521"/>
      <c r="G27" s="521"/>
      <c r="H27" s="521"/>
      <c r="I27" s="521"/>
      <c r="J27" s="521"/>
      <c r="K27" s="521"/>
      <c r="L27" s="521"/>
      <c r="M27" s="521"/>
      <c r="Y27" s="599"/>
      <c r="Z27" s="599"/>
      <c r="AA27" s="599" t="s">
        <v>203</v>
      </c>
      <c r="AB27" s="599">
        <v>3</v>
      </c>
      <c r="AC27" s="599">
        <v>2</v>
      </c>
      <c r="AD27" s="599">
        <v>1</v>
      </c>
      <c r="AE27" s="599">
        <v>0</v>
      </c>
      <c r="AF27" s="599">
        <v>0</v>
      </c>
      <c r="AG27" s="599">
        <v>0</v>
      </c>
      <c r="AH27" s="599">
        <v>0</v>
      </c>
      <c r="AI27" s="599">
        <v>0</v>
      </c>
      <c r="AJ27" s="599">
        <v>0</v>
      </c>
      <c r="AK27" s="599">
        <v>0</v>
      </c>
    </row>
    <row r="28" spans="1:37" x14ac:dyDescent="0.25">
      <c r="A28" s="521"/>
      <c r="B28" s="521"/>
      <c r="C28" s="521"/>
      <c r="D28" s="521"/>
      <c r="E28" s="521"/>
      <c r="F28" s="521"/>
      <c r="G28" s="521"/>
      <c r="H28" s="521"/>
      <c r="I28" s="521"/>
      <c r="J28" s="521"/>
      <c r="K28" s="521"/>
      <c r="L28" s="521"/>
      <c r="M28" s="521"/>
    </row>
    <row r="29" spans="1:37" x14ac:dyDescent="0.25">
      <c r="A29" s="521"/>
      <c r="B29" s="521"/>
      <c r="C29" s="521"/>
      <c r="D29" s="521"/>
      <c r="E29" s="521"/>
      <c r="F29" s="521"/>
      <c r="G29" s="521"/>
      <c r="H29" s="521"/>
      <c r="I29" s="521"/>
      <c r="J29" s="521"/>
      <c r="K29" s="521"/>
      <c r="L29" s="521"/>
      <c r="M29" s="521"/>
    </row>
    <row r="30" spans="1:37" x14ac:dyDescent="0.25">
      <c r="A30" s="521"/>
      <c r="B30" s="521"/>
      <c r="C30" s="521"/>
      <c r="D30" s="521"/>
      <c r="E30" s="521"/>
      <c r="F30" s="521"/>
      <c r="G30" s="521"/>
      <c r="H30" s="521"/>
      <c r="I30" s="521"/>
      <c r="J30" s="521"/>
      <c r="K30" s="521"/>
      <c r="L30" s="521"/>
      <c r="M30" s="521"/>
    </row>
    <row r="31" spans="1:37" x14ac:dyDescent="0.25">
      <c r="A31" s="521"/>
      <c r="B31" s="521"/>
      <c r="C31" s="521"/>
      <c r="D31" s="521"/>
      <c r="E31" s="521"/>
      <c r="F31" s="521"/>
      <c r="G31" s="521"/>
      <c r="H31" s="521"/>
      <c r="I31" s="521"/>
      <c r="J31" s="521"/>
      <c r="K31" s="521"/>
      <c r="L31" s="521"/>
      <c r="M31" s="521"/>
    </row>
    <row r="32" spans="1:37" x14ac:dyDescent="0.25">
      <c r="A32" s="521"/>
      <c r="B32" s="521"/>
      <c r="C32" s="521"/>
      <c r="D32" s="521"/>
      <c r="E32" s="521"/>
      <c r="F32" s="521"/>
      <c r="G32" s="521"/>
      <c r="H32" s="521"/>
      <c r="I32" s="521"/>
      <c r="J32" s="521"/>
      <c r="K32" s="521"/>
      <c r="L32" s="499"/>
      <c r="M32" s="499"/>
    </row>
    <row r="33" spans="1:18" x14ac:dyDescent="0.25">
      <c r="A33" s="205" t="s">
        <v>105</v>
      </c>
      <c r="B33" s="206"/>
      <c r="C33" s="419"/>
      <c r="D33" s="558" t="s">
        <v>6</v>
      </c>
      <c r="E33" s="559" t="s">
        <v>107</v>
      </c>
      <c r="F33" s="573"/>
      <c r="G33" s="558" t="s">
        <v>6</v>
      </c>
      <c r="H33" s="559" t="s">
        <v>125</v>
      </c>
      <c r="I33" s="359"/>
      <c r="J33" s="559" t="s">
        <v>126</v>
      </c>
      <c r="K33" s="358" t="s">
        <v>127</v>
      </c>
      <c r="L33" s="37"/>
      <c r="M33" s="684"/>
      <c r="N33" s="683"/>
      <c r="P33" s="554"/>
      <c r="Q33" s="554"/>
      <c r="R33" s="555"/>
    </row>
    <row r="34" spans="1:18" x14ac:dyDescent="0.25">
      <c r="A34" s="532" t="s">
        <v>106</v>
      </c>
      <c r="B34" s="533"/>
      <c r="C34" s="535"/>
      <c r="D34" s="560"/>
      <c r="E34" s="762"/>
      <c r="F34" s="762"/>
      <c r="G34" s="567" t="s">
        <v>7</v>
      </c>
      <c r="H34" s="533"/>
      <c r="I34" s="561"/>
      <c r="J34" s="568"/>
      <c r="K34" s="527" t="s">
        <v>111</v>
      </c>
      <c r="L34" s="574"/>
      <c r="M34" s="564"/>
      <c r="P34" s="556"/>
      <c r="Q34" s="556"/>
      <c r="R34" s="223"/>
    </row>
    <row r="35" spans="1:18" x14ac:dyDescent="0.25">
      <c r="A35" s="536" t="s">
        <v>124</v>
      </c>
      <c r="B35" s="330"/>
      <c r="C35" s="538"/>
      <c r="D35" s="563"/>
      <c r="E35" s="763"/>
      <c r="F35" s="763"/>
      <c r="G35" s="569" t="s">
        <v>8</v>
      </c>
      <c r="H35" s="89"/>
      <c r="I35" s="525"/>
      <c r="J35" s="90"/>
      <c r="K35" s="571"/>
      <c r="L35" s="499"/>
      <c r="M35" s="566"/>
      <c r="P35" s="223"/>
      <c r="Q35" s="217"/>
      <c r="R35" s="223"/>
    </row>
    <row r="36" spans="1:18" x14ac:dyDescent="0.25">
      <c r="A36" s="374"/>
      <c r="B36" s="375"/>
      <c r="C36" s="376"/>
      <c r="D36" s="563"/>
      <c r="E36" s="91"/>
      <c r="F36" s="521"/>
      <c r="G36" s="569" t="s">
        <v>9</v>
      </c>
      <c r="H36" s="89"/>
      <c r="I36" s="525"/>
      <c r="J36" s="90"/>
      <c r="K36" s="527" t="s">
        <v>112</v>
      </c>
      <c r="L36" s="574"/>
      <c r="M36" s="562"/>
      <c r="P36" s="556"/>
      <c r="Q36" s="556"/>
      <c r="R36" s="223"/>
    </row>
    <row r="37" spans="1:18" x14ac:dyDescent="0.25">
      <c r="A37" s="234"/>
      <c r="B37" s="146"/>
      <c r="C37" s="235"/>
      <c r="D37" s="563"/>
      <c r="E37" s="91"/>
      <c r="F37" s="521"/>
      <c r="G37" s="569" t="s">
        <v>10</v>
      </c>
      <c r="H37" s="89"/>
      <c r="I37" s="525"/>
      <c r="J37" s="90"/>
      <c r="K37" s="572"/>
      <c r="L37" s="521"/>
      <c r="M37" s="564"/>
      <c r="P37" s="223"/>
      <c r="Q37" s="217"/>
      <c r="R37" s="223"/>
    </row>
    <row r="38" spans="1:18" x14ac:dyDescent="0.25">
      <c r="A38" s="361"/>
      <c r="B38" s="377"/>
      <c r="C38" s="418"/>
      <c r="D38" s="563"/>
      <c r="E38" s="91"/>
      <c r="F38" s="521"/>
      <c r="G38" s="569" t="s">
        <v>11</v>
      </c>
      <c r="H38" s="89"/>
      <c r="I38" s="525"/>
      <c r="J38" s="90"/>
      <c r="K38" s="536"/>
      <c r="L38" s="499"/>
      <c r="M38" s="566"/>
      <c r="P38" s="223"/>
      <c r="Q38" s="217"/>
      <c r="R38" s="223"/>
    </row>
    <row r="39" spans="1:18" x14ac:dyDescent="0.25">
      <c r="A39" s="362"/>
      <c r="B39" s="24"/>
      <c r="C39" s="235"/>
      <c r="D39" s="563"/>
      <c r="E39" s="91"/>
      <c r="F39" s="521"/>
      <c r="G39" s="569" t="s">
        <v>12</v>
      </c>
      <c r="H39" s="89"/>
      <c r="I39" s="525"/>
      <c r="J39" s="90"/>
      <c r="K39" s="527" t="s">
        <v>92</v>
      </c>
      <c r="L39" s="574"/>
      <c r="M39" s="562"/>
      <c r="P39" s="556"/>
      <c r="Q39" s="556"/>
      <c r="R39" s="223"/>
    </row>
    <row r="40" spans="1:18" x14ac:dyDescent="0.25">
      <c r="A40" s="362"/>
      <c r="B40" s="24"/>
      <c r="C40" s="372"/>
      <c r="D40" s="563"/>
      <c r="E40" s="91"/>
      <c r="F40" s="521"/>
      <c r="G40" s="569" t="s">
        <v>13</v>
      </c>
      <c r="H40" s="89"/>
      <c r="I40" s="525"/>
      <c r="J40" s="90"/>
      <c r="K40" s="572"/>
      <c r="L40" s="521"/>
      <c r="M40" s="564"/>
      <c r="P40" s="223"/>
      <c r="Q40" s="217"/>
      <c r="R40" s="223"/>
    </row>
    <row r="41" spans="1:18" x14ac:dyDescent="0.25">
      <c r="A41" s="363"/>
      <c r="B41" s="360"/>
      <c r="C41" s="373"/>
      <c r="D41" s="565"/>
      <c r="E41" s="237"/>
      <c r="F41" s="499"/>
      <c r="G41" s="570" t="s">
        <v>14</v>
      </c>
      <c r="H41" s="330"/>
      <c r="I41" s="529"/>
      <c r="J41" s="239"/>
      <c r="K41" s="536" t="str">
        <f>L4</f>
        <v>Kovács Zoltán</v>
      </c>
      <c r="L41" s="499"/>
      <c r="M41" s="566"/>
      <c r="P41" s="223"/>
      <c r="Q41" s="217"/>
      <c r="R41" s="557"/>
    </row>
  </sheetData>
  <mergeCells count="20">
    <mergeCell ref="D18:E18"/>
    <mergeCell ref="F18:G18"/>
    <mergeCell ref="H18:I18"/>
    <mergeCell ref="B18:C18"/>
    <mergeCell ref="E35:F35"/>
    <mergeCell ref="F21:G21"/>
    <mergeCell ref="H21:I21"/>
    <mergeCell ref="A1:F1"/>
    <mergeCell ref="E34:F34"/>
    <mergeCell ref="B19:C19"/>
    <mergeCell ref="B20:C20"/>
    <mergeCell ref="B21:C21"/>
    <mergeCell ref="D21:E21"/>
    <mergeCell ref="D19:E19"/>
    <mergeCell ref="F19:G19"/>
    <mergeCell ref="H19:I19"/>
    <mergeCell ref="D20:E20"/>
    <mergeCell ref="F20:G20"/>
    <mergeCell ref="H20:I20"/>
    <mergeCell ref="A4:C4"/>
  </mergeCells>
  <phoneticPr fontId="71" type="noConversion"/>
  <conditionalFormatting sqref="E7 E9 E11">
    <cfRule type="cellIs" dxfId="492" priority="1" stopIfTrue="1" operator="equal">
      <formula>"Bye"</formula>
    </cfRule>
  </conditionalFormatting>
  <conditionalFormatting sqref="R41">
    <cfRule type="expression" dxfId="491" priority="2"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0A6B5-0FA0-44B2-A2F0-4F256856C7E2}">
  <sheetPr codeName="Sheet38">
    <pageSetUpPr fitToPage="1"/>
  </sheetPr>
  <dimension ref="A1:P42"/>
  <sheetViews>
    <sheetView showGridLines="0" showZeros="0" workbookViewId="0">
      <selection activeCell="A22" sqref="A22:B23"/>
    </sheetView>
  </sheetViews>
  <sheetFormatPr defaultRowHeight="13.2" x14ac:dyDescent="0.25"/>
  <cols>
    <col min="1" max="1" width="27.88671875" customWidth="1"/>
    <col min="2" max="2" width="22.44140625" customWidth="1"/>
    <col min="3" max="12" width="4.33203125" hidden="1" customWidth="1"/>
    <col min="13" max="13" width="7.6640625" hidden="1" customWidth="1"/>
    <col min="14" max="14" width="7.6640625" style="44" customWidth="1"/>
    <col min="15" max="15" width="8.5546875" customWidth="1"/>
    <col min="16" max="16" width="11.5546875" hidden="1" customWidth="1"/>
  </cols>
  <sheetData>
    <row r="1" spans="1:14" ht="24.6" x14ac:dyDescent="0.3">
      <c r="A1" s="45" t="str">
        <f>Altalanos!$A$6</f>
        <v>Diákolimpiai Döntő</v>
      </c>
      <c r="B1" s="46"/>
      <c r="C1" s="46"/>
      <c r="D1" s="37"/>
      <c r="E1" s="37"/>
      <c r="F1" s="47"/>
      <c r="G1" s="37"/>
      <c r="H1" s="37"/>
      <c r="I1" s="37"/>
      <c r="J1" s="37"/>
      <c r="K1" s="37"/>
      <c r="L1" s="37"/>
      <c r="M1" s="37"/>
      <c r="N1" s="48"/>
    </row>
    <row r="2" spans="1:14" x14ac:dyDescent="0.25">
      <c r="A2" s="49"/>
      <c r="B2" s="29"/>
      <c r="C2" s="29"/>
      <c r="D2" s="37"/>
      <c r="E2" s="37"/>
      <c r="F2" s="37"/>
      <c r="G2" s="37"/>
      <c r="H2" s="37"/>
      <c r="I2" s="37"/>
      <c r="J2" s="37"/>
      <c r="K2" s="37"/>
      <c r="L2" s="37"/>
      <c r="M2" s="37"/>
      <c r="N2" s="47"/>
    </row>
    <row r="3" spans="1:14" s="2" customFormat="1" ht="39.75" customHeight="1" thickBot="1" x14ac:dyDescent="0.3">
      <c r="A3" s="50"/>
      <c r="B3" s="51" t="s">
        <v>81</v>
      </c>
      <c r="C3" s="52"/>
      <c r="D3" s="53"/>
      <c r="E3" s="53"/>
      <c r="F3" s="54"/>
      <c r="G3" s="53"/>
      <c r="H3" s="55"/>
      <c r="I3" s="54"/>
      <c r="J3" s="53"/>
      <c r="K3" s="53"/>
      <c r="L3" s="53"/>
      <c r="M3" s="53"/>
      <c r="N3" s="55"/>
    </row>
    <row r="4" spans="1:14" s="18" customFormat="1" ht="9.6" x14ac:dyDescent="0.25">
      <c r="A4" s="54" t="s">
        <v>82</v>
      </c>
      <c r="B4" s="52" t="s">
        <v>79</v>
      </c>
      <c r="C4" s="56"/>
      <c r="D4" s="56"/>
      <c r="E4" s="56"/>
      <c r="F4" s="56"/>
      <c r="G4" s="56"/>
      <c r="H4" s="56"/>
      <c r="I4" s="56"/>
      <c r="J4" s="56"/>
      <c r="K4" s="56"/>
      <c r="L4" s="56"/>
      <c r="M4" s="56"/>
      <c r="N4" s="56"/>
    </row>
    <row r="5" spans="1:14" s="38" customFormat="1" ht="12.75" customHeight="1" x14ac:dyDescent="0.25">
      <c r="A5" s="57" t="str">
        <f>Altalanos!$A$10</f>
        <v xml:space="preserve">2026. május 7. </v>
      </c>
      <c r="B5" s="58" t="str">
        <f>Altalanos!$C$10</f>
        <v>Gyula</v>
      </c>
      <c r="C5" s="59"/>
      <c r="D5" s="59"/>
      <c r="E5" s="59"/>
      <c r="F5" s="59"/>
      <c r="G5" s="59"/>
      <c r="H5" s="59"/>
      <c r="I5" s="59"/>
      <c r="J5" s="59"/>
      <c r="K5" s="59"/>
      <c r="L5" s="59"/>
      <c r="M5" s="60"/>
      <c r="N5" s="60"/>
    </row>
    <row r="6" spans="1:14" s="2" customFormat="1" ht="60" customHeight="1" thickBot="1" x14ac:dyDescent="0.3">
      <c r="A6" s="760" t="s">
        <v>83</v>
      </c>
      <c r="B6" s="760"/>
      <c r="C6" s="61"/>
      <c r="D6" s="61"/>
      <c r="E6" s="61"/>
      <c r="F6" s="62"/>
      <c r="G6" s="63"/>
      <c r="H6" s="61"/>
      <c r="I6" s="62"/>
      <c r="J6" s="61"/>
      <c r="K6" s="61"/>
      <c r="L6" s="61"/>
      <c r="M6" s="61"/>
      <c r="N6" s="64"/>
    </row>
    <row r="7" spans="1:14" s="18" customFormat="1" ht="13.5" hidden="1" customHeight="1" x14ac:dyDescent="0.25">
      <c r="A7" s="65"/>
      <c r="B7" s="66"/>
      <c r="C7" s="66"/>
      <c r="D7" s="66"/>
      <c r="E7" s="66"/>
      <c r="F7" s="66"/>
      <c r="G7" s="66"/>
      <c r="H7" s="66"/>
      <c r="I7" s="66"/>
      <c r="J7" s="66"/>
      <c r="K7" s="66"/>
      <c r="L7" s="66"/>
      <c r="M7" s="66"/>
      <c r="N7" s="56"/>
    </row>
    <row r="8" spans="1:14" s="11" customFormat="1" ht="12.75" hidden="1" customHeight="1" x14ac:dyDescent="0.25">
      <c r="A8" s="67"/>
      <c r="B8" s="40"/>
      <c r="C8" s="40"/>
      <c r="D8" s="40"/>
      <c r="E8" s="40"/>
      <c r="F8" s="40"/>
      <c r="G8" s="40"/>
      <c r="H8" s="40"/>
      <c r="I8" s="40"/>
      <c r="J8" s="40"/>
      <c r="K8" s="40"/>
      <c r="L8" s="40"/>
      <c r="M8" s="40"/>
      <c r="N8" s="59"/>
    </row>
    <row r="9" spans="1:14" s="18" customFormat="1" hidden="1" x14ac:dyDescent="0.25">
      <c r="A9" s="68"/>
      <c r="B9" s="70"/>
      <c r="C9" s="71"/>
      <c r="D9" s="70"/>
      <c r="E9" s="70"/>
      <c r="F9" s="70"/>
      <c r="G9" s="70"/>
      <c r="H9" s="70"/>
      <c r="I9" s="70"/>
      <c r="J9" s="70"/>
      <c r="K9" s="70"/>
      <c r="L9" s="70"/>
      <c r="M9" s="70"/>
      <c r="N9" s="72"/>
    </row>
    <row r="10" spans="1:14" s="18" customFormat="1" ht="9.6" hidden="1" x14ac:dyDescent="0.25">
      <c r="A10" s="65"/>
      <c r="B10" s="66"/>
      <c r="C10" s="56"/>
      <c r="D10" s="56"/>
      <c r="E10" s="56"/>
      <c r="F10" s="56"/>
      <c r="G10" s="56"/>
      <c r="H10" s="56"/>
      <c r="I10" s="56"/>
      <c r="J10" s="56"/>
      <c r="K10" s="56"/>
      <c r="L10" s="56"/>
      <c r="M10" s="56"/>
      <c r="N10" s="56"/>
    </row>
    <row r="11" spans="1:14" s="38" customFormat="1" ht="12.75" hidden="1" customHeight="1" x14ac:dyDescent="0.25">
      <c r="A11" s="73"/>
      <c r="B11" s="39"/>
      <c r="C11" s="59"/>
      <c r="D11" s="59"/>
      <c r="E11" s="59"/>
      <c r="F11" s="59"/>
      <c r="G11" s="59"/>
      <c r="H11" s="59"/>
      <c r="I11" s="59"/>
      <c r="J11" s="59"/>
      <c r="K11" s="59"/>
      <c r="L11" s="59"/>
      <c r="M11" s="60"/>
      <c r="N11" s="56"/>
    </row>
    <row r="12" spans="1:14" s="18" customFormat="1" ht="9.6" hidden="1" x14ac:dyDescent="0.25">
      <c r="A12" s="65"/>
      <c r="B12" s="66"/>
      <c r="C12" s="66"/>
      <c r="D12" s="66"/>
      <c r="E12" s="66"/>
      <c r="F12" s="66"/>
      <c r="G12" s="66"/>
      <c r="H12" s="66"/>
      <c r="I12" s="66"/>
      <c r="J12" s="66"/>
      <c r="K12" s="66"/>
      <c r="L12" s="66"/>
      <c r="M12" s="66"/>
      <c r="N12" s="56"/>
    </row>
    <row r="13" spans="1:14" s="11" customFormat="1" ht="12.75" hidden="1" customHeight="1" x14ac:dyDescent="0.25">
      <c r="A13" s="67"/>
      <c r="B13" s="40"/>
      <c r="C13" s="40"/>
      <c r="D13" s="40"/>
      <c r="E13" s="40"/>
      <c r="F13" s="40"/>
      <c r="G13" s="40"/>
      <c r="H13" s="40"/>
      <c r="I13" s="40"/>
      <c r="J13" s="40"/>
      <c r="K13" s="40"/>
      <c r="L13" s="40"/>
      <c r="M13" s="40"/>
      <c r="N13" s="12"/>
    </row>
    <row r="14" spans="1:14" s="18" customFormat="1" hidden="1" x14ac:dyDescent="0.25">
      <c r="A14" s="68"/>
      <c r="B14" s="70"/>
      <c r="C14" s="71"/>
      <c r="D14" s="70"/>
      <c r="E14" s="70"/>
      <c r="F14" s="70"/>
      <c r="G14" s="70"/>
      <c r="H14" s="70"/>
      <c r="I14" s="70"/>
      <c r="J14" s="70"/>
      <c r="K14" s="70"/>
      <c r="L14" s="70"/>
      <c r="M14" s="70"/>
      <c r="N14" s="72"/>
    </row>
    <row r="15" spans="1:14" s="18" customFormat="1" ht="9.6" hidden="1" x14ac:dyDescent="0.25">
      <c r="A15" s="65"/>
      <c r="B15" s="66"/>
      <c r="C15" s="56"/>
      <c r="D15" s="56"/>
      <c r="E15" s="56"/>
      <c r="F15" s="56"/>
      <c r="G15" s="56"/>
      <c r="H15" s="56"/>
      <c r="I15" s="56"/>
      <c r="J15" s="56"/>
      <c r="K15" s="56"/>
      <c r="L15" s="56"/>
      <c r="M15" s="56"/>
      <c r="N15" s="56"/>
    </row>
    <row r="16" spans="1:14" s="18" customFormat="1" hidden="1" x14ac:dyDescent="0.25">
      <c r="A16" s="73"/>
      <c r="B16" s="39"/>
      <c r="C16" s="59"/>
      <c r="D16" s="59"/>
      <c r="E16" s="59"/>
      <c r="F16" s="59"/>
      <c r="G16" s="59"/>
      <c r="H16" s="59"/>
      <c r="I16" s="59"/>
      <c r="J16" s="59"/>
      <c r="K16" s="59"/>
      <c r="L16" s="59"/>
      <c r="M16" s="60"/>
      <c r="N16" s="56"/>
    </row>
    <row r="17" spans="1:16" s="18" customFormat="1" ht="9.6" hidden="1" x14ac:dyDescent="0.25">
      <c r="A17" s="65"/>
      <c r="B17" s="66"/>
      <c r="C17" s="66"/>
      <c r="D17" s="66"/>
      <c r="E17" s="66"/>
      <c r="F17" s="66"/>
      <c r="G17" s="66"/>
      <c r="H17" s="66"/>
      <c r="I17" s="66"/>
      <c r="J17" s="66"/>
      <c r="K17" s="66"/>
      <c r="L17" s="66"/>
      <c r="M17" s="66"/>
      <c r="N17" s="56"/>
    </row>
    <row r="18" spans="1:16" s="11" customFormat="1" ht="12.75" hidden="1" customHeight="1" x14ac:dyDescent="0.25">
      <c r="A18" s="67"/>
      <c r="B18" s="40"/>
      <c r="C18" s="40"/>
      <c r="D18" s="40"/>
      <c r="E18" s="40"/>
      <c r="F18" s="40"/>
      <c r="G18" s="40"/>
      <c r="H18" s="40"/>
      <c r="I18" s="40"/>
      <c r="J18" s="40"/>
      <c r="K18" s="40"/>
      <c r="L18" s="40"/>
      <c r="M18" s="40"/>
      <c r="N18" s="12"/>
    </row>
    <row r="19" spans="1:16" s="11" customFormat="1" ht="7.5" hidden="1" customHeight="1" x14ac:dyDescent="0.25">
      <c r="A19" s="74"/>
      <c r="B19" s="74"/>
      <c r="C19" s="14"/>
      <c r="D19" s="14"/>
      <c r="E19" s="14"/>
      <c r="F19" s="14"/>
      <c r="G19" s="14"/>
      <c r="H19" s="14"/>
      <c r="I19" s="14"/>
      <c r="J19" s="14"/>
      <c r="K19" s="14"/>
      <c r="L19" s="14"/>
      <c r="M19" s="14"/>
      <c r="N19" s="12"/>
    </row>
    <row r="20" spans="1:16" s="18" customFormat="1" ht="13.8" thickBot="1" x14ac:dyDescent="0.3">
      <c r="A20" s="369" t="s">
        <v>84</v>
      </c>
      <c r="B20" s="370"/>
      <c r="C20" s="71"/>
      <c r="D20" s="70"/>
      <c r="E20" s="70"/>
      <c r="F20" s="70"/>
      <c r="G20" s="70"/>
      <c r="H20" s="70"/>
      <c r="I20" s="70"/>
      <c r="J20" s="70"/>
      <c r="K20" s="70"/>
      <c r="L20" s="70"/>
      <c r="M20" s="70"/>
      <c r="N20" s="72"/>
    </row>
    <row r="21" spans="1:16" s="18" customFormat="1" ht="9.6" x14ac:dyDescent="0.25">
      <c r="A21" s="75" t="s">
        <v>85</v>
      </c>
      <c r="B21" s="76" t="s">
        <v>86</v>
      </c>
      <c r="C21" s="56"/>
      <c r="D21" s="56"/>
      <c r="E21" s="56"/>
      <c r="F21" s="56"/>
      <c r="G21" s="56"/>
      <c r="H21" s="56"/>
      <c r="I21" s="56"/>
      <c r="J21" s="56"/>
      <c r="K21" s="56"/>
      <c r="L21" s="56"/>
      <c r="M21" s="56"/>
      <c r="N21" s="56"/>
      <c r="P21" s="77" t="s">
        <v>133</v>
      </c>
    </row>
    <row r="22" spans="1:16" s="18" customFormat="1" ht="19.5" customHeight="1" x14ac:dyDescent="0.25">
      <c r="A22" s="78"/>
      <c r="B22" s="79"/>
      <c r="C22" s="59"/>
      <c r="D22" s="59"/>
      <c r="E22" s="59"/>
      <c r="F22" s="59"/>
      <c r="G22" s="59"/>
      <c r="H22" s="59"/>
      <c r="I22" s="59"/>
      <c r="J22" s="59"/>
      <c r="K22" s="59"/>
      <c r="L22" s="59"/>
      <c r="M22" s="60"/>
      <c r="N22" s="56"/>
      <c r="P22" s="80" t="str">
        <f t="shared" ref="P22:P29" si="0">LEFT(B22,1)&amp;" "&amp;A22</f>
        <v xml:space="preserve"> </v>
      </c>
    </row>
    <row r="23" spans="1:16" s="18" customFormat="1" ht="19.5" customHeight="1" x14ac:dyDescent="0.25">
      <c r="A23" s="78"/>
      <c r="B23" s="79"/>
      <c r="C23" s="59"/>
      <c r="D23" s="59"/>
      <c r="E23" s="59"/>
      <c r="F23" s="59"/>
      <c r="G23" s="59"/>
      <c r="H23" s="59"/>
      <c r="I23" s="59"/>
      <c r="J23" s="59"/>
      <c r="K23" s="59"/>
      <c r="L23" s="59"/>
      <c r="M23" s="60"/>
      <c r="N23" s="56"/>
      <c r="P23" s="80" t="str">
        <f t="shared" si="0"/>
        <v xml:space="preserve"> </v>
      </c>
    </row>
    <row r="24" spans="1:16" s="18" customFormat="1" ht="19.5" customHeight="1" x14ac:dyDescent="0.25">
      <c r="A24" s="78"/>
      <c r="B24" s="79"/>
      <c r="C24" s="59"/>
      <c r="D24" s="59"/>
      <c r="E24" s="59"/>
      <c r="F24" s="59"/>
      <c r="G24" s="59"/>
      <c r="H24" s="59"/>
      <c r="I24" s="59"/>
      <c r="J24" s="59"/>
      <c r="K24" s="59"/>
      <c r="L24" s="59"/>
      <c r="M24" s="60"/>
      <c r="N24" s="56"/>
      <c r="P24" s="80" t="str">
        <f t="shared" si="0"/>
        <v xml:space="preserve"> </v>
      </c>
    </row>
    <row r="25" spans="1:16" s="2" customFormat="1" ht="19.5" customHeight="1" x14ac:dyDescent="0.25">
      <c r="A25" s="78"/>
      <c r="B25" s="79"/>
      <c r="C25" s="59"/>
      <c r="D25" s="59"/>
      <c r="E25" s="59"/>
      <c r="F25" s="59"/>
      <c r="G25" s="59"/>
      <c r="H25" s="59"/>
      <c r="I25" s="59"/>
      <c r="J25" s="59"/>
      <c r="K25" s="59"/>
      <c r="L25" s="59"/>
      <c r="M25" s="60"/>
      <c r="N25" s="56"/>
      <c r="P25" s="80" t="str">
        <f t="shared" si="0"/>
        <v xml:space="preserve"> </v>
      </c>
    </row>
    <row r="26" spans="1:16" s="2" customFormat="1" ht="19.5" customHeight="1" x14ac:dyDescent="0.25">
      <c r="A26" s="78"/>
      <c r="B26" s="79"/>
      <c r="C26" s="59"/>
      <c r="D26" s="59"/>
      <c r="E26" s="59"/>
      <c r="F26" s="59"/>
      <c r="G26" s="59"/>
      <c r="H26" s="59"/>
      <c r="I26" s="59"/>
      <c r="J26" s="59"/>
      <c r="K26" s="59"/>
      <c r="L26" s="59"/>
      <c r="M26" s="60"/>
      <c r="N26" s="56"/>
      <c r="P26" s="80" t="str">
        <f t="shared" si="0"/>
        <v xml:space="preserve"> </v>
      </c>
    </row>
    <row r="27" spans="1:16" s="2" customFormat="1" ht="19.5" customHeight="1" x14ac:dyDescent="0.25">
      <c r="A27" s="78"/>
      <c r="B27" s="79"/>
      <c r="C27" s="59"/>
      <c r="D27" s="59"/>
      <c r="E27" s="59"/>
      <c r="F27" s="59"/>
      <c r="G27" s="59"/>
      <c r="H27" s="59"/>
      <c r="I27" s="59"/>
      <c r="J27" s="59"/>
      <c r="K27" s="59"/>
      <c r="L27" s="59"/>
      <c r="M27" s="60"/>
      <c r="N27" s="56"/>
      <c r="P27" s="80" t="str">
        <f t="shared" si="0"/>
        <v xml:space="preserve"> </v>
      </c>
    </row>
    <row r="28" spans="1:16" s="2" customFormat="1" ht="19.5" customHeight="1" x14ac:dyDescent="0.25">
      <c r="A28" s="78"/>
      <c r="B28" s="79"/>
      <c r="C28" s="59"/>
      <c r="D28" s="59"/>
      <c r="E28" s="59"/>
      <c r="F28" s="59"/>
      <c r="G28" s="59"/>
      <c r="H28" s="59"/>
      <c r="I28" s="59"/>
      <c r="J28" s="59"/>
      <c r="K28" s="59"/>
      <c r="L28" s="59"/>
      <c r="M28" s="60"/>
      <c r="N28" s="56"/>
      <c r="P28" s="80" t="str">
        <f t="shared" si="0"/>
        <v xml:space="preserve"> </v>
      </c>
    </row>
    <row r="29" spans="1:16" s="2" customFormat="1" ht="19.5" customHeight="1" thickBot="1" x14ac:dyDescent="0.3">
      <c r="A29" s="81"/>
      <c r="B29" s="82"/>
      <c r="C29" s="59"/>
      <c r="D29" s="59"/>
      <c r="E29" s="59"/>
      <c r="F29" s="59"/>
      <c r="G29" s="59"/>
      <c r="H29" s="59"/>
      <c r="I29" s="59"/>
      <c r="J29" s="59"/>
      <c r="K29" s="59"/>
      <c r="L29" s="59"/>
      <c r="M29" s="60"/>
      <c r="N29" s="56"/>
      <c r="P29" s="80" t="str">
        <f t="shared" si="0"/>
        <v xml:space="preserve"> </v>
      </c>
    </row>
    <row r="30" spans="1:16" ht="13.8" thickBot="1" x14ac:dyDescent="0.3">
      <c r="A30" s="37"/>
      <c r="B30" s="37"/>
      <c r="C30" s="37"/>
      <c r="D30" s="37"/>
      <c r="E30" s="37"/>
      <c r="F30" s="37"/>
      <c r="G30" s="37"/>
      <c r="H30" s="37"/>
      <c r="I30" s="37"/>
      <c r="J30" s="37"/>
      <c r="K30" s="37"/>
      <c r="L30" s="37"/>
      <c r="M30" s="37"/>
      <c r="N30" s="83"/>
      <c r="P30" s="84" t="s">
        <v>134</v>
      </c>
    </row>
    <row r="31" spans="1:16" x14ac:dyDescent="0.25">
      <c r="A31" s="37"/>
      <c r="B31" s="37"/>
      <c r="C31" s="37"/>
      <c r="D31" s="37"/>
      <c r="E31" s="37"/>
      <c r="F31" s="37"/>
      <c r="G31" s="37"/>
      <c r="H31" s="37"/>
      <c r="I31" s="37"/>
      <c r="J31" s="37"/>
      <c r="K31" s="37"/>
      <c r="L31" s="37"/>
      <c r="M31" s="37"/>
      <c r="N31" s="83"/>
    </row>
    <row r="32" spans="1:16" x14ac:dyDescent="0.25">
      <c r="A32" s="37"/>
      <c r="B32" s="37"/>
      <c r="C32" s="37"/>
      <c r="D32" s="37"/>
      <c r="E32" s="37"/>
      <c r="F32" s="37"/>
      <c r="G32" s="37"/>
      <c r="H32" s="37"/>
      <c r="I32" s="37"/>
      <c r="J32" s="37"/>
      <c r="K32" s="37"/>
      <c r="L32" s="37"/>
      <c r="M32" s="37"/>
      <c r="N32" s="83"/>
    </row>
    <row r="33" spans="1:14" x14ac:dyDescent="0.25">
      <c r="A33" s="37"/>
      <c r="B33" s="37"/>
      <c r="C33" s="37"/>
      <c r="D33" s="37"/>
      <c r="E33" s="37"/>
      <c r="F33" s="37"/>
      <c r="G33" s="37"/>
      <c r="H33" s="37"/>
      <c r="I33" s="37"/>
      <c r="J33" s="37"/>
      <c r="K33" s="37"/>
      <c r="L33" s="37"/>
      <c r="M33" s="37"/>
      <c r="N33" s="83"/>
    </row>
    <row r="34" spans="1:14" x14ac:dyDescent="0.25">
      <c r="A34" s="37"/>
      <c r="B34" s="37"/>
      <c r="C34" s="37"/>
      <c r="D34" s="37"/>
      <c r="E34" s="37"/>
      <c r="F34" s="37"/>
      <c r="G34" s="37"/>
      <c r="H34" s="37"/>
      <c r="I34" s="37"/>
      <c r="J34" s="37"/>
      <c r="K34" s="37"/>
      <c r="L34" s="37"/>
      <c r="M34" s="37"/>
      <c r="N34" s="83"/>
    </row>
    <row r="35" spans="1:14" x14ac:dyDescent="0.25">
      <c r="A35" s="37"/>
      <c r="B35" s="37"/>
      <c r="C35" s="37"/>
      <c r="D35" s="37"/>
      <c r="E35" s="37"/>
      <c r="F35" s="37"/>
      <c r="G35" s="37"/>
      <c r="H35" s="37"/>
      <c r="I35" s="37"/>
      <c r="J35" s="37"/>
      <c r="K35" s="37"/>
      <c r="L35" s="37"/>
      <c r="M35" s="37"/>
      <c r="N35" s="83"/>
    </row>
    <row r="36" spans="1:14" x14ac:dyDescent="0.25">
      <c r="A36" s="37"/>
      <c r="B36" s="37"/>
      <c r="C36" s="37"/>
      <c r="D36" s="37"/>
      <c r="E36" s="37"/>
      <c r="F36" s="37"/>
      <c r="G36" s="37"/>
      <c r="H36" s="37"/>
      <c r="I36" s="37"/>
      <c r="J36" s="37"/>
      <c r="K36" s="37"/>
      <c r="L36" s="37"/>
      <c r="M36" s="37"/>
      <c r="N36" s="83"/>
    </row>
    <row r="37" spans="1:14" x14ac:dyDescent="0.25">
      <c r="A37" s="37"/>
      <c r="B37" s="37"/>
      <c r="C37" s="37"/>
      <c r="D37" s="37"/>
      <c r="E37" s="37"/>
      <c r="F37" s="37"/>
      <c r="G37" s="37"/>
      <c r="H37" s="37"/>
      <c r="I37" s="37"/>
      <c r="J37" s="37"/>
      <c r="K37" s="37"/>
      <c r="L37" s="37"/>
      <c r="M37" s="37"/>
      <c r="N37" s="83"/>
    </row>
    <row r="38" spans="1:14" x14ac:dyDescent="0.25">
      <c r="A38" s="37"/>
      <c r="B38" s="37"/>
      <c r="C38" s="37"/>
      <c r="D38" s="37"/>
      <c r="E38" s="37"/>
      <c r="F38" s="37"/>
      <c r="G38" s="37"/>
      <c r="H38" s="37"/>
      <c r="I38" s="37"/>
      <c r="J38" s="37"/>
      <c r="K38" s="37"/>
      <c r="L38" s="37"/>
      <c r="M38" s="37"/>
      <c r="N38" s="83"/>
    </row>
    <row r="39" spans="1:14" x14ac:dyDescent="0.25">
      <c r="A39" s="37"/>
      <c r="B39" s="37"/>
      <c r="C39" s="37"/>
      <c r="D39" s="37"/>
      <c r="E39" s="37"/>
      <c r="F39" s="37"/>
      <c r="G39" s="37"/>
      <c r="H39" s="37"/>
      <c r="I39" s="37"/>
      <c r="J39" s="37"/>
      <c r="K39" s="37"/>
      <c r="L39" s="37"/>
      <c r="M39" s="37"/>
      <c r="N39" s="83"/>
    </row>
    <row r="40" spans="1:14" x14ac:dyDescent="0.25">
      <c r="A40" s="37"/>
      <c r="B40" s="37"/>
      <c r="C40" s="37"/>
      <c r="D40" s="37"/>
      <c r="E40" s="37"/>
      <c r="F40" s="37"/>
      <c r="G40" s="37"/>
      <c r="H40" s="37"/>
      <c r="I40" s="37"/>
      <c r="J40" s="37"/>
      <c r="K40" s="37"/>
      <c r="L40" s="37"/>
      <c r="M40" s="37"/>
      <c r="N40" s="83"/>
    </row>
    <row r="41" spans="1:14" x14ac:dyDescent="0.25">
      <c r="A41" s="37"/>
      <c r="B41" s="37"/>
      <c r="C41" s="37"/>
      <c r="D41" s="37"/>
      <c r="E41" s="37"/>
      <c r="F41" s="37"/>
      <c r="G41" s="37"/>
      <c r="H41" s="37"/>
      <c r="I41" s="37"/>
      <c r="J41" s="37"/>
      <c r="K41" s="37"/>
      <c r="L41" s="37"/>
      <c r="M41" s="37"/>
      <c r="N41" s="83"/>
    </row>
    <row r="42" spans="1:14" x14ac:dyDescent="0.25">
      <c r="A42" s="37"/>
      <c r="B42" s="37"/>
      <c r="C42" s="37"/>
      <c r="D42" s="37"/>
      <c r="E42" s="37"/>
      <c r="F42" s="37"/>
      <c r="G42" s="37"/>
      <c r="H42" s="37"/>
      <c r="I42" s="37"/>
      <c r="J42" s="37"/>
      <c r="K42" s="37"/>
      <c r="L42" s="37"/>
      <c r="M42" s="37"/>
      <c r="N42" s="83"/>
    </row>
  </sheetData>
  <mergeCells count="1">
    <mergeCell ref="A6:B6"/>
  </mergeCells>
  <phoneticPr fontId="71" type="noConversion"/>
  <printOptions horizontalCentered="1"/>
  <pageMargins left="0.35" right="0.35" top="0.39" bottom="0.39" header="0" footer="0"/>
  <pageSetup paperSize="9" orientation="portrait" horizontalDpi="200" verticalDpi="2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8928" r:id="rId3" name="Label 16">
              <controlPr defaultSize="0" autoFill="0" autoPict="0">
                <anchor moveWithCells="1" sizeWithCells="1">
                  <from>
                    <xdr:col>0</xdr:col>
                    <xdr:colOff>22860</xdr:colOff>
                    <xdr:row>29</xdr:row>
                    <xdr:rowOff>0</xdr:rowOff>
                  </from>
                  <to>
                    <xdr:col>13</xdr:col>
                    <xdr:colOff>495300</xdr:colOff>
                    <xdr:row>29</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D575D-D560-4807-A9F2-DFCAC2E57F35}">
  <sheetPr codeName="Sheet26">
    <tabColor indexed="42"/>
  </sheetPr>
  <dimension ref="A1:O134"/>
  <sheetViews>
    <sheetView showGridLines="0" showZeros="0" workbookViewId="0">
      <pane ySplit="6" topLeftCell="A7" activePane="bottomLeft" state="frozen"/>
      <selection activeCell="F3" sqref="F3"/>
      <selection pane="bottomLeft" activeCell="R11" sqref="R11"/>
    </sheetView>
  </sheetViews>
  <sheetFormatPr defaultRowHeight="13.2" x14ac:dyDescent="0.25"/>
  <cols>
    <col min="1" max="1" width="6.33203125" customWidth="1"/>
    <col min="2" max="2" width="13" customWidth="1"/>
    <col min="3" max="3" width="13.88671875" customWidth="1"/>
    <col min="4" max="4" width="11.88671875" style="44" customWidth="1"/>
    <col min="5" max="5" width="13.5546875" style="656" customWidth="1"/>
    <col min="6" max="6" width="32.44140625" style="100" customWidth="1"/>
    <col min="7" max="7" width="8.6640625" style="664" customWidth="1"/>
    <col min="8" max="8" width="0.109375" style="44" customWidth="1"/>
    <col min="9" max="9" width="5.5546875" style="44" hidden="1" customWidth="1"/>
    <col min="10" max="10" width="8" style="44" hidden="1" customWidth="1"/>
    <col min="11" max="11" width="0.109375" style="44" hidden="1" customWidth="1"/>
    <col min="12" max="13" width="7.44140625" style="44" customWidth="1"/>
    <col min="14" max="14" width="7.44140625" style="44" hidden="1" customWidth="1"/>
    <col min="15" max="15" width="7.44140625" style="44" customWidth="1"/>
  </cols>
  <sheetData>
    <row r="1" spans="1:15" ht="24.6" x14ac:dyDescent="0.4">
      <c r="A1" s="387" t="str">
        <f>Altalanos!$A$6</f>
        <v>Diákolimpiai Döntő</v>
      </c>
      <c r="B1" s="92"/>
      <c r="C1" s="92"/>
      <c r="D1" s="379"/>
      <c r="E1" s="408" t="s">
        <v>93</v>
      </c>
      <c r="F1" s="118"/>
      <c r="G1" s="657"/>
      <c r="H1" s="400"/>
      <c r="I1" s="400"/>
      <c r="J1" s="400"/>
      <c r="K1" s="400"/>
      <c r="L1" s="400"/>
      <c r="M1" s="400"/>
      <c r="N1" s="400"/>
      <c r="O1" s="401"/>
    </row>
    <row r="2" spans="1:15" ht="13.8" thickBot="1" x14ac:dyDescent="0.3">
      <c r="B2" s="95" t="s">
        <v>122</v>
      </c>
      <c r="C2" s="431">
        <f>Altalanos!$C$8</f>
        <v>0</v>
      </c>
      <c r="D2" s="118"/>
      <c r="E2" s="408" t="s">
        <v>94</v>
      </c>
      <c r="F2" s="633"/>
      <c r="G2" s="658"/>
      <c r="H2" s="93"/>
      <c r="I2" s="93"/>
      <c r="J2" s="93"/>
      <c r="K2" s="93"/>
      <c r="L2" s="109"/>
      <c r="M2" s="85"/>
      <c r="N2" s="85"/>
      <c r="O2" s="109"/>
    </row>
    <row r="3" spans="1:15" s="2" customFormat="1" ht="13.8" thickBot="1" x14ac:dyDescent="0.3">
      <c r="A3" s="680"/>
      <c r="B3" s="621"/>
      <c r="C3" s="621"/>
      <c r="D3" s="621"/>
      <c r="E3" s="655"/>
      <c r="F3" s="621"/>
      <c r="G3" s="659"/>
      <c r="H3" s="110"/>
      <c r="I3" s="120"/>
      <c r="J3" s="120"/>
      <c r="K3" s="120"/>
      <c r="L3" s="448" t="s">
        <v>92</v>
      </c>
      <c r="M3" s="111"/>
      <c r="N3" s="121"/>
      <c r="O3" s="409"/>
    </row>
    <row r="4" spans="1:15" s="2" customFormat="1" x14ac:dyDescent="0.25">
      <c r="A4" s="54" t="s">
        <v>82</v>
      </c>
      <c r="B4" s="54"/>
      <c r="C4" s="52" t="s">
        <v>79</v>
      </c>
      <c r="D4" s="54" t="s">
        <v>87</v>
      </c>
      <c r="E4" s="690"/>
      <c r="F4" s="681"/>
      <c r="G4" s="660" t="s">
        <v>88</v>
      </c>
      <c r="H4" s="123"/>
      <c r="I4" s="124"/>
      <c r="J4" s="124"/>
      <c r="K4" s="124"/>
      <c r="L4" s="123"/>
      <c r="M4" s="410"/>
      <c r="N4" s="410"/>
      <c r="O4" s="125"/>
    </row>
    <row r="5" spans="1:15" s="2" customFormat="1" ht="13.8" thickBot="1" x14ac:dyDescent="0.3">
      <c r="A5" s="402" t="str">
        <f>Altalanos!$A$10</f>
        <v xml:space="preserve">2026. május 7. </v>
      </c>
      <c r="B5" s="402"/>
      <c r="C5" s="96" t="str">
        <f>Altalanos!$C$10</f>
        <v>Gyula</v>
      </c>
      <c r="D5" s="97" t="str">
        <f>Altalanos!$D$10</f>
        <v xml:space="preserve">  </v>
      </c>
      <c r="E5" s="88"/>
      <c r="F5" s="97"/>
      <c r="G5" s="661" t="str">
        <f>Altalanos!$E$10</f>
        <v>Kovács Zoltán</v>
      </c>
      <c r="H5" s="126"/>
      <c r="I5" s="88"/>
      <c r="J5" s="88"/>
      <c r="K5" s="88"/>
      <c r="L5" s="126"/>
      <c r="M5" s="97"/>
      <c r="N5" s="97"/>
      <c r="O5" s="682"/>
    </row>
    <row r="6" spans="1:15" ht="30" customHeight="1" thickBot="1" x14ac:dyDescent="0.3">
      <c r="A6" s="386" t="s">
        <v>95</v>
      </c>
      <c r="B6" s="113" t="s">
        <v>85</v>
      </c>
      <c r="C6" s="113" t="s">
        <v>86</v>
      </c>
      <c r="D6" s="113" t="s">
        <v>90</v>
      </c>
      <c r="E6" s="114" t="s">
        <v>91</v>
      </c>
      <c r="F6" s="630" t="s">
        <v>213</v>
      </c>
      <c r="G6" s="662" t="s">
        <v>97</v>
      </c>
      <c r="H6" s="394" t="s">
        <v>74</v>
      </c>
      <c r="I6" s="115" t="s">
        <v>72</v>
      </c>
      <c r="J6" s="396" t="s">
        <v>1</v>
      </c>
      <c r="K6" s="115" t="s">
        <v>73</v>
      </c>
      <c r="L6" s="381" t="s">
        <v>98</v>
      </c>
      <c r="M6" s="116" t="s">
        <v>99</v>
      </c>
      <c r="N6" s="128" t="s">
        <v>2</v>
      </c>
      <c r="O6" s="114" t="s">
        <v>100</v>
      </c>
    </row>
    <row r="7" spans="1:15" s="11" customFormat="1" ht="18.899999999999999" customHeight="1" x14ac:dyDescent="0.25">
      <c r="A7" s="398">
        <v>1</v>
      </c>
      <c r="B7" s="103"/>
      <c r="C7" s="103"/>
      <c r="D7" s="104"/>
      <c r="E7" s="411"/>
      <c r="F7" s="677"/>
      <c r="G7" s="692"/>
      <c r="H7" s="395"/>
      <c r="I7" s="393"/>
      <c r="J7" s="397"/>
      <c r="K7" s="393"/>
      <c r="L7" s="382"/>
      <c r="M7" s="104"/>
      <c r="N7" s="129"/>
      <c r="O7" s="677"/>
    </row>
    <row r="8" spans="1:15" s="11" customFormat="1" ht="18.899999999999999" customHeight="1" x14ac:dyDescent="0.25">
      <c r="A8" s="398">
        <v>2</v>
      </c>
      <c r="B8" s="103"/>
      <c r="C8" s="103"/>
      <c r="D8" s="104"/>
      <c r="E8" s="411"/>
      <c r="F8" s="426"/>
      <c r="G8" s="104"/>
      <c r="H8" s="395"/>
      <c r="I8" s="393"/>
      <c r="J8" s="397"/>
      <c r="K8" s="393"/>
      <c r="L8" s="382"/>
      <c r="M8" s="104"/>
      <c r="N8" s="129"/>
      <c r="O8" s="636"/>
    </row>
    <row r="9" spans="1:15" s="11" customFormat="1" ht="18.899999999999999" customHeight="1" x14ac:dyDescent="0.25">
      <c r="A9" s="398">
        <v>3</v>
      </c>
      <c r="B9" s="103"/>
      <c r="C9" s="103"/>
      <c r="D9" s="104"/>
      <c r="E9" s="411"/>
      <c r="F9" s="426"/>
      <c r="G9" s="104"/>
      <c r="H9" s="395"/>
      <c r="I9" s="393"/>
      <c r="J9" s="397"/>
      <c r="K9" s="393"/>
      <c r="L9" s="382"/>
      <c r="M9" s="104"/>
      <c r="N9" s="643"/>
      <c r="O9" s="426"/>
    </row>
    <row r="10" spans="1:15" s="11" customFormat="1" ht="18.899999999999999" customHeight="1" x14ac:dyDescent="0.25">
      <c r="A10" s="398">
        <v>4</v>
      </c>
      <c r="B10" s="103"/>
      <c r="C10" s="103"/>
      <c r="D10" s="104"/>
      <c r="E10" s="411"/>
      <c r="F10" s="426"/>
      <c r="G10" s="104"/>
      <c r="H10" s="395"/>
      <c r="I10" s="393"/>
      <c r="J10" s="397"/>
      <c r="K10" s="393"/>
      <c r="L10" s="382"/>
      <c r="M10" s="104"/>
      <c r="N10" s="642"/>
      <c r="O10" s="636"/>
    </row>
    <row r="11" spans="1:15" s="11" customFormat="1" ht="18.899999999999999" customHeight="1" x14ac:dyDescent="0.25">
      <c r="A11" s="398">
        <v>5</v>
      </c>
      <c r="B11" s="103"/>
      <c r="C11" s="103"/>
      <c r="D11" s="104"/>
      <c r="E11" s="411"/>
      <c r="F11" s="426"/>
      <c r="G11" s="692"/>
      <c r="H11" s="395"/>
      <c r="I11" s="393"/>
      <c r="J11" s="397"/>
      <c r="K11" s="393"/>
      <c r="L11" s="382"/>
      <c r="M11" s="104"/>
      <c r="N11" s="643"/>
      <c r="O11" s="636"/>
    </row>
    <row r="12" spans="1:15" s="11" customFormat="1" ht="18.899999999999999" customHeight="1" x14ac:dyDescent="0.25">
      <c r="A12" s="398">
        <v>6</v>
      </c>
      <c r="B12" s="103"/>
      <c r="C12" s="103"/>
      <c r="D12" s="104"/>
      <c r="E12" s="411"/>
      <c r="F12" s="426"/>
      <c r="G12" s="104"/>
      <c r="H12" s="395"/>
      <c r="I12" s="393"/>
      <c r="J12" s="397"/>
      <c r="K12" s="393"/>
      <c r="L12" s="382"/>
      <c r="M12" s="104"/>
      <c r="N12" s="643"/>
      <c r="O12" s="636"/>
    </row>
    <row r="13" spans="1:15" s="11" customFormat="1" ht="18.899999999999999" customHeight="1" x14ac:dyDescent="0.25">
      <c r="A13" s="398">
        <v>7</v>
      </c>
      <c r="B13" s="103"/>
      <c r="C13" s="103"/>
      <c r="D13" s="104"/>
      <c r="E13" s="411"/>
      <c r="F13" s="426"/>
      <c r="G13" s="104"/>
      <c r="H13" s="395"/>
      <c r="I13" s="393"/>
      <c r="J13" s="397"/>
      <c r="K13" s="393"/>
      <c r="L13" s="382"/>
      <c r="M13" s="104"/>
      <c r="N13" s="643"/>
      <c r="O13" s="636"/>
    </row>
    <row r="14" spans="1:15" s="11" customFormat="1" ht="18.899999999999999" customHeight="1" x14ac:dyDescent="0.25">
      <c r="A14" s="398">
        <v>8</v>
      </c>
      <c r="B14" s="103"/>
      <c r="C14" s="103"/>
      <c r="D14" s="104"/>
      <c r="E14" s="411"/>
      <c r="F14" s="426"/>
      <c r="G14" s="104"/>
      <c r="H14" s="395"/>
      <c r="I14" s="393"/>
      <c r="J14" s="397"/>
      <c r="K14" s="393"/>
      <c r="L14" s="382"/>
      <c r="M14" s="104"/>
      <c r="N14" s="643"/>
      <c r="O14" s="636"/>
    </row>
    <row r="15" spans="1:15" s="11" customFormat="1" ht="18.899999999999999" customHeight="1" x14ac:dyDescent="0.25">
      <c r="A15" s="398">
        <v>9</v>
      </c>
      <c r="B15" s="103"/>
      <c r="C15" s="103"/>
      <c r="D15" s="104"/>
      <c r="E15" s="411"/>
      <c r="F15" s="426"/>
      <c r="G15" s="104"/>
      <c r="H15" s="395"/>
      <c r="I15" s="393"/>
      <c r="J15" s="397"/>
      <c r="K15" s="393"/>
      <c r="L15" s="382"/>
      <c r="M15" s="104"/>
      <c r="N15" s="644"/>
      <c r="O15" s="636"/>
    </row>
    <row r="16" spans="1:15" s="11" customFormat="1" ht="18.899999999999999" customHeight="1" x14ac:dyDescent="0.25">
      <c r="A16" s="398">
        <v>10</v>
      </c>
      <c r="B16" s="103"/>
      <c r="C16" s="103"/>
      <c r="D16" s="104"/>
      <c r="E16" s="411"/>
      <c r="F16" s="426"/>
      <c r="G16" s="104"/>
      <c r="H16" s="395"/>
      <c r="I16" s="393"/>
      <c r="J16" s="397"/>
      <c r="K16" s="393"/>
      <c r="L16" s="382"/>
      <c r="M16" s="104"/>
      <c r="N16" s="129"/>
      <c r="O16" s="636"/>
    </row>
    <row r="17" spans="1:15" s="11" customFormat="1" ht="18.899999999999999" customHeight="1" x14ac:dyDescent="0.25">
      <c r="A17" s="398">
        <v>11</v>
      </c>
      <c r="B17" s="103"/>
      <c r="C17" s="103"/>
      <c r="D17" s="104"/>
      <c r="E17" s="411"/>
      <c r="F17" s="426"/>
      <c r="G17" s="104"/>
      <c r="H17" s="395"/>
      <c r="I17" s="393"/>
      <c r="J17" s="397"/>
      <c r="K17" s="393"/>
      <c r="L17" s="382"/>
      <c r="M17" s="104"/>
      <c r="N17" s="129"/>
      <c r="O17" s="636"/>
    </row>
    <row r="18" spans="1:15" s="11" customFormat="1" ht="18.899999999999999" customHeight="1" x14ac:dyDescent="0.25">
      <c r="A18" s="398">
        <v>12</v>
      </c>
      <c r="B18" s="103"/>
      <c r="C18" s="103"/>
      <c r="D18" s="104"/>
      <c r="E18" s="411"/>
      <c r="F18" s="426"/>
      <c r="G18" s="104"/>
      <c r="H18" s="395"/>
      <c r="I18" s="393"/>
      <c r="J18" s="397"/>
      <c r="K18" s="393"/>
      <c r="L18" s="382"/>
      <c r="M18" s="104"/>
      <c r="N18" s="129"/>
      <c r="O18" s="636"/>
    </row>
    <row r="19" spans="1:15" s="11" customFormat="1" ht="18.899999999999999" customHeight="1" x14ac:dyDescent="0.25">
      <c r="A19" s="398">
        <v>13</v>
      </c>
      <c r="B19" s="103"/>
      <c r="C19" s="103"/>
      <c r="D19" s="104"/>
      <c r="E19" s="411"/>
      <c r="F19" s="426"/>
      <c r="G19" s="104"/>
      <c r="H19" s="395"/>
      <c r="I19" s="393"/>
      <c r="J19" s="397"/>
      <c r="K19" s="393"/>
      <c r="L19" s="382"/>
      <c r="M19" s="104"/>
      <c r="N19" s="105"/>
      <c r="O19" s="636"/>
    </row>
    <row r="20" spans="1:15" s="11" customFormat="1" ht="18.899999999999999" customHeight="1" x14ac:dyDescent="0.25">
      <c r="A20" s="398">
        <v>14</v>
      </c>
      <c r="B20" s="103"/>
      <c r="C20" s="103"/>
      <c r="D20" s="104"/>
      <c r="E20" s="411"/>
      <c r="F20" s="426"/>
      <c r="G20" s="104"/>
      <c r="H20" s="395"/>
      <c r="I20" s="393"/>
      <c r="J20" s="397"/>
      <c r="K20" s="393"/>
      <c r="L20" s="382"/>
      <c r="M20" s="104"/>
      <c r="N20" s="105"/>
      <c r="O20" s="636"/>
    </row>
    <row r="21" spans="1:15" s="11" customFormat="1" ht="18.899999999999999" customHeight="1" x14ac:dyDescent="0.25">
      <c r="A21" s="398">
        <v>15</v>
      </c>
      <c r="B21" s="103"/>
      <c r="C21" s="103"/>
      <c r="D21" s="104"/>
      <c r="E21" s="411"/>
      <c r="F21" s="426"/>
      <c r="G21" s="104"/>
      <c r="H21" s="395"/>
      <c r="I21" s="393"/>
      <c r="J21" s="397"/>
      <c r="K21" s="393"/>
      <c r="L21" s="382"/>
      <c r="M21" s="104"/>
      <c r="N21" s="129"/>
      <c r="O21" s="636"/>
    </row>
    <row r="22" spans="1:15" s="11" customFormat="1" ht="18.899999999999999" customHeight="1" x14ac:dyDescent="0.25">
      <c r="A22" s="398">
        <v>16</v>
      </c>
      <c r="B22" s="103"/>
      <c r="C22" s="103"/>
      <c r="D22" s="104"/>
      <c r="E22" s="411"/>
      <c r="F22" s="426"/>
      <c r="G22" s="104"/>
      <c r="H22" s="395"/>
      <c r="I22" s="393"/>
      <c r="J22" s="397"/>
      <c r="K22" s="393"/>
      <c r="L22" s="382"/>
      <c r="M22" s="104"/>
      <c r="N22" s="129"/>
      <c r="O22" s="636"/>
    </row>
    <row r="23" spans="1:15" s="11" customFormat="1" ht="18.899999999999999" customHeight="1" x14ac:dyDescent="0.25">
      <c r="A23" s="398">
        <v>17</v>
      </c>
      <c r="B23" s="103"/>
      <c r="C23" s="103"/>
      <c r="D23" s="104"/>
      <c r="E23" s="411"/>
      <c r="F23" s="426"/>
      <c r="G23" s="104"/>
      <c r="H23" s="395"/>
      <c r="I23" s="393"/>
      <c r="J23" s="397"/>
      <c r="K23" s="393"/>
      <c r="L23" s="382"/>
      <c r="M23" s="104"/>
      <c r="N23" s="129"/>
      <c r="O23" s="636"/>
    </row>
    <row r="24" spans="1:15" s="11" customFormat="1" ht="18.899999999999999" customHeight="1" x14ac:dyDescent="0.25">
      <c r="A24" s="398">
        <v>18</v>
      </c>
      <c r="B24" s="103"/>
      <c r="C24" s="103"/>
      <c r="D24" s="104"/>
      <c r="E24" s="411"/>
      <c r="F24" s="426"/>
      <c r="G24" s="104"/>
      <c r="H24" s="395"/>
      <c r="I24" s="393"/>
      <c r="J24" s="397"/>
      <c r="K24" s="393"/>
      <c r="L24" s="382"/>
      <c r="M24" s="104"/>
      <c r="N24" s="129"/>
      <c r="O24" s="636"/>
    </row>
    <row r="25" spans="1:15" s="11" customFormat="1" ht="18.899999999999999" customHeight="1" x14ac:dyDescent="0.25">
      <c r="A25" s="398">
        <v>19</v>
      </c>
      <c r="B25" s="103"/>
      <c r="C25" s="103"/>
      <c r="D25" s="104"/>
      <c r="E25" s="411"/>
      <c r="F25" s="426"/>
      <c r="G25" s="104"/>
      <c r="H25" s="395"/>
      <c r="I25" s="393"/>
      <c r="J25" s="397"/>
      <c r="K25" s="393"/>
      <c r="L25" s="382"/>
      <c r="M25" s="104"/>
      <c r="N25" s="129"/>
      <c r="O25" s="636"/>
    </row>
    <row r="26" spans="1:15" s="11" customFormat="1" ht="18.899999999999999" customHeight="1" x14ac:dyDescent="0.25">
      <c r="A26" s="398">
        <v>20</v>
      </c>
      <c r="B26" s="103"/>
      <c r="C26" s="103"/>
      <c r="D26" s="104"/>
      <c r="E26" s="411"/>
      <c r="F26" s="426"/>
      <c r="G26" s="104"/>
      <c r="H26" s="395"/>
      <c r="I26" s="393"/>
      <c r="J26" s="397"/>
      <c r="K26" s="393"/>
      <c r="L26" s="382"/>
      <c r="M26" s="104"/>
      <c r="N26" s="129"/>
      <c r="O26" s="636"/>
    </row>
    <row r="27" spans="1:15" s="11" customFormat="1" ht="18.899999999999999" customHeight="1" x14ac:dyDescent="0.25">
      <c r="A27" s="398">
        <v>21</v>
      </c>
      <c r="B27" s="103"/>
      <c r="C27" s="103"/>
      <c r="D27" s="104"/>
      <c r="E27" s="411"/>
      <c r="F27" s="426"/>
      <c r="G27" s="104"/>
      <c r="H27" s="395"/>
      <c r="I27" s="393"/>
      <c r="J27" s="397"/>
      <c r="K27" s="393"/>
      <c r="L27" s="382"/>
      <c r="M27" s="104"/>
      <c r="N27" s="105"/>
      <c r="O27" s="426"/>
    </row>
    <row r="28" spans="1:15" s="11" customFormat="1" ht="18.899999999999999" customHeight="1" x14ac:dyDescent="0.25">
      <c r="A28" s="398">
        <v>22</v>
      </c>
      <c r="B28" s="103"/>
      <c r="C28" s="103"/>
      <c r="D28" s="104"/>
      <c r="E28" s="411"/>
      <c r="F28" s="625"/>
      <c r="G28" s="625"/>
      <c r="H28" s="395"/>
      <c r="I28" s="393"/>
      <c r="J28" s="397"/>
      <c r="K28" s="393"/>
      <c r="L28" s="382"/>
      <c r="M28" s="105"/>
      <c r="N28" s="105"/>
      <c r="O28" s="105"/>
    </row>
    <row r="29" spans="1:15" s="11" customFormat="1" ht="18.899999999999999" customHeight="1" x14ac:dyDescent="0.25">
      <c r="A29" s="398">
        <v>23</v>
      </c>
      <c r="B29" s="103"/>
      <c r="C29" s="103"/>
      <c r="D29" s="104"/>
      <c r="E29" s="411"/>
      <c r="F29" s="625"/>
      <c r="G29" s="625"/>
      <c r="H29" s="395"/>
      <c r="I29" s="393"/>
      <c r="J29" s="397"/>
      <c r="K29" s="393"/>
      <c r="L29" s="382"/>
      <c r="M29" s="105"/>
      <c r="N29" s="129"/>
      <c r="O29" s="105"/>
    </row>
    <row r="30" spans="1:15" s="11" customFormat="1" ht="18.899999999999999" customHeight="1" x14ac:dyDescent="0.25">
      <c r="A30" s="398">
        <v>24</v>
      </c>
      <c r="B30" s="103"/>
      <c r="C30" s="103"/>
      <c r="D30" s="104"/>
      <c r="E30" s="411"/>
      <c r="F30" s="625"/>
      <c r="G30" s="663"/>
      <c r="H30" s="395"/>
      <c r="I30" s="393"/>
      <c r="J30" s="397"/>
      <c r="K30" s="393"/>
      <c r="L30" s="382"/>
      <c r="M30" s="105"/>
      <c r="N30" s="129">
        <f t="shared" ref="N30:N93" si="0">IF(L30="DA",1,IF(L30="WC",2,IF(L30="SE",3,IF(L30="Q",4,IF(L30="LL",5,999)))))</f>
        <v>999</v>
      </c>
      <c r="O30" s="105"/>
    </row>
    <row r="31" spans="1:15" s="11" customFormat="1" ht="18.899999999999999" customHeight="1" x14ac:dyDescent="0.25">
      <c r="A31" s="398">
        <v>25</v>
      </c>
      <c r="B31" s="103"/>
      <c r="C31" s="103"/>
      <c r="D31" s="104"/>
      <c r="E31" s="411"/>
      <c r="F31" s="625"/>
      <c r="G31" s="663"/>
      <c r="H31" s="395"/>
      <c r="I31" s="393"/>
      <c r="J31" s="397"/>
      <c r="K31" s="393"/>
      <c r="L31" s="382"/>
      <c r="M31" s="105"/>
      <c r="N31" s="129">
        <f t="shared" si="0"/>
        <v>999</v>
      </c>
      <c r="O31" s="105"/>
    </row>
    <row r="32" spans="1:15" s="11" customFormat="1" ht="18.899999999999999" customHeight="1" x14ac:dyDescent="0.25">
      <c r="A32" s="398">
        <v>26</v>
      </c>
      <c r="B32" s="103"/>
      <c r="C32" s="103"/>
      <c r="D32" s="104"/>
      <c r="E32" s="411"/>
      <c r="F32" s="625"/>
      <c r="G32" s="663"/>
      <c r="H32" s="395"/>
      <c r="I32" s="393"/>
      <c r="J32" s="397"/>
      <c r="K32" s="393"/>
      <c r="L32" s="382"/>
      <c r="M32" s="105"/>
      <c r="N32" s="129">
        <f t="shared" si="0"/>
        <v>999</v>
      </c>
      <c r="O32" s="105"/>
    </row>
    <row r="33" spans="1:15" s="11" customFormat="1" ht="18.899999999999999" customHeight="1" x14ac:dyDescent="0.25">
      <c r="A33" s="398">
        <v>27</v>
      </c>
      <c r="B33" s="103"/>
      <c r="C33" s="103"/>
      <c r="D33" s="104"/>
      <c r="E33" s="411"/>
      <c r="F33" s="625"/>
      <c r="G33" s="663"/>
      <c r="H33" s="395" t="e">
        <f>IF(AND(O33="",#REF!&gt;0,#REF!&lt;5),I33,)</f>
        <v>#REF!</v>
      </c>
      <c r="I33" s="393" t="str">
        <f>IF(D33="","ZZZ9",IF(AND(#REF!&gt;0,#REF!&lt;5),D33&amp;#REF!,D33&amp;"9"))</f>
        <v>ZZZ9</v>
      </c>
      <c r="J33" s="397">
        <f t="shared" ref="J33:J96" si="1">IF(O33="",999,O33)</f>
        <v>999</v>
      </c>
      <c r="K33" s="393">
        <f t="shared" ref="K33:K96" si="2">IF(N33=999,999,1)</f>
        <v>999</v>
      </c>
      <c r="L33" s="382"/>
      <c r="M33" s="105"/>
      <c r="N33" s="129">
        <f t="shared" si="0"/>
        <v>999</v>
      </c>
      <c r="O33" s="105"/>
    </row>
    <row r="34" spans="1:15" s="11" customFormat="1" ht="18.899999999999999" customHeight="1" x14ac:dyDescent="0.25">
      <c r="A34" s="398">
        <v>28</v>
      </c>
      <c r="B34" s="103"/>
      <c r="C34" s="103"/>
      <c r="D34" s="104"/>
      <c r="E34" s="411"/>
      <c r="F34" s="625"/>
      <c r="G34" s="663"/>
      <c r="H34" s="395" t="e">
        <f>IF(AND(O34="",#REF!&gt;0,#REF!&lt;5),I34,)</f>
        <v>#REF!</v>
      </c>
      <c r="I34" s="393" t="str">
        <f>IF(D34="","ZZZ9",IF(AND(#REF!&gt;0,#REF!&lt;5),D34&amp;#REF!,D34&amp;"9"))</f>
        <v>ZZZ9</v>
      </c>
      <c r="J34" s="397">
        <f t="shared" si="1"/>
        <v>999</v>
      </c>
      <c r="K34" s="393">
        <f t="shared" si="2"/>
        <v>999</v>
      </c>
      <c r="L34" s="382"/>
      <c r="M34" s="105"/>
      <c r="N34" s="129">
        <f t="shared" si="0"/>
        <v>999</v>
      </c>
      <c r="O34" s="105"/>
    </row>
    <row r="35" spans="1:15" s="11" customFormat="1" ht="18.899999999999999" customHeight="1" x14ac:dyDescent="0.25">
      <c r="A35" s="398">
        <v>29</v>
      </c>
      <c r="B35" s="103"/>
      <c r="C35" s="103"/>
      <c r="D35" s="104"/>
      <c r="E35" s="411"/>
      <c r="F35" s="625"/>
      <c r="G35" s="663"/>
      <c r="H35" s="395" t="e">
        <f>IF(AND(O35="",#REF!&gt;0,#REF!&lt;5),I35,)</f>
        <v>#REF!</v>
      </c>
      <c r="I35" s="393" t="str">
        <f>IF(D35="","ZZZ9",IF(AND(#REF!&gt;0,#REF!&lt;5),D35&amp;#REF!,D35&amp;"9"))</f>
        <v>ZZZ9</v>
      </c>
      <c r="J35" s="397">
        <f t="shared" si="1"/>
        <v>999</v>
      </c>
      <c r="K35" s="393">
        <f t="shared" si="2"/>
        <v>999</v>
      </c>
      <c r="L35" s="382"/>
      <c r="M35" s="105"/>
      <c r="N35" s="129">
        <f t="shared" si="0"/>
        <v>999</v>
      </c>
      <c r="O35" s="105"/>
    </row>
    <row r="36" spans="1:15" s="11" customFormat="1" ht="18.899999999999999" customHeight="1" x14ac:dyDescent="0.25">
      <c r="A36" s="398">
        <v>30</v>
      </c>
      <c r="B36" s="103"/>
      <c r="C36" s="103"/>
      <c r="D36" s="104"/>
      <c r="E36" s="411"/>
      <c r="F36" s="625"/>
      <c r="G36" s="663"/>
      <c r="H36" s="395" t="e">
        <f>IF(AND(O36="",#REF!&gt;0,#REF!&lt;5),I36,)</f>
        <v>#REF!</v>
      </c>
      <c r="I36" s="393" t="str">
        <f>IF(D36="","ZZZ9",IF(AND(#REF!&gt;0,#REF!&lt;5),D36&amp;#REF!,D36&amp;"9"))</f>
        <v>ZZZ9</v>
      </c>
      <c r="J36" s="397">
        <f t="shared" si="1"/>
        <v>999</v>
      </c>
      <c r="K36" s="393">
        <f t="shared" si="2"/>
        <v>999</v>
      </c>
      <c r="L36" s="382"/>
      <c r="M36" s="105"/>
      <c r="N36" s="129">
        <f t="shared" si="0"/>
        <v>999</v>
      </c>
      <c r="O36" s="105"/>
    </row>
    <row r="37" spans="1:15" s="11" customFormat="1" ht="18.899999999999999" customHeight="1" x14ac:dyDescent="0.25">
      <c r="A37" s="398">
        <v>31</v>
      </c>
      <c r="B37" s="103"/>
      <c r="C37" s="103"/>
      <c r="D37" s="104"/>
      <c r="E37" s="411"/>
      <c r="F37" s="625"/>
      <c r="G37" s="663"/>
      <c r="H37" s="395" t="e">
        <f>IF(AND(O37="",#REF!&gt;0,#REF!&lt;5),I37,)</f>
        <v>#REF!</v>
      </c>
      <c r="I37" s="393" t="str">
        <f>IF(D37="","ZZZ9",IF(AND(#REF!&gt;0,#REF!&lt;5),D37&amp;#REF!,D37&amp;"9"))</f>
        <v>ZZZ9</v>
      </c>
      <c r="J37" s="397">
        <f t="shared" si="1"/>
        <v>999</v>
      </c>
      <c r="K37" s="393">
        <f t="shared" si="2"/>
        <v>999</v>
      </c>
      <c r="L37" s="382"/>
      <c r="M37" s="105"/>
      <c r="N37" s="129">
        <f t="shared" si="0"/>
        <v>999</v>
      </c>
      <c r="O37" s="105"/>
    </row>
    <row r="38" spans="1:15" s="11" customFormat="1" ht="18.899999999999999" customHeight="1" x14ac:dyDescent="0.25">
      <c r="A38" s="398">
        <v>32</v>
      </c>
      <c r="B38" s="103"/>
      <c r="C38" s="103"/>
      <c r="D38" s="104"/>
      <c r="E38" s="411"/>
      <c r="F38" s="625"/>
      <c r="G38" s="663"/>
      <c r="H38" s="395" t="e">
        <f>IF(AND(O38="",#REF!&gt;0,#REF!&lt;5),I38,)</f>
        <v>#REF!</v>
      </c>
      <c r="I38" s="393" t="str">
        <f>IF(D38="","ZZZ9",IF(AND(#REF!&gt;0,#REF!&lt;5),D38&amp;#REF!,D38&amp;"9"))</f>
        <v>ZZZ9</v>
      </c>
      <c r="J38" s="397">
        <f t="shared" si="1"/>
        <v>999</v>
      </c>
      <c r="K38" s="393">
        <f t="shared" si="2"/>
        <v>999</v>
      </c>
      <c r="L38" s="382"/>
      <c r="M38" s="105"/>
      <c r="N38" s="129">
        <f t="shared" si="0"/>
        <v>999</v>
      </c>
      <c r="O38" s="105"/>
    </row>
    <row r="39" spans="1:15" s="11" customFormat="1" ht="18.899999999999999" customHeight="1" x14ac:dyDescent="0.25">
      <c r="A39" s="398">
        <v>33</v>
      </c>
      <c r="B39" s="103"/>
      <c r="C39" s="103"/>
      <c r="D39" s="104"/>
      <c r="E39" s="411"/>
      <c r="F39" s="625"/>
      <c r="G39" s="663"/>
      <c r="H39" s="395" t="e">
        <f>IF(AND(O39="",#REF!&gt;0,#REF!&lt;5),I39,)</f>
        <v>#REF!</v>
      </c>
      <c r="I39" s="393" t="str">
        <f>IF(D39="","ZZZ9",IF(AND(#REF!&gt;0,#REF!&lt;5),D39&amp;#REF!,D39&amp;"9"))</f>
        <v>ZZZ9</v>
      </c>
      <c r="J39" s="397">
        <f t="shared" si="1"/>
        <v>999</v>
      </c>
      <c r="K39" s="393">
        <f t="shared" si="2"/>
        <v>999</v>
      </c>
      <c r="L39" s="382"/>
      <c r="M39" s="105"/>
      <c r="N39" s="129">
        <f t="shared" si="0"/>
        <v>999</v>
      </c>
      <c r="O39" s="105"/>
    </row>
    <row r="40" spans="1:15" s="11" customFormat="1" ht="18.899999999999999" customHeight="1" x14ac:dyDescent="0.25">
      <c r="A40" s="398">
        <v>34</v>
      </c>
      <c r="B40" s="103"/>
      <c r="C40" s="103"/>
      <c r="D40" s="104"/>
      <c r="E40" s="411"/>
      <c r="F40" s="625"/>
      <c r="G40" s="663"/>
      <c r="H40" s="395" t="e">
        <f>IF(AND(O40="",#REF!&gt;0,#REF!&lt;5),I40,)</f>
        <v>#REF!</v>
      </c>
      <c r="I40" s="393" t="str">
        <f>IF(D40="","ZZZ9",IF(AND(#REF!&gt;0,#REF!&lt;5),D40&amp;#REF!,D40&amp;"9"))</f>
        <v>ZZZ9</v>
      </c>
      <c r="J40" s="397">
        <f t="shared" si="1"/>
        <v>999</v>
      </c>
      <c r="K40" s="393">
        <f t="shared" si="2"/>
        <v>999</v>
      </c>
      <c r="L40" s="382"/>
      <c r="M40" s="105"/>
      <c r="N40" s="129">
        <f t="shared" si="0"/>
        <v>999</v>
      </c>
      <c r="O40" s="105"/>
    </row>
    <row r="41" spans="1:15" s="11" customFormat="1" ht="18.899999999999999" customHeight="1" x14ac:dyDescent="0.25">
      <c r="A41" s="398">
        <v>35</v>
      </c>
      <c r="B41" s="103"/>
      <c r="C41" s="103"/>
      <c r="D41" s="104"/>
      <c r="E41" s="411"/>
      <c r="F41" s="625"/>
      <c r="G41" s="663"/>
      <c r="H41" s="395" t="e">
        <f>IF(AND(O41="",#REF!&gt;0,#REF!&lt;5),I41,)</f>
        <v>#REF!</v>
      </c>
      <c r="I41" s="393" t="str">
        <f>IF(D41="","ZZZ9",IF(AND(#REF!&gt;0,#REF!&lt;5),D41&amp;#REF!,D41&amp;"9"))</f>
        <v>ZZZ9</v>
      </c>
      <c r="J41" s="397">
        <f t="shared" si="1"/>
        <v>999</v>
      </c>
      <c r="K41" s="393">
        <f t="shared" si="2"/>
        <v>999</v>
      </c>
      <c r="L41" s="382"/>
      <c r="M41" s="105"/>
      <c r="N41" s="129">
        <f t="shared" si="0"/>
        <v>999</v>
      </c>
      <c r="O41" s="105"/>
    </row>
    <row r="42" spans="1:15" s="11" customFormat="1" ht="18.899999999999999" customHeight="1" x14ac:dyDescent="0.25">
      <c r="A42" s="398">
        <v>36</v>
      </c>
      <c r="B42" s="103"/>
      <c r="C42" s="103"/>
      <c r="D42" s="104"/>
      <c r="E42" s="411"/>
      <c r="F42" s="625"/>
      <c r="G42" s="663"/>
      <c r="H42" s="395" t="e">
        <f>IF(AND(O42="",#REF!&gt;0,#REF!&lt;5),I42,)</f>
        <v>#REF!</v>
      </c>
      <c r="I42" s="393" t="str">
        <f>IF(D42="","ZZZ9",IF(AND(#REF!&gt;0,#REF!&lt;5),D42&amp;#REF!,D42&amp;"9"))</f>
        <v>ZZZ9</v>
      </c>
      <c r="J42" s="397">
        <f t="shared" si="1"/>
        <v>999</v>
      </c>
      <c r="K42" s="393">
        <f t="shared" si="2"/>
        <v>999</v>
      </c>
      <c r="L42" s="382"/>
      <c r="M42" s="105"/>
      <c r="N42" s="129">
        <f t="shared" si="0"/>
        <v>999</v>
      </c>
      <c r="O42" s="105"/>
    </row>
    <row r="43" spans="1:15" s="11" customFormat="1" ht="18.899999999999999" customHeight="1" x14ac:dyDescent="0.25">
      <c r="A43" s="398">
        <v>37</v>
      </c>
      <c r="B43" s="103"/>
      <c r="C43" s="103"/>
      <c r="D43" s="104"/>
      <c r="E43" s="411"/>
      <c r="F43" s="625"/>
      <c r="G43" s="663"/>
      <c r="H43" s="395" t="e">
        <f>IF(AND(O43="",#REF!&gt;0,#REF!&lt;5),I43,)</f>
        <v>#REF!</v>
      </c>
      <c r="I43" s="393" t="str">
        <f>IF(D43="","ZZZ9",IF(AND(#REF!&gt;0,#REF!&lt;5),D43&amp;#REF!,D43&amp;"9"))</f>
        <v>ZZZ9</v>
      </c>
      <c r="J43" s="397">
        <f t="shared" si="1"/>
        <v>999</v>
      </c>
      <c r="K43" s="393">
        <f t="shared" si="2"/>
        <v>999</v>
      </c>
      <c r="L43" s="382"/>
      <c r="M43" s="105"/>
      <c r="N43" s="129">
        <f t="shared" si="0"/>
        <v>999</v>
      </c>
      <c r="O43" s="105"/>
    </row>
    <row r="44" spans="1:15" s="11" customFormat="1" ht="18.899999999999999" customHeight="1" x14ac:dyDescent="0.25">
      <c r="A44" s="398">
        <v>38</v>
      </c>
      <c r="B44" s="103"/>
      <c r="C44" s="103"/>
      <c r="D44" s="104"/>
      <c r="E44" s="411"/>
      <c r="F44" s="625"/>
      <c r="G44" s="663"/>
      <c r="H44" s="395" t="e">
        <f>IF(AND(O44="",#REF!&gt;0,#REF!&lt;5),I44,)</f>
        <v>#REF!</v>
      </c>
      <c r="I44" s="393" t="str">
        <f>IF(D44="","ZZZ9",IF(AND(#REF!&gt;0,#REF!&lt;5),D44&amp;#REF!,D44&amp;"9"))</f>
        <v>ZZZ9</v>
      </c>
      <c r="J44" s="397">
        <f t="shared" si="1"/>
        <v>999</v>
      </c>
      <c r="K44" s="393">
        <f t="shared" si="2"/>
        <v>999</v>
      </c>
      <c r="L44" s="382"/>
      <c r="M44" s="105"/>
      <c r="N44" s="129">
        <f t="shared" si="0"/>
        <v>999</v>
      </c>
      <c r="O44" s="105"/>
    </row>
    <row r="45" spans="1:15" s="11" customFormat="1" ht="18.899999999999999" customHeight="1" x14ac:dyDescent="0.25">
      <c r="A45" s="398">
        <v>39</v>
      </c>
      <c r="B45" s="103"/>
      <c r="C45" s="103"/>
      <c r="D45" s="104"/>
      <c r="E45" s="411"/>
      <c r="F45" s="625"/>
      <c r="G45" s="663"/>
      <c r="H45" s="395" t="e">
        <f>IF(AND(O45="",#REF!&gt;0,#REF!&lt;5),I45,)</f>
        <v>#REF!</v>
      </c>
      <c r="I45" s="393" t="str">
        <f>IF(D45="","ZZZ9",IF(AND(#REF!&gt;0,#REF!&lt;5),D45&amp;#REF!,D45&amp;"9"))</f>
        <v>ZZZ9</v>
      </c>
      <c r="J45" s="397">
        <f t="shared" si="1"/>
        <v>999</v>
      </c>
      <c r="K45" s="393">
        <f t="shared" si="2"/>
        <v>999</v>
      </c>
      <c r="L45" s="382"/>
      <c r="M45" s="105"/>
      <c r="N45" s="129">
        <f t="shared" si="0"/>
        <v>999</v>
      </c>
      <c r="O45" s="105"/>
    </row>
    <row r="46" spans="1:15" s="11" customFormat="1" ht="18.899999999999999" customHeight="1" x14ac:dyDescent="0.25">
      <c r="A46" s="398">
        <v>40</v>
      </c>
      <c r="B46" s="103"/>
      <c r="C46" s="103"/>
      <c r="D46" s="104"/>
      <c r="E46" s="411"/>
      <c r="F46" s="625"/>
      <c r="G46" s="663"/>
      <c r="H46" s="395" t="e">
        <f>IF(AND(O46="",#REF!&gt;0,#REF!&lt;5),I46,)</f>
        <v>#REF!</v>
      </c>
      <c r="I46" s="393" t="str">
        <f>IF(D46="","ZZZ9",IF(AND(#REF!&gt;0,#REF!&lt;5),D46&amp;#REF!,D46&amp;"9"))</f>
        <v>ZZZ9</v>
      </c>
      <c r="J46" s="397">
        <f t="shared" si="1"/>
        <v>999</v>
      </c>
      <c r="K46" s="393">
        <f t="shared" si="2"/>
        <v>999</v>
      </c>
      <c r="L46" s="382"/>
      <c r="M46" s="105"/>
      <c r="N46" s="129">
        <f t="shared" si="0"/>
        <v>999</v>
      </c>
      <c r="O46" s="105"/>
    </row>
    <row r="47" spans="1:15" s="11" customFormat="1" ht="18.899999999999999" customHeight="1" x14ac:dyDescent="0.25">
      <c r="A47" s="398">
        <v>41</v>
      </c>
      <c r="B47" s="103"/>
      <c r="C47" s="103"/>
      <c r="D47" s="104"/>
      <c r="E47" s="411"/>
      <c r="F47" s="625"/>
      <c r="G47" s="663"/>
      <c r="H47" s="395" t="e">
        <f>IF(AND(O47="",#REF!&gt;0,#REF!&lt;5),I47,)</f>
        <v>#REF!</v>
      </c>
      <c r="I47" s="393" t="str">
        <f>IF(D47="","ZZZ9",IF(AND(#REF!&gt;0,#REF!&lt;5),D47&amp;#REF!,D47&amp;"9"))</f>
        <v>ZZZ9</v>
      </c>
      <c r="J47" s="397">
        <f t="shared" si="1"/>
        <v>999</v>
      </c>
      <c r="K47" s="393">
        <f t="shared" si="2"/>
        <v>999</v>
      </c>
      <c r="L47" s="382"/>
      <c r="M47" s="105"/>
      <c r="N47" s="129">
        <f t="shared" si="0"/>
        <v>999</v>
      </c>
      <c r="O47" s="105"/>
    </row>
    <row r="48" spans="1:15" s="11" customFormat="1" ht="18.899999999999999" customHeight="1" x14ac:dyDescent="0.25">
      <c r="A48" s="398">
        <v>42</v>
      </c>
      <c r="B48" s="103"/>
      <c r="C48" s="103"/>
      <c r="D48" s="104"/>
      <c r="E48" s="411"/>
      <c r="F48" s="625"/>
      <c r="G48" s="663"/>
      <c r="H48" s="395" t="e">
        <f>IF(AND(O48="",#REF!&gt;0,#REF!&lt;5),I48,)</f>
        <v>#REF!</v>
      </c>
      <c r="I48" s="393" t="str">
        <f>IF(D48="","ZZZ9",IF(AND(#REF!&gt;0,#REF!&lt;5),D48&amp;#REF!,D48&amp;"9"))</f>
        <v>ZZZ9</v>
      </c>
      <c r="J48" s="397">
        <f t="shared" si="1"/>
        <v>999</v>
      </c>
      <c r="K48" s="393">
        <f t="shared" si="2"/>
        <v>999</v>
      </c>
      <c r="L48" s="382"/>
      <c r="M48" s="105"/>
      <c r="N48" s="129">
        <f t="shared" si="0"/>
        <v>999</v>
      </c>
      <c r="O48" s="105"/>
    </row>
    <row r="49" spans="1:15" s="11" customFormat="1" ht="18.899999999999999" customHeight="1" x14ac:dyDescent="0.25">
      <c r="A49" s="398">
        <v>43</v>
      </c>
      <c r="B49" s="103"/>
      <c r="C49" s="103"/>
      <c r="D49" s="104"/>
      <c r="E49" s="411"/>
      <c r="F49" s="625"/>
      <c r="G49" s="663"/>
      <c r="H49" s="395" t="e">
        <f>IF(AND(O49="",#REF!&gt;0,#REF!&lt;5),I49,)</f>
        <v>#REF!</v>
      </c>
      <c r="I49" s="393" t="str">
        <f>IF(D49="","ZZZ9",IF(AND(#REF!&gt;0,#REF!&lt;5),D49&amp;#REF!,D49&amp;"9"))</f>
        <v>ZZZ9</v>
      </c>
      <c r="J49" s="397">
        <f t="shared" si="1"/>
        <v>999</v>
      </c>
      <c r="K49" s="393">
        <f t="shared" si="2"/>
        <v>999</v>
      </c>
      <c r="L49" s="382"/>
      <c r="M49" s="105"/>
      <c r="N49" s="129">
        <f t="shared" si="0"/>
        <v>999</v>
      </c>
      <c r="O49" s="105"/>
    </row>
    <row r="50" spans="1:15" s="11" customFormat="1" ht="18.899999999999999" customHeight="1" x14ac:dyDescent="0.25">
      <c r="A50" s="398">
        <v>44</v>
      </c>
      <c r="B50" s="103"/>
      <c r="C50" s="103"/>
      <c r="D50" s="104"/>
      <c r="E50" s="411"/>
      <c r="F50" s="625"/>
      <c r="G50" s="663"/>
      <c r="H50" s="395" t="e">
        <f>IF(AND(O50="",#REF!&gt;0,#REF!&lt;5),I50,)</f>
        <v>#REF!</v>
      </c>
      <c r="I50" s="393" t="str">
        <f>IF(D50="","ZZZ9",IF(AND(#REF!&gt;0,#REF!&lt;5),D50&amp;#REF!,D50&amp;"9"))</f>
        <v>ZZZ9</v>
      </c>
      <c r="J50" s="397">
        <f t="shared" si="1"/>
        <v>999</v>
      </c>
      <c r="K50" s="393">
        <f t="shared" si="2"/>
        <v>999</v>
      </c>
      <c r="L50" s="382"/>
      <c r="M50" s="105"/>
      <c r="N50" s="129">
        <f t="shared" si="0"/>
        <v>999</v>
      </c>
      <c r="O50" s="105"/>
    </row>
    <row r="51" spans="1:15" s="11" customFormat="1" ht="18.899999999999999" customHeight="1" x14ac:dyDescent="0.25">
      <c r="A51" s="398">
        <v>45</v>
      </c>
      <c r="B51" s="103"/>
      <c r="C51" s="103"/>
      <c r="D51" s="104"/>
      <c r="E51" s="411"/>
      <c r="F51" s="625"/>
      <c r="G51" s="663"/>
      <c r="H51" s="395" t="e">
        <f>IF(AND(O51="",#REF!&gt;0,#REF!&lt;5),I51,)</f>
        <v>#REF!</v>
      </c>
      <c r="I51" s="393" t="str">
        <f>IF(D51="","ZZZ9",IF(AND(#REF!&gt;0,#REF!&lt;5),D51&amp;#REF!,D51&amp;"9"))</f>
        <v>ZZZ9</v>
      </c>
      <c r="J51" s="397">
        <f t="shared" si="1"/>
        <v>999</v>
      </c>
      <c r="K51" s="393">
        <f t="shared" si="2"/>
        <v>999</v>
      </c>
      <c r="L51" s="382"/>
      <c r="M51" s="105"/>
      <c r="N51" s="129">
        <f t="shared" si="0"/>
        <v>999</v>
      </c>
      <c r="O51" s="105"/>
    </row>
    <row r="52" spans="1:15" s="11" customFormat="1" ht="18.899999999999999" customHeight="1" x14ac:dyDescent="0.25">
      <c r="A52" s="398">
        <v>46</v>
      </c>
      <c r="B52" s="103"/>
      <c r="C52" s="103"/>
      <c r="D52" s="104"/>
      <c r="E52" s="411"/>
      <c r="F52" s="625"/>
      <c r="G52" s="663"/>
      <c r="H52" s="395" t="e">
        <f>IF(AND(O52="",#REF!&gt;0,#REF!&lt;5),I52,)</f>
        <v>#REF!</v>
      </c>
      <c r="I52" s="393" t="str">
        <f>IF(D52="","ZZZ9",IF(AND(#REF!&gt;0,#REF!&lt;5),D52&amp;#REF!,D52&amp;"9"))</f>
        <v>ZZZ9</v>
      </c>
      <c r="J52" s="397">
        <f t="shared" si="1"/>
        <v>999</v>
      </c>
      <c r="K52" s="393">
        <f t="shared" si="2"/>
        <v>999</v>
      </c>
      <c r="L52" s="382"/>
      <c r="M52" s="105"/>
      <c r="N52" s="129">
        <f t="shared" si="0"/>
        <v>999</v>
      </c>
      <c r="O52" s="105"/>
    </row>
    <row r="53" spans="1:15" s="11" customFormat="1" ht="18.899999999999999" customHeight="1" x14ac:dyDescent="0.25">
      <c r="A53" s="398">
        <v>47</v>
      </c>
      <c r="B53" s="103"/>
      <c r="C53" s="103"/>
      <c r="D53" s="104"/>
      <c r="E53" s="411"/>
      <c r="F53" s="625"/>
      <c r="G53" s="663"/>
      <c r="H53" s="395" t="e">
        <f>IF(AND(O53="",#REF!&gt;0,#REF!&lt;5),I53,)</f>
        <v>#REF!</v>
      </c>
      <c r="I53" s="393" t="str">
        <f>IF(D53="","ZZZ9",IF(AND(#REF!&gt;0,#REF!&lt;5),D53&amp;#REF!,D53&amp;"9"))</f>
        <v>ZZZ9</v>
      </c>
      <c r="J53" s="397">
        <f t="shared" si="1"/>
        <v>999</v>
      </c>
      <c r="K53" s="393">
        <f t="shared" si="2"/>
        <v>999</v>
      </c>
      <c r="L53" s="382"/>
      <c r="M53" s="105"/>
      <c r="N53" s="129">
        <f t="shared" si="0"/>
        <v>999</v>
      </c>
      <c r="O53" s="105"/>
    </row>
    <row r="54" spans="1:15" s="11" customFormat="1" ht="18.899999999999999" customHeight="1" x14ac:dyDescent="0.25">
      <c r="A54" s="398">
        <v>48</v>
      </c>
      <c r="B54" s="103"/>
      <c r="C54" s="103"/>
      <c r="D54" s="104"/>
      <c r="E54" s="411"/>
      <c r="F54" s="625"/>
      <c r="G54" s="663"/>
      <c r="H54" s="395" t="e">
        <f>IF(AND(O54="",#REF!&gt;0,#REF!&lt;5),I54,)</f>
        <v>#REF!</v>
      </c>
      <c r="I54" s="393" t="str">
        <f>IF(D54="","ZZZ9",IF(AND(#REF!&gt;0,#REF!&lt;5),D54&amp;#REF!,D54&amp;"9"))</f>
        <v>ZZZ9</v>
      </c>
      <c r="J54" s="397">
        <f t="shared" si="1"/>
        <v>999</v>
      </c>
      <c r="K54" s="393">
        <f t="shared" si="2"/>
        <v>999</v>
      </c>
      <c r="L54" s="382"/>
      <c r="M54" s="105"/>
      <c r="N54" s="129">
        <f t="shared" si="0"/>
        <v>999</v>
      </c>
      <c r="O54" s="105"/>
    </row>
    <row r="55" spans="1:15" s="11" customFormat="1" ht="18.899999999999999" customHeight="1" x14ac:dyDescent="0.25">
      <c r="A55" s="398">
        <v>49</v>
      </c>
      <c r="B55" s="103"/>
      <c r="C55" s="103"/>
      <c r="D55" s="104"/>
      <c r="E55" s="411"/>
      <c r="F55" s="625"/>
      <c r="G55" s="663"/>
      <c r="H55" s="395" t="e">
        <f>IF(AND(O55="",#REF!&gt;0,#REF!&lt;5),I55,)</f>
        <v>#REF!</v>
      </c>
      <c r="I55" s="393" t="str">
        <f>IF(D55="","ZZZ9",IF(AND(#REF!&gt;0,#REF!&lt;5),D55&amp;#REF!,D55&amp;"9"))</f>
        <v>ZZZ9</v>
      </c>
      <c r="J55" s="397">
        <f t="shared" si="1"/>
        <v>999</v>
      </c>
      <c r="K55" s="393">
        <f t="shared" si="2"/>
        <v>999</v>
      </c>
      <c r="L55" s="382"/>
      <c r="M55" s="105"/>
      <c r="N55" s="129">
        <f t="shared" si="0"/>
        <v>999</v>
      </c>
      <c r="O55" s="105"/>
    </row>
    <row r="56" spans="1:15" s="11" customFormat="1" ht="18.899999999999999" customHeight="1" x14ac:dyDescent="0.25">
      <c r="A56" s="398">
        <v>50</v>
      </c>
      <c r="B56" s="103"/>
      <c r="C56" s="103"/>
      <c r="D56" s="104"/>
      <c r="E56" s="411"/>
      <c r="F56" s="625"/>
      <c r="G56" s="663"/>
      <c r="H56" s="395" t="e">
        <f>IF(AND(O56="",#REF!&gt;0,#REF!&lt;5),I56,)</f>
        <v>#REF!</v>
      </c>
      <c r="I56" s="393" t="str">
        <f>IF(D56="","ZZZ9",IF(AND(#REF!&gt;0,#REF!&lt;5),D56&amp;#REF!,D56&amp;"9"))</f>
        <v>ZZZ9</v>
      </c>
      <c r="J56" s="397">
        <f t="shared" si="1"/>
        <v>999</v>
      </c>
      <c r="K56" s="393">
        <f t="shared" si="2"/>
        <v>999</v>
      </c>
      <c r="L56" s="382"/>
      <c r="M56" s="105"/>
      <c r="N56" s="129">
        <f t="shared" si="0"/>
        <v>999</v>
      </c>
      <c r="O56" s="105"/>
    </row>
    <row r="57" spans="1:15" s="11" customFormat="1" ht="18.899999999999999" customHeight="1" x14ac:dyDescent="0.25">
      <c r="A57" s="398">
        <v>51</v>
      </c>
      <c r="B57" s="103"/>
      <c r="C57" s="103"/>
      <c r="D57" s="104"/>
      <c r="E57" s="411"/>
      <c r="F57" s="625"/>
      <c r="G57" s="663"/>
      <c r="H57" s="395" t="e">
        <f>IF(AND(O57="",#REF!&gt;0,#REF!&lt;5),I57,)</f>
        <v>#REF!</v>
      </c>
      <c r="I57" s="393" t="str">
        <f>IF(D57="","ZZZ9",IF(AND(#REF!&gt;0,#REF!&lt;5),D57&amp;#REF!,D57&amp;"9"))</f>
        <v>ZZZ9</v>
      </c>
      <c r="J57" s="397">
        <f t="shared" si="1"/>
        <v>999</v>
      </c>
      <c r="K57" s="393">
        <f t="shared" si="2"/>
        <v>999</v>
      </c>
      <c r="L57" s="382"/>
      <c r="M57" s="105"/>
      <c r="N57" s="129">
        <f t="shared" si="0"/>
        <v>999</v>
      </c>
      <c r="O57" s="105"/>
    </row>
    <row r="58" spans="1:15" s="11" customFormat="1" ht="18.899999999999999" customHeight="1" x14ac:dyDescent="0.25">
      <c r="A58" s="398">
        <v>52</v>
      </c>
      <c r="B58" s="103"/>
      <c r="C58" s="103"/>
      <c r="D58" s="104"/>
      <c r="E58" s="411"/>
      <c r="F58" s="625"/>
      <c r="G58" s="663"/>
      <c r="H58" s="395" t="e">
        <f>IF(AND(O58="",#REF!&gt;0,#REF!&lt;5),I58,)</f>
        <v>#REF!</v>
      </c>
      <c r="I58" s="393" t="str">
        <f>IF(D58="","ZZZ9",IF(AND(#REF!&gt;0,#REF!&lt;5),D58&amp;#REF!,D58&amp;"9"))</f>
        <v>ZZZ9</v>
      </c>
      <c r="J58" s="397">
        <f t="shared" si="1"/>
        <v>999</v>
      </c>
      <c r="K58" s="393">
        <f t="shared" si="2"/>
        <v>999</v>
      </c>
      <c r="L58" s="382"/>
      <c r="M58" s="105"/>
      <c r="N58" s="129">
        <f t="shared" si="0"/>
        <v>999</v>
      </c>
      <c r="O58" s="105"/>
    </row>
    <row r="59" spans="1:15" s="11" customFormat="1" ht="18.899999999999999" customHeight="1" x14ac:dyDescent="0.25">
      <c r="A59" s="398">
        <v>53</v>
      </c>
      <c r="B59" s="103"/>
      <c r="C59" s="103"/>
      <c r="D59" s="104"/>
      <c r="E59" s="411"/>
      <c r="F59" s="625"/>
      <c r="G59" s="663"/>
      <c r="H59" s="395" t="e">
        <f>IF(AND(O59="",#REF!&gt;0,#REF!&lt;5),I59,)</f>
        <v>#REF!</v>
      </c>
      <c r="I59" s="393" t="str">
        <f>IF(D59="","ZZZ9",IF(AND(#REF!&gt;0,#REF!&lt;5),D59&amp;#REF!,D59&amp;"9"))</f>
        <v>ZZZ9</v>
      </c>
      <c r="J59" s="397">
        <f t="shared" si="1"/>
        <v>999</v>
      </c>
      <c r="K59" s="393">
        <f t="shared" si="2"/>
        <v>999</v>
      </c>
      <c r="L59" s="382"/>
      <c r="M59" s="105"/>
      <c r="N59" s="129">
        <f t="shared" si="0"/>
        <v>999</v>
      </c>
      <c r="O59" s="105"/>
    </row>
    <row r="60" spans="1:15" s="11" customFormat="1" ht="18.899999999999999" customHeight="1" x14ac:dyDescent="0.25">
      <c r="A60" s="398">
        <v>54</v>
      </c>
      <c r="B60" s="103"/>
      <c r="C60" s="103"/>
      <c r="D60" s="104"/>
      <c r="E60" s="411"/>
      <c r="F60" s="625"/>
      <c r="G60" s="663"/>
      <c r="H60" s="395" t="e">
        <f>IF(AND(O60="",#REF!&gt;0,#REF!&lt;5),I60,)</f>
        <v>#REF!</v>
      </c>
      <c r="I60" s="393" t="str">
        <f>IF(D60="","ZZZ9",IF(AND(#REF!&gt;0,#REF!&lt;5),D60&amp;#REF!,D60&amp;"9"))</f>
        <v>ZZZ9</v>
      </c>
      <c r="J60" s="397">
        <f t="shared" si="1"/>
        <v>999</v>
      </c>
      <c r="K60" s="393">
        <f t="shared" si="2"/>
        <v>999</v>
      </c>
      <c r="L60" s="382"/>
      <c r="M60" s="105"/>
      <c r="N60" s="129">
        <f t="shared" si="0"/>
        <v>999</v>
      </c>
      <c r="O60" s="105"/>
    </row>
    <row r="61" spans="1:15" s="11" customFormat="1" ht="18.899999999999999" customHeight="1" x14ac:dyDescent="0.25">
      <c r="A61" s="398">
        <v>55</v>
      </c>
      <c r="B61" s="103"/>
      <c r="C61" s="103"/>
      <c r="D61" s="104"/>
      <c r="E61" s="411"/>
      <c r="F61" s="625"/>
      <c r="G61" s="663"/>
      <c r="H61" s="395" t="e">
        <f>IF(AND(O61="",#REF!&gt;0,#REF!&lt;5),I61,)</f>
        <v>#REF!</v>
      </c>
      <c r="I61" s="393" t="str">
        <f>IF(D61="","ZZZ9",IF(AND(#REF!&gt;0,#REF!&lt;5),D61&amp;#REF!,D61&amp;"9"))</f>
        <v>ZZZ9</v>
      </c>
      <c r="J61" s="397">
        <f t="shared" si="1"/>
        <v>999</v>
      </c>
      <c r="K61" s="393">
        <f t="shared" si="2"/>
        <v>999</v>
      </c>
      <c r="L61" s="382"/>
      <c r="M61" s="105"/>
      <c r="N61" s="129">
        <f t="shared" si="0"/>
        <v>999</v>
      </c>
      <c r="O61" s="105"/>
    </row>
    <row r="62" spans="1:15" s="11" customFormat="1" ht="18.899999999999999" customHeight="1" x14ac:dyDescent="0.25">
      <c r="A62" s="398">
        <v>56</v>
      </c>
      <c r="B62" s="103"/>
      <c r="C62" s="103"/>
      <c r="D62" s="104"/>
      <c r="E62" s="411"/>
      <c r="F62" s="625"/>
      <c r="G62" s="663"/>
      <c r="H62" s="395" t="e">
        <f>IF(AND(O62="",#REF!&gt;0,#REF!&lt;5),I62,)</f>
        <v>#REF!</v>
      </c>
      <c r="I62" s="393" t="str">
        <f>IF(D62="","ZZZ9",IF(AND(#REF!&gt;0,#REF!&lt;5),D62&amp;#REF!,D62&amp;"9"))</f>
        <v>ZZZ9</v>
      </c>
      <c r="J62" s="397">
        <f t="shared" si="1"/>
        <v>999</v>
      </c>
      <c r="K62" s="393">
        <f t="shared" si="2"/>
        <v>999</v>
      </c>
      <c r="L62" s="382"/>
      <c r="M62" s="105"/>
      <c r="N62" s="129">
        <f t="shared" si="0"/>
        <v>999</v>
      </c>
      <c r="O62" s="105"/>
    </row>
    <row r="63" spans="1:15" s="11" customFormat="1" ht="18.899999999999999" customHeight="1" x14ac:dyDescent="0.25">
      <c r="A63" s="398">
        <v>57</v>
      </c>
      <c r="B63" s="103"/>
      <c r="C63" s="103"/>
      <c r="D63" s="104"/>
      <c r="E63" s="411"/>
      <c r="F63" s="625"/>
      <c r="G63" s="663"/>
      <c r="H63" s="395" t="e">
        <f>IF(AND(O63="",#REF!&gt;0,#REF!&lt;5),I63,)</f>
        <v>#REF!</v>
      </c>
      <c r="I63" s="393" t="str">
        <f>IF(D63="","ZZZ9",IF(AND(#REF!&gt;0,#REF!&lt;5),D63&amp;#REF!,D63&amp;"9"))</f>
        <v>ZZZ9</v>
      </c>
      <c r="J63" s="397">
        <f t="shared" si="1"/>
        <v>999</v>
      </c>
      <c r="K63" s="393">
        <f t="shared" si="2"/>
        <v>999</v>
      </c>
      <c r="L63" s="382"/>
      <c r="M63" s="105"/>
      <c r="N63" s="129">
        <f t="shared" si="0"/>
        <v>999</v>
      </c>
      <c r="O63" s="105"/>
    </row>
    <row r="64" spans="1:15" s="11" customFormat="1" ht="18.899999999999999" customHeight="1" x14ac:dyDescent="0.25">
      <c r="A64" s="398">
        <v>58</v>
      </c>
      <c r="B64" s="103"/>
      <c r="C64" s="103"/>
      <c r="D64" s="104"/>
      <c r="E64" s="411"/>
      <c r="F64" s="625"/>
      <c r="G64" s="663"/>
      <c r="H64" s="395" t="e">
        <f>IF(AND(O64="",#REF!&gt;0,#REF!&lt;5),I64,)</f>
        <v>#REF!</v>
      </c>
      <c r="I64" s="393" t="str">
        <f>IF(D64="","ZZZ9",IF(AND(#REF!&gt;0,#REF!&lt;5),D64&amp;#REF!,D64&amp;"9"))</f>
        <v>ZZZ9</v>
      </c>
      <c r="J64" s="397">
        <f t="shared" si="1"/>
        <v>999</v>
      </c>
      <c r="K64" s="393">
        <f t="shared" si="2"/>
        <v>999</v>
      </c>
      <c r="L64" s="382"/>
      <c r="M64" s="105"/>
      <c r="N64" s="129">
        <f t="shared" si="0"/>
        <v>999</v>
      </c>
      <c r="O64" s="105"/>
    </row>
    <row r="65" spans="1:15" s="11" customFormat="1" ht="18.899999999999999" customHeight="1" x14ac:dyDescent="0.25">
      <c r="A65" s="398">
        <v>59</v>
      </c>
      <c r="B65" s="103"/>
      <c r="C65" s="103"/>
      <c r="D65" s="104"/>
      <c r="E65" s="411"/>
      <c r="F65" s="625"/>
      <c r="G65" s="663"/>
      <c r="H65" s="395" t="e">
        <f>IF(AND(O65="",#REF!&gt;0,#REF!&lt;5),I65,)</f>
        <v>#REF!</v>
      </c>
      <c r="I65" s="393" t="str">
        <f>IF(D65="","ZZZ9",IF(AND(#REF!&gt;0,#REF!&lt;5),D65&amp;#REF!,D65&amp;"9"))</f>
        <v>ZZZ9</v>
      </c>
      <c r="J65" s="397">
        <f t="shared" si="1"/>
        <v>999</v>
      </c>
      <c r="K65" s="393">
        <f t="shared" si="2"/>
        <v>999</v>
      </c>
      <c r="L65" s="382"/>
      <c r="M65" s="105"/>
      <c r="N65" s="129">
        <f t="shared" si="0"/>
        <v>999</v>
      </c>
      <c r="O65" s="105"/>
    </row>
    <row r="66" spans="1:15" s="11" customFormat="1" ht="18.899999999999999" customHeight="1" x14ac:dyDescent="0.25">
      <c r="A66" s="398">
        <v>60</v>
      </c>
      <c r="B66" s="103"/>
      <c r="C66" s="103"/>
      <c r="D66" s="104"/>
      <c r="E66" s="411"/>
      <c r="F66" s="625"/>
      <c r="G66" s="663"/>
      <c r="H66" s="395" t="e">
        <f>IF(AND(O66="",#REF!&gt;0,#REF!&lt;5),I66,)</f>
        <v>#REF!</v>
      </c>
      <c r="I66" s="393" t="str">
        <f>IF(D66="","ZZZ9",IF(AND(#REF!&gt;0,#REF!&lt;5),D66&amp;#REF!,D66&amp;"9"))</f>
        <v>ZZZ9</v>
      </c>
      <c r="J66" s="397">
        <f t="shared" si="1"/>
        <v>999</v>
      </c>
      <c r="K66" s="393">
        <f t="shared" si="2"/>
        <v>999</v>
      </c>
      <c r="L66" s="382"/>
      <c r="M66" s="105"/>
      <c r="N66" s="129">
        <f t="shared" si="0"/>
        <v>999</v>
      </c>
      <c r="O66" s="105"/>
    </row>
    <row r="67" spans="1:15" s="11" customFormat="1" ht="18.899999999999999" customHeight="1" x14ac:dyDescent="0.25">
      <c r="A67" s="398">
        <v>61</v>
      </c>
      <c r="B67" s="103"/>
      <c r="C67" s="103"/>
      <c r="D67" s="104"/>
      <c r="E67" s="411"/>
      <c r="F67" s="625"/>
      <c r="G67" s="663"/>
      <c r="H67" s="395" t="e">
        <f>IF(AND(O67="",#REF!&gt;0,#REF!&lt;5),I67,)</f>
        <v>#REF!</v>
      </c>
      <c r="I67" s="393" t="str">
        <f>IF(D67="","ZZZ9",IF(AND(#REF!&gt;0,#REF!&lt;5),D67&amp;#REF!,D67&amp;"9"))</f>
        <v>ZZZ9</v>
      </c>
      <c r="J67" s="397">
        <f t="shared" si="1"/>
        <v>999</v>
      </c>
      <c r="K67" s="393">
        <f t="shared" si="2"/>
        <v>999</v>
      </c>
      <c r="L67" s="382"/>
      <c r="M67" s="105"/>
      <c r="N67" s="129">
        <f t="shared" si="0"/>
        <v>999</v>
      </c>
      <c r="O67" s="105"/>
    </row>
    <row r="68" spans="1:15" s="11" customFormat="1" ht="18.899999999999999" customHeight="1" x14ac:dyDescent="0.25">
      <c r="A68" s="398">
        <v>62</v>
      </c>
      <c r="B68" s="103"/>
      <c r="C68" s="103"/>
      <c r="D68" s="104"/>
      <c r="E68" s="411"/>
      <c r="F68" s="625"/>
      <c r="G68" s="663"/>
      <c r="H68" s="395" t="e">
        <f>IF(AND(O68="",#REF!&gt;0,#REF!&lt;5),I68,)</f>
        <v>#REF!</v>
      </c>
      <c r="I68" s="393" t="str">
        <f>IF(D68="","ZZZ9",IF(AND(#REF!&gt;0,#REF!&lt;5),D68&amp;#REF!,D68&amp;"9"))</f>
        <v>ZZZ9</v>
      </c>
      <c r="J68" s="397">
        <f t="shared" si="1"/>
        <v>999</v>
      </c>
      <c r="K68" s="393">
        <f t="shared" si="2"/>
        <v>999</v>
      </c>
      <c r="L68" s="382"/>
      <c r="M68" s="105"/>
      <c r="N68" s="129">
        <f t="shared" si="0"/>
        <v>999</v>
      </c>
      <c r="O68" s="105"/>
    </row>
    <row r="69" spans="1:15" s="11" customFormat="1" ht="18.899999999999999" customHeight="1" x14ac:dyDescent="0.25">
      <c r="A69" s="398">
        <v>63</v>
      </c>
      <c r="B69" s="103"/>
      <c r="C69" s="103"/>
      <c r="D69" s="104"/>
      <c r="E69" s="411"/>
      <c r="F69" s="625"/>
      <c r="G69" s="663"/>
      <c r="H69" s="395" t="e">
        <f>IF(AND(O69="",#REF!&gt;0,#REF!&lt;5),I69,)</f>
        <v>#REF!</v>
      </c>
      <c r="I69" s="393" t="str">
        <f>IF(D69="","ZZZ9",IF(AND(#REF!&gt;0,#REF!&lt;5),D69&amp;#REF!,D69&amp;"9"))</f>
        <v>ZZZ9</v>
      </c>
      <c r="J69" s="397">
        <f t="shared" si="1"/>
        <v>999</v>
      </c>
      <c r="K69" s="393">
        <f t="shared" si="2"/>
        <v>999</v>
      </c>
      <c r="L69" s="382"/>
      <c r="M69" s="105"/>
      <c r="N69" s="129">
        <f t="shared" si="0"/>
        <v>999</v>
      </c>
      <c r="O69" s="105"/>
    </row>
    <row r="70" spans="1:15" s="11" customFormat="1" ht="18.899999999999999" customHeight="1" x14ac:dyDescent="0.25">
      <c r="A70" s="398">
        <v>64</v>
      </c>
      <c r="B70" s="103"/>
      <c r="C70" s="103"/>
      <c r="D70" s="104"/>
      <c r="E70" s="411"/>
      <c r="F70" s="625"/>
      <c r="G70" s="663"/>
      <c r="H70" s="395" t="e">
        <f>IF(AND(O70="",#REF!&gt;0,#REF!&lt;5),I70,)</f>
        <v>#REF!</v>
      </c>
      <c r="I70" s="393" t="str">
        <f>IF(D70="","ZZZ9",IF(AND(#REF!&gt;0,#REF!&lt;5),D70&amp;#REF!,D70&amp;"9"))</f>
        <v>ZZZ9</v>
      </c>
      <c r="J70" s="397">
        <f t="shared" si="1"/>
        <v>999</v>
      </c>
      <c r="K70" s="393">
        <f t="shared" si="2"/>
        <v>999</v>
      </c>
      <c r="L70" s="382"/>
      <c r="M70" s="105"/>
      <c r="N70" s="129">
        <f t="shared" si="0"/>
        <v>999</v>
      </c>
      <c r="O70" s="105"/>
    </row>
    <row r="71" spans="1:15" s="11" customFormat="1" ht="18.899999999999999" customHeight="1" x14ac:dyDescent="0.25">
      <c r="A71" s="398">
        <v>65</v>
      </c>
      <c r="B71" s="103"/>
      <c r="C71" s="103"/>
      <c r="D71" s="104"/>
      <c r="E71" s="411"/>
      <c r="F71" s="625"/>
      <c r="G71" s="663"/>
      <c r="H71" s="395" t="e">
        <f>IF(AND(O71="",#REF!&gt;0,#REF!&lt;5),I71,)</f>
        <v>#REF!</v>
      </c>
      <c r="I71" s="393" t="str">
        <f>IF(D71="","ZZZ9",IF(AND(#REF!&gt;0,#REF!&lt;5),D71&amp;#REF!,D71&amp;"9"))</f>
        <v>ZZZ9</v>
      </c>
      <c r="J71" s="397">
        <f t="shared" si="1"/>
        <v>999</v>
      </c>
      <c r="K71" s="393">
        <f t="shared" si="2"/>
        <v>999</v>
      </c>
      <c r="L71" s="382"/>
      <c r="M71" s="105"/>
      <c r="N71" s="129">
        <f t="shared" si="0"/>
        <v>999</v>
      </c>
      <c r="O71" s="105"/>
    </row>
    <row r="72" spans="1:15" s="11" customFormat="1" ht="18.899999999999999" customHeight="1" x14ac:dyDescent="0.25">
      <c r="A72" s="398">
        <v>66</v>
      </c>
      <c r="B72" s="103"/>
      <c r="C72" s="103"/>
      <c r="D72" s="104"/>
      <c r="E72" s="411"/>
      <c r="F72" s="625"/>
      <c r="G72" s="663"/>
      <c r="H72" s="395" t="e">
        <f>IF(AND(O72="",#REF!&gt;0,#REF!&lt;5),I72,)</f>
        <v>#REF!</v>
      </c>
      <c r="I72" s="393" t="str">
        <f>IF(D72="","ZZZ9",IF(AND(#REF!&gt;0,#REF!&lt;5),D72&amp;#REF!,D72&amp;"9"))</f>
        <v>ZZZ9</v>
      </c>
      <c r="J72" s="397">
        <f t="shared" si="1"/>
        <v>999</v>
      </c>
      <c r="K72" s="393">
        <f t="shared" si="2"/>
        <v>999</v>
      </c>
      <c r="L72" s="382"/>
      <c r="M72" s="105"/>
      <c r="N72" s="129">
        <f t="shared" si="0"/>
        <v>999</v>
      </c>
      <c r="O72" s="105"/>
    </row>
    <row r="73" spans="1:15" s="11" customFormat="1" ht="18.899999999999999" customHeight="1" x14ac:dyDescent="0.25">
      <c r="A73" s="398">
        <v>67</v>
      </c>
      <c r="B73" s="103"/>
      <c r="C73" s="103"/>
      <c r="D73" s="104"/>
      <c r="E73" s="411"/>
      <c r="F73" s="625"/>
      <c r="G73" s="663"/>
      <c r="H73" s="395" t="e">
        <f>IF(AND(O73="",#REF!&gt;0,#REF!&lt;5),I73,)</f>
        <v>#REF!</v>
      </c>
      <c r="I73" s="393" t="str">
        <f>IF(D73="","ZZZ9",IF(AND(#REF!&gt;0,#REF!&lt;5),D73&amp;#REF!,D73&amp;"9"))</f>
        <v>ZZZ9</v>
      </c>
      <c r="J73" s="397">
        <f t="shared" si="1"/>
        <v>999</v>
      </c>
      <c r="K73" s="393">
        <f t="shared" si="2"/>
        <v>999</v>
      </c>
      <c r="L73" s="382"/>
      <c r="M73" s="105"/>
      <c r="N73" s="129">
        <f t="shared" si="0"/>
        <v>999</v>
      </c>
      <c r="O73" s="105"/>
    </row>
    <row r="74" spans="1:15" s="11" customFormat="1" ht="18.899999999999999" customHeight="1" x14ac:dyDescent="0.25">
      <c r="A74" s="398">
        <v>68</v>
      </c>
      <c r="B74" s="103"/>
      <c r="C74" s="103"/>
      <c r="D74" s="104"/>
      <c r="E74" s="411"/>
      <c r="F74" s="625"/>
      <c r="G74" s="663"/>
      <c r="H74" s="395" t="e">
        <f>IF(AND(O74="",#REF!&gt;0,#REF!&lt;5),I74,)</f>
        <v>#REF!</v>
      </c>
      <c r="I74" s="393" t="str">
        <f>IF(D74="","ZZZ9",IF(AND(#REF!&gt;0,#REF!&lt;5),D74&amp;#REF!,D74&amp;"9"))</f>
        <v>ZZZ9</v>
      </c>
      <c r="J74" s="397">
        <f t="shared" si="1"/>
        <v>999</v>
      </c>
      <c r="K74" s="393">
        <f t="shared" si="2"/>
        <v>999</v>
      </c>
      <c r="L74" s="382"/>
      <c r="M74" s="105"/>
      <c r="N74" s="129">
        <f t="shared" si="0"/>
        <v>999</v>
      </c>
      <c r="O74" s="105"/>
    </row>
    <row r="75" spans="1:15" s="11" customFormat="1" ht="18.899999999999999" customHeight="1" x14ac:dyDescent="0.25">
      <c r="A75" s="398">
        <v>69</v>
      </c>
      <c r="B75" s="103"/>
      <c r="C75" s="103"/>
      <c r="D75" s="104"/>
      <c r="E75" s="411"/>
      <c r="F75" s="625"/>
      <c r="G75" s="663"/>
      <c r="H75" s="395" t="e">
        <f>IF(AND(O75="",#REF!&gt;0,#REF!&lt;5),I75,)</f>
        <v>#REF!</v>
      </c>
      <c r="I75" s="393" t="str">
        <f>IF(D75="","ZZZ9",IF(AND(#REF!&gt;0,#REF!&lt;5),D75&amp;#REF!,D75&amp;"9"))</f>
        <v>ZZZ9</v>
      </c>
      <c r="J75" s="397">
        <f t="shared" si="1"/>
        <v>999</v>
      </c>
      <c r="K75" s="393">
        <f t="shared" si="2"/>
        <v>999</v>
      </c>
      <c r="L75" s="382"/>
      <c r="M75" s="105"/>
      <c r="N75" s="129">
        <f t="shared" si="0"/>
        <v>999</v>
      </c>
      <c r="O75" s="105"/>
    </row>
    <row r="76" spans="1:15" s="11" customFormat="1" ht="18.899999999999999" customHeight="1" x14ac:dyDescent="0.25">
      <c r="A76" s="398">
        <v>70</v>
      </c>
      <c r="B76" s="103"/>
      <c r="C76" s="103"/>
      <c r="D76" s="104"/>
      <c r="E76" s="411"/>
      <c r="F76" s="625"/>
      <c r="G76" s="663"/>
      <c r="H76" s="395" t="e">
        <f>IF(AND(O76="",#REF!&gt;0,#REF!&lt;5),I76,)</f>
        <v>#REF!</v>
      </c>
      <c r="I76" s="393" t="str">
        <f>IF(D76="","ZZZ9",IF(AND(#REF!&gt;0,#REF!&lt;5),D76&amp;#REF!,D76&amp;"9"))</f>
        <v>ZZZ9</v>
      </c>
      <c r="J76" s="397">
        <f t="shared" si="1"/>
        <v>999</v>
      </c>
      <c r="K76" s="393">
        <f t="shared" si="2"/>
        <v>999</v>
      </c>
      <c r="L76" s="382"/>
      <c r="M76" s="105"/>
      <c r="N76" s="129">
        <f t="shared" si="0"/>
        <v>999</v>
      </c>
      <c r="O76" s="105"/>
    </row>
    <row r="77" spans="1:15" s="11" customFormat="1" ht="18.899999999999999" customHeight="1" x14ac:dyDescent="0.25">
      <c r="A77" s="398">
        <v>71</v>
      </c>
      <c r="B77" s="103"/>
      <c r="C77" s="103"/>
      <c r="D77" s="104"/>
      <c r="E77" s="411"/>
      <c r="F77" s="625"/>
      <c r="G77" s="663"/>
      <c r="H77" s="395" t="e">
        <f>IF(AND(O77="",#REF!&gt;0,#REF!&lt;5),I77,)</f>
        <v>#REF!</v>
      </c>
      <c r="I77" s="393" t="str">
        <f>IF(D77="","ZZZ9",IF(AND(#REF!&gt;0,#REF!&lt;5),D77&amp;#REF!,D77&amp;"9"))</f>
        <v>ZZZ9</v>
      </c>
      <c r="J77" s="397">
        <f t="shared" si="1"/>
        <v>999</v>
      </c>
      <c r="K77" s="393">
        <f t="shared" si="2"/>
        <v>999</v>
      </c>
      <c r="L77" s="382"/>
      <c r="M77" s="105"/>
      <c r="N77" s="129">
        <f t="shared" si="0"/>
        <v>999</v>
      </c>
      <c r="O77" s="105"/>
    </row>
    <row r="78" spans="1:15" s="11" customFormat="1" ht="18.899999999999999" customHeight="1" x14ac:dyDescent="0.25">
      <c r="A78" s="398">
        <v>72</v>
      </c>
      <c r="B78" s="103"/>
      <c r="C78" s="103"/>
      <c r="D78" s="104"/>
      <c r="E78" s="411"/>
      <c r="F78" s="625"/>
      <c r="G78" s="663"/>
      <c r="H78" s="395" t="e">
        <f>IF(AND(O78="",#REF!&gt;0,#REF!&lt;5),I78,)</f>
        <v>#REF!</v>
      </c>
      <c r="I78" s="393" t="str">
        <f>IF(D78="","ZZZ9",IF(AND(#REF!&gt;0,#REF!&lt;5),D78&amp;#REF!,D78&amp;"9"))</f>
        <v>ZZZ9</v>
      </c>
      <c r="J78" s="397">
        <f t="shared" si="1"/>
        <v>999</v>
      </c>
      <c r="K78" s="393">
        <f t="shared" si="2"/>
        <v>999</v>
      </c>
      <c r="L78" s="382"/>
      <c r="M78" s="105"/>
      <c r="N78" s="129">
        <f t="shared" si="0"/>
        <v>999</v>
      </c>
      <c r="O78" s="105"/>
    </row>
    <row r="79" spans="1:15" s="11" customFormat="1" ht="18.899999999999999" customHeight="1" x14ac:dyDescent="0.25">
      <c r="A79" s="398">
        <v>73</v>
      </c>
      <c r="B79" s="103"/>
      <c r="C79" s="103"/>
      <c r="D79" s="104"/>
      <c r="E79" s="411"/>
      <c r="F79" s="625"/>
      <c r="G79" s="663"/>
      <c r="H79" s="395" t="e">
        <f>IF(AND(O79="",#REF!&gt;0,#REF!&lt;5),I79,)</f>
        <v>#REF!</v>
      </c>
      <c r="I79" s="393" t="str">
        <f>IF(D79="","ZZZ9",IF(AND(#REF!&gt;0,#REF!&lt;5),D79&amp;#REF!,D79&amp;"9"))</f>
        <v>ZZZ9</v>
      </c>
      <c r="J79" s="397">
        <f t="shared" si="1"/>
        <v>999</v>
      </c>
      <c r="K79" s="393">
        <f t="shared" si="2"/>
        <v>999</v>
      </c>
      <c r="L79" s="382"/>
      <c r="M79" s="105"/>
      <c r="N79" s="129">
        <f t="shared" si="0"/>
        <v>999</v>
      </c>
      <c r="O79" s="105"/>
    </row>
    <row r="80" spans="1:15" s="11" customFormat="1" ht="18.899999999999999" customHeight="1" x14ac:dyDescent="0.25">
      <c r="A80" s="398">
        <v>74</v>
      </c>
      <c r="B80" s="103"/>
      <c r="C80" s="103"/>
      <c r="D80" s="104"/>
      <c r="E80" s="411"/>
      <c r="F80" s="625"/>
      <c r="G80" s="663"/>
      <c r="H80" s="395" t="e">
        <f>IF(AND(O80="",#REF!&gt;0,#REF!&lt;5),I80,)</f>
        <v>#REF!</v>
      </c>
      <c r="I80" s="393" t="str">
        <f>IF(D80="","ZZZ9",IF(AND(#REF!&gt;0,#REF!&lt;5),D80&amp;#REF!,D80&amp;"9"))</f>
        <v>ZZZ9</v>
      </c>
      <c r="J80" s="397">
        <f t="shared" si="1"/>
        <v>999</v>
      </c>
      <c r="K80" s="393">
        <f t="shared" si="2"/>
        <v>999</v>
      </c>
      <c r="L80" s="382"/>
      <c r="M80" s="105"/>
      <c r="N80" s="129">
        <f t="shared" si="0"/>
        <v>999</v>
      </c>
      <c r="O80" s="105"/>
    </row>
    <row r="81" spans="1:15" s="11" customFormat="1" ht="18.899999999999999" customHeight="1" x14ac:dyDescent="0.25">
      <c r="A81" s="398">
        <v>75</v>
      </c>
      <c r="B81" s="103"/>
      <c r="C81" s="103"/>
      <c r="D81" s="104"/>
      <c r="E81" s="411"/>
      <c r="F81" s="625"/>
      <c r="G81" s="663"/>
      <c r="H81" s="395" t="e">
        <f>IF(AND(O81="",#REF!&gt;0,#REF!&lt;5),I81,)</f>
        <v>#REF!</v>
      </c>
      <c r="I81" s="393" t="str">
        <f>IF(D81="","ZZZ9",IF(AND(#REF!&gt;0,#REF!&lt;5),D81&amp;#REF!,D81&amp;"9"))</f>
        <v>ZZZ9</v>
      </c>
      <c r="J81" s="397">
        <f t="shared" si="1"/>
        <v>999</v>
      </c>
      <c r="K81" s="393">
        <f t="shared" si="2"/>
        <v>999</v>
      </c>
      <c r="L81" s="382"/>
      <c r="M81" s="105"/>
      <c r="N81" s="129">
        <f t="shared" si="0"/>
        <v>999</v>
      </c>
      <c r="O81" s="105"/>
    </row>
    <row r="82" spans="1:15" s="11" customFormat="1" ht="18.899999999999999" customHeight="1" x14ac:dyDescent="0.25">
      <c r="A82" s="398">
        <v>76</v>
      </c>
      <c r="B82" s="103"/>
      <c r="C82" s="103"/>
      <c r="D82" s="104"/>
      <c r="E82" s="411"/>
      <c r="F82" s="625"/>
      <c r="G82" s="663"/>
      <c r="H82" s="395" t="e">
        <f>IF(AND(O82="",#REF!&gt;0,#REF!&lt;5),I82,)</f>
        <v>#REF!</v>
      </c>
      <c r="I82" s="393" t="str">
        <f>IF(D82="","ZZZ9",IF(AND(#REF!&gt;0,#REF!&lt;5),D82&amp;#REF!,D82&amp;"9"))</f>
        <v>ZZZ9</v>
      </c>
      <c r="J82" s="397">
        <f t="shared" si="1"/>
        <v>999</v>
      </c>
      <c r="K82" s="393">
        <f t="shared" si="2"/>
        <v>999</v>
      </c>
      <c r="L82" s="382"/>
      <c r="M82" s="105"/>
      <c r="N82" s="129">
        <f t="shared" si="0"/>
        <v>999</v>
      </c>
      <c r="O82" s="105"/>
    </row>
    <row r="83" spans="1:15" s="11" customFormat="1" ht="18.899999999999999" customHeight="1" x14ac:dyDescent="0.25">
      <c r="A83" s="398">
        <v>77</v>
      </c>
      <c r="B83" s="103"/>
      <c r="C83" s="103"/>
      <c r="D83" s="104"/>
      <c r="E83" s="411"/>
      <c r="F83" s="625"/>
      <c r="G83" s="663"/>
      <c r="H83" s="395" t="e">
        <f>IF(AND(O83="",#REF!&gt;0,#REF!&lt;5),I83,)</f>
        <v>#REF!</v>
      </c>
      <c r="I83" s="393" t="str">
        <f>IF(D83="","ZZZ9",IF(AND(#REF!&gt;0,#REF!&lt;5),D83&amp;#REF!,D83&amp;"9"))</f>
        <v>ZZZ9</v>
      </c>
      <c r="J83" s="397">
        <f t="shared" si="1"/>
        <v>999</v>
      </c>
      <c r="K83" s="393">
        <f t="shared" si="2"/>
        <v>999</v>
      </c>
      <c r="L83" s="382"/>
      <c r="M83" s="105"/>
      <c r="N83" s="129">
        <f t="shared" si="0"/>
        <v>999</v>
      </c>
      <c r="O83" s="105"/>
    </row>
    <row r="84" spans="1:15" s="11" customFormat="1" ht="18.899999999999999" customHeight="1" x14ac:dyDescent="0.25">
      <c r="A84" s="398">
        <v>78</v>
      </c>
      <c r="B84" s="103"/>
      <c r="C84" s="103"/>
      <c r="D84" s="104"/>
      <c r="E84" s="411"/>
      <c r="F84" s="625"/>
      <c r="G84" s="663"/>
      <c r="H84" s="395" t="e">
        <f>IF(AND(O84="",#REF!&gt;0,#REF!&lt;5),I84,)</f>
        <v>#REF!</v>
      </c>
      <c r="I84" s="393" t="str">
        <f>IF(D84="","ZZZ9",IF(AND(#REF!&gt;0,#REF!&lt;5),D84&amp;#REF!,D84&amp;"9"))</f>
        <v>ZZZ9</v>
      </c>
      <c r="J84" s="397">
        <f t="shared" si="1"/>
        <v>999</v>
      </c>
      <c r="K84" s="393">
        <f t="shared" si="2"/>
        <v>999</v>
      </c>
      <c r="L84" s="382"/>
      <c r="M84" s="105"/>
      <c r="N84" s="129">
        <f t="shared" si="0"/>
        <v>999</v>
      </c>
      <c r="O84" s="105"/>
    </row>
    <row r="85" spans="1:15" s="11" customFormat="1" ht="18.899999999999999" customHeight="1" x14ac:dyDescent="0.25">
      <c r="A85" s="398">
        <v>79</v>
      </c>
      <c r="B85" s="103"/>
      <c r="C85" s="103"/>
      <c r="D85" s="104"/>
      <c r="E85" s="411"/>
      <c r="F85" s="625"/>
      <c r="G85" s="663"/>
      <c r="H85" s="395" t="e">
        <f>IF(AND(O85="",#REF!&gt;0,#REF!&lt;5),I85,)</f>
        <v>#REF!</v>
      </c>
      <c r="I85" s="393" t="str">
        <f>IF(D85="","ZZZ9",IF(AND(#REF!&gt;0,#REF!&lt;5),D85&amp;#REF!,D85&amp;"9"))</f>
        <v>ZZZ9</v>
      </c>
      <c r="J85" s="397">
        <f t="shared" si="1"/>
        <v>999</v>
      </c>
      <c r="K85" s="393">
        <f t="shared" si="2"/>
        <v>999</v>
      </c>
      <c r="L85" s="382"/>
      <c r="M85" s="105"/>
      <c r="N85" s="129">
        <f t="shared" si="0"/>
        <v>999</v>
      </c>
      <c r="O85" s="105"/>
    </row>
    <row r="86" spans="1:15" s="11" customFormat="1" ht="18.899999999999999" customHeight="1" x14ac:dyDescent="0.25">
      <c r="A86" s="398">
        <v>80</v>
      </c>
      <c r="B86" s="103"/>
      <c r="C86" s="103"/>
      <c r="D86" s="104"/>
      <c r="E86" s="411"/>
      <c r="F86" s="625"/>
      <c r="G86" s="663"/>
      <c r="H86" s="395" t="e">
        <f>IF(AND(O86="",#REF!&gt;0,#REF!&lt;5),I86,)</f>
        <v>#REF!</v>
      </c>
      <c r="I86" s="393" t="str">
        <f>IF(D86="","ZZZ9",IF(AND(#REF!&gt;0,#REF!&lt;5),D86&amp;#REF!,D86&amp;"9"))</f>
        <v>ZZZ9</v>
      </c>
      <c r="J86" s="397">
        <f t="shared" si="1"/>
        <v>999</v>
      </c>
      <c r="K86" s="393">
        <f t="shared" si="2"/>
        <v>999</v>
      </c>
      <c r="L86" s="382"/>
      <c r="M86" s="105"/>
      <c r="N86" s="129">
        <f t="shared" si="0"/>
        <v>999</v>
      </c>
      <c r="O86" s="105"/>
    </row>
    <row r="87" spans="1:15" s="11" customFormat="1" ht="18.899999999999999" customHeight="1" x14ac:dyDescent="0.25">
      <c r="A87" s="398">
        <v>81</v>
      </c>
      <c r="B87" s="103"/>
      <c r="C87" s="103"/>
      <c r="D87" s="104"/>
      <c r="E87" s="411"/>
      <c r="F87" s="625"/>
      <c r="G87" s="663"/>
      <c r="H87" s="395" t="e">
        <f>IF(AND(O87="",#REF!&gt;0,#REF!&lt;5),I87,)</f>
        <v>#REF!</v>
      </c>
      <c r="I87" s="393" t="str">
        <f>IF(D87="","ZZZ9",IF(AND(#REF!&gt;0,#REF!&lt;5),D87&amp;#REF!,D87&amp;"9"))</f>
        <v>ZZZ9</v>
      </c>
      <c r="J87" s="397">
        <f t="shared" si="1"/>
        <v>999</v>
      </c>
      <c r="K87" s="393">
        <f t="shared" si="2"/>
        <v>999</v>
      </c>
      <c r="L87" s="382"/>
      <c r="M87" s="105"/>
      <c r="N87" s="129">
        <f t="shared" si="0"/>
        <v>999</v>
      </c>
      <c r="O87" s="105"/>
    </row>
    <row r="88" spans="1:15" s="11" customFormat="1" ht="18.899999999999999" customHeight="1" x14ac:dyDescent="0.25">
      <c r="A88" s="398">
        <v>82</v>
      </c>
      <c r="B88" s="103"/>
      <c r="C88" s="103"/>
      <c r="D88" s="104"/>
      <c r="E88" s="411"/>
      <c r="F88" s="625"/>
      <c r="G88" s="663"/>
      <c r="H88" s="395" t="e">
        <f>IF(AND(O88="",#REF!&gt;0,#REF!&lt;5),I88,)</f>
        <v>#REF!</v>
      </c>
      <c r="I88" s="393" t="str">
        <f>IF(D88="","ZZZ9",IF(AND(#REF!&gt;0,#REF!&lt;5),D88&amp;#REF!,D88&amp;"9"))</f>
        <v>ZZZ9</v>
      </c>
      <c r="J88" s="397">
        <f t="shared" si="1"/>
        <v>999</v>
      </c>
      <c r="K88" s="393">
        <f t="shared" si="2"/>
        <v>999</v>
      </c>
      <c r="L88" s="382"/>
      <c r="M88" s="105"/>
      <c r="N88" s="129">
        <f t="shared" si="0"/>
        <v>999</v>
      </c>
      <c r="O88" s="105"/>
    </row>
    <row r="89" spans="1:15" s="11" customFormat="1" ht="18.899999999999999" customHeight="1" x14ac:dyDescent="0.25">
      <c r="A89" s="398">
        <v>83</v>
      </c>
      <c r="B89" s="103"/>
      <c r="C89" s="103"/>
      <c r="D89" s="104"/>
      <c r="E89" s="411"/>
      <c r="F89" s="625"/>
      <c r="G89" s="663"/>
      <c r="H89" s="395" t="e">
        <f>IF(AND(O89="",#REF!&gt;0,#REF!&lt;5),I89,)</f>
        <v>#REF!</v>
      </c>
      <c r="I89" s="393" t="str">
        <f>IF(D89="","ZZZ9",IF(AND(#REF!&gt;0,#REF!&lt;5),D89&amp;#REF!,D89&amp;"9"))</f>
        <v>ZZZ9</v>
      </c>
      <c r="J89" s="397">
        <f t="shared" si="1"/>
        <v>999</v>
      </c>
      <c r="K89" s="393">
        <f t="shared" si="2"/>
        <v>999</v>
      </c>
      <c r="L89" s="382"/>
      <c r="M89" s="105"/>
      <c r="N89" s="129">
        <f t="shared" si="0"/>
        <v>999</v>
      </c>
      <c r="O89" s="105"/>
    </row>
    <row r="90" spans="1:15" s="11" customFormat="1" ht="18.899999999999999" customHeight="1" x14ac:dyDescent="0.25">
      <c r="A90" s="398">
        <v>84</v>
      </c>
      <c r="B90" s="103"/>
      <c r="C90" s="103"/>
      <c r="D90" s="104"/>
      <c r="E90" s="411"/>
      <c r="F90" s="625"/>
      <c r="G90" s="663"/>
      <c r="H90" s="395" t="e">
        <f>IF(AND(O90="",#REF!&gt;0,#REF!&lt;5),I90,)</f>
        <v>#REF!</v>
      </c>
      <c r="I90" s="393" t="str">
        <f>IF(D90="","ZZZ9",IF(AND(#REF!&gt;0,#REF!&lt;5),D90&amp;#REF!,D90&amp;"9"))</f>
        <v>ZZZ9</v>
      </c>
      <c r="J90" s="397">
        <f t="shared" si="1"/>
        <v>999</v>
      </c>
      <c r="K90" s="393">
        <f t="shared" si="2"/>
        <v>999</v>
      </c>
      <c r="L90" s="382"/>
      <c r="M90" s="105"/>
      <c r="N90" s="129">
        <f t="shared" si="0"/>
        <v>999</v>
      </c>
      <c r="O90" s="105"/>
    </row>
    <row r="91" spans="1:15" s="11" customFormat="1" ht="18.899999999999999" customHeight="1" x14ac:dyDescent="0.25">
      <c r="A91" s="398">
        <v>85</v>
      </c>
      <c r="B91" s="103"/>
      <c r="C91" s="103"/>
      <c r="D91" s="104"/>
      <c r="E91" s="411"/>
      <c r="F91" s="625"/>
      <c r="G91" s="663"/>
      <c r="H91" s="395" t="e">
        <f>IF(AND(O91="",#REF!&gt;0,#REF!&lt;5),I91,)</f>
        <v>#REF!</v>
      </c>
      <c r="I91" s="393" t="str">
        <f>IF(D91="","ZZZ9",IF(AND(#REF!&gt;0,#REF!&lt;5),D91&amp;#REF!,D91&amp;"9"))</f>
        <v>ZZZ9</v>
      </c>
      <c r="J91" s="397">
        <f t="shared" si="1"/>
        <v>999</v>
      </c>
      <c r="K91" s="393">
        <f t="shared" si="2"/>
        <v>999</v>
      </c>
      <c r="L91" s="382"/>
      <c r="M91" s="105"/>
      <c r="N91" s="129">
        <f t="shared" si="0"/>
        <v>999</v>
      </c>
      <c r="O91" s="105"/>
    </row>
    <row r="92" spans="1:15" s="11" customFormat="1" ht="18.899999999999999" customHeight="1" x14ac:dyDescent="0.25">
      <c r="A92" s="398">
        <v>86</v>
      </c>
      <c r="B92" s="103"/>
      <c r="C92" s="103"/>
      <c r="D92" s="104"/>
      <c r="E92" s="411"/>
      <c r="F92" s="625"/>
      <c r="G92" s="663"/>
      <c r="H92" s="395" t="e">
        <f>IF(AND(O92="",#REF!&gt;0,#REF!&lt;5),I92,)</f>
        <v>#REF!</v>
      </c>
      <c r="I92" s="393" t="str">
        <f>IF(D92="","ZZZ9",IF(AND(#REF!&gt;0,#REF!&lt;5),D92&amp;#REF!,D92&amp;"9"))</f>
        <v>ZZZ9</v>
      </c>
      <c r="J92" s="397">
        <f t="shared" si="1"/>
        <v>999</v>
      </c>
      <c r="K92" s="393">
        <f t="shared" si="2"/>
        <v>999</v>
      </c>
      <c r="L92" s="382"/>
      <c r="M92" s="105"/>
      <c r="N92" s="129">
        <f t="shared" si="0"/>
        <v>999</v>
      </c>
      <c r="O92" s="105"/>
    </row>
    <row r="93" spans="1:15" s="11" customFormat="1" ht="18.899999999999999" customHeight="1" x14ac:dyDescent="0.25">
      <c r="A93" s="398">
        <v>87</v>
      </c>
      <c r="B93" s="103"/>
      <c r="C93" s="103"/>
      <c r="D93" s="104"/>
      <c r="E93" s="411"/>
      <c r="F93" s="625"/>
      <c r="G93" s="663"/>
      <c r="H93" s="395" t="e">
        <f>IF(AND(O93="",#REF!&gt;0,#REF!&lt;5),I93,)</f>
        <v>#REF!</v>
      </c>
      <c r="I93" s="393" t="str">
        <f>IF(D93="","ZZZ9",IF(AND(#REF!&gt;0,#REF!&lt;5),D93&amp;#REF!,D93&amp;"9"))</f>
        <v>ZZZ9</v>
      </c>
      <c r="J93" s="397">
        <f t="shared" si="1"/>
        <v>999</v>
      </c>
      <c r="K93" s="393">
        <f t="shared" si="2"/>
        <v>999</v>
      </c>
      <c r="L93" s="382"/>
      <c r="M93" s="105"/>
      <c r="N93" s="129">
        <f t="shared" si="0"/>
        <v>999</v>
      </c>
      <c r="O93" s="105"/>
    </row>
    <row r="94" spans="1:15" s="11" customFormat="1" ht="18.899999999999999" customHeight="1" x14ac:dyDescent="0.25">
      <c r="A94" s="398">
        <v>88</v>
      </c>
      <c r="B94" s="103"/>
      <c r="C94" s="103"/>
      <c r="D94" s="104"/>
      <c r="E94" s="411"/>
      <c r="F94" s="625"/>
      <c r="G94" s="663"/>
      <c r="H94" s="395" t="e">
        <f>IF(AND(O94="",#REF!&gt;0,#REF!&lt;5),I94,)</f>
        <v>#REF!</v>
      </c>
      <c r="I94" s="393" t="str">
        <f>IF(D94="","ZZZ9",IF(AND(#REF!&gt;0,#REF!&lt;5),D94&amp;#REF!,D94&amp;"9"))</f>
        <v>ZZZ9</v>
      </c>
      <c r="J94" s="397">
        <f t="shared" si="1"/>
        <v>999</v>
      </c>
      <c r="K94" s="393">
        <f t="shared" si="2"/>
        <v>999</v>
      </c>
      <c r="L94" s="382"/>
      <c r="M94" s="105"/>
      <c r="N94" s="129">
        <f t="shared" ref="N94:N122" si="3">IF(L94="DA",1,IF(L94="WC",2,IF(L94="SE",3,IF(L94="Q",4,IF(L94="LL",5,999)))))</f>
        <v>999</v>
      </c>
      <c r="O94" s="105"/>
    </row>
    <row r="95" spans="1:15" s="11" customFormat="1" ht="18.899999999999999" customHeight="1" x14ac:dyDescent="0.25">
      <c r="A95" s="398">
        <v>89</v>
      </c>
      <c r="B95" s="103"/>
      <c r="C95" s="103"/>
      <c r="D95" s="104"/>
      <c r="E95" s="411"/>
      <c r="F95" s="625"/>
      <c r="G95" s="663"/>
      <c r="H95" s="395" t="e">
        <f>IF(AND(O95="",#REF!&gt;0,#REF!&lt;5),I95,)</f>
        <v>#REF!</v>
      </c>
      <c r="I95" s="393" t="str">
        <f>IF(D95="","ZZZ9",IF(AND(#REF!&gt;0,#REF!&lt;5),D95&amp;#REF!,D95&amp;"9"))</f>
        <v>ZZZ9</v>
      </c>
      <c r="J95" s="397">
        <f t="shared" si="1"/>
        <v>999</v>
      </c>
      <c r="K95" s="393">
        <f t="shared" si="2"/>
        <v>999</v>
      </c>
      <c r="L95" s="382"/>
      <c r="M95" s="105"/>
      <c r="N95" s="129">
        <f t="shared" si="3"/>
        <v>999</v>
      </c>
      <c r="O95" s="105"/>
    </row>
    <row r="96" spans="1:15" s="11" customFormat="1" ht="18.899999999999999" customHeight="1" x14ac:dyDescent="0.25">
      <c r="A96" s="398">
        <v>90</v>
      </c>
      <c r="B96" s="103"/>
      <c r="C96" s="103"/>
      <c r="D96" s="104"/>
      <c r="E96" s="411"/>
      <c r="F96" s="625"/>
      <c r="G96" s="663"/>
      <c r="H96" s="395" t="e">
        <f>IF(AND(O96="",#REF!&gt;0,#REF!&lt;5),I96,)</f>
        <v>#REF!</v>
      </c>
      <c r="I96" s="393" t="str">
        <f>IF(D96="","ZZZ9",IF(AND(#REF!&gt;0,#REF!&lt;5),D96&amp;#REF!,D96&amp;"9"))</f>
        <v>ZZZ9</v>
      </c>
      <c r="J96" s="397">
        <f t="shared" si="1"/>
        <v>999</v>
      </c>
      <c r="K96" s="393">
        <f t="shared" si="2"/>
        <v>999</v>
      </c>
      <c r="L96" s="382"/>
      <c r="M96" s="105"/>
      <c r="N96" s="129">
        <f t="shared" si="3"/>
        <v>999</v>
      </c>
      <c r="O96" s="105"/>
    </row>
    <row r="97" spans="1:15" s="11" customFormat="1" ht="18.899999999999999" customHeight="1" x14ac:dyDescent="0.25">
      <c r="A97" s="398">
        <v>91</v>
      </c>
      <c r="B97" s="103"/>
      <c r="C97" s="103"/>
      <c r="D97" s="104"/>
      <c r="E97" s="411"/>
      <c r="F97" s="625"/>
      <c r="G97" s="663"/>
      <c r="H97" s="395" t="e">
        <f>IF(AND(O97="",#REF!&gt;0,#REF!&lt;5),I97,)</f>
        <v>#REF!</v>
      </c>
      <c r="I97" s="393" t="str">
        <f>IF(D97="","ZZZ9",IF(AND(#REF!&gt;0,#REF!&lt;5),D97&amp;#REF!,D97&amp;"9"))</f>
        <v>ZZZ9</v>
      </c>
      <c r="J97" s="397">
        <f t="shared" ref="J97:J122" si="4">IF(O97="",999,O97)</f>
        <v>999</v>
      </c>
      <c r="K97" s="393">
        <f t="shared" ref="K97:K122" si="5">IF(N97=999,999,1)</f>
        <v>999</v>
      </c>
      <c r="L97" s="382"/>
      <c r="M97" s="105"/>
      <c r="N97" s="129">
        <f t="shared" si="3"/>
        <v>999</v>
      </c>
      <c r="O97" s="105"/>
    </row>
    <row r="98" spans="1:15" s="11" customFormat="1" ht="18.899999999999999" customHeight="1" x14ac:dyDescent="0.25">
      <c r="A98" s="398">
        <v>92</v>
      </c>
      <c r="B98" s="103"/>
      <c r="C98" s="103"/>
      <c r="D98" s="104"/>
      <c r="E98" s="411"/>
      <c r="F98" s="625"/>
      <c r="G98" s="663"/>
      <c r="H98" s="395" t="e">
        <f>IF(AND(O98="",#REF!&gt;0,#REF!&lt;5),I98,)</f>
        <v>#REF!</v>
      </c>
      <c r="I98" s="393" t="str">
        <f>IF(D98="","ZZZ9",IF(AND(#REF!&gt;0,#REF!&lt;5),D98&amp;#REF!,D98&amp;"9"))</f>
        <v>ZZZ9</v>
      </c>
      <c r="J98" s="397">
        <f t="shared" si="4"/>
        <v>999</v>
      </c>
      <c r="K98" s="393">
        <f t="shared" si="5"/>
        <v>999</v>
      </c>
      <c r="L98" s="382"/>
      <c r="M98" s="105"/>
      <c r="N98" s="129">
        <f t="shared" si="3"/>
        <v>999</v>
      </c>
      <c r="O98" s="105"/>
    </row>
    <row r="99" spans="1:15" s="11" customFormat="1" ht="18.899999999999999" customHeight="1" x14ac:dyDescent="0.25">
      <c r="A99" s="398">
        <v>93</v>
      </c>
      <c r="B99" s="103"/>
      <c r="C99" s="103"/>
      <c r="D99" s="104"/>
      <c r="E99" s="411"/>
      <c r="F99" s="625"/>
      <c r="G99" s="663"/>
      <c r="H99" s="395" t="e">
        <f>IF(AND(O99="",#REF!&gt;0,#REF!&lt;5),I99,)</f>
        <v>#REF!</v>
      </c>
      <c r="I99" s="393" t="str">
        <f>IF(D99="","ZZZ9",IF(AND(#REF!&gt;0,#REF!&lt;5),D99&amp;#REF!,D99&amp;"9"))</f>
        <v>ZZZ9</v>
      </c>
      <c r="J99" s="397">
        <f t="shared" si="4"/>
        <v>999</v>
      </c>
      <c r="K99" s="393">
        <f t="shared" si="5"/>
        <v>999</v>
      </c>
      <c r="L99" s="382"/>
      <c r="M99" s="105"/>
      <c r="N99" s="129">
        <f t="shared" si="3"/>
        <v>999</v>
      </c>
      <c r="O99" s="105"/>
    </row>
    <row r="100" spans="1:15" s="11" customFormat="1" ht="18.899999999999999" customHeight="1" x14ac:dyDescent="0.25">
      <c r="A100" s="398">
        <v>94</v>
      </c>
      <c r="B100" s="103"/>
      <c r="C100" s="103"/>
      <c r="D100" s="104"/>
      <c r="E100" s="411"/>
      <c r="F100" s="625"/>
      <c r="G100" s="663"/>
      <c r="H100" s="395" t="e">
        <f>IF(AND(O100="",#REF!&gt;0,#REF!&lt;5),I100,)</f>
        <v>#REF!</v>
      </c>
      <c r="I100" s="393" t="str">
        <f>IF(D100="","ZZZ9",IF(AND(#REF!&gt;0,#REF!&lt;5),D100&amp;#REF!,D100&amp;"9"))</f>
        <v>ZZZ9</v>
      </c>
      <c r="J100" s="397">
        <f t="shared" si="4"/>
        <v>999</v>
      </c>
      <c r="K100" s="393">
        <f t="shared" si="5"/>
        <v>999</v>
      </c>
      <c r="L100" s="382"/>
      <c r="M100" s="105"/>
      <c r="N100" s="129">
        <f t="shared" si="3"/>
        <v>999</v>
      </c>
      <c r="O100" s="105"/>
    </row>
    <row r="101" spans="1:15" s="11" customFormat="1" ht="18.899999999999999" customHeight="1" x14ac:dyDescent="0.25">
      <c r="A101" s="398">
        <v>95</v>
      </c>
      <c r="B101" s="103"/>
      <c r="C101" s="103"/>
      <c r="D101" s="104"/>
      <c r="E101" s="411"/>
      <c r="F101" s="625"/>
      <c r="G101" s="663"/>
      <c r="H101" s="395" t="e">
        <f>IF(AND(O101="",#REF!&gt;0,#REF!&lt;5),I101,)</f>
        <v>#REF!</v>
      </c>
      <c r="I101" s="393" t="str">
        <f>IF(D101="","ZZZ9",IF(AND(#REF!&gt;0,#REF!&lt;5),D101&amp;#REF!,D101&amp;"9"))</f>
        <v>ZZZ9</v>
      </c>
      <c r="J101" s="397">
        <f t="shared" si="4"/>
        <v>999</v>
      </c>
      <c r="K101" s="393">
        <f t="shared" si="5"/>
        <v>999</v>
      </c>
      <c r="L101" s="382"/>
      <c r="M101" s="105"/>
      <c r="N101" s="129">
        <f t="shared" si="3"/>
        <v>999</v>
      </c>
      <c r="O101" s="105"/>
    </row>
    <row r="102" spans="1:15" s="11" customFormat="1" ht="18.899999999999999" customHeight="1" x14ac:dyDescent="0.25">
      <c r="A102" s="398">
        <v>96</v>
      </c>
      <c r="B102" s="103"/>
      <c r="C102" s="103"/>
      <c r="D102" s="104"/>
      <c r="E102" s="411"/>
      <c r="F102" s="625"/>
      <c r="G102" s="663"/>
      <c r="H102" s="395" t="e">
        <f>IF(AND(O102="",#REF!&gt;0,#REF!&lt;5),I102,)</f>
        <v>#REF!</v>
      </c>
      <c r="I102" s="393" t="str">
        <f>IF(D102="","ZZZ9",IF(AND(#REF!&gt;0,#REF!&lt;5),D102&amp;#REF!,D102&amp;"9"))</f>
        <v>ZZZ9</v>
      </c>
      <c r="J102" s="397">
        <f t="shared" si="4"/>
        <v>999</v>
      </c>
      <c r="K102" s="393">
        <f t="shared" si="5"/>
        <v>999</v>
      </c>
      <c r="L102" s="382"/>
      <c r="M102" s="105"/>
      <c r="N102" s="129">
        <f t="shared" si="3"/>
        <v>999</v>
      </c>
      <c r="O102" s="105"/>
    </row>
    <row r="103" spans="1:15" s="11" customFormat="1" ht="18.899999999999999" customHeight="1" x14ac:dyDescent="0.25">
      <c r="A103" s="398">
        <v>97</v>
      </c>
      <c r="B103" s="103"/>
      <c r="C103" s="103"/>
      <c r="D103" s="104"/>
      <c r="E103" s="411"/>
      <c r="F103" s="625"/>
      <c r="G103" s="663"/>
      <c r="H103" s="395" t="e">
        <f>IF(AND(O103="",#REF!&gt;0,#REF!&lt;5),I103,)</f>
        <v>#REF!</v>
      </c>
      <c r="I103" s="393" t="str">
        <f>IF(D103="","ZZZ9",IF(AND(#REF!&gt;0,#REF!&lt;5),D103&amp;#REF!,D103&amp;"9"))</f>
        <v>ZZZ9</v>
      </c>
      <c r="J103" s="397">
        <f t="shared" si="4"/>
        <v>999</v>
      </c>
      <c r="K103" s="393">
        <f t="shared" si="5"/>
        <v>999</v>
      </c>
      <c r="L103" s="382"/>
      <c r="M103" s="105"/>
      <c r="N103" s="129">
        <f t="shared" si="3"/>
        <v>999</v>
      </c>
      <c r="O103" s="105"/>
    </row>
    <row r="104" spans="1:15" s="11" customFormat="1" ht="18.899999999999999" customHeight="1" x14ac:dyDescent="0.25">
      <c r="A104" s="398">
        <v>98</v>
      </c>
      <c r="B104" s="103"/>
      <c r="C104" s="103"/>
      <c r="D104" s="104"/>
      <c r="E104" s="411"/>
      <c r="F104" s="625"/>
      <c r="G104" s="663"/>
      <c r="H104" s="395" t="e">
        <f>IF(AND(O104="",#REF!&gt;0,#REF!&lt;5),I104,)</f>
        <v>#REF!</v>
      </c>
      <c r="I104" s="393" t="str">
        <f>IF(D104="","ZZZ9",IF(AND(#REF!&gt;0,#REF!&lt;5),D104&amp;#REF!,D104&amp;"9"))</f>
        <v>ZZZ9</v>
      </c>
      <c r="J104" s="397">
        <f t="shared" si="4"/>
        <v>999</v>
      </c>
      <c r="K104" s="393">
        <f t="shared" si="5"/>
        <v>999</v>
      </c>
      <c r="L104" s="382"/>
      <c r="M104" s="105"/>
      <c r="N104" s="129">
        <f t="shared" si="3"/>
        <v>999</v>
      </c>
      <c r="O104" s="105"/>
    </row>
    <row r="105" spans="1:15" s="11" customFormat="1" ht="18.899999999999999" customHeight="1" x14ac:dyDescent="0.25">
      <c r="A105" s="398">
        <v>99</v>
      </c>
      <c r="B105" s="103"/>
      <c r="C105" s="103"/>
      <c r="D105" s="104"/>
      <c r="E105" s="411"/>
      <c r="F105" s="625"/>
      <c r="G105" s="663"/>
      <c r="H105" s="395" t="e">
        <f>IF(AND(O105="",#REF!&gt;0,#REF!&lt;5),I105,)</f>
        <v>#REF!</v>
      </c>
      <c r="I105" s="393" t="str">
        <f>IF(D105="","ZZZ9",IF(AND(#REF!&gt;0,#REF!&lt;5),D105&amp;#REF!,D105&amp;"9"))</f>
        <v>ZZZ9</v>
      </c>
      <c r="J105" s="397">
        <f t="shared" si="4"/>
        <v>999</v>
      </c>
      <c r="K105" s="393">
        <f t="shared" si="5"/>
        <v>999</v>
      </c>
      <c r="L105" s="382"/>
      <c r="M105" s="105"/>
      <c r="N105" s="129">
        <f t="shared" si="3"/>
        <v>999</v>
      </c>
      <c r="O105" s="105"/>
    </row>
    <row r="106" spans="1:15" s="11" customFormat="1" ht="18.899999999999999" customHeight="1" x14ac:dyDescent="0.25">
      <c r="A106" s="398">
        <v>100</v>
      </c>
      <c r="B106" s="103"/>
      <c r="C106" s="103"/>
      <c r="D106" s="104"/>
      <c r="E106" s="411"/>
      <c r="F106" s="625"/>
      <c r="G106" s="663"/>
      <c r="H106" s="395" t="e">
        <f>IF(AND(O106="",#REF!&gt;0,#REF!&lt;5),I106,)</f>
        <v>#REF!</v>
      </c>
      <c r="I106" s="393" t="str">
        <f>IF(D106="","ZZZ9",IF(AND(#REF!&gt;0,#REF!&lt;5),D106&amp;#REF!,D106&amp;"9"))</f>
        <v>ZZZ9</v>
      </c>
      <c r="J106" s="397">
        <f t="shared" si="4"/>
        <v>999</v>
      </c>
      <c r="K106" s="393">
        <f t="shared" si="5"/>
        <v>999</v>
      </c>
      <c r="L106" s="382"/>
      <c r="M106" s="105"/>
      <c r="N106" s="129">
        <f t="shared" si="3"/>
        <v>999</v>
      </c>
      <c r="O106" s="105"/>
    </row>
    <row r="107" spans="1:15" s="11" customFormat="1" ht="18.899999999999999" customHeight="1" x14ac:dyDescent="0.25">
      <c r="A107" s="398">
        <v>101</v>
      </c>
      <c r="B107" s="103"/>
      <c r="C107" s="103"/>
      <c r="D107" s="104"/>
      <c r="E107" s="411"/>
      <c r="F107" s="625"/>
      <c r="G107" s="663"/>
      <c r="H107" s="395" t="e">
        <f>IF(AND(O107="",#REF!&gt;0,#REF!&lt;5),I107,)</f>
        <v>#REF!</v>
      </c>
      <c r="I107" s="393" t="str">
        <f>IF(D107="","ZZZ9",IF(AND(#REF!&gt;0,#REF!&lt;5),D107&amp;#REF!,D107&amp;"9"))</f>
        <v>ZZZ9</v>
      </c>
      <c r="J107" s="397">
        <f t="shared" si="4"/>
        <v>999</v>
      </c>
      <c r="K107" s="393">
        <f t="shared" si="5"/>
        <v>999</v>
      </c>
      <c r="L107" s="382"/>
      <c r="M107" s="105"/>
      <c r="N107" s="129">
        <f t="shared" si="3"/>
        <v>999</v>
      </c>
      <c r="O107" s="105"/>
    </row>
    <row r="108" spans="1:15" s="11" customFormat="1" ht="18.899999999999999" customHeight="1" x14ac:dyDescent="0.25">
      <c r="A108" s="398">
        <v>102</v>
      </c>
      <c r="B108" s="103"/>
      <c r="C108" s="103"/>
      <c r="D108" s="104"/>
      <c r="E108" s="411"/>
      <c r="F108" s="625"/>
      <c r="G108" s="663"/>
      <c r="H108" s="395" t="e">
        <f>IF(AND(O108="",#REF!&gt;0,#REF!&lt;5),I108,)</f>
        <v>#REF!</v>
      </c>
      <c r="I108" s="393" t="str">
        <f>IF(D108="","ZZZ9",IF(AND(#REF!&gt;0,#REF!&lt;5),D108&amp;#REF!,D108&amp;"9"))</f>
        <v>ZZZ9</v>
      </c>
      <c r="J108" s="397">
        <f t="shared" si="4"/>
        <v>999</v>
      </c>
      <c r="K108" s="393">
        <f t="shared" si="5"/>
        <v>999</v>
      </c>
      <c r="L108" s="382"/>
      <c r="M108" s="105"/>
      <c r="N108" s="129">
        <f t="shared" si="3"/>
        <v>999</v>
      </c>
      <c r="O108" s="105"/>
    </row>
    <row r="109" spans="1:15" s="11" customFormat="1" ht="18.899999999999999" customHeight="1" x14ac:dyDescent="0.25">
      <c r="A109" s="398">
        <v>103</v>
      </c>
      <c r="B109" s="103"/>
      <c r="C109" s="103"/>
      <c r="D109" s="104"/>
      <c r="E109" s="411"/>
      <c r="F109" s="625"/>
      <c r="G109" s="663"/>
      <c r="H109" s="395" t="e">
        <f>IF(AND(O109="",#REF!&gt;0,#REF!&lt;5),I109,)</f>
        <v>#REF!</v>
      </c>
      <c r="I109" s="393" t="str">
        <f>IF(D109="","ZZZ9",IF(AND(#REF!&gt;0,#REF!&lt;5),D109&amp;#REF!,D109&amp;"9"))</f>
        <v>ZZZ9</v>
      </c>
      <c r="J109" s="397">
        <f t="shared" si="4"/>
        <v>999</v>
      </c>
      <c r="K109" s="393">
        <f t="shared" si="5"/>
        <v>999</v>
      </c>
      <c r="L109" s="382"/>
      <c r="M109" s="105"/>
      <c r="N109" s="129">
        <f t="shared" si="3"/>
        <v>999</v>
      </c>
      <c r="O109" s="105"/>
    </row>
    <row r="110" spans="1:15" s="11" customFormat="1" ht="18.899999999999999" customHeight="1" x14ac:dyDescent="0.25">
      <c r="A110" s="398">
        <v>104</v>
      </c>
      <c r="B110" s="103"/>
      <c r="C110" s="103"/>
      <c r="D110" s="104"/>
      <c r="E110" s="411"/>
      <c r="F110" s="625"/>
      <c r="G110" s="663"/>
      <c r="H110" s="395" t="e">
        <f>IF(AND(O110="",#REF!&gt;0,#REF!&lt;5),I110,)</f>
        <v>#REF!</v>
      </c>
      <c r="I110" s="393" t="str">
        <f>IF(D110="","ZZZ9",IF(AND(#REF!&gt;0,#REF!&lt;5),D110&amp;#REF!,D110&amp;"9"))</f>
        <v>ZZZ9</v>
      </c>
      <c r="J110" s="397">
        <f t="shared" si="4"/>
        <v>999</v>
      </c>
      <c r="K110" s="393">
        <f t="shared" si="5"/>
        <v>999</v>
      </c>
      <c r="L110" s="382"/>
      <c r="M110" s="105"/>
      <c r="N110" s="129">
        <f t="shared" si="3"/>
        <v>999</v>
      </c>
      <c r="O110" s="105"/>
    </row>
    <row r="111" spans="1:15" s="11" customFormat="1" ht="18.899999999999999" customHeight="1" x14ac:dyDescent="0.25">
      <c r="A111" s="398">
        <v>105</v>
      </c>
      <c r="B111" s="103"/>
      <c r="C111" s="103"/>
      <c r="D111" s="104"/>
      <c r="E111" s="411"/>
      <c r="F111" s="625"/>
      <c r="G111" s="663"/>
      <c r="H111" s="395" t="e">
        <f>IF(AND(O111="",#REF!&gt;0,#REF!&lt;5),I111,)</f>
        <v>#REF!</v>
      </c>
      <c r="I111" s="393" t="str">
        <f>IF(D111="","ZZZ9",IF(AND(#REF!&gt;0,#REF!&lt;5),D111&amp;#REF!,D111&amp;"9"))</f>
        <v>ZZZ9</v>
      </c>
      <c r="J111" s="397">
        <f t="shared" si="4"/>
        <v>999</v>
      </c>
      <c r="K111" s="393">
        <f t="shared" si="5"/>
        <v>999</v>
      </c>
      <c r="L111" s="382"/>
      <c r="M111" s="105"/>
      <c r="N111" s="129">
        <f t="shared" si="3"/>
        <v>999</v>
      </c>
      <c r="O111" s="105"/>
    </row>
    <row r="112" spans="1:15" s="11" customFormat="1" ht="18.899999999999999" customHeight="1" x14ac:dyDescent="0.25">
      <c r="A112" s="398">
        <v>106</v>
      </c>
      <c r="B112" s="103"/>
      <c r="C112" s="103"/>
      <c r="D112" s="104"/>
      <c r="E112" s="411"/>
      <c r="F112" s="625"/>
      <c r="G112" s="663"/>
      <c r="H112" s="395" t="e">
        <f>IF(AND(O112="",#REF!&gt;0,#REF!&lt;5),I112,)</f>
        <v>#REF!</v>
      </c>
      <c r="I112" s="393" t="str">
        <f>IF(D112="","ZZZ9",IF(AND(#REF!&gt;0,#REF!&lt;5),D112&amp;#REF!,D112&amp;"9"))</f>
        <v>ZZZ9</v>
      </c>
      <c r="J112" s="397">
        <f t="shared" si="4"/>
        <v>999</v>
      </c>
      <c r="K112" s="393">
        <f t="shared" si="5"/>
        <v>999</v>
      </c>
      <c r="L112" s="382"/>
      <c r="M112" s="105"/>
      <c r="N112" s="129">
        <f t="shared" si="3"/>
        <v>999</v>
      </c>
      <c r="O112" s="105"/>
    </row>
    <row r="113" spans="1:15" s="11" customFormat="1" ht="18.899999999999999" customHeight="1" x14ac:dyDescent="0.25">
      <c r="A113" s="398">
        <v>107</v>
      </c>
      <c r="B113" s="103"/>
      <c r="C113" s="103"/>
      <c r="D113" s="104"/>
      <c r="E113" s="411"/>
      <c r="F113" s="625"/>
      <c r="G113" s="663"/>
      <c r="H113" s="395" t="e">
        <f>IF(AND(O113="",#REF!&gt;0,#REF!&lt;5),I113,)</f>
        <v>#REF!</v>
      </c>
      <c r="I113" s="393" t="str">
        <f>IF(D113="","ZZZ9",IF(AND(#REF!&gt;0,#REF!&lt;5),D113&amp;#REF!,D113&amp;"9"))</f>
        <v>ZZZ9</v>
      </c>
      <c r="J113" s="397">
        <f t="shared" si="4"/>
        <v>999</v>
      </c>
      <c r="K113" s="393">
        <f t="shared" si="5"/>
        <v>999</v>
      </c>
      <c r="L113" s="382"/>
      <c r="M113" s="105"/>
      <c r="N113" s="129">
        <f t="shared" si="3"/>
        <v>999</v>
      </c>
      <c r="O113" s="105"/>
    </row>
    <row r="114" spans="1:15" s="11" customFormat="1" ht="18.899999999999999" customHeight="1" x14ac:dyDescent="0.25">
      <c r="A114" s="398">
        <v>108</v>
      </c>
      <c r="B114" s="103"/>
      <c r="C114" s="103"/>
      <c r="D114" s="104"/>
      <c r="E114" s="411"/>
      <c r="F114" s="625"/>
      <c r="G114" s="663"/>
      <c r="H114" s="395" t="e">
        <f>IF(AND(O114="",#REF!&gt;0,#REF!&lt;5),I114,)</f>
        <v>#REF!</v>
      </c>
      <c r="I114" s="393" t="str">
        <f>IF(D114="","ZZZ9",IF(AND(#REF!&gt;0,#REF!&lt;5),D114&amp;#REF!,D114&amp;"9"))</f>
        <v>ZZZ9</v>
      </c>
      <c r="J114" s="397">
        <f t="shared" si="4"/>
        <v>999</v>
      </c>
      <c r="K114" s="393">
        <f t="shared" si="5"/>
        <v>999</v>
      </c>
      <c r="L114" s="382"/>
      <c r="M114" s="105"/>
      <c r="N114" s="129">
        <f t="shared" si="3"/>
        <v>999</v>
      </c>
      <c r="O114" s="105"/>
    </row>
    <row r="115" spans="1:15" s="11" customFormat="1" ht="18.899999999999999" customHeight="1" x14ac:dyDescent="0.25">
      <c r="A115" s="398">
        <v>109</v>
      </c>
      <c r="B115" s="103"/>
      <c r="C115" s="103"/>
      <c r="D115" s="104"/>
      <c r="E115" s="411"/>
      <c r="F115" s="625"/>
      <c r="G115" s="663"/>
      <c r="H115" s="395" t="e">
        <f>IF(AND(O115="",#REF!&gt;0,#REF!&lt;5),I115,)</f>
        <v>#REF!</v>
      </c>
      <c r="I115" s="393" t="str">
        <f>IF(D115="","ZZZ9",IF(AND(#REF!&gt;0,#REF!&lt;5),D115&amp;#REF!,D115&amp;"9"))</f>
        <v>ZZZ9</v>
      </c>
      <c r="J115" s="397">
        <f t="shared" si="4"/>
        <v>999</v>
      </c>
      <c r="K115" s="393">
        <f t="shared" si="5"/>
        <v>999</v>
      </c>
      <c r="L115" s="382"/>
      <c r="M115" s="105"/>
      <c r="N115" s="129">
        <f t="shared" si="3"/>
        <v>999</v>
      </c>
      <c r="O115" s="105"/>
    </row>
    <row r="116" spans="1:15" s="11" customFormat="1" ht="18.899999999999999" customHeight="1" x14ac:dyDescent="0.25">
      <c r="A116" s="398">
        <v>110</v>
      </c>
      <c r="B116" s="103"/>
      <c r="C116" s="103"/>
      <c r="D116" s="104"/>
      <c r="E116" s="411"/>
      <c r="F116" s="625"/>
      <c r="G116" s="663"/>
      <c r="H116" s="395" t="e">
        <f>IF(AND(O116="",#REF!&gt;0,#REF!&lt;5),I116,)</f>
        <v>#REF!</v>
      </c>
      <c r="I116" s="393" t="str">
        <f>IF(D116="","ZZZ9",IF(AND(#REF!&gt;0,#REF!&lt;5),D116&amp;#REF!,D116&amp;"9"))</f>
        <v>ZZZ9</v>
      </c>
      <c r="J116" s="397">
        <f t="shared" si="4"/>
        <v>999</v>
      </c>
      <c r="K116" s="393">
        <f t="shared" si="5"/>
        <v>999</v>
      </c>
      <c r="L116" s="382"/>
      <c r="M116" s="105"/>
      <c r="N116" s="129">
        <f t="shared" si="3"/>
        <v>999</v>
      </c>
      <c r="O116" s="105"/>
    </row>
    <row r="117" spans="1:15" s="11" customFormat="1" ht="18.899999999999999" customHeight="1" x14ac:dyDescent="0.25">
      <c r="A117" s="398">
        <v>111</v>
      </c>
      <c r="B117" s="103"/>
      <c r="C117" s="103"/>
      <c r="D117" s="104"/>
      <c r="E117" s="411"/>
      <c r="F117" s="625"/>
      <c r="G117" s="663"/>
      <c r="H117" s="395" t="e">
        <f>IF(AND(O117="",#REF!&gt;0,#REF!&lt;5),I117,)</f>
        <v>#REF!</v>
      </c>
      <c r="I117" s="393" t="str">
        <f>IF(D117="","ZZZ9",IF(AND(#REF!&gt;0,#REF!&lt;5),D117&amp;#REF!,D117&amp;"9"))</f>
        <v>ZZZ9</v>
      </c>
      <c r="J117" s="397">
        <f t="shared" si="4"/>
        <v>999</v>
      </c>
      <c r="K117" s="393">
        <f t="shared" si="5"/>
        <v>999</v>
      </c>
      <c r="L117" s="382"/>
      <c r="M117" s="105"/>
      <c r="N117" s="129">
        <f t="shared" si="3"/>
        <v>999</v>
      </c>
      <c r="O117" s="105"/>
    </row>
    <row r="118" spans="1:15" s="11" customFormat="1" ht="18.899999999999999" customHeight="1" x14ac:dyDescent="0.25">
      <c r="A118" s="398">
        <v>112</v>
      </c>
      <c r="B118" s="103"/>
      <c r="C118" s="103"/>
      <c r="D118" s="104"/>
      <c r="E118" s="411"/>
      <c r="F118" s="625"/>
      <c r="G118" s="663"/>
      <c r="H118" s="395" t="e">
        <f>IF(AND(O118="",#REF!&gt;0,#REF!&lt;5),I118,)</f>
        <v>#REF!</v>
      </c>
      <c r="I118" s="393" t="str">
        <f>IF(D118="","ZZZ9",IF(AND(#REF!&gt;0,#REF!&lt;5),D118&amp;#REF!,D118&amp;"9"))</f>
        <v>ZZZ9</v>
      </c>
      <c r="J118" s="397">
        <f t="shared" si="4"/>
        <v>999</v>
      </c>
      <c r="K118" s="393">
        <f t="shared" si="5"/>
        <v>999</v>
      </c>
      <c r="L118" s="382"/>
      <c r="M118" s="105"/>
      <c r="N118" s="129">
        <f t="shared" si="3"/>
        <v>999</v>
      </c>
      <c r="O118" s="105"/>
    </row>
    <row r="119" spans="1:15" s="11" customFormat="1" ht="18.899999999999999" customHeight="1" x14ac:dyDescent="0.25">
      <c r="A119" s="398">
        <v>113</v>
      </c>
      <c r="B119" s="103"/>
      <c r="C119" s="103"/>
      <c r="D119" s="104"/>
      <c r="E119" s="411"/>
      <c r="F119" s="625"/>
      <c r="G119" s="663"/>
      <c r="H119" s="395" t="e">
        <f>IF(AND(O119="",#REF!&gt;0,#REF!&lt;5),I119,)</f>
        <v>#REF!</v>
      </c>
      <c r="I119" s="393" t="str">
        <f>IF(D119="","ZZZ9",IF(AND(#REF!&gt;0,#REF!&lt;5),D119&amp;#REF!,D119&amp;"9"))</f>
        <v>ZZZ9</v>
      </c>
      <c r="J119" s="397">
        <f t="shared" si="4"/>
        <v>999</v>
      </c>
      <c r="K119" s="393">
        <f t="shared" si="5"/>
        <v>999</v>
      </c>
      <c r="L119" s="382"/>
      <c r="M119" s="105"/>
      <c r="N119" s="129">
        <f t="shared" si="3"/>
        <v>999</v>
      </c>
      <c r="O119" s="105"/>
    </row>
    <row r="120" spans="1:15" s="11" customFormat="1" ht="18.899999999999999" customHeight="1" x14ac:dyDescent="0.25">
      <c r="A120" s="398">
        <v>114</v>
      </c>
      <c r="B120" s="103"/>
      <c r="C120" s="103"/>
      <c r="D120" s="104"/>
      <c r="E120" s="411"/>
      <c r="F120" s="625"/>
      <c r="G120" s="663"/>
      <c r="H120" s="395" t="e">
        <f>IF(AND(O120="",#REF!&gt;0,#REF!&lt;5),I120,)</f>
        <v>#REF!</v>
      </c>
      <c r="I120" s="393" t="str">
        <f>IF(D120="","ZZZ9",IF(AND(#REF!&gt;0,#REF!&lt;5),D120&amp;#REF!,D120&amp;"9"))</f>
        <v>ZZZ9</v>
      </c>
      <c r="J120" s="397">
        <f t="shared" si="4"/>
        <v>999</v>
      </c>
      <c r="K120" s="393">
        <f t="shared" si="5"/>
        <v>999</v>
      </c>
      <c r="L120" s="382"/>
      <c r="M120" s="105"/>
      <c r="N120" s="129">
        <f t="shared" si="3"/>
        <v>999</v>
      </c>
      <c r="O120" s="105"/>
    </row>
    <row r="121" spans="1:15" s="11" customFormat="1" ht="18.899999999999999" customHeight="1" x14ac:dyDescent="0.25">
      <c r="A121" s="398">
        <v>115</v>
      </c>
      <c r="B121" s="103"/>
      <c r="C121" s="103"/>
      <c r="D121" s="104"/>
      <c r="E121" s="411"/>
      <c r="F121" s="625"/>
      <c r="G121" s="663"/>
      <c r="H121" s="395" t="e">
        <f>IF(AND(O121="",#REF!&gt;0,#REF!&lt;5),I121,)</f>
        <v>#REF!</v>
      </c>
      <c r="I121" s="393" t="str">
        <f>IF(D121="","ZZZ9",IF(AND(#REF!&gt;0,#REF!&lt;5),D121&amp;#REF!,D121&amp;"9"))</f>
        <v>ZZZ9</v>
      </c>
      <c r="J121" s="397">
        <f t="shared" si="4"/>
        <v>999</v>
      </c>
      <c r="K121" s="393">
        <f t="shared" si="5"/>
        <v>999</v>
      </c>
      <c r="L121" s="382"/>
      <c r="M121" s="105"/>
      <c r="N121" s="129">
        <f t="shared" si="3"/>
        <v>999</v>
      </c>
      <c r="O121" s="105"/>
    </row>
    <row r="122" spans="1:15" s="11" customFormat="1" ht="18.899999999999999" customHeight="1" x14ac:dyDescent="0.25">
      <c r="A122" s="398">
        <v>116</v>
      </c>
      <c r="B122" s="103"/>
      <c r="C122" s="103"/>
      <c r="D122" s="104"/>
      <c r="E122" s="411"/>
      <c r="F122" s="625"/>
      <c r="G122" s="663"/>
      <c r="H122" s="395" t="e">
        <f>IF(AND(O122="",#REF!&gt;0,#REF!&lt;5),I122,)</f>
        <v>#REF!</v>
      </c>
      <c r="I122" s="393" t="str">
        <f>IF(D122="","ZZZ9",IF(AND(#REF!&gt;0,#REF!&lt;5),D122&amp;#REF!,D122&amp;"9"))</f>
        <v>ZZZ9</v>
      </c>
      <c r="J122" s="397">
        <f t="shared" si="4"/>
        <v>999</v>
      </c>
      <c r="K122" s="393">
        <f t="shared" si="5"/>
        <v>999</v>
      </c>
      <c r="L122" s="382"/>
      <c r="M122" s="105"/>
      <c r="N122" s="129">
        <f t="shared" si="3"/>
        <v>999</v>
      </c>
      <c r="O122" s="105"/>
    </row>
    <row r="123" spans="1:15" s="11" customFormat="1" ht="18.899999999999999" customHeight="1" x14ac:dyDescent="0.25">
      <c r="A123" s="398">
        <v>117</v>
      </c>
      <c r="B123" s="103"/>
      <c r="C123" s="103"/>
      <c r="D123" s="104"/>
      <c r="E123" s="411"/>
      <c r="F123" s="625"/>
      <c r="G123" s="663"/>
      <c r="H123" s="395"/>
      <c r="I123" s="393"/>
      <c r="J123" s="397"/>
      <c r="K123" s="393"/>
      <c r="L123" s="382"/>
      <c r="M123" s="105"/>
      <c r="N123" s="129"/>
      <c r="O123" s="105"/>
    </row>
    <row r="124" spans="1:15" s="11" customFormat="1" ht="18.899999999999999" customHeight="1" x14ac:dyDescent="0.25">
      <c r="A124" s="398">
        <v>118</v>
      </c>
      <c r="B124" s="103"/>
      <c r="C124" s="103"/>
      <c r="D124" s="104"/>
      <c r="E124" s="411"/>
      <c r="F124" s="625"/>
      <c r="G124" s="663"/>
      <c r="H124" s="395"/>
      <c r="I124" s="393"/>
      <c r="J124" s="397"/>
      <c r="K124" s="393"/>
      <c r="L124" s="382"/>
      <c r="M124" s="105"/>
      <c r="N124" s="129"/>
      <c r="O124" s="105"/>
    </row>
    <row r="125" spans="1:15" s="11" customFormat="1" ht="18.899999999999999" customHeight="1" x14ac:dyDescent="0.25">
      <c r="A125" s="398">
        <v>119</v>
      </c>
      <c r="B125" s="103"/>
      <c r="C125" s="103"/>
      <c r="D125" s="104"/>
      <c r="E125" s="411"/>
      <c r="F125" s="625"/>
      <c r="G125" s="663"/>
      <c r="H125" s="395"/>
      <c r="I125" s="393"/>
      <c r="J125" s="397"/>
      <c r="K125" s="393"/>
      <c r="L125" s="382"/>
      <c r="M125" s="105"/>
      <c r="N125" s="129"/>
      <c r="O125" s="105"/>
    </row>
    <row r="126" spans="1:15" s="11" customFormat="1" ht="18.899999999999999" customHeight="1" x14ac:dyDescent="0.25">
      <c r="A126" s="398">
        <v>120</v>
      </c>
      <c r="B126" s="103"/>
      <c r="C126" s="103"/>
      <c r="D126" s="104"/>
      <c r="E126" s="411"/>
      <c r="F126" s="625"/>
      <c r="G126" s="663"/>
      <c r="H126" s="395"/>
      <c r="I126" s="393"/>
      <c r="J126" s="397"/>
      <c r="K126" s="393"/>
      <c r="L126" s="382"/>
      <c r="M126" s="105"/>
      <c r="N126" s="129"/>
      <c r="O126" s="105"/>
    </row>
    <row r="127" spans="1:15" s="11" customFormat="1" ht="18.899999999999999" customHeight="1" x14ac:dyDescent="0.25">
      <c r="A127" s="398">
        <v>121</v>
      </c>
      <c r="B127" s="103"/>
      <c r="C127" s="103"/>
      <c r="D127" s="104"/>
      <c r="E127" s="411"/>
      <c r="F127" s="625"/>
      <c r="G127" s="663"/>
      <c r="H127" s="395"/>
      <c r="I127" s="393"/>
      <c r="J127" s="397"/>
      <c r="K127" s="393"/>
      <c r="L127" s="382"/>
      <c r="M127" s="105"/>
      <c r="N127" s="129"/>
      <c r="O127" s="105"/>
    </row>
    <row r="128" spans="1:15" s="11" customFormat="1" ht="18.899999999999999" customHeight="1" x14ac:dyDescent="0.25">
      <c r="A128" s="398">
        <v>122</v>
      </c>
      <c r="B128" s="103"/>
      <c r="C128" s="103"/>
      <c r="D128" s="104"/>
      <c r="E128" s="411"/>
      <c r="F128" s="625"/>
      <c r="G128" s="663"/>
      <c r="H128" s="395"/>
      <c r="I128" s="393"/>
      <c r="J128" s="397"/>
      <c r="K128" s="393"/>
      <c r="L128" s="382"/>
      <c r="M128" s="105"/>
      <c r="N128" s="129"/>
      <c r="O128" s="105"/>
    </row>
    <row r="129" spans="1:15" s="11" customFormat="1" ht="18.899999999999999" customHeight="1" x14ac:dyDescent="0.25">
      <c r="A129" s="398">
        <v>123</v>
      </c>
      <c r="B129" s="103"/>
      <c r="C129" s="103"/>
      <c r="D129" s="104"/>
      <c r="E129" s="411"/>
      <c r="F129" s="625"/>
      <c r="G129" s="663"/>
      <c r="H129" s="395"/>
      <c r="I129" s="393"/>
      <c r="J129" s="397"/>
      <c r="K129" s="393"/>
      <c r="L129" s="382"/>
      <c r="M129" s="105"/>
      <c r="N129" s="129"/>
      <c r="O129" s="105"/>
    </row>
    <row r="130" spans="1:15" s="11" customFormat="1" ht="18.899999999999999" customHeight="1" x14ac:dyDescent="0.25">
      <c r="A130" s="398">
        <v>124</v>
      </c>
      <c r="B130" s="103"/>
      <c r="C130" s="103"/>
      <c r="D130" s="104"/>
      <c r="E130" s="411"/>
      <c r="F130" s="625"/>
      <c r="G130" s="663"/>
      <c r="H130" s="395"/>
      <c r="I130" s="393"/>
      <c r="J130" s="397"/>
      <c r="K130" s="393"/>
      <c r="L130" s="382"/>
      <c r="M130" s="105"/>
      <c r="N130" s="129"/>
      <c r="O130" s="105"/>
    </row>
    <row r="131" spans="1:15" s="11" customFormat="1" ht="18.899999999999999" customHeight="1" x14ac:dyDescent="0.25">
      <c r="A131" s="398">
        <v>125</v>
      </c>
      <c r="B131" s="103"/>
      <c r="C131" s="103"/>
      <c r="D131" s="104"/>
      <c r="E131" s="411"/>
      <c r="F131" s="625"/>
      <c r="G131" s="663"/>
      <c r="H131" s="395"/>
      <c r="I131" s="393"/>
      <c r="J131" s="397"/>
      <c r="K131" s="393"/>
      <c r="L131" s="382"/>
      <c r="M131" s="105"/>
      <c r="N131" s="129"/>
      <c r="O131" s="105"/>
    </row>
    <row r="132" spans="1:15" s="11" customFormat="1" ht="18.899999999999999" customHeight="1" x14ac:dyDescent="0.25">
      <c r="A132" s="398">
        <v>126</v>
      </c>
      <c r="B132" s="103"/>
      <c r="C132" s="103"/>
      <c r="D132" s="104"/>
      <c r="E132" s="411"/>
      <c r="F132" s="625"/>
      <c r="G132" s="663"/>
      <c r="H132" s="395"/>
      <c r="I132" s="393"/>
      <c r="J132" s="397"/>
      <c r="K132" s="393"/>
      <c r="L132" s="382"/>
      <c r="M132" s="105"/>
      <c r="N132" s="129"/>
      <c r="O132" s="105"/>
    </row>
    <row r="133" spans="1:15" s="11" customFormat="1" ht="18.899999999999999" customHeight="1" x14ac:dyDescent="0.25">
      <c r="A133" s="398">
        <v>127</v>
      </c>
      <c r="B133" s="103"/>
      <c r="C133" s="103"/>
      <c r="D133" s="104"/>
      <c r="E133" s="411"/>
      <c r="F133" s="625"/>
      <c r="G133" s="663"/>
      <c r="H133" s="395"/>
      <c r="I133" s="393"/>
      <c r="J133" s="397"/>
      <c r="K133" s="393"/>
      <c r="L133" s="382"/>
      <c r="M133" s="105"/>
      <c r="N133" s="129"/>
      <c r="O133" s="105"/>
    </row>
    <row r="134" spans="1:15" s="11" customFormat="1" ht="18.899999999999999" customHeight="1" x14ac:dyDescent="0.25">
      <c r="A134" s="398">
        <v>128</v>
      </c>
      <c r="B134" s="103"/>
      <c r="C134" s="103"/>
      <c r="D134" s="104"/>
      <c r="E134" s="411"/>
      <c r="F134" s="625"/>
      <c r="G134" s="663"/>
      <c r="H134" s="395"/>
      <c r="I134" s="393"/>
      <c r="J134" s="397"/>
      <c r="K134" s="393"/>
      <c r="L134" s="382"/>
      <c r="M134" s="105"/>
      <c r="N134" s="129"/>
      <c r="O134" s="105"/>
    </row>
  </sheetData>
  <conditionalFormatting sqref="A7:D134">
    <cfRule type="expression" dxfId="490" priority="9" stopIfTrue="1">
      <formula>$O7&gt;=1</formula>
    </cfRule>
  </conditionalFormatting>
  <conditionalFormatting sqref="B7:D14">
    <cfRule type="expression" dxfId="489" priority="8" stopIfTrue="1">
      <formula>$O7&gt;=1</formula>
    </cfRule>
  </conditionalFormatting>
  <conditionalFormatting sqref="B7:D27">
    <cfRule type="expression" dxfId="488" priority="1" stopIfTrue="1">
      <formula>$Q7&gt;=1</formula>
    </cfRule>
  </conditionalFormatting>
  <conditionalFormatting sqref="E7:E27">
    <cfRule type="expression" dxfId="487" priority="2" stopIfTrue="1">
      <formula>AND(ROUNDDOWN(($A$4-E7)/365.25,0)&lt;=13,G7&lt;&gt;"OK")</formula>
    </cfRule>
    <cfRule type="expression" dxfId="486" priority="3" stopIfTrue="1">
      <formula>AND(ROUNDDOWN(($A$4-E7)/365.25,0)&lt;=14,G7&lt;&gt;"OK")</formula>
    </cfRule>
    <cfRule type="expression" dxfId="485" priority="4" stopIfTrue="1">
      <formula>AND(ROUNDDOWN(($A$4-E7)/365.25,0)&lt;=17,G7&lt;&gt;"OK")</formula>
    </cfRule>
  </conditionalFormatting>
  <conditionalFormatting sqref="E7:E134">
    <cfRule type="expression" dxfId="484" priority="5" stopIfTrue="1">
      <formula>AND(ROUNDDOWN(($A$4-E7)/365.25,0)&lt;=13,#REF!&lt;&gt;"OK")</formula>
    </cfRule>
    <cfRule type="expression" dxfId="483" priority="6" stopIfTrue="1">
      <formula>AND(ROUNDDOWN(($A$4-E7)/365.25,0)&lt;=14,#REF!&lt;&gt;"OK")</formula>
    </cfRule>
    <cfRule type="expression" dxfId="482" priority="7" stopIfTrue="1">
      <formula>AND(ROUNDDOWN(($A$4-E7)/365.25,0)&lt;=17,#REF!&lt;&gt;"OK")</formula>
    </cfRule>
  </conditionalFormatting>
  <conditionalFormatting sqref="H7:H134">
    <cfRule type="cellIs" dxfId="481"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84033" r:id="rId4" name="Button 1">
              <controlPr defaultSize="0" print="0" autoFill="0" autoPict="0" macro="[0]!egyéni_rangsor">
                <anchor moveWithCells="1" sizeWithCells="1">
                  <from>
                    <xdr:col>5</xdr:col>
                    <xdr:colOff>914400</xdr:colOff>
                    <xdr:row>0</xdr:row>
                    <xdr:rowOff>152400</xdr:rowOff>
                  </from>
                  <to>
                    <xdr:col>11</xdr:col>
                    <xdr:colOff>22860</xdr:colOff>
                    <xdr:row>1</xdr:row>
                    <xdr:rowOff>114300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18642-1654-4750-A4C8-499DB9C80AA3}">
  <sheetPr codeName="Sheet141">
    <tabColor indexed="19"/>
    <pageSetUpPr fitToPage="1"/>
  </sheetPr>
  <dimension ref="A1:U80"/>
  <sheetViews>
    <sheetView showGridLines="0" showZeros="0" workbookViewId="0">
      <selection activeCell="A6" sqref="A6:IV6"/>
    </sheetView>
  </sheetViews>
  <sheetFormatPr defaultRowHeight="13.2" x14ac:dyDescent="0.25"/>
  <cols>
    <col min="1" max="2" width="3.33203125" customWidth="1"/>
    <col min="3" max="3" width="4.6640625" customWidth="1"/>
    <col min="4" max="4" width="6.88671875" customWidth="1"/>
    <col min="5" max="5" width="4.33203125" customWidth="1"/>
    <col min="6" max="6" width="12.6640625" customWidth="1"/>
    <col min="7" max="7" width="2.6640625" customWidth="1"/>
    <col min="8" max="8" width="7.6640625" customWidth="1"/>
    <col min="9" max="9" width="5.88671875" customWidth="1"/>
    <col min="10" max="10" width="1.6640625" style="130" customWidth="1"/>
    <col min="11" max="11" width="9.88671875" customWidth="1"/>
    <col min="12" max="12" width="1.6640625" style="130" customWidth="1"/>
    <col min="13" max="13" width="9.88671875" customWidth="1"/>
    <col min="14" max="14" width="1.6640625" style="131" customWidth="1"/>
    <col min="15" max="15" width="9.88671875" customWidth="1"/>
    <col min="16" max="16" width="1.6640625" style="130" customWidth="1"/>
    <col min="17" max="17" width="9.88671875" customWidth="1"/>
    <col min="18" max="18" width="1.6640625" style="131" customWidth="1"/>
    <col min="19" max="19" width="0" hidden="1" customWidth="1"/>
    <col min="20" max="20" width="8.6640625" customWidth="1"/>
    <col min="21" max="21" width="9.109375" hidden="1" customWidth="1"/>
  </cols>
  <sheetData>
    <row r="1" spans="1:21" s="132" customFormat="1" ht="21.75" customHeight="1" x14ac:dyDescent="0.4">
      <c r="A1" s="92" t="str">
        <f>Altalanos!$A$6</f>
        <v>Diákolimpiai Döntő</v>
      </c>
      <c r="B1" s="92"/>
      <c r="C1" s="135"/>
      <c r="D1" s="135"/>
      <c r="E1" s="135"/>
      <c r="F1" s="135"/>
      <c r="G1" s="135"/>
      <c r="H1" s="135"/>
      <c r="I1" s="379"/>
      <c r="J1" s="136"/>
      <c r="K1" s="118" t="s">
        <v>115</v>
      </c>
      <c r="L1" s="118"/>
      <c r="M1" s="93"/>
      <c r="N1" s="136" t="s">
        <v>3</v>
      </c>
      <c r="O1" s="136" t="s">
        <v>3</v>
      </c>
      <c r="P1" s="136"/>
      <c r="Q1" s="135"/>
      <c r="R1" s="136"/>
    </row>
    <row r="2" spans="1:21" s="106" customFormat="1" x14ac:dyDescent="0.25">
      <c r="A2" s="95" t="s">
        <v>122</v>
      </c>
      <c r="B2" s="95"/>
      <c r="C2" s="95"/>
      <c r="D2" s="430"/>
      <c r="E2" s="430">
        <f>Altalanos!$C$8</f>
        <v>0</v>
      </c>
      <c r="F2" s="95"/>
      <c r="G2" s="137"/>
      <c r="H2" s="108"/>
      <c r="I2" s="108"/>
      <c r="J2" s="138"/>
      <c r="K2" s="408" t="s">
        <v>228</v>
      </c>
      <c r="L2" s="118"/>
      <c r="M2" s="118"/>
      <c r="N2" s="138"/>
      <c r="O2" s="108"/>
      <c r="P2" s="138"/>
      <c r="Q2" s="108"/>
      <c r="R2" s="138"/>
    </row>
    <row r="3" spans="1:21" s="19" customFormat="1" ht="11.25" customHeight="1" x14ac:dyDescent="0.25">
      <c r="A3" s="54" t="s">
        <v>82</v>
      </c>
      <c r="B3" s="54"/>
      <c r="C3" s="54"/>
      <c r="D3" s="54"/>
      <c r="E3" s="54"/>
      <c r="F3" s="54"/>
      <c r="G3" s="54" t="s">
        <v>79</v>
      </c>
      <c r="H3" s="54"/>
      <c r="I3" s="54"/>
      <c r="J3" s="140"/>
      <c r="K3" s="54" t="s">
        <v>87</v>
      </c>
      <c r="L3" s="140"/>
      <c r="M3" s="428"/>
      <c r="N3" s="140"/>
      <c r="O3" s="54"/>
      <c r="P3" s="140"/>
      <c r="Q3" s="54"/>
      <c r="R3" s="55" t="s">
        <v>88</v>
      </c>
    </row>
    <row r="4" spans="1:21" s="31" customFormat="1" ht="11.25" customHeight="1" thickBot="1" x14ac:dyDescent="0.3">
      <c r="A4" s="771" t="str">
        <f>Altalanos!$A$10</f>
        <v xml:space="preserve">2026. május 7. </v>
      </c>
      <c r="B4" s="771"/>
      <c r="C4" s="771"/>
      <c r="D4" s="402"/>
      <c r="E4" s="142"/>
      <c r="F4" s="142"/>
      <c r="G4" s="142" t="str">
        <f>Altalanos!$C$10</f>
        <v>Gyula</v>
      </c>
      <c r="H4" s="99"/>
      <c r="I4" s="142"/>
      <c r="J4" s="143"/>
      <c r="K4" s="144" t="str">
        <f>Altalanos!$D$10</f>
        <v xml:space="preserve">  </v>
      </c>
      <c r="L4" s="143"/>
      <c r="M4" s="102"/>
      <c r="N4" s="143"/>
      <c r="O4" s="142"/>
      <c r="P4" s="143"/>
      <c r="Q4" s="142"/>
      <c r="R4" s="88" t="str">
        <f>Altalanos!$E$10</f>
        <v>Kovács Zoltán</v>
      </c>
    </row>
    <row r="5" spans="1:21" s="19" customFormat="1" ht="9.6" x14ac:dyDescent="0.25">
      <c r="A5" s="146"/>
      <c r="B5" s="147" t="s">
        <v>4</v>
      </c>
      <c r="C5" s="427" t="s">
        <v>105</v>
      </c>
      <c r="D5" s="147" t="s">
        <v>104</v>
      </c>
      <c r="E5" s="147" t="s">
        <v>118</v>
      </c>
      <c r="F5" s="148" t="s">
        <v>85</v>
      </c>
      <c r="G5" s="148" t="s">
        <v>86</v>
      </c>
      <c r="H5" s="148"/>
      <c r="I5" s="148" t="s">
        <v>90</v>
      </c>
      <c r="J5" s="148"/>
      <c r="K5" s="147" t="s">
        <v>102</v>
      </c>
      <c r="L5" s="149"/>
      <c r="M5" s="147" t="s">
        <v>103</v>
      </c>
      <c r="N5" s="149"/>
      <c r="O5" s="147"/>
      <c r="P5" s="149"/>
      <c r="Q5" s="147"/>
      <c r="R5" s="150"/>
    </row>
    <row r="6" spans="1:21" s="712" customFormat="1" ht="14.25" customHeight="1" thickBot="1" x14ac:dyDescent="0.3">
      <c r="A6" s="705"/>
      <c r="B6" s="706"/>
      <c r="C6" s="707"/>
      <c r="D6" s="707"/>
      <c r="E6" s="706"/>
      <c r="F6" s="708"/>
      <c r="G6" s="708"/>
      <c r="H6" s="709"/>
      <c r="I6" s="708"/>
      <c r="J6" s="710"/>
      <c r="K6" s="706"/>
      <c r="L6" s="710"/>
      <c r="M6" s="706"/>
      <c r="N6" s="710"/>
      <c r="O6" s="706"/>
      <c r="P6" s="710"/>
      <c r="Q6" s="706"/>
      <c r="R6" s="711"/>
    </row>
    <row r="7" spans="1:21" s="38" customFormat="1" ht="10.5" customHeight="1" x14ac:dyDescent="0.25">
      <c r="A7" s="153">
        <v>1</v>
      </c>
      <c r="B7" s="384" t="str">
        <f>IF($E7="","",VLOOKUP($E7,'1Q ELO (3)'!$A$7:$M$30,12))</f>
        <v/>
      </c>
      <c r="C7" s="384" t="str">
        <f>IF($E7="","",VLOOKUP($E7,'1Q ELO (3)'!$A$7:$M$30,13))</f>
        <v/>
      </c>
      <c r="D7" s="414" t="str">
        <f>IF($E7="","",VLOOKUP($E7,'1Q ELO (3)'!$A$7:$M$30,5))</f>
        <v/>
      </c>
      <c r="E7" s="155"/>
      <c r="F7" s="156" t="str">
        <f>UPPER(IF($E7="","",VLOOKUP($E7,'1Q ELO (3)'!$A$7:$M$30,2)))</f>
        <v/>
      </c>
      <c r="G7" s="156" t="str">
        <f>IF($E7="","",VLOOKUP($E7,'1Q ELO (3)'!$A$7:$M$30,3))</f>
        <v/>
      </c>
      <c r="H7" s="156"/>
      <c r="I7" s="156" t="str">
        <f>IF($E7="","",VLOOKUP($E7,'1Q ELO (3)'!$A$7:$M$30,4))</f>
        <v/>
      </c>
      <c r="J7" s="158"/>
      <c r="K7" s="157"/>
      <c r="L7" s="157"/>
      <c r="M7" s="157"/>
      <c r="N7" s="157"/>
      <c r="O7" s="160"/>
      <c r="P7" s="162"/>
      <c r="Q7" s="163"/>
      <c r="R7" s="164"/>
      <c r="S7" s="165"/>
      <c r="U7" s="166" t="str">
        <f>Birók!P21</f>
        <v>Bíró</v>
      </c>
    </row>
    <row r="8" spans="1:21" s="38" customFormat="1" ht="9.6" customHeight="1" x14ac:dyDescent="0.25">
      <c r="A8" s="167"/>
      <c r="B8" s="306"/>
      <c r="C8" s="306"/>
      <c r="D8" s="424"/>
      <c r="E8" s="168"/>
      <c r="F8" s="169"/>
      <c r="G8" s="169"/>
      <c r="H8" s="170"/>
      <c r="I8" s="171" t="s">
        <v>0</v>
      </c>
      <c r="J8" s="172"/>
      <c r="K8" s="173" t="str">
        <f>UPPER(IF(OR(J8="a",J8="as"),F7,IF(OR(J8="b",J8="bs"),F9,)))</f>
        <v/>
      </c>
      <c r="L8" s="173"/>
      <c r="M8" s="157"/>
      <c r="N8" s="157"/>
      <c r="O8" s="160"/>
      <c r="P8" s="162"/>
      <c r="Q8" s="163"/>
      <c r="R8" s="164"/>
      <c r="S8" s="165"/>
      <c r="U8" s="174" t="str">
        <f>Birók!P22</f>
        <v xml:space="preserve"> </v>
      </c>
    </row>
    <row r="9" spans="1:21" s="38" customFormat="1" ht="9.6" customHeight="1" x14ac:dyDescent="0.25">
      <c r="A9" s="167">
        <v>2</v>
      </c>
      <c r="B9" s="384" t="str">
        <f>IF($E9="","",VLOOKUP($E9,'1Q ELO (3)'!$A$7:$M$30,12))</f>
        <v/>
      </c>
      <c r="C9" s="384" t="str">
        <f>IF($E9="","",VLOOKUP($E9,'1Q ELO (3)'!$A$7:$M$30,13))</f>
        <v/>
      </c>
      <c r="D9" s="414" t="str">
        <f>IF($E9="","",VLOOKUP($E9,'1Q ELO (3)'!$A$7:$M$30,5))</f>
        <v/>
      </c>
      <c r="E9" s="155"/>
      <c r="F9" s="450" t="str">
        <f>UPPER(IF($E9="","",VLOOKUP($E9,'1Q ELO (3)'!$A$7:$M$30,2)))</f>
        <v/>
      </c>
      <c r="G9" s="175" t="str">
        <f>IF($E9="","",VLOOKUP($E9,'1Q ELO (3)'!$A$7:$M$30,3))</f>
        <v/>
      </c>
      <c r="H9" s="175"/>
      <c r="I9" s="175" t="str">
        <f>IF($E9="","",VLOOKUP($E9,'1Q ELO (3)'!$A$7:$M$30,4))</f>
        <v/>
      </c>
      <c r="J9" s="176"/>
      <c r="K9" s="157"/>
      <c r="L9" s="177"/>
      <c r="M9" s="157"/>
      <c r="N9" s="157"/>
      <c r="O9" s="160"/>
      <c r="P9" s="162"/>
      <c r="Q9" s="163"/>
      <c r="R9" s="164"/>
      <c r="S9" s="165"/>
      <c r="U9" s="174" t="str">
        <f>Birók!P23</f>
        <v xml:space="preserve"> </v>
      </c>
    </row>
    <row r="10" spans="1:21" s="38" customFormat="1" ht="9.6" customHeight="1" x14ac:dyDescent="0.25">
      <c r="A10" s="167"/>
      <c r="B10" s="306"/>
      <c r="C10" s="306"/>
      <c r="D10" s="424"/>
      <c r="E10" s="178"/>
      <c r="F10" s="169"/>
      <c r="G10" s="169"/>
      <c r="H10" s="170"/>
      <c r="I10" s="169"/>
      <c r="J10" s="179"/>
      <c r="K10" s="171" t="s">
        <v>0</v>
      </c>
      <c r="L10" s="180"/>
      <c r="M10" s="173" t="str">
        <f>UPPER(IF(OR(L10="a",L10="as"),K8,IF(OR(L10="b",L10="bs"),K12,)))</f>
        <v/>
      </c>
      <c r="N10" s="181"/>
      <c r="O10" s="182"/>
      <c r="P10" s="182"/>
      <c r="Q10" s="163"/>
      <c r="R10" s="164"/>
      <c r="S10" s="165"/>
      <c r="U10" s="174" t="str">
        <f>Birók!P24</f>
        <v xml:space="preserve"> </v>
      </c>
    </row>
    <row r="11" spans="1:21" s="38" customFormat="1" ht="9.6" customHeight="1" x14ac:dyDescent="0.25">
      <c r="A11" s="167">
        <v>3</v>
      </c>
      <c r="B11" s="384" t="str">
        <f>IF($E11="","",VLOOKUP($E11,'1Q ELO (3)'!$A$7:$M$30,12))</f>
        <v/>
      </c>
      <c r="C11" s="384" t="str">
        <f>IF($E11="","",VLOOKUP($E11,'1Q ELO (3)'!$A$7:$M$30,13))</f>
        <v/>
      </c>
      <c r="D11" s="414" t="str">
        <f>IF($E11="","",VLOOKUP($E11,'1Q ELO (3)'!$A$7:$M$30,5))</f>
        <v/>
      </c>
      <c r="E11" s="155"/>
      <c r="F11" s="175" t="str">
        <f>UPPER(IF($E11="","",VLOOKUP($E11,'1Q ELO (3)'!$A$7:$M$30,2)))</f>
        <v/>
      </c>
      <c r="G11" s="175" t="str">
        <f>IF($E11="","",VLOOKUP($E11,'1Q ELO (3)'!$A$7:$M$30,3))</f>
        <v/>
      </c>
      <c r="H11" s="175"/>
      <c r="I11" s="175" t="str">
        <f>IF($E11="","",VLOOKUP($E11,'1Q ELO (3)'!$A$7:$M$30,4))</f>
        <v/>
      </c>
      <c r="J11" s="158"/>
      <c r="K11" s="157"/>
      <c r="L11" s="183"/>
      <c r="M11" s="157"/>
      <c r="N11" s="182"/>
      <c r="O11" s="182"/>
      <c r="P11" s="182"/>
      <c r="Q11" s="163"/>
      <c r="R11" s="164"/>
      <c r="S11" s="165"/>
      <c r="U11" s="627" t="str">
        <f>Birók!P25</f>
        <v xml:space="preserve"> </v>
      </c>
    </row>
    <row r="12" spans="1:21" s="38" customFormat="1" ht="9.6" customHeight="1" x14ac:dyDescent="0.25">
      <c r="A12" s="167"/>
      <c r="B12" s="306"/>
      <c r="C12" s="306"/>
      <c r="D12" s="424"/>
      <c r="E12" s="178"/>
      <c r="F12" s="169"/>
      <c r="G12" s="169"/>
      <c r="H12" s="170"/>
      <c r="I12" s="171" t="s">
        <v>0</v>
      </c>
      <c r="J12" s="172"/>
      <c r="K12" s="173" t="str">
        <f>UPPER(IF(OR(J12="a",J12="as"),F11,IF(OR(J12="b",J12="bs"),F13,)))</f>
        <v/>
      </c>
      <c r="L12" s="185"/>
      <c r="M12" s="157"/>
      <c r="N12" s="182"/>
      <c r="O12" s="182"/>
      <c r="P12" s="182"/>
      <c r="Q12" s="163"/>
      <c r="R12" s="164"/>
      <c r="S12" s="165"/>
      <c r="U12" s="627" t="str">
        <f>Birók!P26</f>
        <v xml:space="preserve"> </v>
      </c>
    </row>
    <row r="13" spans="1:21" s="38" customFormat="1" ht="9.6" customHeight="1" x14ac:dyDescent="0.25">
      <c r="A13" s="167">
        <v>4</v>
      </c>
      <c r="B13" s="384" t="str">
        <f>IF($E13="","",VLOOKUP($E13,'1Q ELO (3)'!$A$7:$M$30,12))</f>
        <v/>
      </c>
      <c r="C13" s="384" t="str">
        <f>IF($E13="","",VLOOKUP($E13,'1Q ELO (3)'!$A$7:$M$30,13))</f>
        <v/>
      </c>
      <c r="D13" s="414" t="str">
        <f>IF($E13="","",VLOOKUP($E13,'1Q ELO (3)'!$A$7:$M$30,5))</f>
        <v/>
      </c>
      <c r="E13" s="155"/>
      <c r="F13" s="175" t="str">
        <f>UPPER(IF($E13="","",VLOOKUP($E13,'1Q ELO (3)'!$A$7:$M$30,2)))</f>
        <v/>
      </c>
      <c r="G13" s="175" t="str">
        <f>IF($E13="","",VLOOKUP($E13,'1Q ELO (3)'!$A$7:$M$30,3))</f>
        <v/>
      </c>
      <c r="H13" s="175"/>
      <c r="I13" s="175" t="str">
        <f>IF($E13="","",VLOOKUP($E13,'1Q ELO (3)'!$A$7:$M$30,4))</f>
        <v/>
      </c>
      <c r="J13" s="186"/>
      <c r="K13" s="157"/>
      <c r="L13" s="157"/>
      <c r="M13" s="157"/>
      <c r="N13" s="182"/>
      <c r="O13" s="182"/>
      <c r="P13" s="182"/>
      <c r="Q13" s="163"/>
      <c r="R13" s="164"/>
      <c r="S13" s="165"/>
      <c r="U13" s="627" t="str">
        <f>Birók!P27</f>
        <v xml:space="preserve"> </v>
      </c>
    </row>
    <row r="14" spans="1:21" s="38" customFormat="1" ht="9.6" customHeight="1" x14ac:dyDescent="0.25">
      <c r="A14" s="167"/>
      <c r="B14" s="306"/>
      <c r="C14" s="306"/>
      <c r="D14" s="424"/>
      <c r="E14" s="178"/>
      <c r="F14" s="157"/>
      <c r="G14" s="157"/>
      <c r="H14" s="69"/>
      <c r="I14" s="187"/>
      <c r="J14" s="179"/>
      <c r="K14" s="157"/>
      <c r="L14" s="157"/>
      <c r="M14" s="182"/>
      <c r="N14" s="163"/>
      <c r="O14" s="164"/>
      <c r="P14" s="165"/>
    </row>
    <row r="15" spans="1:21" s="38" customFormat="1" ht="9.6" customHeight="1" x14ac:dyDescent="0.25">
      <c r="A15" s="542">
        <v>5</v>
      </c>
      <c r="B15" s="384" t="str">
        <f>IF($E15="","",VLOOKUP($E15,'1Q ELO (3)'!$A$7:$M$30,12))</f>
        <v/>
      </c>
      <c r="C15" s="384" t="str">
        <f>IF($E15="","",VLOOKUP($E15,'1Q ELO (3)'!$A$7:$M$30,13))</f>
        <v/>
      </c>
      <c r="D15" s="414" t="str">
        <f>IF($E15="","",VLOOKUP($E15,'1Q ELO (3)'!$A$7:$M$30,5))</f>
        <v/>
      </c>
      <c r="E15" s="155"/>
      <c r="F15" s="618" t="str">
        <f>UPPER(IF($E15="","",VLOOKUP($E15,'1Q ELO (3)'!$A$7:$M$30,2)))</f>
        <v/>
      </c>
      <c r="G15" s="618" t="str">
        <f>IF($E15="","",VLOOKUP($E15,'1Q ELO (3)'!$A$7:$M$30,3))</f>
        <v/>
      </c>
      <c r="H15" s="618"/>
      <c r="I15" s="618" t="str">
        <f>IF($E15="","",VLOOKUP($E15,'1Q ELO (3)'!$A$7:$M$30,4))</f>
        <v/>
      </c>
      <c r="J15" s="188"/>
      <c r="K15" s="157"/>
      <c r="L15" s="157"/>
      <c r="M15" s="157"/>
      <c r="N15" s="182"/>
      <c r="O15" s="157"/>
      <c r="P15" s="182"/>
      <c r="Q15" s="163"/>
      <c r="R15" s="164"/>
      <c r="S15" s="165"/>
      <c r="U15" s="627" t="str">
        <f>Birók!P29</f>
        <v xml:space="preserve"> </v>
      </c>
    </row>
    <row r="16" spans="1:21" s="38" customFormat="1" ht="9.6" customHeight="1" thickBot="1" x14ac:dyDescent="0.3">
      <c r="A16" s="167"/>
      <c r="B16" s="306"/>
      <c r="C16" s="306"/>
      <c r="D16" s="424"/>
      <c r="E16" s="178"/>
      <c r="F16" s="169"/>
      <c r="G16" s="169"/>
      <c r="H16" s="170"/>
      <c r="I16" s="171" t="s">
        <v>0</v>
      </c>
      <c r="J16" s="172"/>
      <c r="K16" s="173" t="str">
        <f>UPPER(IF(OR(J16="a",J16="as"),F15,IF(OR(J16="b",J16="bs"),F17,)))</f>
        <v/>
      </c>
      <c r="L16" s="173"/>
      <c r="M16" s="157"/>
      <c r="N16" s="182"/>
      <c r="O16" s="182"/>
      <c r="P16" s="182"/>
      <c r="Q16" s="163"/>
      <c r="R16" s="164"/>
      <c r="S16" s="165"/>
      <c r="U16" s="628" t="str">
        <f>Birók!P30</f>
        <v>Egyik sem</v>
      </c>
    </row>
    <row r="17" spans="1:19" s="38" customFormat="1" ht="9.6" customHeight="1" x14ac:dyDescent="0.25">
      <c r="A17" s="167">
        <v>6</v>
      </c>
      <c r="B17" s="384" t="str">
        <f>IF($E17="","",VLOOKUP($E17,'1Q ELO (3)'!$A$7:$M$30,12))</f>
        <v/>
      </c>
      <c r="C17" s="384" t="str">
        <f>IF($E17="","",VLOOKUP($E17,'1Q ELO (3)'!$A$7:$M$30,13))</f>
        <v/>
      </c>
      <c r="D17" s="414" t="str">
        <f>IF($E17="","",VLOOKUP($E17,'1Q ELO (3)'!$A$7:$M$30,5))</f>
        <v/>
      </c>
      <c r="E17" s="155"/>
      <c r="F17" s="175" t="str">
        <f>UPPER(IF($E17="","",VLOOKUP($E17,'1Q ELO (3)'!$A$7:$M$30,2)))</f>
        <v/>
      </c>
      <c r="G17" s="175" t="str">
        <f>IF($E17="","",VLOOKUP($E17,'1Q ELO (3)'!$A$7:$M$30,3))</f>
        <v/>
      </c>
      <c r="H17" s="175"/>
      <c r="I17" s="175" t="str">
        <f>IF($E17="","",VLOOKUP($E17,'1Q ELO (3)'!$A$7:$M$30,4))</f>
        <v/>
      </c>
      <c r="J17" s="176"/>
      <c r="K17" s="157"/>
      <c r="L17" s="177"/>
      <c r="M17" s="157"/>
      <c r="N17" s="182"/>
      <c r="O17" s="182"/>
      <c r="P17" s="182"/>
      <c r="Q17" s="163"/>
      <c r="R17" s="164"/>
      <c r="S17" s="165"/>
    </row>
    <row r="18" spans="1:19" s="38" customFormat="1" ht="9.6" customHeight="1" x14ac:dyDescent="0.25">
      <c r="A18" s="167"/>
      <c r="B18" s="306"/>
      <c r="C18" s="306"/>
      <c r="D18" s="424"/>
      <c r="E18" s="178"/>
      <c r="F18" s="169"/>
      <c r="G18" s="169"/>
      <c r="H18" s="170"/>
      <c r="I18" s="157"/>
      <c r="J18" s="179"/>
      <c r="K18" s="171" t="s">
        <v>0</v>
      </c>
      <c r="L18" s="180"/>
      <c r="M18" s="173" t="str">
        <f>UPPER(IF(OR(L18="a",L18="as"),K16,IF(OR(L18="b",L18="bs"),K20,)))</f>
        <v/>
      </c>
      <c r="N18" s="181"/>
      <c r="O18" s="182"/>
      <c r="P18" s="182"/>
      <c r="Q18" s="163"/>
      <c r="R18" s="164"/>
      <c r="S18" s="165"/>
    </row>
    <row r="19" spans="1:19" s="38" customFormat="1" ht="9.6" customHeight="1" x14ac:dyDescent="0.25">
      <c r="A19" s="167">
        <v>7</v>
      </c>
      <c r="B19" s="384" t="str">
        <f>IF($E19="","",VLOOKUP($E19,'1Q ELO (3)'!$A$7:$M$30,12))</f>
        <v/>
      </c>
      <c r="C19" s="384" t="str">
        <f>IF($E19="","",VLOOKUP($E19,'1Q ELO (3)'!$A$7:$M$30,13))</f>
        <v/>
      </c>
      <c r="D19" s="414" t="str">
        <f>IF($E19="","",VLOOKUP($E19,'1Q ELO (3)'!$A$7:$M$30,5))</f>
        <v/>
      </c>
      <c r="E19" s="155"/>
      <c r="F19" s="175" t="str">
        <f>UPPER(IF($E19="","",VLOOKUP($E19,'1Q ELO (3)'!$A$7:$M$30,2)))</f>
        <v/>
      </c>
      <c r="G19" s="175" t="str">
        <f>IF($E19="","",VLOOKUP($E19,'1Q ELO (3)'!$A$7:$M$30,3))</f>
        <v/>
      </c>
      <c r="H19" s="175"/>
      <c r="I19" s="175" t="str">
        <f>IF($E19="","",VLOOKUP($E19,'1Q ELO (3)'!$A$7:$M$30,4))</f>
        <v/>
      </c>
      <c r="J19" s="158"/>
      <c r="K19" s="157"/>
      <c r="L19" s="183"/>
      <c r="M19" s="157"/>
      <c r="N19" s="182"/>
      <c r="O19" s="182"/>
      <c r="P19" s="182"/>
      <c r="Q19" s="163"/>
      <c r="R19" s="164"/>
      <c r="S19" s="165"/>
    </row>
    <row r="20" spans="1:19" s="38" customFormat="1" ht="9.6" customHeight="1" x14ac:dyDescent="0.25">
      <c r="A20" s="167"/>
      <c r="B20" s="306"/>
      <c r="C20" s="306"/>
      <c r="D20" s="424"/>
      <c r="E20" s="168"/>
      <c r="F20" s="169"/>
      <c r="G20" s="169"/>
      <c r="H20" s="170"/>
      <c r="I20" s="171" t="s">
        <v>0</v>
      </c>
      <c r="J20" s="172"/>
      <c r="K20" s="173" t="str">
        <f>UPPER(IF(OR(J20="a",J20="as"),F19,IF(OR(J20="b",J20="bs"),F21,)))</f>
        <v/>
      </c>
      <c r="L20" s="185"/>
      <c r="M20" s="157"/>
      <c r="N20" s="182"/>
      <c r="O20" s="182"/>
      <c r="P20" s="182"/>
      <c r="Q20" s="163"/>
      <c r="R20" s="164"/>
      <c r="S20" s="165"/>
    </row>
    <row r="21" spans="1:19" s="38" customFormat="1" ht="9.6" customHeight="1" x14ac:dyDescent="0.25">
      <c r="A21" s="167">
        <v>8</v>
      </c>
      <c r="B21" s="384" t="str">
        <f>IF($E21="","",VLOOKUP($E21,'1Q ELO (3)'!$A$7:$M$30,12))</f>
        <v/>
      </c>
      <c r="C21" s="384" t="str">
        <f>IF($E21="","",VLOOKUP($E21,'1Q ELO (3)'!$A$7:$M$30,13))</f>
        <v/>
      </c>
      <c r="D21" s="414" t="str">
        <f>IF($E21="","",VLOOKUP($E21,'1Q ELO (3)'!$A$7:$M$30,5))</f>
        <v/>
      </c>
      <c r="E21" s="155"/>
      <c r="F21" s="175" t="str">
        <f>UPPER(IF($E21="","",VLOOKUP($E21,'1Q ELO (3)'!$A$7:$M$30,2)))</f>
        <v/>
      </c>
      <c r="G21" s="175" t="str">
        <f>IF($E21="","",VLOOKUP($E21,'1Q ELO (3)'!$A$7:$M$30,3))</f>
        <v/>
      </c>
      <c r="H21" s="175"/>
      <c r="I21" s="175" t="str">
        <f>IF($E21="","",VLOOKUP($E21,'1Q ELO (3)'!$A$7:$M$30,4))</f>
        <v/>
      </c>
      <c r="J21" s="186"/>
      <c r="K21" s="157"/>
      <c r="L21" s="157"/>
      <c r="M21" s="157"/>
      <c r="N21" s="182"/>
      <c r="O21" s="182"/>
      <c r="P21" s="182"/>
      <c r="Q21" s="163"/>
      <c r="R21" s="164"/>
      <c r="S21" s="165"/>
    </row>
    <row r="22" spans="1:19" s="38" customFormat="1" ht="9.6" customHeight="1" x14ac:dyDescent="0.25">
      <c r="A22" s="167"/>
      <c r="B22" s="384"/>
      <c r="C22" s="638"/>
      <c r="D22" s="639"/>
      <c r="E22" s="637"/>
      <c r="F22" s="640"/>
      <c r="G22" s="640"/>
      <c r="H22" s="640"/>
      <c r="I22" s="640"/>
      <c r="J22" s="188"/>
      <c r="K22" s="157"/>
      <c r="L22" s="157"/>
      <c r="M22" s="157"/>
      <c r="N22" s="182"/>
      <c r="O22" s="182"/>
      <c r="P22" s="182"/>
      <c r="Q22" s="163"/>
      <c r="R22" s="164"/>
      <c r="S22" s="165"/>
    </row>
    <row r="23" spans="1:19" s="38" customFormat="1" ht="9.6" customHeight="1" x14ac:dyDescent="0.25">
      <c r="A23" s="205" t="s">
        <v>105</v>
      </c>
      <c r="B23" s="206"/>
      <c r="C23" s="206"/>
      <c r="D23" s="419"/>
      <c r="E23" s="208" t="s">
        <v>6</v>
      </c>
      <c r="F23" s="209" t="s">
        <v>107</v>
      </c>
      <c r="G23" s="208"/>
      <c r="H23" s="210"/>
      <c r="I23" s="211"/>
      <c r="J23" s="208" t="s">
        <v>6</v>
      </c>
      <c r="K23" s="209" t="s">
        <v>108</v>
      </c>
      <c r="L23" s="212"/>
      <c r="M23" s="209" t="s">
        <v>109</v>
      </c>
      <c r="N23" s="213"/>
      <c r="O23" s="214" t="s">
        <v>110</v>
      </c>
      <c r="P23" s="214"/>
      <c r="Q23" s="215"/>
      <c r="R23" s="216"/>
    </row>
    <row r="24" spans="1:19" s="38" customFormat="1" ht="9.6" customHeight="1" x14ac:dyDescent="0.25">
      <c r="A24" s="420" t="s">
        <v>106</v>
      </c>
      <c r="B24" s="421"/>
      <c r="C24" s="422"/>
      <c r="D24" s="423"/>
      <c r="E24" s="220">
        <v>1</v>
      </c>
      <c r="F24" s="91" t="str">
        <f>IF(E24&gt;$R$31,,UPPER(VLOOKUP(E24,'1Q ELO (3)'!$A$7:$O$134,2)))</f>
        <v/>
      </c>
      <c r="G24" s="221"/>
      <c r="H24" s="91"/>
      <c r="I24" s="90"/>
      <c r="J24" s="222" t="s">
        <v>7</v>
      </c>
      <c r="K24" s="217"/>
      <c r="L24" s="223"/>
      <c r="M24" s="217"/>
      <c r="N24" s="224"/>
      <c r="O24" s="225" t="s">
        <v>111</v>
      </c>
      <c r="P24" s="226"/>
      <c r="Q24" s="226"/>
      <c r="R24" s="227"/>
    </row>
    <row r="25" spans="1:19" s="38" customFormat="1" ht="9.6" customHeight="1" x14ac:dyDescent="0.25">
      <c r="A25" s="232" t="s">
        <v>119</v>
      </c>
      <c r="B25" s="230"/>
      <c r="C25" s="416"/>
      <c r="D25" s="233"/>
      <c r="E25" s="220">
        <v>2</v>
      </c>
      <c r="F25" s="91" t="str">
        <f>IF(E25&gt;$R$31,,UPPER(VLOOKUP(E25,'1Q ELO (3)'!$A$7:$O$134,2)))</f>
        <v/>
      </c>
      <c r="G25" s="221"/>
      <c r="H25" s="91"/>
      <c r="I25" s="90"/>
      <c r="J25" s="222" t="s">
        <v>8</v>
      </c>
      <c r="K25" s="217"/>
      <c r="L25" s="223"/>
      <c r="M25" s="217"/>
      <c r="N25" s="224"/>
      <c r="O25" s="228"/>
      <c r="P25" s="229"/>
      <c r="Q25" s="230"/>
      <c r="R25" s="231"/>
    </row>
    <row r="26" spans="1:19" s="38" customFormat="1" ht="9.6" customHeight="1" x14ac:dyDescent="0.25">
      <c r="A26" s="374"/>
      <c r="B26" s="375"/>
      <c r="C26" s="417"/>
      <c r="D26" s="376"/>
      <c r="E26" s="220"/>
      <c r="F26" s="91"/>
      <c r="G26" s="221"/>
      <c r="H26" s="91"/>
      <c r="I26" s="90"/>
      <c r="J26" s="222" t="s">
        <v>9</v>
      </c>
      <c r="K26" s="217"/>
      <c r="L26" s="223"/>
      <c r="M26" s="217"/>
      <c r="N26" s="224"/>
      <c r="O26" s="225" t="s">
        <v>112</v>
      </c>
      <c r="P26" s="226"/>
      <c r="Q26" s="226"/>
      <c r="R26" s="227"/>
    </row>
    <row r="27" spans="1:19" s="38" customFormat="1" ht="9.6" customHeight="1" x14ac:dyDescent="0.25">
      <c r="A27" s="234"/>
      <c r="B27" s="146"/>
      <c r="C27" s="146"/>
      <c r="D27" s="235"/>
      <c r="E27" s="220"/>
      <c r="F27" s="91"/>
      <c r="G27" s="221"/>
      <c r="H27" s="91"/>
      <c r="I27" s="90"/>
      <c r="J27" s="222" t="s">
        <v>10</v>
      </c>
      <c r="K27" s="217"/>
      <c r="L27" s="223"/>
      <c r="M27" s="217"/>
      <c r="N27" s="224"/>
      <c r="O27" s="217"/>
      <c r="P27" s="223"/>
      <c r="Q27" s="217"/>
      <c r="R27" s="224"/>
    </row>
    <row r="28" spans="1:19" s="38" customFormat="1" ht="9.6" customHeight="1" x14ac:dyDescent="0.25">
      <c r="A28" s="361"/>
      <c r="B28" s="377"/>
      <c r="C28" s="377"/>
      <c r="D28" s="418"/>
      <c r="E28" s="220"/>
      <c r="F28" s="91"/>
      <c r="G28" s="221"/>
      <c r="H28" s="91"/>
      <c r="I28" s="90"/>
      <c r="J28" s="222" t="s">
        <v>11</v>
      </c>
      <c r="K28" s="217"/>
      <c r="L28" s="223"/>
      <c r="M28" s="217"/>
      <c r="N28" s="224"/>
      <c r="O28" s="230"/>
      <c r="P28" s="229"/>
      <c r="Q28" s="230"/>
      <c r="R28" s="231"/>
    </row>
    <row r="29" spans="1:19" s="38" customFormat="1" ht="9.6" customHeight="1" x14ac:dyDescent="0.25">
      <c r="A29" s="362"/>
      <c r="B29" s="24"/>
      <c r="C29" s="146"/>
      <c r="D29" s="235"/>
      <c r="E29" s="220"/>
      <c r="F29" s="91"/>
      <c r="G29" s="221"/>
      <c r="H29" s="91"/>
      <c r="I29" s="90"/>
      <c r="J29" s="222" t="s">
        <v>12</v>
      </c>
      <c r="K29" s="217"/>
      <c r="L29" s="223"/>
      <c r="M29" s="217"/>
      <c r="N29" s="224"/>
      <c r="O29" s="225" t="s">
        <v>92</v>
      </c>
      <c r="P29" s="226"/>
      <c r="Q29" s="226"/>
      <c r="R29" s="227"/>
    </row>
    <row r="30" spans="1:19" s="38" customFormat="1" ht="9.6" customHeight="1" x14ac:dyDescent="0.25">
      <c r="A30" s="362"/>
      <c r="B30" s="24"/>
      <c r="C30" s="299"/>
      <c r="D30" s="372"/>
      <c r="E30" s="220"/>
      <c r="F30" s="91"/>
      <c r="G30" s="221"/>
      <c r="H30" s="91"/>
      <c r="I30" s="90"/>
      <c r="J30" s="222" t="s">
        <v>13</v>
      </c>
      <c r="K30" s="217"/>
      <c r="L30" s="223"/>
      <c r="M30" s="217"/>
      <c r="N30" s="224"/>
      <c r="O30" s="217"/>
      <c r="P30" s="223"/>
      <c r="Q30" s="217"/>
      <c r="R30" s="224"/>
    </row>
    <row r="31" spans="1:19" s="38" customFormat="1" ht="9.6" customHeight="1" x14ac:dyDescent="0.25">
      <c r="A31" s="363"/>
      <c r="B31" s="360"/>
      <c r="C31" s="413"/>
      <c r="D31" s="373"/>
      <c r="E31" s="236"/>
      <c r="F31" s="237"/>
      <c r="G31" s="238"/>
      <c r="H31" s="237"/>
      <c r="I31" s="239"/>
      <c r="J31" s="240" t="s">
        <v>14</v>
      </c>
      <c r="K31" s="230"/>
      <c r="L31" s="229"/>
      <c r="M31" s="230"/>
      <c r="N31" s="231"/>
      <c r="O31" s="230" t="str">
        <f>R4</f>
        <v>Kovács Zoltán</v>
      </c>
      <c r="P31" s="229"/>
      <c r="Q31" s="230"/>
      <c r="R31" s="241">
        <f>MIN(6,'1Q ELO (3)'!O5)</f>
        <v>6</v>
      </c>
    </row>
    <row r="32" spans="1:19" s="38" customFormat="1" ht="9.6" customHeight="1" x14ac:dyDescent="0.25"/>
    <row r="33" s="38" customFormat="1" ht="9.6" customHeight="1" x14ac:dyDescent="0.25"/>
    <row r="34" s="38" customFormat="1" ht="9.6" customHeight="1" x14ac:dyDescent="0.25"/>
    <row r="35" s="38" customFormat="1" ht="9.6" customHeight="1" x14ac:dyDescent="0.25"/>
    <row r="36" s="38" customFormat="1" ht="9.6" customHeight="1" x14ac:dyDescent="0.25"/>
    <row r="37" s="38" customFormat="1" ht="9.6" customHeight="1" x14ac:dyDescent="0.25"/>
    <row r="38" s="38" customFormat="1" ht="9.6" customHeight="1" x14ac:dyDescent="0.25"/>
    <row r="39" s="38" customFormat="1" ht="9.6" customHeight="1" x14ac:dyDescent="0.25"/>
    <row r="40" s="38" customFormat="1" ht="9.6" customHeight="1" x14ac:dyDescent="0.25"/>
    <row r="41" s="38" customFormat="1" ht="9.6" customHeight="1" x14ac:dyDescent="0.25"/>
    <row r="42" s="38" customFormat="1" ht="9.6" customHeight="1" x14ac:dyDescent="0.25"/>
    <row r="43" s="38" customFormat="1" ht="9.6" customHeight="1" x14ac:dyDescent="0.25"/>
    <row r="44" s="38" customFormat="1" ht="9.6" customHeight="1" x14ac:dyDescent="0.25"/>
    <row r="45" s="38" customFormat="1" ht="9.6" customHeight="1" x14ac:dyDescent="0.25"/>
    <row r="46" s="38" customFormat="1" ht="9.6" customHeight="1" x14ac:dyDescent="0.25"/>
    <row r="47" s="38" customFormat="1" ht="9.6" customHeight="1" x14ac:dyDescent="0.25"/>
    <row r="48" s="38" customFormat="1" ht="9.6" customHeight="1" x14ac:dyDescent="0.25"/>
    <row r="49" s="38" customFormat="1" ht="9.6" customHeight="1" x14ac:dyDescent="0.25"/>
    <row r="50" s="38" customFormat="1" ht="9.6" customHeight="1" x14ac:dyDescent="0.25"/>
    <row r="51" s="38" customFormat="1" ht="9.6" customHeight="1" x14ac:dyDescent="0.25"/>
    <row r="52" s="38" customFormat="1" ht="9.6" customHeight="1" x14ac:dyDescent="0.25"/>
    <row r="53" s="38" customFormat="1" ht="9.6" customHeight="1" x14ac:dyDescent="0.25"/>
    <row r="54" s="38" customFormat="1" ht="9.6" customHeight="1" x14ac:dyDescent="0.25"/>
    <row r="55" s="38" customFormat="1" ht="9.6" customHeight="1" x14ac:dyDescent="0.25"/>
    <row r="56" s="38" customFormat="1" ht="9.6" customHeight="1" x14ac:dyDescent="0.25"/>
    <row r="57" s="38" customFormat="1" ht="9.6" customHeight="1" x14ac:dyDescent="0.25"/>
    <row r="58" s="38" customFormat="1" ht="9.6" customHeight="1" x14ac:dyDescent="0.25"/>
    <row r="59" s="38" customFormat="1" ht="9.6" customHeight="1" x14ac:dyDescent="0.25"/>
    <row r="60" s="38" customFormat="1" ht="9.6" customHeight="1" x14ac:dyDescent="0.25"/>
    <row r="61" s="38" customFormat="1" ht="9.6" customHeight="1" x14ac:dyDescent="0.25"/>
    <row r="62" s="38" customFormat="1" ht="9.6" customHeight="1" x14ac:dyDescent="0.25"/>
    <row r="63" s="38" customFormat="1" ht="9.6" customHeight="1" x14ac:dyDescent="0.25"/>
    <row r="64" s="38" customFormat="1" ht="9.6" customHeight="1" x14ac:dyDescent="0.25"/>
    <row r="65" spans="1:18" s="38" customFormat="1" ht="9.6" customHeight="1" x14ac:dyDescent="0.25"/>
    <row r="66" spans="1:18" s="38" customFormat="1" ht="9.6" customHeight="1" x14ac:dyDescent="0.25"/>
    <row r="67" spans="1:18" s="38" customFormat="1" ht="9.6" customHeight="1" x14ac:dyDescent="0.25"/>
    <row r="68" spans="1:18" s="38" customFormat="1" ht="9.6" customHeight="1" x14ac:dyDescent="0.25"/>
    <row r="69" spans="1:18" s="38" customFormat="1" ht="9.6" customHeight="1" x14ac:dyDescent="0.25">
      <c r="A69"/>
      <c r="B69"/>
      <c r="C69"/>
      <c r="D69"/>
      <c r="E69"/>
      <c r="F69"/>
      <c r="G69"/>
      <c r="H69"/>
      <c r="I69"/>
      <c r="J69" s="130"/>
      <c r="K69"/>
      <c r="L69" s="130"/>
      <c r="M69"/>
      <c r="N69" s="131"/>
      <c r="O69"/>
      <c r="P69" s="130"/>
      <c r="Q69"/>
      <c r="R69" s="131"/>
    </row>
    <row r="70" spans="1:18" s="38" customFormat="1" ht="9.6" customHeight="1" x14ac:dyDescent="0.25">
      <c r="A70"/>
      <c r="B70"/>
      <c r="C70"/>
      <c r="D70"/>
      <c r="E70"/>
      <c r="F70"/>
      <c r="G70"/>
      <c r="H70"/>
      <c r="I70"/>
      <c r="J70" s="130"/>
      <c r="K70"/>
      <c r="L70" s="130"/>
      <c r="M70"/>
      <c r="N70" s="131"/>
      <c r="O70"/>
      <c r="P70" s="130"/>
      <c r="Q70"/>
      <c r="R70" s="131"/>
    </row>
    <row r="71" spans="1:18" s="2" customFormat="1" ht="6.75" customHeight="1" x14ac:dyDescent="0.25">
      <c r="A71"/>
      <c r="B71"/>
      <c r="C71"/>
      <c r="D71"/>
      <c r="E71"/>
      <c r="F71"/>
      <c r="G71"/>
      <c r="H71"/>
      <c r="I71"/>
      <c r="J71" s="130"/>
      <c r="K71"/>
      <c r="L71" s="130"/>
      <c r="M71"/>
      <c r="N71" s="131"/>
      <c r="O71"/>
      <c r="P71" s="130"/>
      <c r="Q71"/>
      <c r="R71" s="131"/>
    </row>
    <row r="72" spans="1:18" s="18" customFormat="1" ht="10.5" customHeight="1" x14ac:dyDescent="0.25">
      <c r="A72"/>
      <c r="B72"/>
      <c r="C72"/>
      <c r="D72"/>
      <c r="E72"/>
      <c r="F72"/>
      <c r="G72"/>
      <c r="H72"/>
      <c r="I72"/>
      <c r="J72" s="130"/>
      <c r="K72"/>
      <c r="L72" s="130"/>
      <c r="M72"/>
      <c r="N72" s="131"/>
      <c r="O72"/>
      <c r="P72" s="130"/>
      <c r="Q72"/>
      <c r="R72" s="131"/>
    </row>
    <row r="73" spans="1:18" s="18" customFormat="1" ht="9" customHeight="1" x14ac:dyDescent="0.25">
      <c r="A73"/>
      <c r="B73"/>
      <c r="C73"/>
      <c r="D73"/>
      <c r="E73"/>
      <c r="F73"/>
      <c r="G73"/>
      <c r="H73"/>
      <c r="I73"/>
      <c r="J73" s="130"/>
      <c r="K73"/>
      <c r="L73" s="130"/>
      <c r="M73"/>
      <c r="N73" s="131"/>
      <c r="O73"/>
      <c r="P73" s="130"/>
      <c r="Q73"/>
      <c r="R73" s="131"/>
    </row>
    <row r="74" spans="1:18" s="18" customFormat="1" ht="9" customHeight="1" x14ac:dyDescent="0.25">
      <c r="A74"/>
      <c r="B74"/>
      <c r="C74"/>
      <c r="D74"/>
      <c r="E74"/>
      <c r="F74"/>
      <c r="G74"/>
      <c r="H74"/>
      <c r="I74"/>
      <c r="J74" s="130"/>
      <c r="K74"/>
      <c r="L74" s="130"/>
      <c r="M74"/>
      <c r="N74" s="131"/>
      <c r="O74"/>
      <c r="P74" s="130"/>
      <c r="Q74"/>
      <c r="R74" s="131"/>
    </row>
    <row r="75" spans="1:18" s="18" customFormat="1" ht="9" customHeight="1" x14ac:dyDescent="0.25">
      <c r="A75"/>
      <c r="B75"/>
      <c r="C75"/>
      <c r="D75"/>
      <c r="E75"/>
      <c r="F75"/>
      <c r="G75"/>
      <c r="H75"/>
      <c r="I75"/>
      <c r="J75" s="130"/>
      <c r="K75"/>
      <c r="L75" s="130"/>
      <c r="M75"/>
      <c r="N75" s="131"/>
      <c r="O75"/>
      <c r="P75" s="130"/>
      <c r="Q75"/>
      <c r="R75" s="131"/>
    </row>
    <row r="76" spans="1:18" s="18" customFormat="1" ht="9" customHeight="1" x14ac:dyDescent="0.25">
      <c r="A76"/>
      <c r="B76"/>
      <c r="C76"/>
      <c r="D76"/>
      <c r="E76"/>
      <c r="F76"/>
      <c r="G76"/>
      <c r="H76"/>
      <c r="I76"/>
      <c r="J76" s="130"/>
      <c r="K76"/>
      <c r="L76" s="130"/>
      <c r="M76"/>
      <c r="N76" s="131"/>
      <c r="O76"/>
      <c r="P76" s="130"/>
      <c r="Q76"/>
      <c r="R76" s="131"/>
    </row>
    <row r="77" spans="1:18" s="18" customFormat="1" ht="9" customHeight="1" x14ac:dyDescent="0.25">
      <c r="A77"/>
      <c r="B77"/>
      <c r="C77"/>
      <c r="D77"/>
      <c r="E77"/>
      <c r="F77"/>
      <c r="G77"/>
      <c r="H77"/>
      <c r="I77"/>
      <c r="J77" s="130"/>
      <c r="K77"/>
      <c r="L77" s="130"/>
      <c r="M77"/>
      <c r="N77" s="131"/>
      <c r="O77"/>
      <c r="P77" s="130"/>
      <c r="Q77"/>
      <c r="R77" s="131"/>
    </row>
    <row r="78" spans="1:18" s="18" customFormat="1" ht="9" customHeight="1" x14ac:dyDescent="0.25">
      <c r="A78"/>
      <c r="B78"/>
      <c r="C78"/>
      <c r="D78"/>
      <c r="E78"/>
      <c r="F78"/>
      <c r="G78"/>
      <c r="H78"/>
      <c r="I78"/>
      <c r="J78" s="130"/>
      <c r="K78"/>
      <c r="L78" s="130"/>
      <c r="M78"/>
      <c r="N78" s="131"/>
      <c r="O78"/>
      <c r="P78" s="130"/>
      <c r="Q78"/>
      <c r="R78" s="131"/>
    </row>
    <row r="79" spans="1:18" s="18" customFormat="1" ht="9" customHeight="1" x14ac:dyDescent="0.25">
      <c r="A79"/>
      <c r="B79"/>
      <c r="C79"/>
      <c r="D79"/>
      <c r="E79"/>
      <c r="F79"/>
      <c r="G79"/>
      <c r="H79"/>
      <c r="I79"/>
      <c r="J79" s="130"/>
      <c r="K79"/>
      <c r="L79" s="130"/>
      <c r="M79"/>
      <c r="N79" s="131"/>
      <c r="O79"/>
      <c r="P79" s="130"/>
      <c r="Q79"/>
      <c r="R79" s="131"/>
    </row>
    <row r="80" spans="1:18" s="18" customFormat="1" ht="9" customHeight="1" x14ac:dyDescent="0.25">
      <c r="A80"/>
      <c r="B80"/>
      <c r="C80"/>
      <c r="D80"/>
      <c r="E80"/>
      <c r="F80"/>
      <c r="G80"/>
      <c r="H80"/>
      <c r="I80"/>
      <c r="J80" s="130"/>
      <c r="K80"/>
      <c r="L80" s="130"/>
      <c r="M80"/>
      <c r="N80" s="131"/>
      <c r="O80"/>
      <c r="P80" s="130"/>
      <c r="Q80"/>
      <c r="R80" s="131"/>
    </row>
  </sheetData>
  <mergeCells count="1">
    <mergeCell ref="A4:C4"/>
  </mergeCells>
  <conditionalFormatting sqref="B22">
    <cfRule type="cellIs" dxfId="480" priority="3" stopIfTrue="1" operator="equal">
      <formula>"QA"</formula>
    </cfRule>
    <cfRule type="cellIs" dxfId="479" priority="4" stopIfTrue="1" operator="equal">
      <formula>"DA"</formula>
    </cfRule>
  </conditionalFormatting>
  <conditionalFormatting sqref="E7 E13 E15 E17 E19">
    <cfRule type="expression" dxfId="478" priority="1" stopIfTrue="1">
      <formula>$E7&lt;5</formula>
    </cfRule>
  </conditionalFormatting>
  <conditionalFormatting sqref="H7 H9 H11 H13 H15 H17 H19 H21">
    <cfRule type="expression" dxfId="477" priority="10" stopIfTrue="1">
      <formula>AND($E7&lt;9,$C7&gt;0)</formula>
    </cfRule>
  </conditionalFormatting>
  <conditionalFormatting sqref="I8 K10 I12 I16 K18 I20">
    <cfRule type="expression" dxfId="476" priority="7" stopIfTrue="1">
      <formula>AND($O$1="CU",I8="Umpire")</formula>
    </cfRule>
    <cfRule type="expression" dxfId="475" priority="8" stopIfTrue="1">
      <formula>AND($O$1="CU",I8&lt;&gt;"Umpire",J8&lt;&gt;"")</formula>
    </cfRule>
    <cfRule type="expression" dxfId="474" priority="9" stopIfTrue="1">
      <formula>AND($O$1="CU",I8&lt;&gt;"Umpire")</formula>
    </cfRule>
  </conditionalFormatting>
  <conditionalFormatting sqref="J8 L10 J12 J16 L18 J20 R31">
    <cfRule type="expression" dxfId="473" priority="2" stopIfTrue="1">
      <formula>$O$1="CU"</formula>
    </cfRule>
  </conditionalFormatting>
  <conditionalFormatting sqref="K8 M10 K12 K16 M18 K20">
    <cfRule type="expression" dxfId="472" priority="5" stopIfTrue="1">
      <formula>J8="as"</formula>
    </cfRule>
    <cfRule type="expression" dxfId="471" priority="6" stopIfTrue="1">
      <formula>J8="bs"</formula>
    </cfRule>
  </conditionalFormatting>
  <dataValidations count="1">
    <dataValidation type="list" allowBlank="1" showInputMessage="1" sqref="I12 K10 K18 I8 I16 I20" xr:uid="{1F7A79DB-3E29-4F1C-A3E1-C09656260EE3}">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5057" r:id="rId4" name="Button 1">
              <controlPr defaultSize="0" print="0" autoFill="0" autoPict="0" macro="[0]!Jun_Show_CU">
                <anchor moveWithCells="1" sizeWithCells="1">
                  <from>
                    <xdr:col>12</xdr:col>
                    <xdr:colOff>533400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85058"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B6ECE-0275-4AD9-9412-143E77516FDD}">
  <sheetPr codeName="Sheet142">
    <tabColor indexed="19"/>
    <pageSetUpPr fitToPage="1"/>
  </sheetPr>
  <dimension ref="A1:U79"/>
  <sheetViews>
    <sheetView showGridLines="0" showZeros="0" workbookViewId="0">
      <selection activeCell="A6" sqref="A6:IV6"/>
    </sheetView>
  </sheetViews>
  <sheetFormatPr defaultRowHeight="13.2" x14ac:dyDescent="0.25"/>
  <cols>
    <col min="1" max="2" width="3.33203125" customWidth="1"/>
    <col min="3" max="3" width="5.554687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19" max="19" width="0" hidden="1" customWidth="1"/>
    <col min="20" max="20" width="8.6640625" customWidth="1"/>
    <col min="21" max="21" width="9.109375" hidden="1" customWidth="1"/>
  </cols>
  <sheetData>
    <row r="1" spans="1:21" s="132" customFormat="1" ht="21.75" customHeight="1" x14ac:dyDescent="0.4">
      <c r="A1" s="92" t="str">
        <f>Altalanos!$A$6</f>
        <v>Diákolimpiai Döntő</v>
      </c>
      <c r="B1" s="92"/>
      <c r="C1" s="135"/>
      <c r="D1" s="135"/>
      <c r="E1" s="135"/>
      <c r="F1" s="135"/>
      <c r="G1" s="135"/>
      <c r="H1" s="135"/>
      <c r="I1" s="379"/>
      <c r="J1" s="136"/>
      <c r="K1" s="408" t="s">
        <v>115</v>
      </c>
      <c r="L1" s="118"/>
      <c r="M1" s="93"/>
      <c r="N1" s="136"/>
      <c r="O1" s="136" t="s">
        <v>3</v>
      </c>
      <c r="P1" s="136"/>
      <c r="Q1" s="135"/>
      <c r="R1" s="136"/>
    </row>
    <row r="2" spans="1:21" s="106" customFormat="1" x14ac:dyDescent="0.25">
      <c r="A2" s="95" t="s">
        <v>122</v>
      </c>
      <c r="B2" s="95"/>
      <c r="C2" s="95"/>
      <c r="D2" s="430"/>
      <c r="E2" s="430">
        <f>Altalanos!$C$8</f>
        <v>0</v>
      </c>
      <c r="F2" s="95"/>
      <c r="G2" s="137"/>
      <c r="H2" s="108"/>
      <c r="I2" s="108"/>
      <c r="J2" s="138"/>
      <c r="K2" s="408" t="s">
        <v>227</v>
      </c>
      <c r="L2" s="118"/>
      <c r="M2" s="118"/>
      <c r="N2" s="138"/>
      <c r="O2" s="108"/>
      <c r="P2" s="138"/>
      <c r="Q2" s="108"/>
      <c r="R2" s="138"/>
    </row>
    <row r="3" spans="1:21" s="19" customFormat="1" ht="11.25" customHeight="1" x14ac:dyDescent="0.25">
      <c r="A3" s="54" t="s">
        <v>82</v>
      </c>
      <c r="B3" s="54"/>
      <c r="C3" s="54"/>
      <c r="D3" s="54"/>
      <c r="E3" s="54"/>
      <c r="F3" s="54"/>
      <c r="G3" s="54" t="s">
        <v>79</v>
      </c>
      <c r="H3" s="54"/>
      <c r="I3" s="54"/>
      <c r="J3" s="140"/>
      <c r="K3" s="54" t="s">
        <v>87</v>
      </c>
      <c r="L3" s="140"/>
      <c r="M3" s="428"/>
      <c r="N3" s="140"/>
      <c r="O3" s="54"/>
      <c r="P3" s="140"/>
      <c r="Q3" s="54"/>
      <c r="R3" s="55" t="s">
        <v>88</v>
      </c>
    </row>
    <row r="4" spans="1:21" s="31" customFormat="1" ht="11.25" customHeight="1" thickBot="1" x14ac:dyDescent="0.3">
      <c r="A4" s="771" t="str">
        <f>Altalanos!$A$10</f>
        <v xml:space="preserve">2026. május 7. </v>
      </c>
      <c r="B4" s="771"/>
      <c r="C4" s="771"/>
      <c r="D4" s="402"/>
      <c r="E4" s="142"/>
      <c r="F4" s="142"/>
      <c r="G4" s="142" t="str">
        <f>Altalanos!$C$10</f>
        <v>Gyula</v>
      </c>
      <c r="H4" s="99"/>
      <c r="I4" s="142"/>
      <c r="J4" s="143"/>
      <c r="K4" s="144" t="str">
        <f>Altalanos!$D$10</f>
        <v xml:space="preserve">  </v>
      </c>
      <c r="L4" s="143"/>
      <c r="M4" s="102"/>
      <c r="N4" s="143"/>
      <c r="O4" s="142"/>
      <c r="P4" s="143"/>
      <c r="Q4" s="142"/>
      <c r="R4" s="88" t="str">
        <f>Altalanos!$E$10</f>
        <v>Kovács Zoltán</v>
      </c>
    </row>
    <row r="5" spans="1:21" s="19" customFormat="1" ht="9.6" x14ac:dyDescent="0.25">
      <c r="A5" s="146"/>
      <c r="B5" s="147" t="s">
        <v>4</v>
      </c>
      <c r="C5" s="427" t="s">
        <v>105</v>
      </c>
      <c r="D5" s="147" t="s">
        <v>104</v>
      </c>
      <c r="E5" s="147" t="s">
        <v>5</v>
      </c>
      <c r="F5" s="148" t="s">
        <v>85</v>
      </c>
      <c r="G5" s="148" t="s">
        <v>86</v>
      </c>
      <c r="H5" s="148"/>
      <c r="I5" s="148" t="s">
        <v>90</v>
      </c>
      <c r="J5" s="148"/>
      <c r="K5" s="147" t="s">
        <v>103</v>
      </c>
      <c r="L5" s="149"/>
      <c r="M5" s="147"/>
      <c r="N5" s="149"/>
      <c r="O5" s="147"/>
      <c r="P5" s="149"/>
      <c r="Q5" s="147"/>
      <c r="R5" s="150"/>
    </row>
    <row r="6" spans="1:21" s="712" customFormat="1" ht="13.5" customHeight="1" thickBot="1" x14ac:dyDescent="0.3">
      <c r="A6" s="705"/>
      <c r="B6" s="706"/>
      <c r="C6" s="707"/>
      <c r="D6" s="707"/>
      <c r="E6" s="706"/>
      <c r="F6" s="708"/>
      <c r="G6" s="708"/>
      <c r="H6" s="709"/>
      <c r="I6" s="708"/>
      <c r="J6" s="710"/>
      <c r="K6" s="706"/>
      <c r="L6" s="710"/>
      <c r="M6" s="706"/>
      <c r="N6" s="710"/>
      <c r="O6" s="706"/>
      <c r="P6" s="710"/>
      <c r="Q6" s="706"/>
      <c r="R6" s="711"/>
    </row>
    <row r="7" spans="1:21" s="38" customFormat="1" ht="10.5" customHeight="1" x14ac:dyDescent="0.25">
      <c r="A7" s="153">
        <v>1</v>
      </c>
      <c r="B7" s="384" t="str">
        <f>IF($E7="","",VLOOKUP($E7,'1Q ELO (3)'!$A$7:$M$32,12))</f>
        <v/>
      </c>
      <c r="C7" s="384" t="str">
        <f>IF($E7="","",VLOOKUP($E7,'1Q ELO (3)'!$A$7:$M$30,13))</f>
        <v/>
      </c>
      <c r="D7" s="414" t="str">
        <f>IF($E7="","",VLOOKUP($E7,'1Q ELO (3)'!$A$7:$M$30,5))</f>
        <v/>
      </c>
      <c r="E7" s="155"/>
      <c r="F7" s="156" t="str">
        <f>UPPER(IF($E7="","",VLOOKUP($E7,'1Q ELO (3)'!$A$7:$M$38,2)))</f>
        <v/>
      </c>
      <c r="G7" s="156" t="str">
        <f>IF($E7="","",VLOOKUP($E7,'1Q ELO (3)'!$A$7:$M$38,3))</f>
        <v/>
      </c>
      <c r="H7" s="156"/>
      <c r="I7" s="156" t="str">
        <f>IF($E7="","",VLOOKUP($E7,'1Q ELO (3)'!$A$7:$M$38,4))</f>
        <v/>
      </c>
      <c r="J7" s="158"/>
      <c r="K7" s="157"/>
      <c r="L7" s="157"/>
      <c r="M7" s="157"/>
      <c r="N7" s="157"/>
      <c r="O7" s="160"/>
      <c r="P7" s="162"/>
      <c r="Q7" s="163"/>
      <c r="R7" s="164"/>
      <c r="S7" s="165"/>
      <c r="U7" s="166" t="str">
        <f>Birók!P21</f>
        <v>Bíró</v>
      </c>
    </row>
    <row r="8" spans="1:21" s="38" customFormat="1" ht="9.6" customHeight="1" x14ac:dyDescent="0.25">
      <c r="A8" s="167"/>
      <c r="B8" s="306"/>
      <c r="C8" s="306"/>
      <c r="D8" s="424"/>
      <c r="E8" s="168"/>
      <c r="F8" s="169"/>
      <c r="G8" s="169"/>
      <c r="H8" s="170"/>
      <c r="I8" s="171" t="s">
        <v>0</v>
      </c>
      <c r="J8" s="172"/>
      <c r="K8" s="173" t="str">
        <f>UPPER(IF(OR(J8="a",J8="as"),F7,IF(OR(J8="b",J8="bs"),F9,)))</f>
        <v/>
      </c>
      <c r="L8" s="173"/>
      <c r="M8" s="157"/>
      <c r="N8" s="157"/>
      <c r="O8" s="160"/>
      <c r="P8" s="162"/>
      <c r="Q8" s="163"/>
      <c r="R8" s="164"/>
      <c r="S8" s="165"/>
      <c r="U8" s="174" t="str">
        <f>Birók!P22</f>
        <v xml:space="preserve"> </v>
      </c>
    </row>
    <row r="9" spans="1:21" s="38" customFormat="1" ht="9.6" customHeight="1" x14ac:dyDescent="0.25">
      <c r="A9" s="167">
        <v>2</v>
      </c>
      <c r="B9" s="384" t="str">
        <f>IF($E9="","",VLOOKUP($E9,'1Q ELO (3)'!$A$7:$M$32,12))</f>
        <v/>
      </c>
      <c r="C9" s="384" t="str">
        <f>IF($E9="","",VLOOKUP($E9,'1Q ELO (3)'!$A$7:$M$30,13))</f>
        <v/>
      </c>
      <c r="D9" s="414" t="str">
        <f>IF($E9="","",VLOOKUP($E9,'1Q ELO (3)'!$A$7:$M$30,5))</f>
        <v/>
      </c>
      <c r="E9" s="629"/>
      <c r="F9" s="175" t="str">
        <f>UPPER(IF($E9="","",VLOOKUP($E9,'1Q ELO (3)'!$A$7:$M$38,2)))</f>
        <v/>
      </c>
      <c r="G9" s="175" t="str">
        <f>IF($E9="","",VLOOKUP($E9,'1Q ELO (3)'!$A$7:$M$38,3))</f>
        <v/>
      </c>
      <c r="H9" s="175"/>
      <c r="I9" s="175" t="str">
        <f>IF($E9="","",VLOOKUP($E9,'1Q ELO (3)'!$A$7:$M$38,4))</f>
        <v/>
      </c>
      <c r="J9" s="176"/>
      <c r="K9" s="157"/>
      <c r="L9" s="309"/>
      <c r="M9" s="157"/>
      <c r="N9" s="157"/>
      <c r="O9" s="160"/>
      <c r="P9" s="162"/>
      <c r="Q9" s="163"/>
      <c r="R9" s="164"/>
      <c r="S9" s="165"/>
      <c r="U9" s="174" t="str">
        <f>Birók!P23</f>
        <v xml:space="preserve"> </v>
      </c>
    </row>
    <row r="10" spans="1:21" s="38" customFormat="1" ht="9.6" customHeight="1" x14ac:dyDescent="0.25">
      <c r="A10" s="167"/>
      <c r="B10" s="306"/>
      <c r="C10" s="306"/>
      <c r="D10" s="424"/>
      <c r="E10" s="178"/>
      <c r="F10" s="169"/>
      <c r="G10" s="169"/>
      <c r="H10" s="170"/>
      <c r="I10" s="169"/>
      <c r="J10" s="179"/>
      <c r="K10" s="171"/>
      <c r="L10" s="248"/>
      <c r="M10" s="157"/>
      <c r="N10" s="182"/>
      <c r="O10" s="182"/>
      <c r="P10" s="182"/>
      <c r="Q10" s="163"/>
      <c r="R10" s="164"/>
      <c r="S10" s="165"/>
      <c r="U10" s="174" t="str">
        <f>Birók!P24</f>
        <v xml:space="preserve"> </v>
      </c>
    </row>
    <row r="11" spans="1:21" s="38" customFormat="1" ht="9.6" customHeight="1" x14ac:dyDescent="0.25">
      <c r="A11" s="542">
        <v>3</v>
      </c>
      <c r="B11" s="384" t="str">
        <f>IF($E11="","",VLOOKUP($E11,'1Q ELO (3)'!$A$7:$M$32,12))</f>
        <v/>
      </c>
      <c r="C11" s="384" t="str">
        <f>IF($E11="","",VLOOKUP($E11,'1Q ELO (3)'!$A$7:$M$30,13))</f>
        <v/>
      </c>
      <c r="D11" s="414" t="str">
        <f>IF($E11="","",VLOOKUP($E11,'1Q ELO (3)'!$A$7:$M$30,5))</f>
        <v/>
      </c>
      <c r="E11" s="155"/>
      <c r="F11" s="618" t="str">
        <f>UPPER(IF($E11="","",VLOOKUP($E11,'1Q ELO (3)'!$A$7:$M$38,2)))</f>
        <v/>
      </c>
      <c r="G11" s="618" t="str">
        <f>IF($E11="","",VLOOKUP($E11,'1Q ELO (3)'!$A$7:$M$38,3))</f>
        <v/>
      </c>
      <c r="H11" s="618"/>
      <c r="I11" s="618" t="str">
        <f>IF($E11="","",VLOOKUP($E11,'1Q ELO (3)'!$A$7:$M$38,4))</f>
        <v/>
      </c>
      <c r="J11" s="158"/>
      <c r="K11" s="157"/>
      <c r="L11" s="157"/>
      <c r="M11" s="157"/>
      <c r="N11" s="182"/>
      <c r="O11" s="182"/>
      <c r="P11" s="182"/>
      <c r="Q11" s="163"/>
      <c r="R11" s="164"/>
      <c r="S11" s="165"/>
      <c r="U11" s="174" t="str">
        <f>Birók!P25</f>
        <v xml:space="preserve"> </v>
      </c>
    </row>
    <row r="12" spans="1:21" s="38" customFormat="1" ht="9.6" customHeight="1" x14ac:dyDescent="0.25">
      <c r="A12" s="167"/>
      <c r="B12" s="306"/>
      <c r="C12" s="306"/>
      <c r="D12" s="424"/>
      <c r="E12" s="178"/>
      <c r="F12" s="169"/>
      <c r="G12" s="169"/>
      <c r="H12" s="170"/>
      <c r="I12" s="171" t="s">
        <v>0</v>
      </c>
      <c r="J12" s="172"/>
      <c r="K12" s="173" t="str">
        <f>UPPER(IF(OR(J12="a",J12="as"),F11,IF(OR(J12="b",J12="bs"),F13,)))</f>
        <v/>
      </c>
      <c r="L12" s="173"/>
      <c r="M12" s="157"/>
      <c r="N12" s="182"/>
      <c r="O12" s="182"/>
      <c r="P12" s="182"/>
      <c r="Q12" s="163"/>
      <c r="R12" s="164"/>
      <c r="S12" s="165"/>
      <c r="U12" s="174" t="str">
        <f>Birók!P26</f>
        <v xml:space="preserve"> </v>
      </c>
    </row>
    <row r="13" spans="1:21" s="38" customFormat="1" ht="9.6" customHeight="1" x14ac:dyDescent="0.25">
      <c r="A13" s="167">
        <v>4</v>
      </c>
      <c r="B13" s="384" t="str">
        <f>IF($E13="","",VLOOKUP($E13,'1Q ELO (3)'!$A$7:$M$32,12))</f>
        <v/>
      </c>
      <c r="C13" s="384" t="str">
        <f>IF($E13="","",VLOOKUP($E13,'1Q ELO (3)'!$A$7:$M$30,13))</f>
        <v/>
      </c>
      <c r="D13" s="414" t="str">
        <f>IF($E13="","",VLOOKUP($E13,'1Q ELO (3)'!$A$7:$M$30,5))</f>
        <v/>
      </c>
      <c r="E13" s="155"/>
      <c r="F13" s="175" t="str">
        <f>UPPER(IF($E13="","",VLOOKUP($E13,'1Q ELO (3)'!$A$7:$M$38,2)))</f>
        <v/>
      </c>
      <c r="G13" s="175" t="str">
        <f>IF($E13="","",VLOOKUP($E13,'1Q ELO (3)'!$A$7:$M$38,3))</f>
        <v/>
      </c>
      <c r="H13" s="175"/>
      <c r="I13" s="175" t="str">
        <f>IF($E13="","",VLOOKUP($E13,'1Q ELO (3)'!$A$7:$M$38,4))</f>
        <v/>
      </c>
      <c r="J13" s="186"/>
      <c r="K13" s="157"/>
      <c r="L13" s="157"/>
      <c r="M13" s="157"/>
      <c r="N13" s="182"/>
      <c r="O13" s="182"/>
      <c r="P13" s="182"/>
      <c r="Q13" s="163"/>
      <c r="R13" s="164"/>
      <c r="S13" s="165"/>
      <c r="U13" s="174" t="str">
        <f>Birók!P27</f>
        <v xml:space="preserve"> </v>
      </c>
    </row>
    <row r="14" spans="1:21" s="38" customFormat="1" ht="9.6" customHeight="1" x14ac:dyDescent="0.25">
      <c r="A14" s="167"/>
      <c r="B14" s="306"/>
      <c r="C14" s="306"/>
      <c r="D14" s="424"/>
      <c r="E14" s="178"/>
      <c r="F14" s="157"/>
      <c r="G14" s="157"/>
      <c r="H14" s="69"/>
      <c r="I14" s="187"/>
      <c r="J14" s="179"/>
      <c r="K14" s="157"/>
      <c r="L14" s="157"/>
      <c r="M14" s="171"/>
      <c r="N14" s="248"/>
      <c r="O14" s="157"/>
      <c r="P14" s="182"/>
      <c r="Q14" s="163"/>
      <c r="R14" s="164"/>
      <c r="S14" s="165"/>
      <c r="U14" s="174" t="str">
        <f>Birók!P28</f>
        <v xml:space="preserve"> </v>
      </c>
    </row>
    <row r="15" spans="1:21" s="38" customFormat="1" ht="9.6" customHeight="1" x14ac:dyDescent="0.25">
      <c r="A15" s="542">
        <v>5</v>
      </c>
      <c r="B15" s="384" t="str">
        <f>IF($E15="","",VLOOKUP($E15,'1Q ELO (3)'!$A$7:$M$32,12))</f>
        <v/>
      </c>
      <c r="C15" s="384" t="str">
        <f>IF($E15="","",VLOOKUP($E15,'1Q ELO (3)'!$A$7:$M$30,13))</f>
        <v/>
      </c>
      <c r="D15" s="414" t="str">
        <f>IF($E15="","",VLOOKUP($E15,'1Q ELO (3)'!$A$7:$M$30,5))</f>
        <v/>
      </c>
      <c r="E15" s="155"/>
      <c r="F15" s="618" t="str">
        <f>UPPER(IF($E15="","",VLOOKUP($E15,'1Q ELO (3)'!$A$7:$M$38,2)))</f>
        <v/>
      </c>
      <c r="G15" s="618" t="str">
        <f>IF($E15="","",VLOOKUP($E15,'1Q ELO (3)'!$A$7:$M$38,3))</f>
        <v/>
      </c>
      <c r="H15" s="618"/>
      <c r="I15" s="618" t="str">
        <f>IF($E15="","",VLOOKUP($E15,'1Q ELO (3)'!$A$7:$M$38,4))</f>
        <v/>
      </c>
      <c r="J15" s="647"/>
      <c r="K15" s="157"/>
      <c r="L15" s="157"/>
      <c r="M15" s="157"/>
      <c r="N15" s="182"/>
      <c r="O15" s="157"/>
      <c r="P15" s="182"/>
      <c r="Q15" s="163"/>
      <c r="R15" s="164"/>
      <c r="S15" s="165"/>
      <c r="U15" s="174" t="str">
        <f>Birók!P29</f>
        <v xml:space="preserve"> </v>
      </c>
    </row>
    <row r="16" spans="1:21" s="38" customFormat="1" ht="9.6" customHeight="1" thickBot="1" x14ac:dyDescent="0.3">
      <c r="A16" s="167"/>
      <c r="B16" s="306"/>
      <c r="C16" s="306"/>
      <c r="D16" s="424"/>
      <c r="E16" s="178"/>
      <c r="F16" s="169"/>
      <c r="G16" s="169"/>
      <c r="H16" s="170"/>
      <c r="I16" s="171" t="s">
        <v>0</v>
      </c>
      <c r="J16" s="172"/>
      <c r="K16" s="173" t="str">
        <f>UPPER(IF(OR(J16="a",J16="as"),F15,IF(OR(J16="b",J16="bs"),F17,)))</f>
        <v/>
      </c>
      <c r="L16" s="173"/>
      <c r="M16" s="157"/>
      <c r="N16" s="182"/>
      <c r="O16" s="182"/>
      <c r="P16" s="182"/>
      <c r="Q16" s="163"/>
      <c r="R16" s="164"/>
      <c r="S16" s="165"/>
      <c r="U16" s="189" t="str">
        <f>Birók!P30</f>
        <v>Egyik sem</v>
      </c>
    </row>
    <row r="17" spans="1:19" s="38" customFormat="1" ht="9.6" customHeight="1" x14ac:dyDescent="0.25">
      <c r="A17" s="167">
        <v>6</v>
      </c>
      <c r="B17" s="384" t="str">
        <f>IF($E17="","",VLOOKUP($E17,'1Q ELO (3)'!$A$7:$M$32,12))</f>
        <v/>
      </c>
      <c r="C17" s="384" t="str">
        <f>IF($E17="","",VLOOKUP($E17,'1Q ELO (3)'!$A$7:$M$30,13))</f>
        <v/>
      </c>
      <c r="D17" s="414" t="str">
        <f>IF($E17="","",VLOOKUP($E17,'1Q ELO (3)'!$A$7:$M$30,5))</f>
        <v/>
      </c>
      <c r="E17" s="155"/>
      <c r="F17" s="175" t="str">
        <f>UPPER(IF($E17="","",VLOOKUP($E17,'1Q ELO (3)'!$A$7:$M$38,2)))</f>
        <v/>
      </c>
      <c r="G17" s="175" t="str">
        <f>IF($E17="","",VLOOKUP($E17,'1Q ELO (3)'!$A$7:$M$38,3))</f>
        <v/>
      </c>
      <c r="H17" s="175"/>
      <c r="I17" s="175" t="str">
        <f>IF($E17="","",VLOOKUP($E17,'1Q ELO (3)'!$A$7:$M$38,4))</f>
        <v/>
      </c>
      <c r="J17" s="176"/>
      <c r="K17" s="157"/>
      <c r="L17" s="309"/>
      <c r="M17" s="157"/>
      <c r="N17" s="182"/>
      <c r="O17" s="182"/>
      <c r="P17" s="182"/>
      <c r="Q17" s="163"/>
      <c r="R17" s="164"/>
      <c r="S17" s="165"/>
    </row>
    <row r="18" spans="1:19" s="38" customFormat="1" ht="9.6" customHeight="1" x14ac:dyDescent="0.25">
      <c r="A18" s="167"/>
      <c r="B18" s="306"/>
      <c r="C18" s="306"/>
      <c r="D18" s="424"/>
      <c r="E18" s="178"/>
      <c r="F18" s="169"/>
      <c r="G18" s="169"/>
      <c r="H18" s="170"/>
      <c r="I18" s="157"/>
      <c r="J18" s="179"/>
      <c r="K18" s="171"/>
      <c r="L18" s="248"/>
      <c r="M18" s="157"/>
      <c r="N18" s="182"/>
      <c r="O18" s="182"/>
      <c r="P18" s="182"/>
      <c r="Q18" s="163"/>
      <c r="R18" s="164"/>
      <c r="S18" s="165"/>
    </row>
    <row r="19" spans="1:19" s="38" customFormat="1" ht="9.6" customHeight="1" x14ac:dyDescent="0.25">
      <c r="A19" s="542">
        <v>7</v>
      </c>
      <c r="B19" s="384" t="str">
        <f>IF($E19="","",VLOOKUP($E19,'1Q ELO (3)'!$A$7:$M$32,12))</f>
        <v/>
      </c>
      <c r="C19" s="384" t="str">
        <f>IF($E19="","",VLOOKUP($E19,'1Q ELO (3)'!$A$7:$M$30,13))</f>
        <v/>
      </c>
      <c r="D19" s="414" t="str">
        <f>IF($E19="","",VLOOKUP($E19,'1Q ELO (3)'!$A$7:$M$30,5))</f>
        <v/>
      </c>
      <c r="E19" s="155"/>
      <c r="F19" s="618" t="str">
        <f>UPPER(IF($E19="","",VLOOKUP($E19,'1Q ELO (3)'!$A$7:$M$38,2)))</f>
        <v/>
      </c>
      <c r="G19" s="618" t="str">
        <f>IF($E19="","",VLOOKUP($E19,'1Q ELO (3)'!$A$7:$M$38,3))</f>
        <v/>
      </c>
      <c r="H19" s="618"/>
      <c r="I19" s="618" t="str">
        <f>IF($E19="","",VLOOKUP($E19,'1Q ELO (3)'!$A$7:$M$38,4))</f>
        <v/>
      </c>
      <c r="J19" s="158"/>
      <c r="K19" s="157"/>
      <c r="L19" s="157"/>
      <c r="M19" s="157"/>
      <c r="N19" s="182"/>
      <c r="O19" s="182"/>
      <c r="P19" s="182"/>
      <c r="Q19" s="163"/>
      <c r="R19" s="164"/>
      <c r="S19" s="165"/>
    </row>
    <row r="20" spans="1:19" s="38" customFormat="1" ht="9.6" customHeight="1" x14ac:dyDescent="0.25">
      <c r="A20" s="167"/>
      <c r="B20" s="306"/>
      <c r="C20" s="306"/>
      <c r="D20" s="424"/>
      <c r="E20" s="168"/>
      <c r="F20" s="169"/>
      <c r="G20" s="169"/>
      <c r="H20" s="170"/>
      <c r="I20" s="171" t="s">
        <v>0</v>
      </c>
      <c r="J20" s="172"/>
      <c r="K20" s="173" t="str">
        <f>UPPER(IF(OR(J20="a",J20="as"),F19,IF(OR(J20="b",J20="bs"),F21,)))</f>
        <v/>
      </c>
      <c r="L20" s="173"/>
      <c r="M20" s="157"/>
      <c r="N20" s="182"/>
      <c r="O20" s="182"/>
      <c r="P20" s="182"/>
      <c r="Q20" s="163"/>
      <c r="R20" s="164"/>
      <c r="S20" s="165"/>
    </row>
    <row r="21" spans="1:19" s="38" customFormat="1" ht="9.6" customHeight="1" x14ac:dyDescent="0.25">
      <c r="A21" s="539">
        <v>8</v>
      </c>
      <c r="B21" s="384" t="str">
        <f>IF($E21="","",VLOOKUP($E21,'1Q ELO (3)'!$A$7:$M$32,12))</f>
        <v/>
      </c>
      <c r="C21" s="384" t="str">
        <f>IF($E21="","",VLOOKUP($E21,'1Q ELO (3)'!$A$7:$M$30,13))</f>
        <v/>
      </c>
      <c r="D21" s="414" t="str">
        <f>IF($E21="","",VLOOKUP($E21,'1Q ELO (3)'!$A$7:$M$30,5))</f>
        <v/>
      </c>
      <c r="E21" s="155"/>
      <c r="F21" s="450" t="str">
        <f>UPPER(IF($E21="","",VLOOKUP($E21,'1Q ELO (3)'!$A$7:$M$38,2)))</f>
        <v/>
      </c>
      <c r="G21" s="450" t="str">
        <f>IF($E21="","",VLOOKUP($E21,'1Q ELO (3)'!$A$7:$M$38,3))</f>
        <v/>
      </c>
      <c r="H21" s="450"/>
      <c r="I21" s="450" t="str">
        <f>IF($E21="","",VLOOKUP($E21,'1Q ELO (3)'!$A$7:$M$38,4))</f>
        <v/>
      </c>
      <c r="J21" s="186"/>
      <c r="K21" s="157"/>
      <c r="L21" s="157"/>
      <c r="M21" s="157"/>
      <c r="N21" s="182"/>
      <c r="O21" s="182"/>
      <c r="P21" s="182"/>
      <c r="Q21" s="163"/>
      <c r="R21" s="164"/>
      <c r="S21" s="165"/>
    </row>
    <row r="22" spans="1:19" s="38" customFormat="1" ht="9.6" customHeight="1" x14ac:dyDescent="0.25">
      <c r="A22" s="167"/>
      <c r="B22" s="306"/>
      <c r="C22" s="306"/>
      <c r="D22" s="424"/>
      <c r="E22" s="168"/>
      <c r="F22" s="187"/>
      <c r="G22" s="187"/>
      <c r="H22" s="191"/>
      <c r="I22" s="187"/>
      <c r="J22" s="179"/>
      <c r="K22" s="157"/>
      <c r="L22" s="157"/>
      <c r="M22" s="157"/>
      <c r="N22" s="182"/>
      <c r="O22" s="182"/>
      <c r="P22" s="182"/>
      <c r="Q22" s="163"/>
      <c r="R22" s="164"/>
      <c r="S22" s="165"/>
    </row>
    <row r="23" spans="1:19" s="38" customFormat="1" ht="9.6" customHeight="1" x14ac:dyDescent="0.25">
      <c r="A23" s="199"/>
      <c r="B23" s="199"/>
      <c r="C23" s="199"/>
      <c r="D23" s="199"/>
      <c r="E23" s="199"/>
      <c r="F23" s="200"/>
      <c r="G23" s="200"/>
      <c r="H23" s="200"/>
      <c r="I23" s="200"/>
      <c r="J23" s="201"/>
      <c r="K23" s="202"/>
      <c r="L23" s="203"/>
      <c r="M23" s="202"/>
      <c r="N23" s="203"/>
      <c r="O23" s="202"/>
      <c r="P23" s="203"/>
      <c r="Q23" s="202"/>
      <c r="R23" s="203"/>
      <c r="S23" s="165"/>
    </row>
    <row r="24" spans="1:19" s="38" customFormat="1" ht="9.6" customHeight="1" x14ac:dyDescent="0.25">
      <c r="A24" s="205" t="s">
        <v>105</v>
      </c>
      <c r="B24" s="206"/>
      <c r="C24" s="207"/>
      <c r="D24" s="206"/>
      <c r="E24" s="208" t="s">
        <v>6</v>
      </c>
      <c r="F24" s="209" t="s">
        <v>107</v>
      </c>
      <c r="G24" s="208"/>
      <c r="H24" s="210"/>
      <c r="I24" s="211"/>
      <c r="J24" s="208" t="s">
        <v>6</v>
      </c>
      <c r="K24" s="209" t="s">
        <v>108</v>
      </c>
      <c r="L24" s="212"/>
      <c r="M24" s="209" t="s">
        <v>109</v>
      </c>
      <c r="N24" s="213"/>
      <c r="O24" s="214" t="s">
        <v>110</v>
      </c>
      <c r="P24" s="214"/>
      <c r="Q24" s="215"/>
      <c r="R24" s="216"/>
      <c r="S24" s="165"/>
    </row>
    <row r="25" spans="1:19" s="38" customFormat="1" ht="9.6" customHeight="1" x14ac:dyDescent="0.25">
      <c r="A25" s="218" t="s">
        <v>106</v>
      </c>
      <c r="B25" s="217"/>
      <c r="C25" s="219"/>
      <c r="D25" s="412"/>
      <c r="E25" s="220">
        <v>1</v>
      </c>
      <c r="F25" s="91" t="str">
        <f>IF(E25&gt;$R$32,,UPPER(VLOOKUP(E25,'1Q ELO (3)'!$A$7:$O$134,2)))</f>
        <v/>
      </c>
      <c r="G25" s="221"/>
      <c r="H25" s="91"/>
      <c r="I25" s="90"/>
      <c r="J25" s="222" t="s">
        <v>7</v>
      </c>
      <c r="K25" s="217"/>
      <c r="L25" s="223"/>
      <c r="M25" s="217"/>
      <c r="N25" s="224"/>
      <c r="O25" s="225" t="s">
        <v>111</v>
      </c>
      <c r="P25" s="226"/>
      <c r="Q25" s="226"/>
      <c r="R25" s="227"/>
      <c r="S25" s="165"/>
    </row>
    <row r="26" spans="1:19" s="38" customFormat="1" ht="9.6" customHeight="1" x14ac:dyDescent="0.25">
      <c r="A26" s="232" t="s">
        <v>119</v>
      </c>
      <c r="B26" s="230"/>
      <c r="C26" s="233"/>
      <c r="D26" s="412"/>
      <c r="E26" s="220">
        <v>2</v>
      </c>
      <c r="F26" s="91" t="str">
        <f>IF(E26&gt;$R$32,,UPPER(VLOOKUP(E26,'1Q ELO (3)'!$A$7:$O$134,2)))</f>
        <v/>
      </c>
      <c r="G26" s="221"/>
      <c r="H26" s="91"/>
      <c r="I26" s="90"/>
      <c r="J26" s="222" t="s">
        <v>8</v>
      </c>
      <c r="K26" s="217"/>
      <c r="L26" s="223"/>
      <c r="M26" s="217"/>
      <c r="N26" s="224"/>
      <c r="O26" s="228"/>
      <c r="P26" s="229"/>
      <c r="Q26" s="230"/>
      <c r="R26" s="231"/>
      <c r="S26" s="165"/>
    </row>
    <row r="27" spans="1:19" s="38" customFormat="1" ht="9.6" customHeight="1" x14ac:dyDescent="0.25">
      <c r="A27" s="374"/>
      <c r="B27" s="375"/>
      <c r="C27" s="376"/>
      <c r="D27" s="146"/>
      <c r="E27" s="646">
        <v>3</v>
      </c>
      <c r="F27" s="91" t="str">
        <f>IF(E27&gt;$R$32,,UPPER(VLOOKUP(E27,'1Q ELO (3)'!$A$7:$O$134,2)))</f>
        <v/>
      </c>
      <c r="G27" s="221"/>
      <c r="H27" s="91"/>
      <c r="I27" s="90"/>
      <c r="J27" s="222" t="s">
        <v>9</v>
      </c>
      <c r="K27" s="217"/>
      <c r="L27" s="223"/>
      <c r="M27" s="217"/>
      <c r="N27" s="224"/>
      <c r="O27" s="225" t="s">
        <v>112</v>
      </c>
      <c r="P27" s="226"/>
      <c r="Q27" s="226"/>
      <c r="R27" s="227"/>
      <c r="S27" s="165"/>
    </row>
    <row r="28" spans="1:19" s="38" customFormat="1" ht="9.6" customHeight="1" x14ac:dyDescent="0.25">
      <c r="A28" s="234"/>
      <c r="B28" s="146"/>
      <c r="C28" s="235"/>
      <c r="D28" s="146"/>
      <c r="E28" s="646">
        <v>4</v>
      </c>
      <c r="F28" s="91" t="str">
        <f>IF(E28&gt;$R$32,,UPPER(VLOOKUP(E28,'1Q ELO (3)'!$A$7:$O$134,2)))</f>
        <v/>
      </c>
      <c r="G28" s="221"/>
      <c r="H28" s="91"/>
      <c r="I28" s="90"/>
      <c r="J28" s="222" t="s">
        <v>10</v>
      </c>
      <c r="K28" s="217"/>
      <c r="L28" s="223"/>
      <c r="M28" s="217"/>
      <c r="N28" s="224"/>
      <c r="O28" s="217"/>
      <c r="P28" s="223"/>
      <c r="Q28" s="217"/>
      <c r="R28" s="224"/>
      <c r="S28" s="165"/>
    </row>
    <row r="29" spans="1:19" s="38" customFormat="1" ht="9.6" customHeight="1" x14ac:dyDescent="0.25">
      <c r="A29" s="361"/>
      <c r="B29" s="377"/>
      <c r="C29" s="378"/>
      <c r="D29" s="377"/>
      <c r="E29" s="220"/>
      <c r="F29" s="91"/>
      <c r="G29" s="221"/>
      <c r="H29" s="91"/>
      <c r="I29" s="90"/>
      <c r="J29" s="222" t="s">
        <v>11</v>
      </c>
      <c r="K29" s="217"/>
      <c r="L29" s="223"/>
      <c r="M29" s="217"/>
      <c r="N29" s="224"/>
      <c r="O29" s="230"/>
      <c r="P29" s="229"/>
      <c r="Q29" s="230"/>
      <c r="R29" s="231"/>
      <c r="S29" s="165"/>
    </row>
    <row r="30" spans="1:19" s="38" customFormat="1" ht="9.6" customHeight="1" x14ac:dyDescent="0.25">
      <c r="A30" s="362"/>
      <c r="B30" s="24"/>
      <c r="C30" s="235"/>
      <c r="D30" s="146"/>
      <c r="E30" s="220"/>
      <c r="F30" s="91"/>
      <c r="G30" s="221"/>
      <c r="H30" s="91"/>
      <c r="I30" s="90"/>
      <c r="J30" s="222" t="s">
        <v>12</v>
      </c>
      <c r="K30" s="217"/>
      <c r="L30" s="223"/>
      <c r="M30" s="217"/>
      <c r="N30" s="224"/>
      <c r="O30" s="225" t="s">
        <v>92</v>
      </c>
      <c r="P30" s="226"/>
      <c r="Q30" s="226"/>
      <c r="R30" s="227"/>
      <c r="S30" s="165"/>
    </row>
    <row r="31" spans="1:19" s="38" customFormat="1" ht="9.6" customHeight="1" x14ac:dyDescent="0.25">
      <c r="A31" s="362"/>
      <c r="B31" s="24"/>
      <c r="C31" s="372"/>
      <c r="D31" s="299"/>
      <c r="E31" s="220"/>
      <c r="F31" s="91"/>
      <c r="G31" s="221"/>
      <c r="H31" s="91"/>
      <c r="I31" s="90"/>
      <c r="J31" s="222" t="s">
        <v>13</v>
      </c>
      <c r="K31" s="217"/>
      <c r="L31" s="223"/>
      <c r="M31" s="217"/>
      <c r="N31" s="224"/>
      <c r="O31" s="217"/>
      <c r="P31" s="223"/>
      <c r="Q31" s="217"/>
      <c r="R31" s="224"/>
      <c r="S31" s="165"/>
    </row>
    <row r="32" spans="1:19" s="38" customFormat="1" ht="9.6" customHeight="1" x14ac:dyDescent="0.25">
      <c r="A32" s="363"/>
      <c r="B32" s="360"/>
      <c r="C32" s="373"/>
      <c r="D32" s="413"/>
      <c r="E32" s="236"/>
      <c r="F32" s="237"/>
      <c r="G32" s="238"/>
      <c r="H32" s="237"/>
      <c r="I32" s="239"/>
      <c r="J32" s="240" t="s">
        <v>14</v>
      </c>
      <c r="K32" s="230"/>
      <c r="L32" s="229"/>
      <c r="M32" s="230"/>
      <c r="N32" s="231"/>
      <c r="O32" s="230" t="str">
        <f>R4</f>
        <v>Kovács Zoltán</v>
      </c>
      <c r="P32" s="229"/>
      <c r="Q32" s="230"/>
      <c r="R32" s="241">
        <f>MIN(8,'1Q ELO (3)'!O5)</f>
        <v>8</v>
      </c>
      <c r="S32" s="165"/>
    </row>
    <row r="33" spans="1:19" s="38" customFormat="1" ht="9.6" customHeight="1" x14ac:dyDescent="0.25">
      <c r="A33"/>
      <c r="B33"/>
      <c r="C33"/>
      <c r="D33"/>
      <c r="E33"/>
      <c r="F33"/>
      <c r="G33"/>
      <c r="H33"/>
      <c r="I33"/>
      <c r="J33" s="130"/>
      <c r="K33"/>
      <c r="L33" s="130"/>
      <c r="M33"/>
      <c r="N33" s="131"/>
      <c r="O33"/>
      <c r="P33" s="130"/>
      <c r="Q33"/>
      <c r="R33" s="131"/>
      <c r="S33" s="165"/>
    </row>
    <row r="34" spans="1:19" s="38" customFormat="1" ht="9.6" customHeight="1" x14ac:dyDescent="0.25">
      <c r="A34"/>
      <c r="B34"/>
      <c r="C34"/>
      <c r="D34"/>
      <c r="E34"/>
      <c r="F34"/>
      <c r="G34"/>
      <c r="H34"/>
      <c r="I34"/>
      <c r="J34" s="130"/>
      <c r="K34"/>
      <c r="L34" s="130"/>
      <c r="M34"/>
      <c r="N34" s="131"/>
      <c r="O34"/>
      <c r="P34" s="130"/>
      <c r="Q34"/>
      <c r="R34" s="131"/>
      <c r="S34" s="165"/>
    </row>
    <row r="35" spans="1:19" s="38" customFormat="1" ht="9.6" customHeight="1" x14ac:dyDescent="0.25">
      <c r="A35"/>
      <c r="B35"/>
      <c r="C35"/>
      <c r="D35"/>
      <c r="E35"/>
      <c r="F35"/>
      <c r="G35"/>
      <c r="H35"/>
      <c r="I35"/>
      <c r="J35" s="130"/>
      <c r="K35"/>
      <c r="L35" s="130"/>
      <c r="M35"/>
      <c r="N35" s="131"/>
      <c r="O35"/>
      <c r="P35" s="130"/>
      <c r="Q35"/>
      <c r="R35" s="131"/>
      <c r="S35" s="165"/>
    </row>
    <row r="36" spans="1:19" s="38" customFormat="1" ht="9.6" customHeight="1" x14ac:dyDescent="0.25">
      <c r="A36"/>
      <c r="B36"/>
      <c r="C36"/>
      <c r="D36"/>
      <c r="E36"/>
      <c r="F36"/>
      <c r="G36"/>
      <c r="H36"/>
      <c r="I36"/>
      <c r="J36" s="130"/>
      <c r="K36"/>
      <c r="L36" s="130"/>
      <c r="M36"/>
      <c r="N36" s="131"/>
      <c r="O36"/>
      <c r="P36" s="130"/>
      <c r="Q36"/>
      <c r="R36" s="131"/>
      <c r="S36" s="165"/>
    </row>
    <row r="37" spans="1:19" s="38" customFormat="1" ht="9.6" customHeight="1" x14ac:dyDescent="0.25">
      <c r="A37"/>
      <c r="B37"/>
      <c r="C37"/>
      <c r="D37"/>
      <c r="E37"/>
      <c r="F37"/>
      <c r="G37"/>
      <c r="H37"/>
      <c r="I37"/>
      <c r="J37" s="130"/>
      <c r="K37"/>
      <c r="L37" s="130"/>
      <c r="M37"/>
      <c r="N37" s="131"/>
      <c r="O37"/>
      <c r="P37" s="130"/>
      <c r="Q37"/>
      <c r="R37" s="131"/>
      <c r="S37" s="165"/>
    </row>
    <row r="38" spans="1:19" s="38" customFormat="1" ht="9.6" customHeight="1" x14ac:dyDescent="0.25">
      <c r="A38"/>
      <c r="B38"/>
      <c r="C38"/>
      <c r="D38"/>
      <c r="E38"/>
      <c r="F38"/>
      <c r="G38"/>
      <c r="H38"/>
      <c r="I38"/>
      <c r="J38" s="130"/>
      <c r="K38"/>
      <c r="L38" s="130"/>
      <c r="M38"/>
      <c r="N38" s="131"/>
      <c r="O38"/>
      <c r="P38" s="130"/>
      <c r="Q38"/>
      <c r="R38" s="131"/>
      <c r="S38" s="165"/>
    </row>
    <row r="39" spans="1:19" s="38" customFormat="1" ht="9.6" customHeight="1" x14ac:dyDescent="0.25">
      <c r="A39"/>
      <c r="B39"/>
      <c r="C39"/>
      <c r="D39"/>
      <c r="E39"/>
      <c r="F39"/>
      <c r="G39"/>
      <c r="H39"/>
      <c r="I39"/>
      <c r="J39" s="130"/>
      <c r="K39"/>
      <c r="L39" s="130"/>
      <c r="M39"/>
      <c r="N39" s="131"/>
      <c r="O39"/>
      <c r="P39" s="130"/>
      <c r="Q39"/>
      <c r="R39" s="131"/>
      <c r="S39" s="165"/>
    </row>
    <row r="40" spans="1:19" s="38" customFormat="1" ht="9.6" customHeight="1" x14ac:dyDescent="0.25">
      <c r="A40"/>
      <c r="B40"/>
      <c r="C40"/>
      <c r="D40"/>
      <c r="E40"/>
      <c r="F40"/>
      <c r="G40"/>
      <c r="H40"/>
      <c r="I40"/>
      <c r="J40" s="130"/>
      <c r="K40"/>
      <c r="L40" s="130"/>
      <c r="M40"/>
      <c r="N40" s="131"/>
      <c r="O40"/>
      <c r="P40" s="130"/>
      <c r="Q40"/>
      <c r="R40" s="131"/>
      <c r="S40" s="165"/>
    </row>
    <row r="41" spans="1:19" s="38" customFormat="1" ht="9.6" customHeight="1" x14ac:dyDescent="0.25">
      <c r="A41"/>
      <c r="B41"/>
      <c r="C41"/>
      <c r="D41"/>
      <c r="E41"/>
      <c r="F41"/>
      <c r="G41"/>
      <c r="H41"/>
      <c r="I41"/>
      <c r="J41" s="130"/>
      <c r="K41"/>
      <c r="L41" s="130"/>
      <c r="M41"/>
      <c r="N41" s="131"/>
      <c r="O41"/>
      <c r="P41" s="130"/>
      <c r="Q41"/>
      <c r="R41" s="131"/>
      <c r="S41" s="165"/>
    </row>
    <row r="42" spans="1:19" s="38" customFormat="1" ht="9.6" customHeight="1" x14ac:dyDescent="0.25">
      <c r="A42"/>
      <c r="B42"/>
      <c r="C42"/>
      <c r="D42"/>
      <c r="E42"/>
      <c r="F42"/>
      <c r="G42"/>
      <c r="H42"/>
      <c r="I42"/>
      <c r="J42" s="130"/>
      <c r="K42"/>
      <c r="L42" s="130"/>
      <c r="M42"/>
      <c r="N42" s="131"/>
      <c r="O42"/>
      <c r="P42" s="130"/>
      <c r="Q42"/>
      <c r="R42" s="131"/>
      <c r="S42" s="165"/>
    </row>
    <row r="43" spans="1:19" s="38" customFormat="1" ht="9.6" customHeight="1" x14ac:dyDescent="0.25">
      <c r="A43"/>
      <c r="B43"/>
      <c r="C43"/>
      <c r="D43"/>
      <c r="E43"/>
      <c r="F43"/>
      <c r="G43"/>
      <c r="H43"/>
      <c r="I43"/>
      <c r="J43" s="130"/>
      <c r="K43"/>
      <c r="L43" s="130"/>
      <c r="M43"/>
      <c r="N43" s="131"/>
      <c r="O43"/>
      <c r="P43" s="130"/>
      <c r="Q43"/>
      <c r="R43" s="131"/>
      <c r="S43" s="165"/>
    </row>
    <row r="44" spans="1:19" s="38" customFormat="1" ht="9.6" customHeight="1" x14ac:dyDescent="0.25">
      <c r="A44"/>
      <c r="B44"/>
      <c r="C44"/>
      <c r="D44"/>
      <c r="E44"/>
      <c r="F44"/>
      <c r="G44"/>
      <c r="H44"/>
      <c r="I44"/>
      <c r="J44" s="130"/>
      <c r="K44"/>
      <c r="L44" s="130"/>
      <c r="M44"/>
      <c r="N44" s="131"/>
      <c r="O44"/>
      <c r="P44" s="130"/>
      <c r="Q44"/>
      <c r="R44" s="131"/>
      <c r="S44" s="165"/>
    </row>
    <row r="45" spans="1:19" s="38" customFormat="1" ht="9.6" customHeight="1" x14ac:dyDescent="0.25">
      <c r="A45"/>
      <c r="B45"/>
      <c r="C45"/>
      <c r="D45"/>
      <c r="E45"/>
      <c r="F45"/>
      <c r="G45"/>
      <c r="H45"/>
      <c r="I45"/>
      <c r="J45" s="130"/>
      <c r="K45"/>
      <c r="L45" s="130"/>
      <c r="M45"/>
      <c r="N45" s="131"/>
      <c r="O45"/>
      <c r="P45" s="130"/>
      <c r="Q45"/>
      <c r="R45" s="131"/>
      <c r="S45" s="165"/>
    </row>
    <row r="46" spans="1:19" s="38" customFormat="1" ht="9.6" customHeight="1" x14ac:dyDescent="0.25">
      <c r="A46"/>
      <c r="B46"/>
      <c r="C46"/>
      <c r="D46"/>
      <c r="E46"/>
      <c r="F46"/>
      <c r="G46"/>
      <c r="H46"/>
      <c r="I46"/>
      <c r="J46" s="130"/>
      <c r="K46"/>
      <c r="L46" s="130"/>
      <c r="M46"/>
      <c r="N46" s="131"/>
      <c r="O46"/>
      <c r="P46" s="130"/>
      <c r="Q46"/>
      <c r="R46" s="131"/>
      <c r="S46" s="165"/>
    </row>
    <row r="47" spans="1:19" s="38" customFormat="1" ht="9.6" customHeight="1" x14ac:dyDescent="0.25">
      <c r="A47"/>
      <c r="B47"/>
      <c r="C47"/>
      <c r="D47"/>
      <c r="E47"/>
      <c r="F47"/>
      <c r="G47"/>
      <c r="H47"/>
      <c r="I47"/>
      <c r="J47" s="130"/>
      <c r="K47"/>
      <c r="L47" s="130"/>
      <c r="M47"/>
      <c r="N47" s="131"/>
      <c r="O47"/>
      <c r="P47" s="130"/>
      <c r="Q47"/>
      <c r="R47" s="131"/>
      <c r="S47" s="165"/>
    </row>
    <row r="48" spans="1:19" s="38" customFormat="1" ht="9.6" customHeight="1" x14ac:dyDescent="0.25">
      <c r="A48"/>
      <c r="B48"/>
      <c r="C48"/>
      <c r="D48"/>
      <c r="E48"/>
      <c r="F48"/>
      <c r="G48"/>
      <c r="H48"/>
      <c r="I48"/>
      <c r="J48" s="130"/>
      <c r="K48"/>
      <c r="L48" s="130"/>
      <c r="M48"/>
      <c r="N48" s="131"/>
      <c r="O48"/>
      <c r="P48" s="130"/>
      <c r="Q48"/>
      <c r="R48" s="131"/>
      <c r="S48" s="165"/>
    </row>
    <row r="49" spans="1:19" s="38" customFormat="1" ht="9.6" customHeight="1" x14ac:dyDescent="0.25">
      <c r="A49"/>
      <c r="B49"/>
      <c r="C49"/>
      <c r="D49"/>
      <c r="E49"/>
      <c r="F49"/>
      <c r="G49"/>
      <c r="H49"/>
      <c r="I49"/>
      <c r="J49" s="130"/>
      <c r="K49"/>
      <c r="L49" s="130"/>
      <c r="M49"/>
      <c r="N49" s="131"/>
      <c r="O49"/>
      <c r="P49" s="130"/>
      <c r="Q49"/>
      <c r="R49" s="131"/>
      <c r="S49" s="165"/>
    </row>
    <row r="50" spans="1:19" s="38" customFormat="1" ht="9.6" customHeight="1" x14ac:dyDescent="0.25">
      <c r="A50"/>
      <c r="B50"/>
      <c r="C50"/>
      <c r="D50"/>
      <c r="E50"/>
      <c r="F50"/>
      <c r="G50"/>
      <c r="H50"/>
      <c r="I50"/>
      <c r="J50" s="130"/>
      <c r="K50"/>
      <c r="L50" s="130"/>
      <c r="M50"/>
      <c r="N50" s="131"/>
      <c r="O50"/>
      <c r="P50" s="130"/>
      <c r="Q50"/>
      <c r="R50" s="131"/>
      <c r="S50" s="165"/>
    </row>
    <row r="51" spans="1:19" s="38" customFormat="1" ht="9.6" customHeight="1" x14ac:dyDescent="0.25">
      <c r="A51"/>
      <c r="B51"/>
      <c r="C51"/>
      <c r="D51"/>
      <c r="E51"/>
      <c r="F51"/>
      <c r="G51"/>
      <c r="H51"/>
      <c r="I51"/>
      <c r="J51" s="130"/>
      <c r="K51"/>
      <c r="L51" s="130"/>
      <c r="M51"/>
      <c r="N51" s="131"/>
      <c r="O51"/>
      <c r="P51" s="130"/>
      <c r="Q51"/>
      <c r="R51" s="131"/>
      <c r="S51" s="165"/>
    </row>
    <row r="52" spans="1:19" s="38" customFormat="1" ht="9.6" customHeight="1" x14ac:dyDescent="0.25">
      <c r="A52"/>
      <c r="B52"/>
      <c r="C52"/>
      <c r="D52"/>
      <c r="E52"/>
      <c r="F52"/>
      <c r="G52"/>
      <c r="H52"/>
      <c r="I52"/>
      <c r="J52" s="130"/>
      <c r="K52"/>
      <c r="L52" s="130"/>
      <c r="M52"/>
      <c r="N52" s="131"/>
      <c r="O52"/>
      <c r="P52" s="130"/>
      <c r="Q52"/>
      <c r="R52" s="131"/>
      <c r="S52" s="165"/>
    </row>
    <row r="53" spans="1:19" s="38" customFormat="1" ht="9.6" customHeight="1" x14ac:dyDescent="0.25">
      <c r="A53"/>
      <c r="B53"/>
      <c r="C53"/>
      <c r="D53"/>
      <c r="E53"/>
      <c r="F53"/>
      <c r="G53"/>
      <c r="H53"/>
      <c r="I53"/>
      <c r="J53" s="130"/>
      <c r="K53"/>
      <c r="L53" s="130"/>
      <c r="M53"/>
      <c r="N53" s="131"/>
      <c r="O53"/>
      <c r="P53" s="130"/>
      <c r="Q53"/>
      <c r="R53" s="131"/>
      <c r="S53" s="165"/>
    </row>
    <row r="54" spans="1:19" s="38" customFormat="1" ht="9.6" customHeight="1" x14ac:dyDescent="0.25">
      <c r="A54"/>
      <c r="B54"/>
      <c r="C54"/>
      <c r="D54"/>
      <c r="E54"/>
      <c r="F54"/>
      <c r="G54"/>
      <c r="H54"/>
      <c r="I54"/>
      <c r="J54" s="130"/>
      <c r="K54"/>
      <c r="L54" s="130"/>
      <c r="M54"/>
      <c r="N54" s="131"/>
      <c r="O54"/>
      <c r="P54" s="130"/>
      <c r="Q54"/>
      <c r="R54" s="131"/>
      <c r="S54" s="165"/>
    </row>
    <row r="55" spans="1:19" s="38" customFormat="1" ht="9.6" customHeight="1" x14ac:dyDescent="0.25">
      <c r="A55"/>
      <c r="B55"/>
      <c r="C55"/>
      <c r="D55"/>
      <c r="E55"/>
      <c r="F55"/>
      <c r="G55"/>
      <c r="H55"/>
      <c r="I55"/>
      <c r="J55" s="130"/>
      <c r="K55"/>
      <c r="L55" s="130"/>
      <c r="M55"/>
      <c r="N55" s="131"/>
      <c r="O55"/>
      <c r="P55" s="130"/>
      <c r="Q55"/>
      <c r="R55" s="131"/>
      <c r="S55" s="165"/>
    </row>
    <row r="56" spans="1:19" s="38" customFormat="1" ht="9.6" customHeight="1" x14ac:dyDescent="0.25">
      <c r="A56"/>
      <c r="B56"/>
      <c r="C56"/>
      <c r="D56"/>
      <c r="E56"/>
      <c r="F56"/>
      <c r="G56"/>
      <c r="H56"/>
      <c r="I56"/>
      <c r="J56" s="130"/>
      <c r="K56"/>
      <c r="L56" s="130"/>
      <c r="M56"/>
      <c r="N56" s="131"/>
      <c r="O56"/>
      <c r="P56" s="130"/>
      <c r="Q56"/>
      <c r="R56" s="131"/>
      <c r="S56" s="165"/>
    </row>
    <row r="57" spans="1:19" s="38" customFormat="1" ht="9.6" customHeight="1" x14ac:dyDescent="0.25">
      <c r="A57"/>
      <c r="B57"/>
      <c r="C57"/>
      <c r="D57"/>
      <c r="E57"/>
      <c r="F57"/>
      <c r="G57"/>
      <c r="H57"/>
      <c r="I57"/>
      <c r="J57" s="130"/>
      <c r="K57"/>
      <c r="L57" s="130"/>
      <c r="M57"/>
      <c r="N57" s="131"/>
      <c r="O57"/>
      <c r="P57" s="130"/>
      <c r="Q57"/>
      <c r="R57" s="131"/>
      <c r="S57" s="165"/>
    </row>
    <row r="58" spans="1:19" s="38" customFormat="1" ht="9.6" customHeight="1" x14ac:dyDescent="0.25">
      <c r="A58"/>
      <c r="B58"/>
      <c r="C58"/>
      <c r="D58"/>
      <c r="E58"/>
      <c r="F58"/>
      <c r="G58"/>
      <c r="H58"/>
      <c r="I58"/>
      <c r="J58" s="130"/>
      <c r="K58"/>
      <c r="L58" s="130"/>
      <c r="M58"/>
      <c r="N58" s="131"/>
      <c r="O58"/>
      <c r="P58" s="130"/>
      <c r="Q58"/>
      <c r="R58" s="131"/>
      <c r="S58" s="165"/>
    </row>
    <row r="59" spans="1:19" s="38" customFormat="1" ht="9.6" customHeight="1" x14ac:dyDescent="0.25">
      <c r="A59"/>
      <c r="B59"/>
      <c r="C59"/>
      <c r="D59"/>
      <c r="E59"/>
      <c r="F59"/>
      <c r="G59"/>
      <c r="H59"/>
      <c r="I59"/>
      <c r="J59" s="130"/>
      <c r="K59"/>
      <c r="L59" s="130"/>
      <c r="M59"/>
      <c r="N59" s="131"/>
      <c r="O59"/>
      <c r="P59" s="130"/>
      <c r="Q59"/>
      <c r="R59" s="131"/>
      <c r="S59" s="198"/>
    </row>
    <row r="60" spans="1:19" s="38" customFormat="1" ht="9.6" customHeight="1" x14ac:dyDescent="0.25">
      <c r="A60"/>
      <c r="B60"/>
      <c r="C60"/>
      <c r="D60"/>
      <c r="E60"/>
      <c r="F60"/>
      <c r="G60"/>
      <c r="H60"/>
      <c r="I60"/>
      <c r="J60" s="130"/>
      <c r="K60"/>
      <c r="L60" s="130"/>
      <c r="M60"/>
      <c r="N60" s="131"/>
      <c r="O60"/>
      <c r="P60" s="130"/>
      <c r="Q60"/>
      <c r="R60" s="131"/>
      <c r="S60" s="165"/>
    </row>
    <row r="61" spans="1:19" s="38" customFormat="1" ht="9.6" customHeight="1" x14ac:dyDescent="0.25">
      <c r="A61"/>
      <c r="B61"/>
      <c r="C61"/>
      <c r="D61"/>
      <c r="E61"/>
      <c r="F61"/>
      <c r="G61"/>
      <c r="H61"/>
      <c r="I61"/>
      <c r="J61" s="130"/>
      <c r="K61"/>
      <c r="L61" s="130"/>
      <c r="M61"/>
      <c r="N61" s="131"/>
      <c r="O61"/>
      <c r="P61" s="130"/>
      <c r="Q61"/>
      <c r="R61" s="131"/>
      <c r="S61" s="165"/>
    </row>
    <row r="62" spans="1:19" s="38" customFormat="1" ht="9.6" customHeight="1" x14ac:dyDescent="0.25">
      <c r="A62"/>
      <c r="B62"/>
      <c r="C62"/>
      <c r="D62"/>
      <c r="E62"/>
      <c r="F62"/>
      <c r="G62"/>
      <c r="H62"/>
      <c r="I62"/>
      <c r="J62" s="130"/>
      <c r="K62"/>
      <c r="L62" s="130"/>
      <c r="M62"/>
      <c r="N62" s="131"/>
      <c r="O62"/>
      <c r="P62" s="130"/>
      <c r="Q62"/>
      <c r="R62" s="131"/>
      <c r="S62" s="165"/>
    </row>
    <row r="63" spans="1:19" s="38" customFormat="1" ht="9.6" customHeight="1" x14ac:dyDescent="0.25">
      <c r="A63"/>
      <c r="B63"/>
      <c r="C63"/>
      <c r="D63"/>
      <c r="E63"/>
      <c r="F63"/>
      <c r="G63"/>
      <c r="H63"/>
      <c r="I63"/>
      <c r="J63" s="130"/>
      <c r="K63"/>
      <c r="L63" s="130"/>
      <c r="M63"/>
      <c r="N63" s="131"/>
      <c r="O63"/>
      <c r="P63" s="130"/>
      <c r="Q63"/>
      <c r="R63" s="131"/>
      <c r="S63" s="165"/>
    </row>
    <row r="64" spans="1:19" s="38" customFormat="1" ht="9.6" customHeight="1" x14ac:dyDescent="0.25">
      <c r="A64"/>
      <c r="B64"/>
      <c r="C64"/>
      <c r="D64"/>
      <c r="E64"/>
      <c r="F64"/>
      <c r="G64"/>
      <c r="H64"/>
      <c r="I64"/>
      <c r="J64" s="130"/>
      <c r="K64"/>
      <c r="L64" s="130"/>
      <c r="M64"/>
      <c r="N64" s="131"/>
      <c r="O64"/>
      <c r="P64" s="130"/>
      <c r="Q64"/>
      <c r="R64" s="131"/>
      <c r="S64" s="165"/>
    </row>
    <row r="65" spans="1:19" s="38" customFormat="1" ht="9.6" customHeight="1" x14ac:dyDescent="0.25">
      <c r="A65"/>
      <c r="B65"/>
      <c r="C65"/>
      <c r="D65"/>
      <c r="E65"/>
      <c r="F65"/>
      <c r="G65"/>
      <c r="H65"/>
      <c r="I65"/>
      <c r="J65" s="130"/>
      <c r="K65"/>
      <c r="L65" s="130"/>
      <c r="M65"/>
      <c r="N65" s="131"/>
      <c r="O65"/>
      <c r="P65" s="130"/>
      <c r="Q65"/>
      <c r="R65" s="131"/>
      <c r="S65" s="165"/>
    </row>
    <row r="66" spans="1:19" s="38" customFormat="1" ht="9.6" customHeight="1" x14ac:dyDescent="0.25">
      <c r="A66"/>
      <c r="B66"/>
      <c r="C66"/>
      <c r="D66"/>
      <c r="E66"/>
      <c r="F66"/>
      <c r="G66"/>
      <c r="H66"/>
      <c r="I66"/>
      <c r="J66" s="130"/>
      <c r="K66"/>
      <c r="L66" s="130"/>
      <c r="M66"/>
      <c r="N66" s="131"/>
      <c r="O66"/>
      <c r="P66" s="130"/>
      <c r="Q66"/>
      <c r="R66" s="131"/>
      <c r="S66" s="165"/>
    </row>
    <row r="67" spans="1:19" s="38" customFormat="1" ht="9.6" customHeight="1" x14ac:dyDescent="0.25">
      <c r="A67"/>
      <c r="B67"/>
      <c r="C67"/>
      <c r="D67"/>
      <c r="E67"/>
      <c r="F67"/>
      <c r="G67"/>
      <c r="H67"/>
      <c r="I67"/>
      <c r="J67" s="130"/>
      <c r="K67"/>
      <c r="L67" s="130"/>
      <c r="M67"/>
      <c r="N67" s="131"/>
      <c r="O67"/>
      <c r="P67" s="130"/>
      <c r="Q67"/>
      <c r="R67" s="131"/>
      <c r="S67" s="165"/>
    </row>
    <row r="68" spans="1:19" s="38" customFormat="1" ht="9.6" customHeight="1" x14ac:dyDescent="0.25">
      <c r="A68"/>
      <c r="B68"/>
      <c r="C68"/>
      <c r="D68"/>
      <c r="E68"/>
      <c r="F68"/>
      <c r="G68"/>
      <c r="H68"/>
      <c r="I68"/>
      <c r="J68" s="130"/>
      <c r="K68"/>
      <c r="L68" s="130"/>
      <c r="M68"/>
      <c r="N68" s="131"/>
      <c r="O68"/>
      <c r="P68" s="130"/>
      <c r="Q68"/>
      <c r="R68" s="131"/>
      <c r="S68" s="165"/>
    </row>
    <row r="69" spans="1:19" s="38" customFormat="1" ht="9.6" customHeight="1" x14ac:dyDescent="0.25">
      <c r="A69"/>
      <c r="B69"/>
      <c r="C69"/>
      <c r="D69"/>
      <c r="E69"/>
      <c r="F69"/>
      <c r="G69"/>
      <c r="H69"/>
      <c r="I69"/>
      <c r="J69" s="130"/>
      <c r="K69"/>
      <c r="L69" s="130"/>
      <c r="M69"/>
      <c r="N69" s="131"/>
      <c r="O69"/>
      <c r="P69" s="130"/>
      <c r="Q69"/>
      <c r="R69" s="131"/>
      <c r="S69" s="165"/>
    </row>
    <row r="70" spans="1:19" s="2" customFormat="1" ht="6.75" customHeight="1" x14ac:dyDescent="0.25">
      <c r="A70"/>
      <c r="B70"/>
      <c r="C70"/>
      <c r="D70"/>
      <c r="E70"/>
      <c r="F70"/>
      <c r="G70"/>
      <c r="H70"/>
      <c r="I70"/>
      <c r="J70" s="130"/>
      <c r="K70"/>
      <c r="L70" s="130"/>
      <c r="M70"/>
      <c r="N70" s="131"/>
      <c r="O70"/>
      <c r="P70" s="130"/>
      <c r="Q70"/>
      <c r="R70" s="131"/>
      <c r="S70" s="204"/>
    </row>
    <row r="71" spans="1:19" s="18" customFormat="1" ht="10.5" customHeight="1" x14ac:dyDescent="0.25">
      <c r="A71"/>
      <c r="B71"/>
      <c r="C71"/>
      <c r="D71"/>
      <c r="E71"/>
      <c r="F71"/>
      <c r="G71"/>
      <c r="H71"/>
      <c r="I71"/>
      <c r="J71" s="130"/>
      <c r="K71"/>
      <c r="L71" s="130"/>
      <c r="M71"/>
      <c r="N71" s="131"/>
      <c r="O71"/>
      <c r="P71" s="130"/>
      <c r="Q71"/>
      <c r="R71" s="131"/>
    </row>
    <row r="72" spans="1:19" s="18" customFormat="1" ht="9" customHeight="1" x14ac:dyDescent="0.25">
      <c r="A72"/>
      <c r="B72"/>
      <c r="C72"/>
      <c r="D72"/>
      <c r="E72"/>
      <c r="F72"/>
      <c r="G72"/>
      <c r="H72"/>
      <c r="I72"/>
      <c r="J72" s="130"/>
      <c r="K72"/>
      <c r="L72" s="130"/>
      <c r="M72"/>
      <c r="N72" s="131"/>
      <c r="O72"/>
      <c r="P72" s="130"/>
      <c r="Q72"/>
      <c r="R72" s="131"/>
    </row>
    <row r="73" spans="1:19" s="18" customFormat="1" ht="9" customHeight="1" x14ac:dyDescent="0.25">
      <c r="A73"/>
      <c r="B73"/>
      <c r="C73"/>
      <c r="D73"/>
      <c r="E73"/>
      <c r="F73"/>
      <c r="G73"/>
      <c r="H73"/>
      <c r="I73"/>
      <c r="J73" s="130"/>
      <c r="K73"/>
      <c r="L73" s="130"/>
      <c r="M73"/>
      <c r="N73" s="131"/>
      <c r="O73"/>
      <c r="P73" s="130"/>
      <c r="Q73"/>
      <c r="R73" s="131"/>
    </row>
    <row r="74" spans="1:19" s="18" customFormat="1" ht="9" customHeight="1" x14ac:dyDescent="0.25">
      <c r="A74"/>
      <c r="B74"/>
      <c r="C74"/>
      <c r="D74"/>
      <c r="E74"/>
      <c r="F74"/>
      <c r="G74"/>
      <c r="H74"/>
      <c r="I74"/>
      <c r="J74" s="130"/>
      <c r="K74"/>
      <c r="L74" s="130"/>
      <c r="M74"/>
      <c r="N74" s="131"/>
      <c r="O74"/>
      <c r="P74" s="130"/>
      <c r="Q74"/>
      <c r="R74" s="131"/>
    </row>
    <row r="75" spans="1:19" s="18" customFormat="1" ht="9" customHeight="1" x14ac:dyDescent="0.25">
      <c r="A75"/>
      <c r="B75"/>
      <c r="C75"/>
      <c r="D75"/>
      <c r="E75"/>
      <c r="F75"/>
      <c r="G75"/>
      <c r="H75"/>
      <c r="I75"/>
      <c r="J75" s="130"/>
      <c r="K75"/>
      <c r="L75" s="130"/>
      <c r="M75"/>
      <c r="N75" s="131"/>
      <c r="O75"/>
      <c r="P75" s="130"/>
      <c r="Q75"/>
      <c r="R75" s="131"/>
    </row>
    <row r="76" spans="1:19" s="18" customFormat="1" ht="9" customHeight="1" x14ac:dyDescent="0.25">
      <c r="A76"/>
      <c r="B76"/>
      <c r="C76"/>
      <c r="D76"/>
      <c r="E76"/>
      <c r="F76"/>
      <c r="G76"/>
      <c r="H76"/>
      <c r="I76"/>
      <c r="J76" s="130"/>
      <c r="K76"/>
      <c r="L76" s="130"/>
      <c r="M76"/>
      <c r="N76" s="131"/>
      <c r="O76"/>
      <c r="P76" s="130"/>
      <c r="Q76"/>
      <c r="R76" s="131"/>
    </row>
    <row r="77" spans="1:19" s="18" customFormat="1" ht="9" customHeight="1" x14ac:dyDescent="0.25">
      <c r="A77"/>
      <c r="B77"/>
      <c r="C77"/>
      <c r="D77"/>
      <c r="E77"/>
      <c r="F77"/>
      <c r="G77"/>
      <c r="H77"/>
      <c r="I77"/>
      <c r="J77" s="130"/>
      <c r="K77"/>
      <c r="L77" s="130"/>
      <c r="M77"/>
      <c r="N77" s="131"/>
      <c r="O77"/>
      <c r="P77" s="130"/>
      <c r="Q77"/>
      <c r="R77" s="131"/>
    </row>
    <row r="78" spans="1:19" s="18" customFormat="1" ht="9" customHeight="1" x14ac:dyDescent="0.25">
      <c r="A78"/>
      <c r="B78"/>
      <c r="C78"/>
      <c r="D78"/>
      <c r="E78"/>
      <c r="F78"/>
      <c r="G78"/>
      <c r="H78"/>
      <c r="I78"/>
      <c r="J78" s="130"/>
      <c r="K78"/>
      <c r="L78" s="130"/>
      <c r="M78"/>
      <c r="N78" s="131"/>
      <c r="O78"/>
      <c r="P78" s="130"/>
      <c r="Q78"/>
      <c r="R78" s="131"/>
    </row>
    <row r="79" spans="1:19" s="18" customFormat="1" ht="9" customHeight="1" x14ac:dyDescent="0.25">
      <c r="A79"/>
      <c r="B79"/>
      <c r="C79"/>
      <c r="D79"/>
      <c r="E79"/>
      <c r="F79"/>
      <c r="G79"/>
      <c r="H79"/>
      <c r="I79"/>
      <c r="J79" s="130"/>
      <c r="K79"/>
      <c r="L79" s="130"/>
      <c r="M79"/>
      <c r="N79" s="131"/>
      <c r="O79"/>
      <c r="P79" s="130"/>
      <c r="Q79"/>
      <c r="R79" s="131"/>
    </row>
  </sheetData>
  <mergeCells count="1">
    <mergeCell ref="A4:C4"/>
  </mergeCells>
  <conditionalFormatting sqref="B8 B10 B12 B14 B16 B18 B20 B22">
    <cfRule type="cellIs" dxfId="470" priority="3" stopIfTrue="1" operator="equal">
      <formula>"QA"</formula>
    </cfRule>
    <cfRule type="cellIs" dxfId="469" priority="4" stopIfTrue="1" operator="equal">
      <formula>"DA"</formula>
    </cfRule>
  </conditionalFormatting>
  <conditionalFormatting sqref="E7 E11 E15 E19">
    <cfRule type="expression" dxfId="468" priority="1" stopIfTrue="1">
      <formula>$E7&lt;9</formula>
    </cfRule>
  </conditionalFormatting>
  <conditionalFormatting sqref="H7 H9 H11 H13 H15 H17 H19 H21">
    <cfRule type="expression" dxfId="467" priority="10" stopIfTrue="1">
      <formula>AND($E7&lt;9,$C7&gt;0)</formula>
    </cfRule>
  </conditionalFormatting>
  <conditionalFormatting sqref="I8 I12 I16 I20">
    <cfRule type="expression" dxfId="466" priority="7" stopIfTrue="1">
      <formula>AND($O$1="CU",I8="Umpire")</formula>
    </cfRule>
    <cfRule type="expression" dxfId="465" priority="8" stopIfTrue="1">
      <formula>AND($O$1="CU",I8&lt;&gt;"Umpire",J8&lt;&gt;"")</formula>
    </cfRule>
    <cfRule type="expression" dxfId="464" priority="9" stopIfTrue="1">
      <formula>AND($O$1="CU",I8&lt;&gt;"Umpire")</formula>
    </cfRule>
  </conditionalFormatting>
  <conditionalFormatting sqref="J8 J12 J16 J20 R32">
    <cfRule type="expression" dxfId="463" priority="2" stopIfTrue="1">
      <formula>$O$1="CU"</formula>
    </cfRule>
  </conditionalFormatting>
  <conditionalFormatting sqref="K8 K12 K16 K20">
    <cfRule type="expression" dxfId="462" priority="5" stopIfTrue="1">
      <formula>J8="as"</formula>
    </cfRule>
    <cfRule type="expression" dxfId="461" priority="6" stopIfTrue="1">
      <formula>J8="bs"</formula>
    </cfRule>
  </conditionalFormatting>
  <dataValidations count="1">
    <dataValidation type="list" allowBlank="1" showInputMessage="1" sqref="I8 M14 K10 K18 I20 I16 I12" xr:uid="{BD0CF4D5-96AD-4F32-9634-15E152F2A1E3}">
      <formula1>$U$7:$U$16</formula1>
    </dataValidation>
  </dataValidations>
  <printOptions horizontalCentered="1"/>
  <pageMargins left="0.35" right="0.35" top="0.39" bottom="0.39" header="0" footer="0"/>
  <pageSetup paperSize="9" orientation="portrait" horizontalDpi="360" verticalDpi="2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86081" r:id="rId3"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86082" r:id="rId4"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1FEF4-1C8B-4AD8-B69B-4884F7AE09EB}">
  <sheetPr codeName="Sheet143">
    <tabColor indexed="19"/>
    <pageSetUpPr fitToPage="1"/>
  </sheetPr>
  <dimension ref="A1:U47"/>
  <sheetViews>
    <sheetView showGridLines="0" showZeros="0" workbookViewId="0">
      <selection activeCell="A6" sqref="A6:IV6"/>
    </sheetView>
  </sheetViews>
  <sheetFormatPr defaultRowHeight="13.2" x14ac:dyDescent="0.25"/>
  <cols>
    <col min="1" max="1" width="2.44140625" customWidth="1"/>
    <col min="2" max="2" width="6.44140625" customWidth="1"/>
    <col min="3" max="3" width="5.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5.109375" customWidth="1"/>
    <col min="18" max="18" width="1.6640625" style="131" customWidth="1"/>
    <col min="19" max="19" width="9.109375" hidden="1" customWidth="1"/>
    <col min="20" max="20" width="8.6640625" customWidth="1"/>
    <col min="21" max="21" width="9.109375" hidden="1" customWidth="1"/>
  </cols>
  <sheetData>
    <row r="1" spans="1:21" s="132" customFormat="1" ht="21.75" customHeight="1" x14ac:dyDescent="0.4">
      <c r="A1" s="92" t="str">
        <f>Altalanos!$A$6</f>
        <v>Diákolimpiai Döntő</v>
      </c>
      <c r="B1" s="92"/>
      <c r="C1" s="135"/>
      <c r="D1" s="135"/>
      <c r="E1" s="135"/>
      <c r="F1" s="135"/>
      <c r="G1" s="135"/>
      <c r="H1" s="135"/>
      <c r="I1" s="379"/>
      <c r="J1" s="136"/>
      <c r="K1" s="118" t="s">
        <v>113</v>
      </c>
      <c r="L1" s="118"/>
      <c r="M1" s="93"/>
      <c r="N1" s="136"/>
      <c r="O1" s="136" t="s">
        <v>71</v>
      </c>
      <c r="P1" s="136"/>
      <c r="Q1" s="135"/>
      <c r="R1" s="136"/>
    </row>
    <row r="2" spans="1:21" s="106" customFormat="1" x14ac:dyDescent="0.25">
      <c r="A2" s="95" t="s">
        <v>122</v>
      </c>
      <c r="B2" s="95"/>
      <c r="C2" s="95"/>
      <c r="D2" s="430"/>
      <c r="E2" s="430">
        <f>Altalanos!$C$8</f>
        <v>0</v>
      </c>
      <c r="F2" s="95"/>
      <c r="G2" s="137"/>
      <c r="H2" s="108"/>
      <c r="I2" s="108"/>
      <c r="J2" s="138"/>
      <c r="K2" s="408" t="s">
        <v>114</v>
      </c>
      <c r="L2" s="118"/>
      <c r="M2" s="118"/>
      <c r="N2" s="138"/>
      <c r="O2" s="108"/>
      <c r="P2" s="138"/>
      <c r="Q2" s="108"/>
      <c r="R2" s="138"/>
    </row>
    <row r="3" spans="1:21" s="19" customFormat="1" ht="11.25" customHeight="1" x14ac:dyDescent="0.25">
      <c r="A3" s="54" t="s">
        <v>82</v>
      </c>
      <c r="B3" s="54"/>
      <c r="C3" s="54"/>
      <c r="D3" s="54"/>
      <c r="E3" s="54"/>
      <c r="F3" s="54"/>
      <c r="G3" s="54" t="s">
        <v>79</v>
      </c>
      <c r="H3" s="54"/>
      <c r="I3" s="54"/>
      <c r="J3" s="140"/>
      <c r="K3" s="54" t="s">
        <v>87</v>
      </c>
      <c r="L3" s="140"/>
      <c r="M3" s="428"/>
      <c r="N3" s="140"/>
      <c r="O3" s="54"/>
      <c r="P3" s="140"/>
      <c r="Q3" s="54"/>
      <c r="R3" s="55" t="s">
        <v>88</v>
      </c>
    </row>
    <row r="4" spans="1:21" s="31" customFormat="1" ht="11.25" customHeight="1" thickBot="1" x14ac:dyDescent="0.3">
      <c r="A4" s="771" t="str">
        <f>Altalanos!$A$10</f>
        <v xml:space="preserve">2026. május 7. </v>
      </c>
      <c r="B4" s="771"/>
      <c r="C4" s="771"/>
      <c r="D4" s="402"/>
      <c r="E4" s="142"/>
      <c r="F4" s="142"/>
      <c r="G4" s="142" t="str">
        <f>Altalanos!$C$10</f>
        <v>Gyula</v>
      </c>
      <c r="H4" s="99"/>
      <c r="I4" s="142"/>
      <c r="J4" s="143"/>
      <c r="K4" s="144" t="str">
        <f>Altalanos!$D$10</f>
        <v xml:space="preserve">  </v>
      </c>
      <c r="L4" s="143"/>
      <c r="M4" s="102"/>
      <c r="N4" s="143"/>
      <c r="O4" s="142"/>
      <c r="P4" s="143"/>
      <c r="Q4" s="142"/>
      <c r="R4" s="88" t="str">
        <f>Altalanos!$E$10</f>
        <v>Kovács Zoltán</v>
      </c>
    </row>
    <row r="5" spans="1:21" s="19" customFormat="1" ht="9.6" x14ac:dyDescent="0.25">
      <c r="A5" s="146"/>
      <c r="B5" s="147" t="s">
        <v>4</v>
      </c>
      <c r="C5" s="427" t="s">
        <v>105</v>
      </c>
      <c r="D5" s="147" t="s">
        <v>104</v>
      </c>
      <c r="E5" s="147" t="s">
        <v>101</v>
      </c>
      <c r="F5" s="148" t="s">
        <v>85</v>
      </c>
      <c r="G5" s="148" t="s">
        <v>86</v>
      </c>
      <c r="H5" s="148"/>
      <c r="I5" s="148" t="s">
        <v>90</v>
      </c>
      <c r="J5" s="148"/>
      <c r="K5" s="147" t="s">
        <v>129</v>
      </c>
      <c r="L5" s="149"/>
      <c r="M5" s="147" t="s">
        <v>103</v>
      </c>
      <c r="N5" s="149"/>
      <c r="O5" s="147"/>
      <c r="P5" s="149"/>
      <c r="Q5" s="147"/>
      <c r="R5" s="150"/>
    </row>
    <row r="6" spans="1:21" s="712" customFormat="1" ht="14.25" customHeight="1" thickBot="1" x14ac:dyDescent="0.3">
      <c r="A6" s="705"/>
      <c r="B6" s="706"/>
      <c r="C6" s="707"/>
      <c r="D6" s="707"/>
      <c r="E6" s="706"/>
      <c r="F6" s="708"/>
      <c r="G6" s="708"/>
      <c r="H6" s="709"/>
      <c r="I6" s="708"/>
      <c r="J6" s="710"/>
      <c r="K6" s="706"/>
      <c r="L6" s="710"/>
      <c r="M6" s="706"/>
      <c r="N6" s="710"/>
      <c r="O6" s="706"/>
      <c r="P6" s="710"/>
      <c r="Q6" s="706"/>
      <c r="R6" s="711"/>
    </row>
    <row r="7" spans="1:21" s="38" customFormat="1" ht="10.5" customHeight="1" x14ac:dyDescent="0.25">
      <c r="A7" s="153">
        <v>1</v>
      </c>
      <c r="B7" s="384" t="str">
        <f>IF($E7="","",VLOOKUP($E7,'1Q ELO (3)'!$A$7:$M$32,12))</f>
        <v/>
      </c>
      <c r="C7" s="384" t="str">
        <f>IF($E7="","",VLOOKUP($E7,'1Q ELO (3)'!$A$7:$M$32,13))</f>
        <v/>
      </c>
      <c r="D7" s="414" t="str">
        <f>IF($E7="","",VLOOKUP($E7,'1Q ELO (3)'!$A$7:$M$32,5))</f>
        <v/>
      </c>
      <c r="E7" s="155"/>
      <c r="F7" s="618" t="str">
        <f>UPPER(IF($E7="","",VLOOKUP($E7,'1Q ELO (3)'!$A$7:$M$32,2)))</f>
        <v/>
      </c>
      <c r="G7" s="618" t="str">
        <f>IF($E7="","",VLOOKUP($E7,'1Q ELO (3)'!$A$7:$M$32,3))</f>
        <v/>
      </c>
      <c r="H7" s="618"/>
      <c r="I7" s="618" t="str">
        <f>IF($E7="","",VLOOKUP($E7,'1Q ELO (3)'!$A$7:$M$32,4))</f>
        <v/>
      </c>
      <c r="J7" s="158"/>
      <c r="K7" s="157"/>
      <c r="L7" s="157"/>
      <c r="M7" s="157"/>
      <c r="N7" s="157"/>
      <c r="O7" s="160"/>
      <c r="P7" s="162"/>
      <c r="Q7" s="163"/>
      <c r="R7" s="164"/>
      <c r="S7" s="165"/>
      <c r="U7" s="166" t="str">
        <f>Birók!P21</f>
        <v>Bíró</v>
      </c>
    </row>
    <row r="8" spans="1:21" s="38" customFormat="1" ht="9.6" customHeight="1" x14ac:dyDescent="0.25">
      <c r="A8" s="167"/>
      <c r="B8" s="645"/>
      <c r="C8" s="168"/>
      <c r="D8" s="415"/>
      <c r="E8" s="168"/>
      <c r="F8" s="169"/>
      <c r="G8" s="169"/>
      <c r="H8" s="170"/>
      <c r="I8" s="648" t="s">
        <v>0</v>
      </c>
      <c r="J8" s="172"/>
      <c r="K8" s="173" t="str">
        <f>UPPER(IF(OR(J8="a",J8="as"),F7,IF(OR(J8="b",J8="bs"),F9,)))</f>
        <v/>
      </c>
      <c r="L8" s="173"/>
      <c r="M8" s="157"/>
      <c r="N8" s="157"/>
      <c r="O8" s="160"/>
      <c r="P8" s="162"/>
      <c r="Q8" s="163"/>
      <c r="R8" s="164"/>
      <c r="S8" s="165"/>
      <c r="U8" s="174" t="str">
        <f>Birók!P22</f>
        <v xml:space="preserve"> </v>
      </c>
    </row>
    <row r="9" spans="1:21" s="38" customFormat="1" ht="9.6" customHeight="1" x14ac:dyDescent="0.25">
      <c r="A9" s="167">
        <v>2</v>
      </c>
      <c r="B9" s="384" t="str">
        <f>IF($E9="","",VLOOKUP($E9,'1Q ELO (3)'!$A$7:$M$32,12))</f>
        <v/>
      </c>
      <c r="C9" s="384" t="str">
        <f>IF($E9="","",VLOOKUP($E9,'1Q ELO (3)'!$A$7:$M$32,13))</f>
        <v/>
      </c>
      <c r="D9" s="414" t="str">
        <f>IF($E9="","",VLOOKUP($E9,'1Q ELO (3)'!$A$7:$M$32,5))</f>
        <v/>
      </c>
      <c r="E9" s="155"/>
      <c r="F9" s="450" t="str">
        <f>UPPER(IF($E9="","",VLOOKUP($E9,'1Q ELO (3)'!$A$7:$M$32,2)))</f>
        <v/>
      </c>
      <c r="G9" s="450" t="str">
        <f>IF($E9="","",VLOOKUP($E9,'1Q ELO (3)'!$A$7:$M$32,3))</f>
        <v/>
      </c>
      <c r="H9" s="450"/>
      <c r="I9" s="450" t="str">
        <f>IF($E9="","",VLOOKUP($E9,'1Q ELO (3)'!$A$7:$M$32,4))</f>
        <v/>
      </c>
      <c r="J9" s="176"/>
      <c r="K9" s="157"/>
      <c r="L9" s="177"/>
      <c r="M9" s="157"/>
      <c r="N9" s="157"/>
      <c r="O9" s="160"/>
      <c r="P9" s="162"/>
      <c r="Q9" s="163"/>
      <c r="R9" s="164"/>
      <c r="S9" s="165"/>
      <c r="U9" s="174" t="str">
        <f>Birók!P23</f>
        <v xml:space="preserve"> </v>
      </c>
    </row>
    <row r="10" spans="1:21" s="38" customFormat="1" ht="9.6" customHeight="1" x14ac:dyDescent="0.25">
      <c r="A10" s="167"/>
      <c r="B10" s="645" t="str">
        <f>IF($E10="","",VLOOKUP($E10,'1Q ELO (3)'!$A$7:$M$32,12))</f>
        <v/>
      </c>
      <c r="C10" s="168"/>
      <c r="D10" s="415"/>
      <c r="E10" s="178"/>
      <c r="F10" s="451"/>
      <c r="G10" s="451"/>
      <c r="H10" s="452"/>
      <c r="I10" s="451"/>
      <c r="J10" s="179"/>
      <c r="K10" s="649" t="s">
        <v>0</v>
      </c>
      <c r="L10" s="180"/>
      <c r="M10" s="173" t="str">
        <f>UPPER(IF(OR(L10="a",L10="as"),K8,IF(OR(L10="b",L10="bs"),K12,)))</f>
        <v/>
      </c>
      <c r="N10" s="181"/>
      <c r="O10" s="182"/>
      <c r="P10" s="182"/>
      <c r="Q10" s="163"/>
      <c r="R10" s="164"/>
      <c r="S10" s="165"/>
      <c r="U10" s="174" t="str">
        <f>Birók!P24</f>
        <v xml:space="preserve"> </v>
      </c>
    </row>
    <row r="11" spans="1:21" s="38" customFormat="1" ht="9.6" customHeight="1" x14ac:dyDescent="0.25">
      <c r="A11" s="167">
        <v>3</v>
      </c>
      <c r="B11" s="384" t="str">
        <f>IF($E11="","",VLOOKUP($E11,'1Q ELO (3)'!$A$7:$M$32,12))</f>
        <v/>
      </c>
      <c r="C11" s="384" t="str">
        <f>IF($E11="","",VLOOKUP($E11,'1Q ELO (3)'!$A$7:$M$32,13))</f>
        <v/>
      </c>
      <c r="D11" s="414" t="str">
        <f>IF($E11="","",VLOOKUP($E11,'1Q ELO (3)'!$A$7:$M$32,5))</f>
        <v/>
      </c>
      <c r="E11" s="155"/>
      <c r="F11" s="450" t="str">
        <f>UPPER(IF($E11="","",VLOOKUP($E11,'1Q ELO (3)'!$A$7:$M$32,2)))</f>
        <v/>
      </c>
      <c r="G11" s="450" t="str">
        <f>IF($E11="","",VLOOKUP($E11,'1Q ELO (3)'!$A$7:$M$32,3))</f>
        <v/>
      </c>
      <c r="H11" s="450"/>
      <c r="I11" s="450" t="str">
        <f>IF($E11="","",VLOOKUP($E11,'1Q ELO (3)'!$A$7:$M$32,4))</f>
        <v/>
      </c>
      <c r="J11" s="158"/>
      <c r="K11" s="157"/>
      <c r="L11" s="183"/>
      <c r="M11" s="157"/>
      <c r="N11" s="182"/>
      <c r="O11" s="182"/>
      <c r="P11" s="182"/>
      <c r="Q11" s="163"/>
      <c r="R11" s="164"/>
      <c r="S11" s="165"/>
      <c r="U11" s="174" t="str">
        <f>Birók!P25</f>
        <v xml:space="preserve"> </v>
      </c>
    </row>
    <row r="12" spans="1:21" s="38" customFormat="1" ht="9.6" customHeight="1" x14ac:dyDescent="0.25">
      <c r="A12" s="167"/>
      <c r="B12" s="645" t="str">
        <f>IF($E12="","",VLOOKUP($E12,'1Q ELO (3)'!$A$7:$M$32,12))</f>
        <v/>
      </c>
      <c r="C12" s="168"/>
      <c r="D12" s="415"/>
      <c r="E12" s="178"/>
      <c r="F12" s="451"/>
      <c r="G12" s="451"/>
      <c r="H12" s="452"/>
      <c r="I12" s="649" t="s">
        <v>0</v>
      </c>
      <c r="J12" s="172"/>
      <c r="K12" s="173" t="str">
        <f>UPPER(IF(OR(J12="a",J12="as"),F11,IF(OR(J12="b",J12="bs"),F13,)))</f>
        <v/>
      </c>
      <c r="L12" s="185"/>
      <c r="M12" s="157"/>
      <c r="N12" s="182"/>
      <c r="O12" s="182"/>
      <c r="P12" s="182"/>
      <c r="Q12" s="163"/>
      <c r="R12" s="164"/>
      <c r="S12" s="165"/>
      <c r="U12" s="174" t="str">
        <f>Birók!P26</f>
        <v xml:space="preserve"> </v>
      </c>
    </row>
    <row r="13" spans="1:21" s="38" customFormat="1" ht="9.6" customHeight="1" x14ac:dyDescent="0.25">
      <c r="A13" s="167">
        <v>4</v>
      </c>
      <c r="B13" s="384" t="str">
        <f>IF($E13="","",VLOOKUP($E13,'1Q ELO (3)'!$A$7:$M$32,12))</f>
        <v/>
      </c>
      <c r="C13" s="384" t="str">
        <f>IF($E13="","",VLOOKUP($E13,'1Q ELO (3)'!$A$7:$M$32,13))</f>
        <v/>
      </c>
      <c r="D13" s="414" t="str">
        <f>IF($E13="","",VLOOKUP($E13,'1Q ELO (3)'!$A$7:$M$32,5))</f>
        <v/>
      </c>
      <c r="E13" s="155"/>
      <c r="F13" s="450" t="str">
        <f>UPPER(IF($E13="","",VLOOKUP($E13,'1Q ELO (3)'!$A$7:$M$32,2)))</f>
        <v/>
      </c>
      <c r="G13" s="450" t="str">
        <f>IF($E13="","",VLOOKUP($E13,'1Q ELO (3)'!$A$7:$M$32,3))</f>
        <v/>
      </c>
      <c r="H13" s="450"/>
      <c r="I13" s="450" t="str">
        <f>IF($E13="","",VLOOKUP($E13,'1Q ELO (3)'!$A$7:$M$32,4))</f>
        <v/>
      </c>
      <c r="J13" s="186"/>
      <c r="K13" s="157"/>
      <c r="L13" s="157"/>
      <c r="M13" s="157"/>
      <c r="N13" s="182"/>
      <c r="O13" s="182"/>
      <c r="P13" s="182"/>
      <c r="Q13" s="163"/>
      <c r="R13" s="164"/>
      <c r="S13" s="165"/>
      <c r="U13" s="174" t="str">
        <f>Birók!P27</f>
        <v xml:space="preserve"> </v>
      </c>
    </row>
    <row r="14" spans="1:21" s="38" customFormat="1" ht="9.6" customHeight="1" x14ac:dyDescent="0.25">
      <c r="A14" s="167"/>
      <c r="B14" s="306" t="str">
        <f>IF($E14="","",VLOOKUP($E14,'1Q ELO (3)'!$A$7:$M$32,12))</f>
        <v/>
      </c>
      <c r="C14" s="168"/>
      <c r="D14" s="415"/>
      <c r="E14" s="178"/>
      <c r="F14" s="451"/>
      <c r="G14" s="451"/>
      <c r="H14" s="452"/>
      <c r="I14" s="451"/>
      <c r="J14" s="179"/>
      <c r="K14" s="157"/>
      <c r="L14" s="157"/>
      <c r="M14" s="171"/>
      <c r="N14" s="626"/>
      <c r="O14" s="157"/>
      <c r="P14" s="182"/>
      <c r="Q14" s="163"/>
      <c r="R14" s="164"/>
      <c r="S14" s="165"/>
      <c r="U14" s="174" t="str">
        <f>Birók!P28</f>
        <v xml:space="preserve"> </v>
      </c>
    </row>
    <row r="15" spans="1:21" s="38" customFormat="1" ht="9.6" customHeight="1" x14ac:dyDescent="0.25">
      <c r="A15" s="542">
        <v>5</v>
      </c>
      <c r="B15" s="384" t="str">
        <f>IF($E15="","",VLOOKUP($E15,'1Q ELO (3)'!$A$7:$M$32,12))</f>
        <v/>
      </c>
      <c r="C15" s="384" t="str">
        <f>IF($E15="","",VLOOKUP($E15,'1Q ELO (3)'!$A$7:$M$32,13))</f>
        <v/>
      </c>
      <c r="D15" s="414" t="str">
        <f>IF($E15="","",VLOOKUP($E15,'1Q ELO (3)'!$A$7:$M$32,5))</f>
        <v/>
      </c>
      <c r="E15" s="654"/>
      <c r="F15" s="618" t="str">
        <f>UPPER(IF($E15="","",VLOOKUP($E15,'1Q ELO (3)'!$A$7:$M$32,2)))</f>
        <v/>
      </c>
      <c r="G15" s="618" t="str">
        <f>IF($E15="","",VLOOKUP($E15,'1Q ELO (3)'!$A$7:$M$32,3))</f>
        <v/>
      </c>
      <c r="H15" s="618"/>
      <c r="I15" s="618" t="str">
        <f>IF($E15="","",VLOOKUP($E15,'1Q ELO (3)'!$A$7:$M$32,4))</f>
        <v/>
      </c>
      <c r="J15" s="647"/>
      <c r="K15" s="157"/>
      <c r="L15" s="157"/>
      <c r="M15" s="157"/>
      <c r="N15" s="182"/>
      <c r="O15" s="157"/>
      <c r="P15" s="182"/>
      <c r="Q15" s="163"/>
      <c r="R15" s="164"/>
      <c r="S15" s="165"/>
      <c r="U15" s="174" t="str">
        <f>Birók!P29</f>
        <v xml:space="preserve"> </v>
      </c>
    </row>
    <row r="16" spans="1:21" s="38" customFormat="1" ht="9.6" customHeight="1" thickBot="1" x14ac:dyDescent="0.3">
      <c r="A16" s="167"/>
      <c r="B16" s="306" t="str">
        <f>IF($E16="","",VLOOKUP($E16,'1Q ELO (3)'!$A$7:$M$32,12))</f>
        <v/>
      </c>
      <c r="C16" s="168"/>
      <c r="D16" s="415"/>
      <c r="E16" s="178"/>
      <c r="F16" s="451"/>
      <c r="G16" s="451"/>
      <c r="H16" s="452"/>
      <c r="I16" s="649" t="s">
        <v>0</v>
      </c>
      <c r="J16" s="172"/>
      <c r="K16" s="173" t="str">
        <f>UPPER(IF(OR(J16="a",J16="as"),F15,IF(OR(J16="b",J16="bs"),F17,)))</f>
        <v/>
      </c>
      <c r="L16" s="173"/>
      <c r="M16" s="157"/>
      <c r="N16" s="182"/>
      <c r="O16" s="182"/>
      <c r="P16" s="182"/>
      <c r="Q16" s="163"/>
      <c r="R16" s="164"/>
      <c r="S16" s="165"/>
      <c r="U16" s="189" t="str">
        <f>Birók!P30</f>
        <v>Egyik sem</v>
      </c>
    </row>
    <row r="17" spans="1:19" s="38" customFormat="1" ht="9.6" customHeight="1" x14ac:dyDescent="0.25">
      <c r="A17" s="167">
        <v>6</v>
      </c>
      <c r="B17" s="384" t="str">
        <f>IF($E17="","",VLOOKUP($E17,'1Q ELO (3)'!$A$7:$M$32,12))</f>
        <v/>
      </c>
      <c r="C17" s="384" t="str">
        <f>IF($E17="","",VLOOKUP($E17,'1Q ELO (3)'!$A$7:$M$32,13))</f>
        <v/>
      </c>
      <c r="D17" s="414" t="str">
        <f>IF($E17="","",VLOOKUP($E17,'1Q ELO (3)'!$A$7:$M$32,5))</f>
        <v/>
      </c>
      <c r="E17" s="155"/>
      <c r="F17" s="450" t="str">
        <f>UPPER(IF($E17="","",VLOOKUP($E17,'1Q ELO (3)'!$A$7:$M$32,2)))</f>
        <v/>
      </c>
      <c r="G17" s="450" t="str">
        <f>IF($E17="","",VLOOKUP($E17,'1Q ELO (3)'!$A$7:$M$32,3))</f>
        <v/>
      </c>
      <c r="H17" s="450"/>
      <c r="I17" s="450" t="str">
        <f>IF($E17="","",VLOOKUP($E17,'1Q ELO (3)'!$A$7:$M$32,4))</f>
        <v/>
      </c>
      <c r="J17" s="176"/>
      <c r="K17" s="157"/>
      <c r="L17" s="177"/>
      <c r="M17" s="157"/>
      <c r="N17" s="182"/>
      <c r="O17" s="182"/>
      <c r="P17" s="182"/>
      <c r="Q17" s="163"/>
      <c r="R17" s="164"/>
      <c r="S17" s="165"/>
    </row>
    <row r="18" spans="1:19" s="38" customFormat="1" ht="9.6" customHeight="1" x14ac:dyDescent="0.25">
      <c r="A18" s="167"/>
      <c r="B18" s="306" t="str">
        <f>IF($E18="","",VLOOKUP($E18,'1Q ELO (3)'!$A$7:$M$32,12))</f>
        <v/>
      </c>
      <c r="C18" s="168"/>
      <c r="D18" s="415"/>
      <c r="E18" s="178"/>
      <c r="F18" s="451"/>
      <c r="G18" s="451"/>
      <c r="H18" s="452"/>
      <c r="I18" s="451"/>
      <c r="J18" s="179"/>
      <c r="K18" s="649" t="s">
        <v>0</v>
      </c>
      <c r="L18" s="180"/>
      <c r="M18" s="173" t="str">
        <f>UPPER(IF(OR(L18="a",L18="as"),K16,IF(OR(L18="b",L18="bs"),K20,)))</f>
        <v/>
      </c>
      <c r="N18" s="181"/>
      <c r="O18" s="182"/>
      <c r="P18" s="182"/>
      <c r="Q18" s="163"/>
      <c r="R18" s="164"/>
      <c r="S18" s="165"/>
    </row>
    <row r="19" spans="1:19" s="38" customFormat="1" ht="9.6" customHeight="1" x14ac:dyDescent="0.25">
      <c r="A19" s="167">
        <v>7</v>
      </c>
      <c r="B19" s="384" t="str">
        <f>IF($E19="","",VLOOKUP($E19,'1Q ELO (3)'!$A$7:$M$32,12))</f>
        <v/>
      </c>
      <c r="C19" s="384" t="str">
        <f>IF($E19="","",VLOOKUP($E19,'1Q ELO (3)'!$A$7:$M$32,13))</f>
        <v/>
      </c>
      <c r="D19" s="414" t="str">
        <f>IF($E19="","",VLOOKUP($E19,'1Q ELO (3)'!$A$7:$M$32,5))</f>
        <v/>
      </c>
      <c r="E19" s="155"/>
      <c r="F19" s="450" t="str">
        <f>UPPER(IF($E19="","",VLOOKUP($E19,'1Q ELO (3)'!$A$7:$M$32,2)))</f>
        <v/>
      </c>
      <c r="G19" s="450" t="str">
        <f>IF($E19="","",VLOOKUP($E19,'1Q ELO (3)'!$A$7:$M$32,3))</f>
        <v/>
      </c>
      <c r="H19" s="450"/>
      <c r="I19" s="450" t="str">
        <f>IF($E19="","",VLOOKUP($E19,'1Q ELO (3)'!$A$7:$M$32,4))</f>
        <v/>
      </c>
      <c r="J19" s="158"/>
      <c r="K19" s="157"/>
      <c r="L19" s="183"/>
      <c r="M19" s="157"/>
      <c r="N19" s="182"/>
      <c r="O19" s="182"/>
      <c r="P19" s="182"/>
      <c r="Q19" s="163"/>
      <c r="R19" s="164"/>
      <c r="S19" s="165"/>
    </row>
    <row r="20" spans="1:19" s="38" customFormat="1" ht="9.6" customHeight="1" x14ac:dyDescent="0.25">
      <c r="A20" s="167"/>
      <c r="B20" s="306" t="str">
        <f>IF($E20="","",VLOOKUP($E20,'1Q ELO (3)'!$A$7:$M$32,12))</f>
        <v/>
      </c>
      <c r="C20" s="168"/>
      <c r="D20" s="424"/>
      <c r="E20" s="168"/>
      <c r="F20" s="169"/>
      <c r="G20" s="169"/>
      <c r="H20" s="170"/>
      <c r="I20" s="649" t="s">
        <v>0</v>
      </c>
      <c r="J20" s="172"/>
      <c r="K20" s="173" t="str">
        <f>UPPER(IF(OR(J20="a",J20="as"),F19,IF(OR(J20="b",J20="bs"),F21,)))</f>
        <v/>
      </c>
      <c r="L20" s="185"/>
      <c r="M20" s="157"/>
      <c r="N20" s="182"/>
      <c r="O20" s="182"/>
      <c r="P20" s="182"/>
      <c r="Q20" s="163"/>
      <c r="R20" s="164"/>
      <c r="S20" s="165"/>
    </row>
    <row r="21" spans="1:19" s="38" customFormat="1" ht="9.6" customHeight="1" x14ac:dyDescent="0.25">
      <c r="A21" s="539" t="s">
        <v>14</v>
      </c>
      <c r="B21" s="384" t="str">
        <f>IF($E21="","",VLOOKUP($E21,'1Q ELO (3)'!$A$7:$M$32,12))</f>
        <v/>
      </c>
      <c r="C21" s="384" t="str">
        <f>IF($E21="","",VLOOKUP($E21,'1Q ELO (3)'!$A$7:$M$32,13))</f>
        <v/>
      </c>
      <c r="D21" s="414" t="str">
        <f>IF($E21="","",VLOOKUP($E21,'1Q ELO (3)'!$A$7:$M$32,5))</f>
        <v/>
      </c>
      <c r="E21" s="155"/>
      <c r="F21" s="450" t="str">
        <f>UPPER(IF($E21="","",VLOOKUP($E21,'1Q ELO (3)'!$A$7:$M$32,2)))</f>
        <v/>
      </c>
      <c r="G21" s="450" t="str">
        <f>IF($E21="","",VLOOKUP($E21,'1Q ELO (3)'!$A$7:$M$32,3))</f>
        <v/>
      </c>
      <c r="H21" s="450"/>
      <c r="I21" s="450" t="str">
        <f>IF($E21="","",VLOOKUP($E21,'1Q ELO (3)'!$A$7:$M$32,4))</f>
        <v/>
      </c>
      <c r="J21" s="186"/>
      <c r="K21" s="157"/>
      <c r="L21" s="157"/>
      <c r="M21" s="157"/>
      <c r="N21" s="182"/>
      <c r="O21" s="182"/>
      <c r="P21" s="182"/>
      <c r="Q21" s="163"/>
      <c r="R21" s="164"/>
      <c r="S21" s="165"/>
    </row>
    <row r="22" spans="1:19" s="38" customFormat="1" ht="9.6" customHeight="1" x14ac:dyDescent="0.25">
      <c r="A22" s="167"/>
      <c r="B22" s="306" t="str">
        <f>IF($E22="","",VLOOKUP($E22,'1Q ELO (3)'!$A$7:$M$32,12))</f>
        <v/>
      </c>
      <c r="C22" s="168"/>
      <c r="D22" s="424"/>
      <c r="E22" s="168"/>
      <c r="F22" s="187"/>
      <c r="G22" s="187"/>
      <c r="H22" s="191"/>
      <c r="I22" s="187"/>
      <c r="J22" s="179"/>
      <c r="K22" s="157"/>
      <c r="L22" s="157"/>
      <c r="M22" s="157"/>
      <c r="N22" s="182"/>
      <c r="O22" s="182"/>
      <c r="P22" s="182"/>
      <c r="Q22" s="163"/>
      <c r="R22" s="164"/>
      <c r="S22" s="165"/>
    </row>
    <row r="23" spans="1:19" s="38" customFormat="1" ht="9.6" customHeight="1" x14ac:dyDescent="0.25">
      <c r="A23" s="153">
        <v>9</v>
      </c>
      <c r="B23" s="384" t="str">
        <f>IF($E23="","",VLOOKUP($E23,'1Q ELO (3)'!$A$7:$M$32,12))</f>
        <v/>
      </c>
      <c r="C23" s="384" t="str">
        <f>IF($E23="","",VLOOKUP($E23,'1Q ELO (3)'!$A$7:$M$32,13))</f>
        <v/>
      </c>
      <c r="D23" s="414" t="str">
        <f>IF($E23="","",VLOOKUP($E23,'1Q ELO (3)'!$A$7:$M$32,5))</f>
        <v/>
      </c>
      <c r="E23" s="155"/>
      <c r="F23" s="618" t="str">
        <f>UPPER(IF($E23="","",VLOOKUP($E23,'1Q ELO (3)'!$A$7:$M$32,2)))</f>
        <v/>
      </c>
      <c r="G23" s="618" t="str">
        <f>IF($E23="","",VLOOKUP($E23,'1Q ELO (3)'!$A$7:$M$32,3))</f>
        <v/>
      </c>
      <c r="H23" s="618"/>
      <c r="I23" s="618" t="str">
        <f>IF($E23="","",VLOOKUP($E23,'1Q ELO (3)'!$A$7:$M$32,4))</f>
        <v/>
      </c>
      <c r="J23" s="158"/>
      <c r="K23" s="157"/>
      <c r="L23" s="157"/>
      <c r="M23" s="157"/>
      <c r="N23" s="182"/>
      <c r="O23" s="182"/>
      <c r="P23" s="182"/>
      <c r="Q23" s="163"/>
      <c r="R23" s="164"/>
      <c r="S23" s="165"/>
    </row>
    <row r="24" spans="1:19" s="38" customFormat="1" ht="9.6" customHeight="1" x14ac:dyDescent="0.25">
      <c r="A24" s="167"/>
      <c r="B24" s="645" t="str">
        <f>IF($E24="","",VLOOKUP($E24,'1Q ELO (3)'!$A$7:$M$32,12))</f>
        <v/>
      </c>
      <c r="C24" s="168"/>
      <c r="D24" s="424"/>
      <c r="E24" s="168"/>
      <c r="F24" s="169"/>
      <c r="G24" s="169"/>
      <c r="H24" s="170"/>
      <c r="I24" s="649" t="s">
        <v>0</v>
      </c>
      <c r="J24" s="172"/>
      <c r="K24" s="173" t="str">
        <f>UPPER(IF(OR(J24="a",J24="as"),F23,IF(OR(J24="b",J24="bs"),F25,)))</f>
        <v/>
      </c>
      <c r="L24" s="173"/>
      <c r="M24" s="157"/>
      <c r="N24" s="182"/>
      <c r="O24" s="182"/>
      <c r="P24" s="182"/>
      <c r="Q24" s="163"/>
      <c r="R24" s="164"/>
      <c r="S24" s="165"/>
    </row>
    <row r="25" spans="1:19" s="38" customFormat="1" ht="9.6" customHeight="1" x14ac:dyDescent="0.25">
      <c r="A25" s="167">
        <v>10</v>
      </c>
      <c r="B25" s="384" t="str">
        <f>IF($E25="","",VLOOKUP($E25,'1Q ELO (3)'!$A$7:$M$32,12))</f>
        <v/>
      </c>
      <c r="C25" s="384" t="str">
        <f>IF($E25="","",VLOOKUP($E25,'1Q ELO (3)'!$A$7:$M$32,13))</f>
        <v/>
      </c>
      <c r="D25" s="414" t="str">
        <f>IF($E25="","",VLOOKUP($E25,'1Q ELO (3)'!$A$7:$M$32,5))</f>
        <v/>
      </c>
      <c r="E25" s="155"/>
      <c r="F25" s="450" t="str">
        <f>UPPER(IF($E25="","",VLOOKUP($E25,'1Q ELO (3)'!$A$7:$M$32,2)))</f>
        <v/>
      </c>
      <c r="G25" s="450" t="str">
        <f>IF($E25="","",VLOOKUP($E25,'1Q ELO (3)'!$A$7:$M$32,3))</f>
        <v/>
      </c>
      <c r="H25" s="450"/>
      <c r="I25" s="450" t="str">
        <f>IF($E25="","",VLOOKUP($E25,'1Q ELO (3)'!$A$7:$M$32,4))</f>
        <v/>
      </c>
      <c r="J25" s="176"/>
      <c r="K25" s="157"/>
      <c r="L25" s="177"/>
      <c r="M25" s="157"/>
      <c r="N25" s="182"/>
      <c r="O25" s="182"/>
      <c r="P25" s="182"/>
      <c r="Q25" s="163"/>
      <c r="R25" s="164"/>
      <c r="S25" s="165"/>
    </row>
    <row r="26" spans="1:19" s="38" customFormat="1" ht="9.6" customHeight="1" x14ac:dyDescent="0.25">
      <c r="A26" s="167"/>
      <c r="B26" s="306" t="str">
        <f>IF($E26="","",VLOOKUP($E26,'1Q ELO (3)'!$A$7:$M$32,12))</f>
        <v/>
      </c>
      <c r="C26" s="168"/>
      <c r="D26" s="424"/>
      <c r="E26" s="178"/>
      <c r="F26" s="451"/>
      <c r="G26" s="451"/>
      <c r="H26" s="452"/>
      <c r="I26" s="451"/>
      <c r="J26" s="179"/>
      <c r="K26" s="649" t="s">
        <v>0</v>
      </c>
      <c r="L26" s="180"/>
      <c r="M26" s="173" t="str">
        <f>UPPER(IF(OR(L26="a",L26="as"),K24,IF(OR(L26="b",L26="bs"),K28,)))</f>
        <v/>
      </c>
      <c r="N26" s="181"/>
      <c r="O26" s="182"/>
      <c r="P26" s="182"/>
      <c r="Q26" s="163"/>
      <c r="R26" s="164"/>
      <c r="S26" s="165"/>
    </row>
    <row r="27" spans="1:19" s="38" customFormat="1" ht="9.6" customHeight="1" x14ac:dyDescent="0.25">
      <c r="A27" s="167">
        <v>11</v>
      </c>
      <c r="B27" s="384" t="str">
        <f>IF($E27="","",VLOOKUP($E27,'1Q ELO (3)'!$A$7:$M$32,12))</f>
        <v/>
      </c>
      <c r="C27" s="384" t="str">
        <f>IF($E27="","",VLOOKUP($E27,'1Q ELO (3)'!$A$7:$M$32,13))</f>
        <v/>
      </c>
      <c r="D27" s="414" t="str">
        <f>IF($E27="","",VLOOKUP($E27,'1Q ELO (3)'!$A$7:$M$32,5))</f>
        <v/>
      </c>
      <c r="E27" s="155"/>
      <c r="F27" s="450" t="str">
        <f>UPPER(IF($E27="","",VLOOKUP($E27,'1Q ELO (3)'!$A$7:$M$32,2)))</f>
        <v/>
      </c>
      <c r="G27" s="450" t="str">
        <f>IF($E27="","",VLOOKUP($E27,'1Q ELO (3)'!$A$7:$M$32,3))</f>
        <v/>
      </c>
      <c r="H27" s="450"/>
      <c r="I27" s="450" t="str">
        <f>IF($E27="","",VLOOKUP($E27,'1Q ELO (3)'!$A$7:$M$32,4))</f>
        <v/>
      </c>
      <c r="J27" s="158"/>
      <c r="K27" s="157"/>
      <c r="L27" s="183"/>
      <c r="M27" s="157"/>
      <c r="N27" s="182"/>
      <c r="O27" s="182"/>
      <c r="P27" s="182"/>
      <c r="Q27" s="163"/>
      <c r="R27" s="164"/>
      <c r="S27" s="165"/>
    </row>
    <row r="28" spans="1:19" s="38" customFormat="1" ht="9.6" customHeight="1" x14ac:dyDescent="0.25">
      <c r="A28" s="192"/>
      <c r="B28" s="306" t="str">
        <f>IF($E28="","",VLOOKUP($E28,'1Q ELO (3)'!$A$7:$M$32,12))</f>
        <v/>
      </c>
      <c r="C28" s="168"/>
      <c r="D28" s="424"/>
      <c r="E28" s="178"/>
      <c r="F28" s="451"/>
      <c r="G28" s="451"/>
      <c r="H28" s="452"/>
      <c r="I28" s="649" t="s">
        <v>0</v>
      </c>
      <c r="J28" s="172"/>
      <c r="K28" s="173" t="str">
        <f>UPPER(IF(OR(J28="a",J28="as"),F27,IF(OR(J28="b",J28="bs"),F29,)))</f>
        <v/>
      </c>
      <c r="L28" s="185"/>
      <c r="M28" s="157"/>
      <c r="N28" s="182"/>
      <c r="O28" s="182"/>
      <c r="P28" s="182"/>
      <c r="Q28" s="163"/>
      <c r="R28" s="164"/>
      <c r="S28" s="165"/>
    </row>
    <row r="29" spans="1:19" s="38" customFormat="1" ht="9.6" customHeight="1" x14ac:dyDescent="0.25">
      <c r="A29" s="167">
        <v>12</v>
      </c>
      <c r="B29" s="384" t="str">
        <f>IF($E29="","",VLOOKUP($E29,'1Q ELO (3)'!$A$7:$M$32,12))</f>
        <v/>
      </c>
      <c r="C29" s="384" t="str">
        <f>IF($E29="","",VLOOKUP($E29,'1Q ELO (3)'!$A$7:$M$32,13))</f>
        <v/>
      </c>
      <c r="D29" s="414" t="str">
        <f>IF($E29="","",VLOOKUP($E29,'1Q ELO (3)'!$A$7:$M$32,5))</f>
        <v/>
      </c>
      <c r="E29" s="155"/>
      <c r="F29" s="450" t="str">
        <f>UPPER(IF($E29="","",VLOOKUP($E29,'1Q ELO (3)'!$A$7:$M$32,2)))</f>
        <v/>
      </c>
      <c r="G29" s="450" t="str">
        <f>IF($E29="","",VLOOKUP($E29,'1Q ELO (3)'!$A$7:$M$32,3))</f>
        <v/>
      </c>
      <c r="H29" s="450"/>
      <c r="I29" s="450" t="str">
        <f>IF($E29="","",VLOOKUP($E29,'1Q ELO (3)'!$A$7:$M$32,4))</f>
        <v/>
      </c>
      <c r="J29" s="186"/>
      <c r="K29" s="157"/>
      <c r="L29" s="157"/>
      <c r="M29" s="157"/>
      <c r="N29" s="182"/>
      <c r="O29" s="182"/>
      <c r="P29" s="182"/>
      <c r="Q29" s="163"/>
      <c r="R29" s="164"/>
      <c r="S29" s="165"/>
    </row>
    <row r="30" spans="1:19" s="38" customFormat="1" ht="9.6" customHeight="1" x14ac:dyDescent="0.25">
      <c r="A30" s="167"/>
      <c r="B30" s="306" t="str">
        <f>IF($E30="","",VLOOKUP($E30,'1Q ELO (3)'!$A$7:$M$32,12))</f>
        <v/>
      </c>
      <c r="C30" s="168"/>
      <c r="D30" s="424"/>
      <c r="E30" s="178"/>
      <c r="F30" s="451"/>
      <c r="G30" s="451"/>
      <c r="H30" s="452"/>
      <c r="I30" s="451"/>
      <c r="J30" s="179"/>
      <c r="K30" s="157"/>
      <c r="L30" s="157"/>
      <c r="M30" s="171"/>
      <c r="N30" s="626"/>
      <c r="O30" s="157"/>
      <c r="P30" s="182"/>
      <c r="Q30" s="163"/>
      <c r="R30" s="164"/>
      <c r="S30" s="165"/>
    </row>
    <row r="31" spans="1:19" s="38" customFormat="1" ht="9.6" customHeight="1" x14ac:dyDescent="0.25">
      <c r="A31" s="542">
        <v>13</v>
      </c>
      <c r="B31" s="384" t="str">
        <f>IF($E31="","",VLOOKUP($E31,'1Q ELO (3)'!$A$7:$M$32,12))</f>
        <v/>
      </c>
      <c r="C31" s="384" t="str">
        <f>IF($E31="","",VLOOKUP($E31,'1Q ELO (3)'!$A$7:$M$32,13))</f>
        <v/>
      </c>
      <c r="D31" s="414" t="str">
        <f>IF($E31="","",VLOOKUP($E31,'1Q ELO (3)'!$A$7:$M$32,5))</f>
        <v/>
      </c>
      <c r="E31" s="654"/>
      <c r="F31" s="618" t="str">
        <f>UPPER(IF($E31="","",VLOOKUP($E31,'1Q ELO (3)'!$A$7:$M$32,2)))</f>
        <v/>
      </c>
      <c r="G31" s="618" t="str">
        <f>IF($E31="","",VLOOKUP($E31,'1Q ELO (3)'!$A$7:$M$32,3))</f>
        <v/>
      </c>
      <c r="H31" s="618"/>
      <c r="I31" s="618" t="str">
        <f>IF($E31="","",VLOOKUP($E31,'1Q ELO (3)'!$A$7:$M$32,4))</f>
        <v/>
      </c>
      <c r="J31" s="188"/>
      <c r="K31" s="157"/>
      <c r="L31" s="157"/>
      <c r="M31" s="157"/>
      <c r="N31" s="182"/>
      <c r="O31" s="157"/>
      <c r="P31" s="182"/>
      <c r="Q31" s="163"/>
      <c r="R31" s="164"/>
      <c r="S31" s="165"/>
    </row>
    <row r="32" spans="1:19" s="38" customFormat="1" ht="9.6" customHeight="1" x14ac:dyDescent="0.25">
      <c r="A32" s="167"/>
      <c r="B32" s="645" t="str">
        <f>IF($E32="","",VLOOKUP($E32,'1Q ELO (3)'!$A$7:$M$32,12))</f>
        <v/>
      </c>
      <c r="C32" s="168"/>
      <c r="D32" s="424"/>
      <c r="E32" s="178"/>
      <c r="F32" s="451"/>
      <c r="G32" s="451"/>
      <c r="H32" s="452"/>
      <c r="I32" s="649" t="s">
        <v>0</v>
      </c>
      <c r="J32" s="172"/>
      <c r="K32" s="173" t="str">
        <f>UPPER(IF(OR(J32="a",J32="as"),F31,IF(OR(J32="b",J32="bs"),F33,)))</f>
        <v/>
      </c>
      <c r="L32" s="173"/>
      <c r="M32" s="157"/>
      <c r="N32" s="182"/>
      <c r="O32" s="182"/>
      <c r="P32" s="182"/>
      <c r="Q32" s="163"/>
      <c r="R32" s="164"/>
      <c r="S32" s="165"/>
    </row>
    <row r="33" spans="1:19" s="38" customFormat="1" ht="9.6" customHeight="1" x14ac:dyDescent="0.25">
      <c r="A33" s="167">
        <v>14</v>
      </c>
      <c r="B33" s="384" t="str">
        <f>IF($E33="","",VLOOKUP($E33,'1Q ELO (3)'!$A$7:$M$32,12))</f>
        <v/>
      </c>
      <c r="C33" s="384" t="str">
        <f>IF($E33="","",VLOOKUP($E33,'1Q ELO (3)'!$A$7:$M$32,13))</f>
        <v/>
      </c>
      <c r="D33" s="414" t="str">
        <f>IF($E33="","",VLOOKUP($E33,'1Q ELO (3)'!$A$7:$M$32,5))</f>
        <v/>
      </c>
      <c r="E33" s="155"/>
      <c r="F33" s="450" t="str">
        <f>UPPER(IF($E33="","",VLOOKUP($E33,'1Q ELO (3)'!$A$7:$M$32,2)))</f>
        <v/>
      </c>
      <c r="G33" s="450" t="str">
        <f>IF($E33="","",VLOOKUP($E33,'1Q ELO (3)'!$A$7:$M$32,3))</f>
        <v/>
      </c>
      <c r="H33" s="450"/>
      <c r="I33" s="450" t="str">
        <f>IF($E33="","",VLOOKUP($E33,'1Q ELO (3)'!$A$7:$M$32,4))</f>
        <v/>
      </c>
      <c r="J33" s="176"/>
      <c r="K33" s="157"/>
      <c r="L33" s="177"/>
      <c r="M33" s="157"/>
      <c r="N33" s="182"/>
      <c r="O33" s="182"/>
      <c r="P33" s="182"/>
      <c r="Q33" s="163"/>
      <c r="R33" s="164"/>
      <c r="S33" s="165"/>
    </row>
    <row r="34" spans="1:19" s="38" customFormat="1" ht="9.6" customHeight="1" x14ac:dyDescent="0.25">
      <c r="A34" s="167"/>
      <c r="B34" s="645" t="str">
        <f>IF($E34="","",VLOOKUP($E34,'1Q ELO (3)'!$A$7:$M$32,12))</f>
        <v/>
      </c>
      <c r="C34" s="168"/>
      <c r="D34" s="424"/>
      <c r="E34" s="178"/>
      <c r="F34" s="451"/>
      <c r="G34" s="451"/>
      <c r="H34" s="452"/>
      <c r="I34" s="451"/>
      <c r="J34" s="179"/>
      <c r="K34" s="649" t="s">
        <v>0</v>
      </c>
      <c r="L34" s="180"/>
      <c r="M34" s="173" t="str">
        <f>UPPER(IF(OR(L34="a",L34="as"),K32,IF(OR(L34="b",L34="bs"),K36,)))</f>
        <v/>
      </c>
      <c r="N34" s="181"/>
      <c r="O34" s="182"/>
      <c r="P34" s="182"/>
      <c r="Q34" s="163"/>
      <c r="R34" s="164"/>
      <c r="S34" s="165"/>
    </row>
    <row r="35" spans="1:19" s="38" customFormat="1" ht="9.6" customHeight="1" x14ac:dyDescent="0.25">
      <c r="A35" s="167">
        <v>15</v>
      </c>
      <c r="B35" s="384" t="str">
        <f>IF($E35="","",VLOOKUP($E35,'1Q ELO (3)'!$A$7:$M$32,12))</f>
        <v/>
      </c>
      <c r="C35" s="384" t="str">
        <f>IF($E35="","",VLOOKUP($E35,'1Q ELO (3)'!$A$7:$M$32,13))</f>
        <v/>
      </c>
      <c r="D35" s="414" t="str">
        <f>IF($E35="","",VLOOKUP($E35,'1Q ELO (3)'!$A$7:$M$32,5))</f>
        <v/>
      </c>
      <c r="E35" s="155"/>
      <c r="F35" s="450" t="str">
        <f>UPPER(IF($E35="","",VLOOKUP($E35,'1Q ELO (3)'!$A$7:$M$32,2)))</f>
        <v/>
      </c>
      <c r="G35" s="450" t="str">
        <f>IF($E35="","",VLOOKUP($E35,'1Q ELO (3)'!$A$7:$M$32,3))</f>
        <v/>
      </c>
      <c r="H35" s="450"/>
      <c r="I35" s="450" t="str">
        <f>IF($E35="","",VLOOKUP($E35,'1Q ELO (3)'!$A$7:$M$32,4))</f>
        <v/>
      </c>
      <c r="J35" s="158"/>
      <c r="K35" s="157"/>
      <c r="L35" s="183"/>
      <c r="M35" s="157"/>
      <c r="N35" s="182"/>
      <c r="O35" s="182"/>
      <c r="P35" s="182"/>
      <c r="Q35" s="163"/>
      <c r="R35" s="164"/>
      <c r="S35" s="165"/>
    </row>
    <row r="36" spans="1:19" s="38" customFormat="1" ht="9.6" customHeight="1" x14ac:dyDescent="0.25">
      <c r="A36" s="167"/>
      <c r="B36" s="645" t="str">
        <f>IF($E36="","",VLOOKUP($E36,'1Q ELO (3)'!$A$7:$M$32,12))</f>
        <v/>
      </c>
      <c r="C36" s="168"/>
      <c r="D36" s="424"/>
      <c r="E36" s="168"/>
      <c r="F36" s="169"/>
      <c r="G36" s="169"/>
      <c r="H36" s="170"/>
      <c r="I36" s="649" t="s">
        <v>0</v>
      </c>
      <c r="J36" s="172"/>
      <c r="K36" s="173" t="str">
        <f>UPPER(IF(OR(J36="a",J36="as"),F35,IF(OR(J36="b",J36="bs"),F37,)))</f>
        <v/>
      </c>
      <c r="L36" s="185"/>
      <c r="M36" s="157"/>
      <c r="N36" s="182"/>
      <c r="O36" s="182"/>
      <c r="P36" s="182"/>
      <c r="Q36" s="163"/>
      <c r="R36" s="164"/>
      <c r="S36" s="165"/>
    </row>
    <row r="37" spans="1:19" s="38" customFormat="1" ht="9.6" customHeight="1" x14ac:dyDescent="0.25">
      <c r="A37" s="539">
        <v>16</v>
      </c>
      <c r="B37" s="384" t="str">
        <f>IF($E37="","",VLOOKUP($E37,'1Q ELO (3)'!$A$7:$M$32,12))</f>
        <v/>
      </c>
      <c r="C37" s="384" t="str">
        <f>IF($E37="","",VLOOKUP($E37,'1Q ELO (3)'!$A$7:$M$32,13))</f>
        <v/>
      </c>
      <c r="D37" s="414" t="str">
        <f>IF($E37="","",VLOOKUP($E37,'1Q ELO (3)'!$A$7:$M$32,5))</f>
        <v/>
      </c>
      <c r="E37" s="155"/>
      <c r="F37" s="450" t="str">
        <f>UPPER(IF($E37="","",VLOOKUP($E37,'1Q ELO (3)'!$A$7:$M$32,2)))</f>
        <v/>
      </c>
      <c r="G37" s="450" t="str">
        <f>IF($E37="","",VLOOKUP($E37,'1Q ELO (3)'!$A$7:$M$32,3))</f>
        <v/>
      </c>
      <c r="H37" s="450"/>
      <c r="I37" s="450" t="str">
        <f>IF($E37="","",VLOOKUP($E37,'1Q ELO (3)'!$A$7:$M$32,4))</f>
        <v/>
      </c>
      <c r="J37" s="186"/>
      <c r="K37" s="157"/>
      <c r="L37" s="157"/>
      <c r="M37" s="157"/>
      <c r="N37" s="182"/>
      <c r="O37" s="182"/>
      <c r="P37" s="182"/>
      <c r="Q37" s="163"/>
      <c r="R37" s="164"/>
      <c r="S37" s="165"/>
    </row>
    <row r="38" spans="1:19" s="38" customFormat="1" ht="9.6" customHeight="1" x14ac:dyDescent="0.25">
      <c r="A38" s="193"/>
      <c r="B38" s="168"/>
      <c r="C38" s="168"/>
      <c r="D38" s="168"/>
      <c r="E38" s="168"/>
      <c r="F38" s="187"/>
      <c r="G38" s="187"/>
      <c r="H38" s="191"/>
      <c r="I38" s="157"/>
      <c r="J38" s="179"/>
      <c r="K38" s="157"/>
      <c r="L38" s="157"/>
      <c r="M38" s="157"/>
      <c r="N38" s="182"/>
      <c r="O38" s="182"/>
      <c r="P38" s="182"/>
      <c r="Q38" s="163"/>
      <c r="R38" s="164"/>
      <c r="S38" s="165"/>
    </row>
    <row r="39" spans="1:19" s="18" customFormat="1" ht="10.5" customHeight="1" x14ac:dyDescent="0.25">
      <c r="A39" s="205" t="s">
        <v>105</v>
      </c>
      <c r="B39" s="206"/>
      <c r="C39" s="206"/>
      <c r="D39" s="419"/>
      <c r="E39" s="208" t="s">
        <v>6</v>
      </c>
      <c r="F39" s="209" t="s">
        <v>107</v>
      </c>
      <c r="G39" s="208"/>
      <c r="H39" s="210"/>
      <c r="I39" s="211"/>
      <c r="J39" s="208" t="s">
        <v>6</v>
      </c>
      <c r="K39" s="209" t="s">
        <v>108</v>
      </c>
      <c r="L39" s="212"/>
      <c r="M39" s="209" t="s">
        <v>109</v>
      </c>
      <c r="N39" s="213"/>
      <c r="O39" s="214" t="s">
        <v>110</v>
      </c>
      <c r="P39" s="214"/>
      <c r="Q39" s="215"/>
      <c r="R39" s="216"/>
    </row>
    <row r="40" spans="1:19" s="18" customFormat="1" ht="9" customHeight="1" x14ac:dyDescent="0.25">
      <c r="A40" s="420" t="s">
        <v>106</v>
      </c>
      <c r="B40" s="421"/>
      <c r="C40" s="422"/>
      <c r="D40" s="423"/>
      <c r="E40" s="220">
        <v>1</v>
      </c>
      <c r="F40" s="91" t="str">
        <f>IF(E40&gt;$R$47,,UPPER(VLOOKUP(E40,'1Q ELO (3)'!$A$7:$O$134,2)))</f>
        <v/>
      </c>
      <c r="G40" s="221"/>
      <c r="H40" s="91"/>
      <c r="I40" s="90"/>
      <c r="J40" s="222" t="s">
        <v>7</v>
      </c>
      <c r="K40" s="217"/>
      <c r="L40" s="223"/>
      <c r="M40" s="217"/>
      <c r="N40" s="224"/>
      <c r="O40" s="225" t="s">
        <v>111</v>
      </c>
      <c r="P40" s="226"/>
      <c r="Q40" s="226"/>
      <c r="R40" s="227"/>
    </row>
    <row r="41" spans="1:19" s="18" customFormat="1" ht="9" customHeight="1" x14ac:dyDescent="0.25">
      <c r="A41" s="232" t="s">
        <v>119</v>
      </c>
      <c r="B41" s="230"/>
      <c r="C41" s="416"/>
      <c r="D41" s="233"/>
      <c r="E41" s="220">
        <v>2</v>
      </c>
      <c r="F41" s="91" t="str">
        <f>IF(E41&gt;$R$47,,UPPER(VLOOKUP(E41,'1Q ELO (3)'!$A$7:$O$134,2)))</f>
        <v/>
      </c>
      <c r="G41" s="221"/>
      <c r="H41" s="91"/>
      <c r="I41" s="90"/>
      <c r="J41" s="222" t="s">
        <v>8</v>
      </c>
      <c r="K41" s="217"/>
      <c r="L41" s="223"/>
      <c r="M41" s="217"/>
      <c r="N41" s="224"/>
      <c r="O41" s="228"/>
      <c r="P41" s="229"/>
      <c r="Q41" s="230"/>
      <c r="R41" s="231"/>
    </row>
    <row r="42" spans="1:19" s="18" customFormat="1" ht="9" customHeight="1" x14ac:dyDescent="0.25">
      <c r="A42" s="374"/>
      <c r="B42" s="375"/>
      <c r="C42" s="417"/>
      <c r="D42" s="376"/>
      <c r="E42" s="220">
        <v>3</v>
      </c>
      <c r="F42" s="91" t="str">
        <f>IF(E42&gt;$R$47,,UPPER(VLOOKUP(E42,'1Q ELO (3)'!$A$7:$O$134,2)))</f>
        <v/>
      </c>
      <c r="G42" s="221"/>
      <c r="H42" s="91"/>
      <c r="I42" s="90"/>
      <c r="J42" s="222" t="s">
        <v>9</v>
      </c>
      <c r="K42" s="217"/>
      <c r="L42" s="223"/>
      <c r="M42" s="217"/>
      <c r="N42" s="224"/>
      <c r="O42" s="225" t="s">
        <v>112</v>
      </c>
      <c r="P42" s="226"/>
      <c r="Q42" s="226"/>
      <c r="R42" s="227"/>
    </row>
    <row r="43" spans="1:19" s="18" customFormat="1" ht="9" customHeight="1" x14ac:dyDescent="0.25">
      <c r="A43" s="234"/>
      <c r="B43" s="146"/>
      <c r="C43" s="146"/>
      <c r="D43" s="235"/>
      <c r="E43" s="220">
        <v>4</v>
      </c>
      <c r="F43" s="91" t="str">
        <f>IF(E43&gt;$R$47,,UPPER(VLOOKUP(E43,'1Q ELO (3)'!$A$7:$O$134,2)))</f>
        <v/>
      </c>
      <c r="G43" s="221"/>
      <c r="H43" s="91"/>
      <c r="I43" s="90"/>
      <c r="J43" s="222" t="s">
        <v>10</v>
      </c>
      <c r="K43" s="217"/>
      <c r="L43" s="223"/>
      <c r="M43" s="217"/>
      <c r="N43" s="224"/>
      <c r="O43" s="217"/>
      <c r="P43" s="223"/>
      <c r="Q43" s="217"/>
      <c r="R43" s="224"/>
    </row>
    <row r="44" spans="1:19" s="18" customFormat="1" ht="9" customHeight="1" x14ac:dyDescent="0.25">
      <c r="A44" s="361"/>
      <c r="B44" s="377"/>
      <c r="C44" s="377"/>
      <c r="D44" s="418"/>
      <c r="E44" s="220"/>
      <c r="F44" s="91"/>
      <c r="G44" s="221"/>
      <c r="H44" s="91"/>
      <c r="I44" s="90"/>
      <c r="J44" s="222" t="s">
        <v>11</v>
      </c>
      <c r="K44" s="217"/>
      <c r="L44" s="223"/>
      <c r="M44" s="217"/>
      <c r="N44" s="224"/>
      <c r="O44" s="230"/>
      <c r="P44" s="229"/>
      <c r="Q44" s="230"/>
      <c r="R44" s="231"/>
    </row>
    <row r="45" spans="1:19" s="18" customFormat="1" ht="9" customHeight="1" x14ac:dyDescent="0.25">
      <c r="A45" s="362"/>
      <c r="B45" s="24"/>
      <c r="C45" s="146"/>
      <c r="D45" s="235"/>
      <c r="E45" s="220"/>
      <c r="F45" s="91"/>
      <c r="G45" s="221"/>
      <c r="H45" s="91"/>
      <c r="I45" s="90"/>
      <c r="J45" s="222" t="s">
        <v>12</v>
      </c>
      <c r="K45" s="217"/>
      <c r="L45" s="223"/>
      <c r="M45" s="217"/>
      <c r="N45" s="224"/>
      <c r="O45" s="225" t="s">
        <v>92</v>
      </c>
      <c r="P45" s="226"/>
      <c r="Q45" s="226"/>
      <c r="R45" s="227"/>
    </row>
    <row r="46" spans="1:19" s="18" customFormat="1" ht="9" customHeight="1" x14ac:dyDescent="0.25">
      <c r="A46" s="362"/>
      <c r="B46" s="24"/>
      <c r="C46" s="299"/>
      <c r="D46" s="372"/>
      <c r="E46" s="220"/>
      <c r="F46" s="91"/>
      <c r="G46" s="221"/>
      <c r="H46" s="91"/>
      <c r="I46" s="90"/>
      <c r="J46" s="222" t="s">
        <v>13</v>
      </c>
      <c r="K46" s="217"/>
      <c r="L46" s="223"/>
      <c r="M46" s="217"/>
      <c r="N46" s="224"/>
      <c r="O46" s="217"/>
      <c r="P46" s="223"/>
      <c r="Q46" s="217"/>
      <c r="R46" s="224"/>
    </row>
    <row r="47" spans="1:19" s="18" customFormat="1" ht="9" customHeight="1" x14ac:dyDescent="0.25">
      <c r="A47" s="363"/>
      <c r="B47" s="360"/>
      <c r="C47" s="413"/>
      <c r="D47" s="373"/>
      <c r="E47" s="236"/>
      <c r="F47" s="237"/>
      <c r="G47" s="238"/>
      <c r="H47" s="237"/>
      <c r="I47" s="239"/>
      <c r="J47" s="240" t="s">
        <v>14</v>
      </c>
      <c r="K47" s="230"/>
      <c r="L47" s="229"/>
      <c r="M47" s="230"/>
      <c r="N47" s="231"/>
      <c r="O47" s="230" t="str">
        <f>R4</f>
        <v>Kovács Zoltán</v>
      </c>
      <c r="P47" s="229"/>
      <c r="Q47" s="230"/>
      <c r="R47" s="241">
        <f>MIN(4,'1Q ELO (3)'!O5)</f>
        <v>4</v>
      </c>
    </row>
  </sheetData>
  <mergeCells count="1">
    <mergeCell ref="A4:C4"/>
  </mergeCells>
  <conditionalFormatting sqref="E7 E15 E17 E19 E21 E23">
    <cfRule type="expression" dxfId="460" priority="1" stopIfTrue="1">
      <formula>$E7&lt;5</formula>
    </cfRule>
  </conditionalFormatting>
  <conditionalFormatting sqref="F7 F9 F11 F13 F15 F17 F19 F21 F23 F25 F27 F29 F31 F33 F35 F37">
    <cfRule type="cellIs" dxfId="459" priority="2" stopIfTrue="1" operator="equal">
      <formula>"Bye"</formula>
    </cfRule>
  </conditionalFormatting>
  <conditionalFormatting sqref="H7 H9 H11 H13 H15 H17 H19 H21 H23 H25 H27 H29 H31 H33 H35 H37">
    <cfRule type="expression" dxfId="458" priority="9" stopIfTrue="1">
      <formula>AND($E7&lt;9,$C7&gt;0)</formula>
    </cfRule>
  </conditionalFormatting>
  <conditionalFormatting sqref="I8 K10 I12 M14 I16 K18 I20 I24 K26 I28 M30 I32 K34 I36">
    <cfRule type="expression" dxfId="457" priority="6" stopIfTrue="1">
      <formula>AND($O$1="CU",I8="Umpire")</formula>
    </cfRule>
    <cfRule type="expression" dxfId="456" priority="7" stopIfTrue="1">
      <formula>AND($O$1="CU",I8&lt;&gt;"Umpire",J8&lt;&gt;"")</formula>
    </cfRule>
    <cfRule type="expression" dxfId="455" priority="8" stopIfTrue="1">
      <formula>AND($O$1="CU",I8&lt;&gt;"Umpire")</formula>
    </cfRule>
  </conditionalFormatting>
  <conditionalFormatting sqref="J8 L10 J12 N14 J16 L18 J20 J24 L26 J28 N30 J32 L34 J36 R47">
    <cfRule type="expression" dxfId="454" priority="3" stopIfTrue="1">
      <formula>$O$1="CU"</formula>
    </cfRule>
  </conditionalFormatting>
  <conditionalFormatting sqref="K8 M10 K12 O14 K16 M18 K20 K24 M26 K28 O30 K32 M34 K36">
    <cfRule type="expression" dxfId="453" priority="4" stopIfTrue="1">
      <formula>J8="as"</formula>
    </cfRule>
    <cfRule type="expression" dxfId="452" priority="5" stopIfTrue="1">
      <formula>J8="bs"</formula>
    </cfRule>
  </conditionalFormatting>
  <dataValidations count="1">
    <dataValidation type="list" allowBlank="1" showInputMessage="1" sqref="I32 I20 I24 I28 I16 I8 I12 M14 M30 I36 K34 K26 K18 K10" xr:uid="{4D773059-8C01-4DEF-955A-95EA7DD1AD41}">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7105"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87106"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FE8A-1F96-4B39-9290-4C4A0CC82652}">
  <sheetPr codeName="Sheet17">
    <tabColor indexed="42"/>
  </sheetPr>
  <dimension ref="A1:Q156"/>
  <sheetViews>
    <sheetView showGridLines="0" showZeros="0" workbookViewId="0">
      <pane ySplit="6" topLeftCell="A7" activePane="bottomLeft" state="frozen"/>
      <selection activeCell="F3" sqref="F3"/>
      <selection pane="bottomLeft" activeCell="S10" sqref="S10"/>
    </sheetView>
  </sheetViews>
  <sheetFormatPr defaultRowHeight="13.2" x14ac:dyDescent="0.25"/>
  <cols>
    <col min="1" max="1" width="3.88671875" customWidth="1"/>
    <col min="2" max="2" width="16.5546875" customWidth="1"/>
    <col min="3" max="3" width="14" customWidth="1"/>
    <col min="4" max="4" width="13.88671875" style="44" customWidth="1"/>
    <col min="5" max="5" width="12.109375" style="656" customWidth="1"/>
    <col min="6" max="6" width="6.109375" style="100" hidden="1" customWidth="1"/>
    <col min="7" max="7" width="29.88671875" style="100" customWidth="1"/>
    <col min="8" max="8" width="7.6640625" style="44" customWidth="1"/>
    <col min="9" max="13" width="7.44140625" style="44" hidden="1" customWidth="1"/>
    <col min="14" max="15" width="7.44140625" style="44" customWidth="1"/>
    <col min="16" max="16" width="7.44140625" style="44" hidden="1" customWidth="1"/>
    <col min="17" max="17" width="7.44140625" style="44" customWidth="1"/>
  </cols>
  <sheetData>
    <row r="1" spans="1:17" ht="24.6" x14ac:dyDescent="0.4">
      <c r="A1" s="387" t="str">
        <f>Altalanos!$A$6</f>
        <v>Diákolimpiai Döntő</v>
      </c>
      <c r="B1" s="92"/>
      <c r="C1" s="92"/>
      <c r="D1" s="379"/>
      <c r="E1" s="408" t="s">
        <v>123</v>
      </c>
      <c r="F1" s="118"/>
      <c r="G1" s="399"/>
      <c r="H1" s="93"/>
      <c r="I1" s="93"/>
      <c r="J1" s="400"/>
      <c r="K1" s="400"/>
      <c r="L1" s="400"/>
      <c r="M1" s="400"/>
      <c r="N1" s="400"/>
      <c r="O1" s="400"/>
      <c r="P1" s="400"/>
      <c r="Q1" s="401"/>
    </row>
    <row r="2" spans="1:17" ht="13.8" thickBot="1" x14ac:dyDescent="0.3">
      <c r="B2" s="95" t="s">
        <v>122</v>
      </c>
      <c r="C2" s="700">
        <f>Altalanos!$C$8</f>
        <v>0</v>
      </c>
      <c r="D2" s="118"/>
      <c r="E2" s="408" t="s">
        <v>94</v>
      </c>
      <c r="F2" s="101"/>
      <c r="G2" s="101"/>
      <c r="H2" s="633"/>
      <c r="I2" s="633"/>
      <c r="J2" s="93"/>
      <c r="K2" s="93"/>
      <c r="L2" s="93"/>
      <c r="M2" s="93"/>
      <c r="N2" s="109"/>
      <c r="O2" s="85"/>
      <c r="P2" s="85"/>
      <c r="Q2" s="109"/>
    </row>
    <row r="3" spans="1:17" s="2" customFormat="1" ht="13.8" thickBot="1" x14ac:dyDescent="0.3">
      <c r="A3" s="620" t="s">
        <v>121</v>
      </c>
      <c r="B3" s="631"/>
      <c r="C3" s="631"/>
      <c r="D3" s="631"/>
      <c r="E3" s="631"/>
      <c r="F3" s="631"/>
      <c r="G3" s="631"/>
      <c r="H3" s="631"/>
      <c r="I3" s="632"/>
      <c r="J3" s="110"/>
      <c r="K3" s="120"/>
      <c r="L3" s="120"/>
      <c r="M3" s="120"/>
      <c r="N3" s="448" t="s">
        <v>92</v>
      </c>
      <c r="O3" s="111"/>
      <c r="P3" s="121"/>
      <c r="Q3" s="409"/>
    </row>
    <row r="4" spans="1:17" s="2" customFormat="1" x14ac:dyDescent="0.25">
      <c r="A4" s="54" t="s">
        <v>82</v>
      </c>
      <c r="B4" s="54"/>
      <c r="C4" s="52" t="s">
        <v>79</v>
      </c>
      <c r="D4" s="54" t="s">
        <v>87</v>
      </c>
      <c r="E4" s="87"/>
      <c r="G4" s="122"/>
      <c r="H4" s="666" t="s">
        <v>88</v>
      </c>
      <c r="I4" s="641"/>
      <c r="J4" s="123"/>
      <c r="K4" s="124"/>
      <c r="L4" s="124"/>
      <c r="M4" s="124"/>
      <c r="N4" s="123"/>
      <c r="O4" s="410"/>
      <c r="P4" s="410"/>
      <c r="Q4" s="125"/>
    </row>
    <row r="5" spans="1:17" s="2" customFormat="1" ht="13.8" thickBot="1" x14ac:dyDescent="0.3">
      <c r="A5" s="402" t="str">
        <f>Altalanos!$A$10</f>
        <v xml:space="preserve">2026. május 7. </v>
      </c>
      <c r="B5" s="402"/>
      <c r="C5" s="96" t="str">
        <f>Altalanos!$C$10</f>
        <v>Gyula</v>
      </c>
      <c r="D5" s="97" t="str">
        <f>Altalanos!$D$10</f>
        <v xml:space="preserve">  </v>
      </c>
      <c r="E5" s="97"/>
      <c r="F5" s="97"/>
      <c r="G5" s="97"/>
      <c r="H5" s="435" t="str">
        <f>Altalanos!$E$10</f>
        <v>Kovács Zoltán</v>
      </c>
      <c r="I5" s="667"/>
      <c r="J5" s="126"/>
      <c r="K5" s="88"/>
      <c r="L5" s="88"/>
      <c r="M5" s="88"/>
      <c r="N5" s="126"/>
      <c r="O5" s="97"/>
      <c r="P5" s="97"/>
      <c r="Q5" s="682"/>
    </row>
    <row r="6" spans="1:17" ht="30" customHeight="1" thickBot="1" x14ac:dyDescent="0.3">
      <c r="A6" s="386" t="s">
        <v>95</v>
      </c>
      <c r="B6" s="113" t="s">
        <v>85</v>
      </c>
      <c r="C6" s="113" t="s">
        <v>86</v>
      </c>
      <c r="D6" s="113" t="s">
        <v>90</v>
      </c>
      <c r="E6" s="114" t="s">
        <v>91</v>
      </c>
      <c r="F6" s="114" t="s">
        <v>96</v>
      </c>
      <c r="G6" s="114" t="s">
        <v>213</v>
      </c>
      <c r="H6" s="634" t="s">
        <v>97</v>
      </c>
      <c r="I6" s="635"/>
      <c r="J6" s="394" t="s">
        <v>74</v>
      </c>
      <c r="K6" s="115" t="s">
        <v>72</v>
      </c>
      <c r="L6" s="396" t="s">
        <v>1</v>
      </c>
      <c r="M6" s="290" t="s">
        <v>73</v>
      </c>
      <c r="N6" s="425" t="s">
        <v>117</v>
      </c>
      <c r="O6" s="406" t="s">
        <v>99</v>
      </c>
      <c r="P6" s="407" t="s">
        <v>2</v>
      </c>
      <c r="Q6" s="114" t="s">
        <v>100</v>
      </c>
    </row>
    <row r="7" spans="1:17" s="11" customFormat="1" ht="18.899999999999999" customHeight="1" x14ac:dyDescent="0.25">
      <c r="A7" s="398">
        <v>1</v>
      </c>
      <c r="B7" s="103"/>
      <c r="C7" s="103"/>
      <c r="D7" s="104"/>
      <c r="E7" s="411"/>
      <c r="F7" s="623"/>
      <c r="G7" s="624"/>
      <c r="H7" s="104"/>
      <c r="I7" s="104"/>
      <c r="J7" s="395"/>
      <c r="K7" s="393"/>
      <c r="L7" s="397"/>
      <c r="M7" s="393"/>
      <c r="N7" s="382"/>
      <c r="O7" s="104"/>
      <c r="P7" s="129"/>
      <c r="Q7" s="105"/>
    </row>
    <row r="8" spans="1:17" s="11" customFormat="1" ht="18.899999999999999" customHeight="1" x14ac:dyDescent="0.25">
      <c r="A8" s="398">
        <v>2</v>
      </c>
      <c r="B8" s="103"/>
      <c r="C8" s="103"/>
      <c r="D8" s="104"/>
      <c r="E8" s="411"/>
      <c r="F8" s="625"/>
      <c r="G8" s="433"/>
      <c r="H8" s="104"/>
      <c r="I8" s="104"/>
      <c r="J8" s="395"/>
      <c r="K8" s="393"/>
      <c r="L8" s="397"/>
      <c r="M8" s="393"/>
      <c r="N8" s="382"/>
      <c r="O8" s="104"/>
      <c r="P8" s="129"/>
      <c r="Q8" s="105"/>
    </row>
    <row r="9" spans="1:17" s="11" customFormat="1" ht="18.899999999999999" customHeight="1" x14ac:dyDescent="0.25">
      <c r="A9" s="398">
        <v>3</v>
      </c>
      <c r="B9" s="103"/>
      <c r="C9" s="103"/>
      <c r="D9" s="104"/>
      <c r="E9" s="411"/>
      <c r="F9" s="625"/>
      <c r="G9" s="433"/>
      <c r="H9" s="104"/>
      <c r="I9" s="104"/>
      <c r="J9" s="395"/>
      <c r="K9" s="393"/>
      <c r="L9" s="397"/>
      <c r="M9" s="393"/>
      <c r="N9" s="382"/>
      <c r="O9" s="104"/>
      <c r="P9" s="643"/>
      <c r="Q9" s="426"/>
    </row>
    <row r="10" spans="1:17" s="11" customFormat="1" ht="18.899999999999999" customHeight="1" x14ac:dyDescent="0.25">
      <c r="A10" s="398">
        <v>4</v>
      </c>
      <c r="B10" s="103"/>
      <c r="C10" s="103"/>
      <c r="D10" s="104"/>
      <c r="E10" s="411"/>
      <c r="F10" s="625"/>
      <c r="G10" s="433"/>
      <c r="H10" s="104"/>
      <c r="I10" s="104"/>
      <c r="J10" s="395"/>
      <c r="K10" s="393"/>
      <c r="L10" s="397"/>
      <c r="M10" s="393"/>
      <c r="N10" s="382"/>
      <c r="O10" s="104"/>
      <c r="P10" s="642"/>
      <c r="Q10" s="636"/>
    </row>
    <row r="11" spans="1:17" s="11" customFormat="1" ht="18.899999999999999" customHeight="1" x14ac:dyDescent="0.25">
      <c r="A11" s="398">
        <v>5</v>
      </c>
      <c r="B11" s="103"/>
      <c r="C11" s="103"/>
      <c r="D11" s="104"/>
      <c r="E11" s="411"/>
      <c r="F11" s="625"/>
      <c r="G11" s="433"/>
      <c r="H11" s="104"/>
      <c r="I11" s="104"/>
      <c r="J11" s="395"/>
      <c r="K11" s="393"/>
      <c r="L11" s="397"/>
      <c r="M11" s="393"/>
      <c r="N11" s="382"/>
      <c r="O11" s="104"/>
      <c r="P11" s="642"/>
      <c r="Q11" s="636"/>
    </row>
    <row r="12" spans="1:17" s="11" customFormat="1" ht="18.899999999999999" customHeight="1" x14ac:dyDescent="0.25">
      <c r="A12" s="398">
        <v>6</v>
      </c>
      <c r="B12" s="103"/>
      <c r="C12" s="103"/>
      <c r="D12" s="104"/>
      <c r="E12" s="411"/>
      <c r="F12" s="625"/>
      <c r="G12" s="433"/>
      <c r="H12" s="104"/>
      <c r="I12" s="104"/>
      <c r="J12" s="395"/>
      <c r="K12" s="393"/>
      <c r="L12" s="397"/>
      <c r="M12" s="393"/>
      <c r="N12" s="382"/>
      <c r="O12" s="104"/>
      <c r="P12" s="642"/>
      <c r="Q12" s="636"/>
    </row>
    <row r="13" spans="1:17" s="11" customFormat="1" ht="18.899999999999999" customHeight="1" x14ac:dyDescent="0.25">
      <c r="A13" s="398">
        <v>7</v>
      </c>
      <c r="B13" s="103"/>
      <c r="C13" s="103"/>
      <c r="D13" s="104"/>
      <c r="E13" s="411"/>
      <c r="F13" s="625"/>
      <c r="G13" s="433"/>
      <c r="H13" s="104"/>
      <c r="I13" s="104"/>
      <c r="J13" s="395"/>
      <c r="K13" s="393"/>
      <c r="L13" s="397"/>
      <c r="M13" s="393"/>
      <c r="N13" s="382"/>
      <c r="O13" s="104"/>
      <c r="P13" s="642"/>
      <c r="Q13" s="636"/>
    </row>
    <row r="14" spans="1:17" s="11" customFormat="1" ht="18.899999999999999" customHeight="1" x14ac:dyDescent="0.25">
      <c r="A14" s="398">
        <v>8</v>
      </c>
      <c r="B14" s="103"/>
      <c r="C14" s="103"/>
      <c r="D14" s="104"/>
      <c r="E14" s="411"/>
      <c r="F14" s="625"/>
      <c r="G14" s="433"/>
      <c r="H14" s="104"/>
      <c r="I14" s="104"/>
      <c r="J14" s="395"/>
      <c r="K14" s="393"/>
      <c r="L14" s="397"/>
      <c r="M14" s="393"/>
      <c r="N14" s="382"/>
      <c r="O14" s="104"/>
      <c r="P14" s="642"/>
      <c r="Q14" s="636"/>
    </row>
    <row r="15" spans="1:17" s="11" customFormat="1" ht="18.899999999999999" customHeight="1" x14ac:dyDescent="0.25">
      <c r="A15" s="398">
        <v>9</v>
      </c>
      <c r="B15" s="103"/>
      <c r="C15" s="103"/>
      <c r="D15" s="104"/>
      <c r="E15" s="411"/>
      <c r="F15" s="105"/>
      <c r="G15" s="105"/>
      <c r="H15" s="104"/>
      <c r="I15" s="104"/>
      <c r="J15" s="395"/>
      <c r="K15" s="393"/>
      <c r="L15" s="397"/>
      <c r="M15" s="432"/>
      <c r="N15" s="382"/>
      <c r="O15" s="104"/>
      <c r="P15" s="105"/>
      <c r="Q15" s="105"/>
    </row>
    <row r="16" spans="1:17" s="11" customFormat="1" ht="18.899999999999999" customHeight="1" x14ac:dyDescent="0.25">
      <c r="A16" s="398">
        <v>10</v>
      </c>
      <c r="B16" s="691"/>
      <c r="C16" s="103"/>
      <c r="D16" s="104"/>
      <c r="E16" s="411"/>
      <c r="F16" s="105"/>
      <c r="G16" s="105"/>
      <c r="H16" s="104"/>
      <c r="I16" s="104"/>
      <c r="J16" s="395"/>
      <c r="K16" s="393"/>
      <c r="L16" s="397"/>
      <c r="M16" s="432"/>
      <c r="N16" s="382"/>
      <c r="O16" s="104"/>
      <c r="P16" s="129"/>
      <c r="Q16" s="105"/>
    </row>
    <row r="17" spans="1:17" s="11" customFormat="1" ht="18.899999999999999" customHeight="1" x14ac:dyDescent="0.25">
      <c r="A17" s="398">
        <v>11</v>
      </c>
      <c r="B17" s="103"/>
      <c r="C17" s="103"/>
      <c r="D17" s="104"/>
      <c r="E17" s="411"/>
      <c r="F17" s="105"/>
      <c r="G17" s="105"/>
      <c r="H17" s="104"/>
      <c r="I17" s="104"/>
      <c r="J17" s="395"/>
      <c r="K17" s="393"/>
      <c r="L17" s="397"/>
      <c r="M17" s="432"/>
      <c r="N17" s="382"/>
      <c r="O17" s="104"/>
      <c r="P17" s="129"/>
      <c r="Q17" s="105"/>
    </row>
    <row r="18" spans="1:17" s="11" customFormat="1" ht="18.899999999999999" customHeight="1" x14ac:dyDescent="0.25">
      <c r="A18" s="398">
        <v>12</v>
      </c>
      <c r="B18" s="103"/>
      <c r="C18" s="103"/>
      <c r="D18" s="104"/>
      <c r="E18" s="411"/>
      <c r="F18" s="105"/>
      <c r="G18" s="105"/>
      <c r="H18" s="104"/>
      <c r="I18" s="104"/>
      <c r="J18" s="395"/>
      <c r="K18" s="393"/>
      <c r="L18" s="397"/>
      <c r="M18" s="432"/>
      <c r="N18" s="382"/>
      <c r="O18" s="104"/>
      <c r="P18" s="129"/>
      <c r="Q18" s="105"/>
    </row>
    <row r="19" spans="1:17" s="11" customFormat="1" ht="18.899999999999999" customHeight="1" x14ac:dyDescent="0.25">
      <c r="A19" s="398">
        <v>13</v>
      </c>
      <c r="B19" s="103"/>
      <c r="C19" s="103"/>
      <c r="D19" s="104"/>
      <c r="E19" s="411"/>
      <c r="F19" s="105"/>
      <c r="G19" s="105"/>
      <c r="H19" s="104"/>
      <c r="I19" s="104"/>
      <c r="J19" s="395"/>
      <c r="K19" s="393"/>
      <c r="L19" s="397"/>
      <c r="M19" s="432"/>
      <c r="N19" s="382"/>
      <c r="O19" s="104"/>
      <c r="P19" s="129"/>
      <c r="Q19" s="105"/>
    </row>
    <row r="20" spans="1:17" s="11" customFormat="1" ht="18.899999999999999" customHeight="1" x14ac:dyDescent="0.25">
      <c r="A20" s="398">
        <v>14</v>
      </c>
      <c r="B20" s="103"/>
      <c r="C20" s="103"/>
      <c r="D20" s="104"/>
      <c r="E20" s="411"/>
      <c r="F20" s="105"/>
      <c r="G20" s="105"/>
      <c r="H20" s="104"/>
      <c r="I20" s="104"/>
      <c r="J20" s="395"/>
      <c r="K20" s="393"/>
      <c r="L20" s="397"/>
      <c r="M20" s="432"/>
      <c r="N20" s="382"/>
      <c r="O20" s="104"/>
      <c r="P20" s="129"/>
      <c r="Q20" s="105"/>
    </row>
    <row r="21" spans="1:17" s="11" customFormat="1" ht="18.899999999999999" customHeight="1" x14ac:dyDescent="0.25">
      <c r="A21" s="398">
        <v>15</v>
      </c>
      <c r="B21" s="103"/>
      <c r="C21" s="103"/>
      <c r="D21" s="104"/>
      <c r="E21" s="411"/>
      <c r="F21" s="105"/>
      <c r="G21" s="105"/>
      <c r="H21" s="104"/>
      <c r="I21" s="104"/>
      <c r="J21" s="395"/>
      <c r="K21" s="393"/>
      <c r="L21" s="397"/>
      <c r="M21" s="432"/>
      <c r="N21" s="382"/>
      <c r="O21" s="104"/>
      <c r="P21" s="129"/>
      <c r="Q21" s="105"/>
    </row>
    <row r="22" spans="1:17" s="11" customFormat="1" ht="18.899999999999999" customHeight="1" x14ac:dyDescent="0.25">
      <c r="A22" s="398">
        <v>16</v>
      </c>
      <c r="B22" s="103"/>
      <c r="C22" s="103"/>
      <c r="D22" s="104"/>
      <c r="E22" s="411"/>
      <c r="F22" s="105"/>
      <c r="G22" s="105"/>
      <c r="H22" s="104"/>
      <c r="I22" s="104"/>
      <c r="J22" s="395"/>
      <c r="K22" s="393"/>
      <c r="L22" s="397"/>
      <c r="M22" s="432"/>
      <c r="N22" s="382"/>
      <c r="O22" s="104"/>
      <c r="P22" s="129"/>
      <c r="Q22" s="105"/>
    </row>
    <row r="23" spans="1:17" s="11" customFormat="1" ht="18.899999999999999" customHeight="1" x14ac:dyDescent="0.25">
      <c r="A23" s="398">
        <v>17</v>
      </c>
      <c r="B23" s="103"/>
      <c r="C23" s="103"/>
      <c r="D23" s="104"/>
      <c r="E23" s="411"/>
      <c r="F23" s="105"/>
      <c r="G23" s="105"/>
      <c r="H23" s="104"/>
      <c r="I23" s="104"/>
      <c r="J23" s="395"/>
      <c r="K23" s="393"/>
      <c r="L23" s="397"/>
      <c r="M23" s="432"/>
      <c r="N23" s="382"/>
      <c r="O23" s="104"/>
      <c r="P23" s="129"/>
      <c r="Q23" s="105"/>
    </row>
    <row r="24" spans="1:17" s="11" customFormat="1" ht="18.899999999999999" customHeight="1" x14ac:dyDescent="0.25">
      <c r="A24" s="398">
        <v>18</v>
      </c>
      <c r="B24" s="103"/>
      <c r="C24" s="103"/>
      <c r="D24" s="104"/>
      <c r="E24" s="411"/>
      <c r="F24" s="105"/>
      <c r="G24" s="105"/>
      <c r="H24" s="104"/>
      <c r="I24" s="104"/>
      <c r="J24" s="395"/>
      <c r="K24" s="393"/>
      <c r="L24" s="397"/>
      <c r="M24" s="432"/>
      <c r="N24" s="382"/>
      <c r="O24" s="104"/>
      <c r="P24" s="129"/>
      <c r="Q24" s="105"/>
    </row>
    <row r="25" spans="1:17" s="11" customFormat="1" ht="18.899999999999999" customHeight="1" x14ac:dyDescent="0.25">
      <c r="A25" s="398">
        <v>19</v>
      </c>
      <c r="B25" s="103"/>
      <c r="C25" s="103"/>
      <c r="D25" s="104"/>
      <c r="E25" s="411"/>
      <c r="F25" s="105"/>
      <c r="G25" s="105"/>
      <c r="H25" s="104"/>
      <c r="I25" s="104"/>
      <c r="J25" s="395"/>
      <c r="K25" s="393"/>
      <c r="L25" s="397"/>
      <c r="M25" s="432"/>
      <c r="N25" s="382"/>
      <c r="O25" s="104"/>
      <c r="P25" s="129"/>
      <c r="Q25" s="105"/>
    </row>
    <row r="26" spans="1:17" s="11" customFormat="1" ht="18.899999999999999" customHeight="1" x14ac:dyDescent="0.25">
      <c r="A26" s="398">
        <v>20</v>
      </c>
      <c r="B26" s="103"/>
      <c r="C26" s="103"/>
      <c r="D26" s="104"/>
      <c r="E26" s="411"/>
      <c r="F26" s="105"/>
      <c r="G26" s="105"/>
      <c r="H26" s="104"/>
      <c r="I26" s="104"/>
      <c r="J26" s="395"/>
      <c r="K26" s="393"/>
      <c r="L26" s="397"/>
      <c r="M26" s="432"/>
      <c r="N26" s="382"/>
      <c r="O26" s="104"/>
      <c r="P26" s="129"/>
      <c r="Q26" s="105"/>
    </row>
    <row r="27" spans="1:17" s="11" customFormat="1" ht="18.899999999999999" customHeight="1" x14ac:dyDescent="0.25">
      <c r="A27" s="398">
        <v>21</v>
      </c>
      <c r="B27" s="103"/>
      <c r="C27" s="103"/>
      <c r="D27" s="104"/>
      <c r="E27" s="411"/>
      <c r="F27" s="105"/>
      <c r="G27" s="105"/>
      <c r="H27" s="104"/>
      <c r="I27" s="104"/>
      <c r="J27" s="395"/>
      <c r="K27" s="393"/>
      <c r="L27" s="397"/>
      <c r="M27" s="432"/>
      <c r="N27" s="382"/>
      <c r="O27" s="104"/>
      <c r="P27" s="129"/>
      <c r="Q27" s="105"/>
    </row>
    <row r="28" spans="1:17" s="11" customFormat="1" ht="18.899999999999999" customHeight="1" x14ac:dyDescent="0.25">
      <c r="A28" s="398">
        <v>22</v>
      </c>
      <c r="B28" s="103"/>
      <c r="C28" s="103"/>
      <c r="D28" s="104"/>
      <c r="E28" s="698"/>
      <c r="F28" s="644"/>
      <c r="G28" s="426"/>
      <c r="H28" s="104"/>
      <c r="I28" s="104"/>
      <c r="J28" s="395"/>
      <c r="K28" s="393"/>
      <c r="L28" s="397"/>
      <c r="M28" s="432"/>
      <c r="N28" s="382"/>
      <c r="O28" s="104"/>
      <c r="P28" s="129"/>
      <c r="Q28" s="105"/>
    </row>
    <row r="29" spans="1:17" s="11" customFormat="1" ht="18.899999999999999" customHeight="1" x14ac:dyDescent="0.25">
      <c r="A29" s="398">
        <v>23</v>
      </c>
      <c r="B29" s="103"/>
      <c r="C29" s="103"/>
      <c r="D29" s="104"/>
      <c r="E29" s="699"/>
      <c r="F29" s="105"/>
      <c r="G29" s="105"/>
      <c r="H29" s="104"/>
      <c r="I29" s="104"/>
      <c r="J29" s="395"/>
      <c r="K29" s="393"/>
      <c r="L29" s="397"/>
      <c r="M29" s="432"/>
      <c r="N29" s="382"/>
      <c r="O29" s="104"/>
      <c r="P29" s="129"/>
      <c r="Q29" s="105"/>
    </row>
    <row r="30" spans="1:17" s="11" customFormat="1" ht="18.899999999999999" customHeight="1" x14ac:dyDescent="0.25">
      <c r="A30" s="398">
        <v>24</v>
      </c>
      <c r="B30" s="103"/>
      <c r="C30" s="103"/>
      <c r="D30" s="104"/>
      <c r="E30" s="411"/>
      <c r="F30" s="105"/>
      <c r="G30" s="105"/>
      <c r="H30" s="104"/>
      <c r="I30" s="104"/>
      <c r="J30" s="395"/>
      <c r="K30" s="393"/>
      <c r="L30" s="397"/>
      <c r="M30" s="432"/>
      <c r="N30" s="382"/>
      <c r="O30" s="104"/>
      <c r="P30" s="129"/>
      <c r="Q30" s="105"/>
    </row>
    <row r="31" spans="1:17" s="11" customFormat="1" ht="18.899999999999999" customHeight="1" x14ac:dyDescent="0.25">
      <c r="A31" s="398">
        <v>25</v>
      </c>
      <c r="B31" s="103"/>
      <c r="C31" s="103"/>
      <c r="D31" s="104"/>
      <c r="E31" s="411"/>
      <c r="F31" s="105"/>
      <c r="G31" s="105"/>
      <c r="H31" s="104"/>
      <c r="I31" s="104"/>
      <c r="J31" s="395"/>
      <c r="K31" s="393"/>
      <c r="L31" s="397"/>
      <c r="M31" s="432"/>
      <c r="N31" s="382"/>
      <c r="O31" s="104"/>
      <c r="P31" s="129"/>
      <c r="Q31" s="105"/>
    </row>
    <row r="32" spans="1:17" s="11" customFormat="1" ht="18.899999999999999" customHeight="1" x14ac:dyDescent="0.25">
      <c r="A32" s="398">
        <v>26</v>
      </c>
      <c r="B32" s="103"/>
      <c r="C32" s="103"/>
      <c r="D32" s="104"/>
      <c r="E32" s="665"/>
      <c r="F32" s="105"/>
      <c r="G32" s="105"/>
      <c r="H32" s="104"/>
      <c r="I32" s="104"/>
      <c r="J32" s="395"/>
      <c r="K32" s="393"/>
      <c r="L32" s="397"/>
      <c r="M32" s="432"/>
      <c r="N32" s="382"/>
      <c r="O32" s="104"/>
      <c r="P32" s="129"/>
      <c r="Q32" s="105"/>
    </row>
    <row r="33" spans="1:17" s="11" customFormat="1" ht="18.899999999999999" customHeight="1" x14ac:dyDescent="0.25">
      <c r="A33" s="398">
        <v>27</v>
      </c>
      <c r="B33" s="103"/>
      <c r="C33" s="103"/>
      <c r="D33" s="104"/>
      <c r="E33" s="411"/>
      <c r="F33" s="105"/>
      <c r="G33" s="105"/>
      <c r="H33" s="104"/>
      <c r="I33" s="104"/>
      <c r="J33" s="395"/>
      <c r="K33" s="393"/>
      <c r="L33" s="397"/>
      <c r="M33" s="432"/>
      <c r="N33" s="382"/>
      <c r="O33" s="104"/>
      <c r="P33" s="129"/>
      <c r="Q33" s="105"/>
    </row>
    <row r="34" spans="1:17" s="11" customFormat="1" ht="18.899999999999999" customHeight="1" x14ac:dyDescent="0.25">
      <c r="A34" s="398">
        <v>28</v>
      </c>
      <c r="B34" s="103"/>
      <c r="C34" s="103"/>
      <c r="D34" s="104"/>
      <c r="E34" s="411"/>
      <c r="F34" s="105"/>
      <c r="G34" s="105"/>
      <c r="H34" s="104"/>
      <c r="I34" s="104"/>
      <c r="J34" s="395"/>
      <c r="K34" s="393"/>
      <c r="L34" s="397"/>
      <c r="M34" s="432"/>
      <c r="N34" s="382"/>
      <c r="O34" s="104"/>
      <c r="P34" s="129"/>
      <c r="Q34" s="105"/>
    </row>
    <row r="35" spans="1:17" s="11" customFormat="1" ht="18.899999999999999" customHeight="1" x14ac:dyDescent="0.25">
      <c r="A35" s="398">
        <v>29</v>
      </c>
      <c r="B35" s="103"/>
      <c r="C35" s="103"/>
      <c r="D35" s="104"/>
      <c r="E35" s="411"/>
      <c r="F35" s="105"/>
      <c r="G35" s="105"/>
      <c r="H35" s="104"/>
      <c r="I35" s="104"/>
      <c r="J35" s="395"/>
      <c r="K35" s="393"/>
      <c r="L35" s="397"/>
      <c r="M35" s="432"/>
      <c r="N35" s="382"/>
      <c r="O35" s="104"/>
      <c r="P35" s="129"/>
      <c r="Q35" s="105"/>
    </row>
    <row r="36" spans="1:17" s="11" customFormat="1" ht="18.899999999999999" customHeight="1" x14ac:dyDescent="0.25">
      <c r="A36" s="398">
        <v>30</v>
      </c>
      <c r="B36" s="103"/>
      <c r="C36" s="103"/>
      <c r="D36" s="104"/>
      <c r="E36" s="411"/>
      <c r="F36" s="105"/>
      <c r="G36" s="105"/>
      <c r="H36" s="104"/>
      <c r="I36" s="104"/>
      <c r="J36" s="395"/>
      <c r="K36" s="393"/>
      <c r="L36" s="397"/>
      <c r="M36" s="432"/>
      <c r="N36" s="382"/>
      <c r="O36" s="104"/>
      <c r="P36" s="129"/>
      <c r="Q36" s="105"/>
    </row>
    <row r="37" spans="1:17" s="11" customFormat="1" ht="18.899999999999999" customHeight="1" x14ac:dyDescent="0.25">
      <c r="A37" s="398">
        <v>31</v>
      </c>
      <c r="B37" s="103"/>
      <c r="C37" s="103"/>
      <c r="D37" s="104"/>
      <c r="E37" s="411"/>
      <c r="F37" s="105"/>
      <c r="G37" s="105"/>
      <c r="H37" s="104"/>
      <c r="I37" s="104"/>
      <c r="J37" s="395"/>
      <c r="K37" s="393"/>
      <c r="L37" s="397"/>
      <c r="M37" s="432"/>
      <c r="N37" s="382"/>
      <c r="O37" s="104"/>
      <c r="P37" s="129"/>
      <c r="Q37" s="105"/>
    </row>
    <row r="38" spans="1:17" s="11" customFormat="1" ht="18.899999999999999" customHeight="1" x14ac:dyDescent="0.25">
      <c r="A38" s="398">
        <v>32</v>
      </c>
      <c r="B38" s="103"/>
      <c r="C38" s="103"/>
      <c r="D38" s="104"/>
      <c r="E38" s="411"/>
      <c r="F38" s="105"/>
      <c r="G38" s="105"/>
      <c r="H38" s="625"/>
      <c r="I38" s="433"/>
      <c r="J38" s="395"/>
      <c r="K38" s="393"/>
      <c r="L38" s="397"/>
      <c r="M38" s="432"/>
      <c r="N38" s="382"/>
      <c r="O38" s="105"/>
      <c r="P38" s="129"/>
      <c r="Q38" s="105"/>
    </row>
    <row r="39" spans="1:17" s="11" customFormat="1" ht="18.899999999999999" customHeight="1" x14ac:dyDescent="0.25">
      <c r="A39" s="398">
        <v>33</v>
      </c>
      <c r="B39" s="103"/>
      <c r="C39" s="103"/>
      <c r="D39" s="104"/>
      <c r="E39" s="411"/>
      <c r="F39" s="105"/>
      <c r="G39" s="105"/>
      <c r="H39" s="625"/>
      <c r="I39" s="433"/>
      <c r="J39" s="395"/>
      <c r="K39" s="393"/>
      <c r="L39" s="397"/>
      <c r="M39" s="432"/>
      <c r="N39" s="426"/>
      <c r="O39" s="105"/>
      <c r="P39" s="129"/>
      <c r="Q39" s="105"/>
    </row>
    <row r="40" spans="1:17" s="11" customFormat="1" ht="18.899999999999999" customHeight="1" x14ac:dyDescent="0.25">
      <c r="A40" s="398">
        <v>34</v>
      </c>
      <c r="B40" s="103"/>
      <c r="C40" s="103"/>
      <c r="D40" s="104"/>
      <c r="E40" s="411"/>
      <c r="F40" s="105"/>
      <c r="G40" s="105"/>
      <c r="H40" s="625"/>
      <c r="I40" s="433"/>
      <c r="J40" s="395" t="e">
        <f>IF(AND(Q40="",#REF!&gt;0,#REF!&lt;5),K40,)</f>
        <v>#REF!</v>
      </c>
      <c r="K40" s="393" t="str">
        <f>IF(D40="","ZZZ9",IF(AND(#REF!&gt;0,#REF!&lt;5),D40&amp;#REF!,D40&amp;"9"))</f>
        <v>ZZZ9</v>
      </c>
      <c r="L40" s="397">
        <f t="shared" ref="L40:L103" si="0">IF(Q40="",999,Q40)</f>
        <v>999</v>
      </c>
      <c r="M40" s="432">
        <f t="shared" ref="M40:M103" si="1">IF(P40=999,999,1)</f>
        <v>999</v>
      </c>
      <c r="N40" s="426"/>
      <c r="O40" s="105"/>
      <c r="P40" s="129">
        <f t="shared" ref="P40:P103" si="2">IF(N40="DA",1,IF(N40="WC",2,IF(N40="SE",3,IF(N40="Q",4,IF(N40="LL",5,999)))))</f>
        <v>999</v>
      </c>
      <c r="Q40" s="105"/>
    </row>
    <row r="41" spans="1:17" s="11" customFormat="1" ht="18.899999999999999" customHeight="1" x14ac:dyDescent="0.25">
      <c r="A41" s="398">
        <v>35</v>
      </c>
      <c r="B41" s="103"/>
      <c r="C41" s="103"/>
      <c r="D41" s="104"/>
      <c r="E41" s="411"/>
      <c r="F41" s="105"/>
      <c r="G41" s="105"/>
      <c r="H41" s="625"/>
      <c r="I41" s="433"/>
      <c r="J41" s="395" t="e">
        <f>IF(AND(Q41="",#REF!&gt;0,#REF!&lt;5),K41,)</f>
        <v>#REF!</v>
      </c>
      <c r="K41" s="393" t="str">
        <f>IF(D41="","ZZZ9",IF(AND(#REF!&gt;0,#REF!&lt;5),D41&amp;#REF!,D41&amp;"9"))</f>
        <v>ZZZ9</v>
      </c>
      <c r="L41" s="397">
        <f t="shared" si="0"/>
        <v>999</v>
      </c>
      <c r="M41" s="432">
        <f t="shared" si="1"/>
        <v>999</v>
      </c>
      <c r="N41" s="426"/>
      <c r="O41" s="105"/>
      <c r="P41" s="129">
        <f t="shared" si="2"/>
        <v>999</v>
      </c>
      <c r="Q41" s="105"/>
    </row>
    <row r="42" spans="1:17" s="11" customFormat="1" ht="18.899999999999999" customHeight="1" x14ac:dyDescent="0.25">
      <c r="A42" s="398">
        <v>36</v>
      </c>
      <c r="B42" s="103"/>
      <c r="C42" s="103"/>
      <c r="D42" s="104"/>
      <c r="E42" s="411"/>
      <c r="F42" s="105"/>
      <c r="G42" s="105"/>
      <c r="H42" s="625"/>
      <c r="I42" s="433"/>
      <c r="J42" s="395" t="e">
        <f>IF(AND(Q42="",#REF!&gt;0,#REF!&lt;5),K42,)</f>
        <v>#REF!</v>
      </c>
      <c r="K42" s="393" t="str">
        <f>IF(D42="","ZZZ9",IF(AND(#REF!&gt;0,#REF!&lt;5),D42&amp;#REF!,D42&amp;"9"))</f>
        <v>ZZZ9</v>
      </c>
      <c r="L42" s="397">
        <f t="shared" si="0"/>
        <v>999</v>
      </c>
      <c r="M42" s="432">
        <f t="shared" si="1"/>
        <v>999</v>
      </c>
      <c r="N42" s="426"/>
      <c r="O42" s="105"/>
      <c r="P42" s="129">
        <f t="shared" si="2"/>
        <v>999</v>
      </c>
      <c r="Q42" s="105"/>
    </row>
    <row r="43" spans="1:17" s="11" customFormat="1" ht="18.899999999999999" customHeight="1" x14ac:dyDescent="0.25">
      <c r="A43" s="398">
        <v>37</v>
      </c>
      <c r="B43" s="103"/>
      <c r="C43" s="103"/>
      <c r="D43" s="104"/>
      <c r="E43" s="411"/>
      <c r="F43" s="105"/>
      <c r="G43" s="105"/>
      <c r="H43" s="625"/>
      <c r="I43" s="433"/>
      <c r="J43" s="395" t="e">
        <f>IF(AND(Q43="",#REF!&gt;0,#REF!&lt;5),K43,)</f>
        <v>#REF!</v>
      </c>
      <c r="K43" s="393" t="str">
        <f>IF(D43="","ZZZ9",IF(AND(#REF!&gt;0,#REF!&lt;5),D43&amp;#REF!,D43&amp;"9"))</f>
        <v>ZZZ9</v>
      </c>
      <c r="L43" s="397">
        <f t="shared" si="0"/>
        <v>999</v>
      </c>
      <c r="M43" s="432">
        <f t="shared" si="1"/>
        <v>999</v>
      </c>
      <c r="N43" s="426"/>
      <c r="O43" s="105"/>
      <c r="P43" s="129">
        <f t="shared" si="2"/>
        <v>999</v>
      </c>
      <c r="Q43" s="105"/>
    </row>
    <row r="44" spans="1:17" s="11" customFormat="1" ht="18.899999999999999" customHeight="1" x14ac:dyDescent="0.25">
      <c r="A44" s="398">
        <v>38</v>
      </c>
      <c r="B44" s="103"/>
      <c r="C44" s="103"/>
      <c r="D44" s="104"/>
      <c r="E44" s="411"/>
      <c r="F44" s="105"/>
      <c r="G44" s="105"/>
      <c r="H44" s="625"/>
      <c r="I44" s="433"/>
      <c r="J44" s="395" t="e">
        <f>IF(AND(Q44="",#REF!&gt;0,#REF!&lt;5),K44,)</f>
        <v>#REF!</v>
      </c>
      <c r="K44" s="393" t="str">
        <f>IF(D44="","ZZZ9",IF(AND(#REF!&gt;0,#REF!&lt;5),D44&amp;#REF!,D44&amp;"9"))</f>
        <v>ZZZ9</v>
      </c>
      <c r="L44" s="397">
        <f t="shared" si="0"/>
        <v>999</v>
      </c>
      <c r="M44" s="432">
        <f t="shared" si="1"/>
        <v>999</v>
      </c>
      <c r="N44" s="426"/>
      <c r="O44" s="105"/>
      <c r="P44" s="129">
        <f t="shared" si="2"/>
        <v>999</v>
      </c>
      <c r="Q44" s="105"/>
    </row>
    <row r="45" spans="1:17" s="11" customFormat="1" ht="18.899999999999999" customHeight="1" x14ac:dyDescent="0.25">
      <c r="A45" s="398">
        <v>39</v>
      </c>
      <c r="B45" s="103"/>
      <c r="C45" s="103"/>
      <c r="D45" s="104"/>
      <c r="E45" s="411"/>
      <c r="F45" s="105"/>
      <c r="G45" s="105"/>
      <c r="H45" s="625"/>
      <c r="I45" s="433"/>
      <c r="J45" s="395" t="e">
        <f>IF(AND(Q45="",#REF!&gt;0,#REF!&lt;5),K45,)</f>
        <v>#REF!</v>
      </c>
      <c r="K45" s="393" t="str">
        <f>IF(D45="","ZZZ9",IF(AND(#REF!&gt;0,#REF!&lt;5),D45&amp;#REF!,D45&amp;"9"))</f>
        <v>ZZZ9</v>
      </c>
      <c r="L45" s="397">
        <f t="shared" si="0"/>
        <v>999</v>
      </c>
      <c r="M45" s="432">
        <f t="shared" si="1"/>
        <v>999</v>
      </c>
      <c r="N45" s="426"/>
      <c r="O45" s="105"/>
      <c r="P45" s="129">
        <f t="shared" si="2"/>
        <v>999</v>
      </c>
      <c r="Q45" s="105"/>
    </row>
    <row r="46" spans="1:17" s="11" customFormat="1" ht="18.899999999999999" customHeight="1" x14ac:dyDescent="0.25">
      <c r="A46" s="398">
        <v>40</v>
      </c>
      <c r="B46" s="103"/>
      <c r="C46" s="103"/>
      <c r="D46" s="104"/>
      <c r="E46" s="411"/>
      <c r="F46" s="105"/>
      <c r="G46" s="105"/>
      <c r="H46" s="625"/>
      <c r="I46" s="433"/>
      <c r="J46" s="395" t="e">
        <f>IF(AND(Q46="",#REF!&gt;0,#REF!&lt;5),K46,)</f>
        <v>#REF!</v>
      </c>
      <c r="K46" s="393" t="str">
        <f>IF(D46="","ZZZ9",IF(AND(#REF!&gt;0,#REF!&lt;5),D46&amp;#REF!,D46&amp;"9"))</f>
        <v>ZZZ9</v>
      </c>
      <c r="L46" s="397">
        <f t="shared" si="0"/>
        <v>999</v>
      </c>
      <c r="M46" s="432">
        <f t="shared" si="1"/>
        <v>999</v>
      </c>
      <c r="N46" s="426"/>
      <c r="O46" s="105"/>
      <c r="P46" s="129">
        <f t="shared" si="2"/>
        <v>999</v>
      </c>
      <c r="Q46" s="105"/>
    </row>
    <row r="47" spans="1:17" s="11" customFormat="1" ht="18.899999999999999" customHeight="1" x14ac:dyDescent="0.25">
      <c r="A47" s="398">
        <v>41</v>
      </c>
      <c r="B47" s="103"/>
      <c r="C47" s="103"/>
      <c r="D47" s="104"/>
      <c r="E47" s="411"/>
      <c r="F47" s="105"/>
      <c r="G47" s="105"/>
      <c r="H47" s="625"/>
      <c r="I47" s="433"/>
      <c r="J47" s="395" t="e">
        <f>IF(AND(Q47="",#REF!&gt;0,#REF!&lt;5),K47,)</f>
        <v>#REF!</v>
      </c>
      <c r="K47" s="393" t="str">
        <f>IF(D47="","ZZZ9",IF(AND(#REF!&gt;0,#REF!&lt;5),D47&amp;#REF!,D47&amp;"9"))</f>
        <v>ZZZ9</v>
      </c>
      <c r="L47" s="397">
        <f t="shared" si="0"/>
        <v>999</v>
      </c>
      <c r="M47" s="432">
        <f t="shared" si="1"/>
        <v>999</v>
      </c>
      <c r="N47" s="426"/>
      <c r="O47" s="105"/>
      <c r="P47" s="129">
        <f t="shared" si="2"/>
        <v>999</v>
      </c>
      <c r="Q47" s="105"/>
    </row>
    <row r="48" spans="1:17" s="11" customFormat="1" ht="18.899999999999999" customHeight="1" x14ac:dyDescent="0.25">
      <c r="A48" s="398">
        <v>42</v>
      </c>
      <c r="B48" s="103"/>
      <c r="C48" s="103"/>
      <c r="D48" s="104"/>
      <c r="E48" s="411"/>
      <c r="F48" s="105"/>
      <c r="G48" s="105"/>
      <c r="H48" s="625"/>
      <c r="I48" s="433"/>
      <c r="J48" s="395" t="e">
        <f>IF(AND(Q48="",#REF!&gt;0,#REF!&lt;5),K48,)</f>
        <v>#REF!</v>
      </c>
      <c r="K48" s="393" t="str">
        <f>IF(D48="","ZZZ9",IF(AND(#REF!&gt;0,#REF!&lt;5),D48&amp;#REF!,D48&amp;"9"))</f>
        <v>ZZZ9</v>
      </c>
      <c r="L48" s="397">
        <f t="shared" si="0"/>
        <v>999</v>
      </c>
      <c r="M48" s="432">
        <f t="shared" si="1"/>
        <v>999</v>
      </c>
      <c r="N48" s="426"/>
      <c r="O48" s="105"/>
      <c r="P48" s="129">
        <f t="shared" si="2"/>
        <v>999</v>
      </c>
      <c r="Q48" s="105"/>
    </row>
    <row r="49" spans="1:17" s="11" customFormat="1" ht="18.899999999999999" customHeight="1" x14ac:dyDescent="0.25">
      <c r="A49" s="398">
        <v>43</v>
      </c>
      <c r="B49" s="103"/>
      <c r="C49" s="103"/>
      <c r="D49" s="104"/>
      <c r="E49" s="411"/>
      <c r="F49" s="105"/>
      <c r="G49" s="105"/>
      <c r="H49" s="625"/>
      <c r="I49" s="433"/>
      <c r="J49" s="395" t="e">
        <f>IF(AND(Q49="",#REF!&gt;0,#REF!&lt;5),K49,)</f>
        <v>#REF!</v>
      </c>
      <c r="K49" s="393" t="str">
        <f>IF(D49="","ZZZ9",IF(AND(#REF!&gt;0,#REF!&lt;5),D49&amp;#REF!,D49&amp;"9"))</f>
        <v>ZZZ9</v>
      </c>
      <c r="L49" s="397">
        <f t="shared" si="0"/>
        <v>999</v>
      </c>
      <c r="M49" s="432">
        <f t="shared" si="1"/>
        <v>999</v>
      </c>
      <c r="N49" s="426"/>
      <c r="O49" s="105"/>
      <c r="P49" s="129">
        <f t="shared" si="2"/>
        <v>999</v>
      </c>
      <c r="Q49" s="105"/>
    </row>
    <row r="50" spans="1:17" s="11" customFormat="1" ht="18.899999999999999" customHeight="1" x14ac:dyDescent="0.25">
      <c r="A50" s="398">
        <v>44</v>
      </c>
      <c r="B50" s="103"/>
      <c r="C50" s="103"/>
      <c r="D50" s="104"/>
      <c r="E50" s="411"/>
      <c r="F50" s="105"/>
      <c r="G50" s="105"/>
      <c r="H50" s="625"/>
      <c r="I50" s="433"/>
      <c r="J50" s="395" t="e">
        <f>IF(AND(Q50="",#REF!&gt;0,#REF!&lt;5),K50,)</f>
        <v>#REF!</v>
      </c>
      <c r="K50" s="393" t="str">
        <f>IF(D50="","ZZZ9",IF(AND(#REF!&gt;0,#REF!&lt;5),D50&amp;#REF!,D50&amp;"9"))</f>
        <v>ZZZ9</v>
      </c>
      <c r="L50" s="397">
        <f t="shared" si="0"/>
        <v>999</v>
      </c>
      <c r="M50" s="432">
        <f t="shared" si="1"/>
        <v>999</v>
      </c>
      <c r="N50" s="426"/>
      <c r="O50" s="105"/>
      <c r="P50" s="129">
        <f t="shared" si="2"/>
        <v>999</v>
      </c>
      <c r="Q50" s="105"/>
    </row>
    <row r="51" spans="1:17" s="11" customFormat="1" ht="18.899999999999999" customHeight="1" x14ac:dyDescent="0.25">
      <c r="A51" s="398">
        <v>45</v>
      </c>
      <c r="B51" s="103"/>
      <c r="C51" s="103"/>
      <c r="D51" s="104"/>
      <c r="E51" s="411"/>
      <c r="F51" s="105"/>
      <c r="G51" s="105"/>
      <c r="H51" s="625"/>
      <c r="I51" s="433"/>
      <c r="J51" s="395" t="e">
        <f>IF(AND(Q51="",#REF!&gt;0,#REF!&lt;5),K51,)</f>
        <v>#REF!</v>
      </c>
      <c r="K51" s="393" t="str">
        <f>IF(D51="","ZZZ9",IF(AND(#REF!&gt;0,#REF!&lt;5),D51&amp;#REF!,D51&amp;"9"))</f>
        <v>ZZZ9</v>
      </c>
      <c r="L51" s="397">
        <f t="shared" si="0"/>
        <v>999</v>
      </c>
      <c r="M51" s="432">
        <f t="shared" si="1"/>
        <v>999</v>
      </c>
      <c r="N51" s="426"/>
      <c r="O51" s="105"/>
      <c r="P51" s="129">
        <f t="shared" si="2"/>
        <v>999</v>
      </c>
      <c r="Q51" s="105"/>
    </row>
    <row r="52" spans="1:17" s="11" customFormat="1" ht="18.899999999999999" customHeight="1" x14ac:dyDescent="0.25">
      <c r="A52" s="398">
        <v>46</v>
      </c>
      <c r="B52" s="103"/>
      <c r="C52" s="103"/>
      <c r="D52" s="104"/>
      <c r="E52" s="411"/>
      <c r="F52" s="105"/>
      <c r="G52" s="105"/>
      <c r="H52" s="625"/>
      <c r="I52" s="433"/>
      <c r="J52" s="395" t="e">
        <f>IF(AND(Q52="",#REF!&gt;0,#REF!&lt;5),K52,)</f>
        <v>#REF!</v>
      </c>
      <c r="K52" s="393" t="str">
        <f>IF(D52="","ZZZ9",IF(AND(#REF!&gt;0,#REF!&lt;5),D52&amp;#REF!,D52&amp;"9"))</f>
        <v>ZZZ9</v>
      </c>
      <c r="L52" s="397">
        <f t="shared" si="0"/>
        <v>999</v>
      </c>
      <c r="M52" s="432">
        <f t="shared" si="1"/>
        <v>999</v>
      </c>
      <c r="N52" s="426"/>
      <c r="O52" s="105"/>
      <c r="P52" s="129">
        <f t="shared" si="2"/>
        <v>999</v>
      </c>
      <c r="Q52" s="105"/>
    </row>
    <row r="53" spans="1:17" s="11" customFormat="1" ht="18.899999999999999" customHeight="1" x14ac:dyDescent="0.25">
      <c r="A53" s="398">
        <v>47</v>
      </c>
      <c r="B53" s="103"/>
      <c r="C53" s="103"/>
      <c r="D53" s="104"/>
      <c r="E53" s="411"/>
      <c r="F53" s="105"/>
      <c r="G53" s="105"/>
      <c r="H53" s="625"/>
      <c r="I53" s="433"/>
      <c r="J53" s="395" t="e">
        <f>IF(AND(Q53="",#REF!&gt;0,#REF!&lt;5),K53,)</f>
        <v>#REF!</v>
      </c>
      <c r="K53" s="393" t="str">
        <f>IF(D53="","ZZZ9",IF(AND(#REF!&gt;0,#REF!&lt;5),D53&amp;#REF!,D53&amp;"9"))</f>
        <v>ZZZ9</v>
      </c>
      <c r="L53" s="397">
        <f t="shared" si="0"/>
        <v>999</v>
      </c>
      <c r="M53" s="432">
        <f t="shared" si="1"/>
        <v>999</v>
      </c>
      <c r="N53" s="426"/>
      <c r="O53" s="105"/>
      <c r="P53" s="129">
        <f t="shared" si="2"/>
        <v>999</v>
      </c>
      <c r="Q53" s="105"/>
    </row>
    <row r="54" spans="1:17" s="11" customFormat="1" ht="18.899999999999999" customHeight="1" x14ac:dyDescent="0.25">
      <c r="A54" s="398">
        <v>48</v>
      </c>
      <c r="B54" s="103"/>
      <c r="C54" s="103"/>
      <c r="D54" s="104"/>
      <c r="E54" s="411"/>
      <c r="F54" s="105"/>
      <c r="G54" s="105"/>
      <c r="H54" s="625"/>
      <c r="I54" s="433"/>
      <c r="J54" s="395" t="e">
        <f>IF(AND(Q54="",#REF!&gt;0,#REF!&lt;5),K54,)</f>
        <v>#REF!</v>
      </c>
      <c r="K54" s="393" t="str">
        <f>IF(D54="","ZZZ9",IF(AND(#REF!&gt;0,#REF!&lt;5),D54&amp;#REF!,D54&amp;"9"))</f>
        <v>ZZZ9</v>
      </c>
      <c r="L54" s="397">
        <f t="shared" si="0"/>
        <v>999</v>
      </c>
      <c r="M54" s="432">
        <f t="shared" si="1"/>
        <v>999</v>
      </c>
      <c r="N54" s="426"/>
      <c r="O54" s="105"/>
      <c r="P54" s="129">
        <f t="shared" si="2"/>
        <v>999</v>
      </c>
      <c r="Q54" s="105"/>
    </row>
    <row r="55" spans="1:17" s="11" customFormat="1" ht="18.899999999999999" customHeight="1" x14ac:dyDescent="0.25">
      <c r="A55" s="398">
        <v>49</v>
      </c>
      <c r="B55" s="103"/>
      <c r="C55" s="103"/>
      <c r="D55" s="104"/>
      <c r="E55" s="411"/>
      <c r="F55" s="105"/>
      <c r="G55" s="105"/>
      <c r="H55" s="625"/>
      <c r="I55" s="433"/>
      <c r="J55" s="395" t="e">
        <f>IF(AND(Q55="",#REF!&gt;0,#REF!&lt;5),K55,)</f>
        <v>#REF!</v>
      </c>
      <c r="K55" s="393" t="str">
        <f>IF(D55="","ZZZ9",IF(AND(#REF!&gt;0,#REF!&lt;5),D55&amp;#REF!,D55&amp;"9"))</f>
        <v>ZZZ9</v>
      </c>
      <c r="L55" s="397">
        <f t="shared" si="0"/>
        <v>999</v>
      </c>
      <c r="M55" s="432">
        <f t="shared" si="1"/>
        <v>999</v>
      </c>
      <c r="N55" s="426"/>
      <c r="O55" s="105"/>
      <c r="P55" s="129">
        <f t="shared" si="2"/>
        <v>999</v>
      </c>
      <c r="Q55" s="105"/>
    </row>
    <row r="56" spans="1:17" s="11" customFormat="1" ht="18.899999999999999" customHeight="1" x14ac:dyDescent="0.25">
      <c r="A56" s="398">
        <v>50</v>
      </c>
      <c r="B56" s="103"/>
      <c r="C56" s="103"/>
      <c r="D56" s="104"/>
      <c r="E56" s="411"/>
      <c r="F56" s="105"/>
      <c r="G56" s="105"/>
      <c r="H56" s="625"/>
      <c r="I56" s="433"/>
      <c r="J56" s="395" t="e">
        <f>IF(AND(Q56="",#REF!&gt;0,#REF!&lt;5),K56,)</f>
        <v>#REF!</v>
      </c>
      <c r="K56" s="393" t="str">
        <f>IF(D56="","ZZZ9",IF(AND(#REF!&gt;0,#REF!&lt;5),D56&amp;#REF!,D56&amp;"9"))</f>
        <v>ZZZ9</v>
      </c>
      <c r="L56" s="397">
        <f t="shared" si="0"/>
        <v>999</v>
      </c>
      <c r="M56" s="432">
        <f t="shared" si="1"/>
        <v>999</v>
      </c>
      <c r="N56" s="426"/>
      <c r="O56" s="105"/>
      <c r="P56" s="129">
        <f t="shared" si="2"/>
        <v>999</v>
      </c>
      <c r="Q56" s="105"/>
    </row>
    <row r="57" spans="1:17" s="11" customFormat="1" ht="18.899999999999999" customHeight="1" x14ac:dyDescent="0.25">
      <c r="A57" s="398">
        <v>51</v>
      </c>
      <c r="B57" s="103"/>
      <c r="C57" s="103"/>
      <c r="D57" s="104"/>
      <c r="E57" s="411"/>
      <c r="F57" s="105"/>
      <c r="G57" s="105"/>
      <c r="H57" s="625"/>
      <c r="I57" s="433"/>
      <c r="J57" s="395" t="e">
        <f>IF(AND(Q57="",#REF!&gt;0,#REF!&lt;5),K57,)</f>
        <v>#REF!</v>
      </c>
      <c r="K57" s="393" t="str">
        <f>IF(D57="","ZZZ9",IF(AND(#REF!&gt;0,#REF!&lt;5),D57&amp;#REF!,D57&amp;"9"))</f>
        <v>ZZZ9</v>
      </c>
      <c r="L57" s="397">
        <f t="shared" si="0"/>
        <v>999</v>
      </c>
      <c r="M57" s="432">
        <f t="shared" si="1"/>
        <v>999</v>
      </c>
      <c r="N57" s="426"/>
      <c r="O57" s="105"/>
      <c r="P57" s="129">
        <f t="shared" si="2"/>
        <v>999</v>
      </c>
      <c r="Q57" s="105"/>
    </row>
    <row r="58" spans="1:17" s="11" customFormat="1" ht="18.899999999999999" customHeight="1" x14ac:dyDescent="0.25">
      <c r="A58" s="398">
        <v>52</v>
      </c>
      <c r="B58" s="103"/>
      <c r="C58" s="103"/>
      <c r="D58" s="104"/>
      <c r="E58" s="411"/>
      <c r="F58" s="105"/>
      <c r="G58" s="105"/>
      <c r="H58" s="625"/>
      <c r="I58" s="433"/>
      <c r="J58" s="395" t="e">
        <f>IF(AND(Q58="",#REF!&gt;0,#REF!&lt;5),K58,)</f>
        <v>#REF!</v>
      </c>
      <c r="K58" s="393" t="str">
        <f>IF(D58="","ZZZ9",IF(AND(#REF!&gt;0,#REF!&lt;5),D58&amp;#REF!,D58&amp;"9"))</f>
        <v>ZZZ9</v>
      </c>
      <c r="L58" s="397">
        <f t="shared" si="0"/>
        <v>999</v>
      </c>
      <c r="M58" s="432">
        <f t="shared" si="1"/>
        <v>999</v>
      </c>
      <c r="N58" s="426"/>
      <c r="O58" s="105"/>
      <c r="P58" s="129">
        <f t="shared" si="2"/>
        <v>999</v>
      </c>
      <c r="Q58" s="105"/>
    </row>
    <row r="59" spans="1:17" s="11" customFormat="1" ht="18.899999999999999" customHeight="1" x14ac:dyDescent="0.25">
      <c r="A59" s="398">
        <v>53</v>
      </c>
      <c r="B59" s="103"/>
      <c r="C59" s="103"/>
      <c r="D59" s="104"/>
      <c r="E59" s="411"/>
      <c r="F59" s="105"/>
      <c r="G59" s="105"/>
      <c r="H59" s="625"/>
      <c r="I59" s="433"/>
      <c r="J59" s="395" t="e">
        <f>IF(AND(Q59="",#REF!&gt;0,#REF!&lt;5),K59,)</f>
        <v>#REF!</v>
      </c>
      <c r="K59" s="393" t="str">
        <f>IF(D59="","ZZZ9",IF(AND(#REF!&gt;0,#REF!&lt;5),D59&amp;#REF!,D59&amp;"9"))</f>
        <v>ZZZ9</v>
      </c>
      <c r="L59" s="397">
        <f t="shared" si="0"/>
        <v>999</v>
      </c>
      <c r="M59" s="432">
        <f t="shared" si="1"/>
        <v>999</v>
      </c>
      <c r="N59" s="426"/>
      <c r="O59" s="105"/>
      <c r="P59" s="129">
        <f t="shared" si="2"/>
        <v>999</v>
      </c>
      <c r="Q59" s="105"/>
    </row>
    <row r="60" spans="1:17" s="11" customFormat="1" ht="18.899999999999999" customHeight="1" x14ac:dyDescent="0.25">
      <c r="A60" s="398">
        <v>54</v>
      </c>
      <c r="B60" s="103"/>
      <c r="C60" s="103"/>
      <c r="D60" s="104"/>
      <c r="E60" s="411"/>
      <c r="F60" s="105"/>
      <c r="G60" s="105"/>
      <c r="H60" s="625"/>
      <c r="I60" s="433"/>
      <c r="J60" s="395" t="e">
        <f>IF(AND(Q60="",#REF!&gt;0,#REF!&lt;5),K60,)</f>
        <v>#REF!</v>
      </c>
      <c r="K60" s="393" t="str">
        <f>IF(D60="","ZZZ9",IF(AND(#REF!&gt;0,#REF!&lt;5),D60&amp;#REF!,D60&amp;"9"))</f>
        <v>ZZZ9</v>
      </c>
      <c r="L60" s="397">
        <f t="shared" si="0"/>
        <v>999</v>
      </c>
      <c r="M60" s="432">
        <f t="shared" si="1"/>
        <v>999</v>
      </c>
      <c r="N60" s="426"/>
      <c r="O60" s="105"/>
      <c r="P60" s="129">
        <f t="shared" si="2"/>
        <v>999</v>
      </c>
      <c r="Q60" s="105"/>
    </row>
    <row r="61" spans="1:17" s="11" customFormat="1" ht="18.899999999999999" customHeight="1" x14ac:dyDescent="0.25">
      <c r="A61" s="398">
        <v>55</v>
      </c>
      <c r="B61" s="103"/>
      <c r="C61" s="103"/>
      <c r="D61" s="104"/>
      <c r="E61" s="411"/>
      <c r="F61" s="105"/>
      <c r="G61" s="105"/>
      <c r="H61" s="625"/>
      <c r="I61" s="433"/>
      <c r="J61" s="395" t="e">
        <f>IF(AND(Q61="",#REF!&gt;0,#REF!&lt;5),K61,)</f>
        <v>#REF!</v>
      </c>
      <c r="K61" s="393" t="str">
        <f>IF(D61="","ZZZ9",IF(AND(#REF!&gt;0,#REF!&lt;5),D61&amp;#REF!,D61&amp;"9"))</f>
        <v>ZZZ9</v>
      </c>
      <c r="L61" s="397">
        <f t="shared" si="0"/>
        <v>999</v>
      </c>
      <c r="M61" s="432">
        <f t="shared" si="1"/>
        <v>999</v>
      </c>
      <c r="N61" s="426"/>
      <c r="O61" s="105"/>
      <c r="P61" s="129">
        <f t="shared" si="2"/>
        <v>999</v>
      </c>
      <c r="Q61" s="105"/>
    </row>
    <row r="62" spans="1:17" s="11" customFormat="1" ht="18.899999999999999" customHeight="1" x14ac:dyDescent="0.25">
      <c r="A62" s="398">
        <v>56</v>
      </c>
      <c r="B62" s="103"/>
      <c r="C62" s="103"/>
      <c r="D62" s="104"/>
      <c r="E62" s="411"/>
      <c r="F62" s="105"/>
      <c r="G62" s="105"/>
      <c r="H62" s="625"/>
      <c r="I62" s="433"/>
      <c r="J62" s="395" t="e">
        <f>IF(AND(Q62="",#REF!&gt;0,#REF!&lt;5),K62,)</f>
        <v>#REF!</v>
      </c>
      <c r="K62" s="393" t="str">
        <f>IF(D62="","ZZZ9",IF(AND(#REF!&gt;0,#REF!&lt;5),D62&amp;#REF!,D62&amp;"9"))</f>
        <v>ZZZ9</v>
      </c>
      <c r="L62" s="397">
        <f t="shared" si="0"/>
        <v>999</v>
      </c>
      <c r="M62" s="432">
        <f t="shared" si="1"/>
        <v>999</v>
      </c>
      <c r="N62" s="426"/>
      <c r="O62" s="105"/>
      <c r="P62" s="129">
        <f t="shared" si="2"/>
        <v>999</v>
      </c>
      <c r="Q62" s="105"/>
    </row>
    <row r="63" spans="1:17" s="11" customFormat="1" ht="18.899999999999999" customHeight="1" x14ac:dyDescent="0.25">
      <c r="A63" s="398">
        <v>57</v>
      </c>
      <c r="B63" s="103"/>
      <c r="C63" s="103"/>
      <c r="D63" s="104"/>
      <c r="E63" s="411"/>
      <c r="F63" s="105"/>
      <c r="G63" s="105"/>
      <c r="H63" s="625"/>
      <c r="I63" s="433"/>
      <c r="J63" s="395" t="e">
        <f>IF(AND(Q63="",#REF!&gt;0,#REF!&lt;5),K63,)</f>
        <v>#REF!</v>
      </c>
      <c r="K63" s="393" t="str">
        <f>IF(D63="","ZZZ9",IF(AND(#REF!&gt;0,#REF!&lt;5),D63&amp;#REF!,D63&amp;"9"))</f>
        <v>ZZZ9</v>
      </c>
      <c r="L63" s="397">
        <f t="shared" si="0"/>
        <v>999</v>
      </c>
      <c r="M63" s="432">
        <f t="shared" si="1"/>
        <v>999</v>
      </c>
      <c r="N63" s="426"/>
      <c r="O63" s="105"/>
      <c r="P63" s="129">
        <f t="shared" si="2"/>
        <v>999</v>
      </c>
      <c r="Q63" s="105"/>
    </row>
    <row r="64" spans="1:17" s="11" customFormat="1" ht="18.899999999999999" customHeight="1" x14ac:dyDescent="0.25">
      <c r="A64" s="398">
        <v>58</v>
      </c>
      <c r="B64" s="103"/>
      <c r="C64" s="103"/>
      <c r="D64" s="104"/>
      <c r="E64" s="411"/>
      <c r="F64" s="105"/>
      <c r="G64" s="105"/>
      <c r="H64" s="625"/>
      <c r="I64" s="433"/>
      <c r="J64" s="395" t="e">
        <f>IF(AND(Q64="",#REF!&gt;0,#REF!&lt;5),K64,)</f>
        <v>#REF!</v>
      </c>
      <c r="K64" s="393" t="str">
        <f>IF(D64="","ZZZ9",IF(AND(#REF!&gt;0,#REF!&lt;5),D64&amp;#REF!,D64&amp;"9"))</f>
        <v>ZZZ9</v>
      </c>
      <c r="L64" s="397">
        <f t="shared" si="0"/>
        <v>999</v>
      </c>
      <c r="M64" s="432">
        <f t="shared" si="1"/>
        <v>999</v>
      </c>
      <c r="N64" s="426"/>
      <c r="O64" s="105"/>
      <c r="P64" s="129">
        <f t="shared" si="2"/>
        <v>999</v>
      </c>
      <c r="Q64" s="105"/>
    </row>
    <row r="65" spans="1:17" s="11" customFormat="1" ht="18.899999999999999" customHeight="1" x14ac:dyDescent="0.25">
      <c r="A65" s="398">
        <v>59</v>
      </c>
      <c r="B65" s="103"/>
      <c r="C65" s="103"/>
      <c r="D65" s="104"/>
      <c r="E65" s="411"/>
      <c r="F65" s="105"/>
      <c r="G65" s="105"/>
      <c r="H65" s="625"/>
      <c r="I65" s="433"/>
      <c r="J65" s="395" t="e">
        <f>IF(AND(Q65="",#REF!&gt;0,#REF!&lt;5),K65,)</f>
        <v>#REF!</v>
      </c>
      <c r="K65" s="393" t="str">
        <f>IF(D65="","ZZZ9",IF(AND(#REF!&gt;0,#REF!&lt;5),D65&amp;#REF!,D65&amp;"9"))</f>
        <v>ZZZ9</v>
      </c>
      <c r="L65" s="397">
        <f t="shared" si="0"/>
        <v>999</v>
      </c>
      <c r="M65" s="432">
        <f t="shared" si="1"/>
        <v>999</v>
      </c>
      <c r="N65" s="426"/>
      <c r="O65" s="105"/>
      <c r="P65" s="129">
        <f t="shared" si="2"/>
        <v>999</v>
      </c>
      <c r="Q65" s="105"/>
    </row>
    <row r="66" spans="1:17" s="11" customFormat="1" ht="18.899999999999999" customHeight="1" x14ac:dyDescent="0.25">
      <c r="A66" s="398">
        <v>60</v>
      </c>
      <c r="B66" s="103"/>
      <c r="C66" s="103"/>
      <c r="D66" s="104"/>
      <c r="E66" s="411"/>
      <c r="F66" s="105"/>
      <c r="G66" s="105"/>
      <c r="H66" s="625"/>
      <c r="I66" s="433"/>
      <c r="J66" s="395" t="e">
        <f>IF(AND(Q66="",#REF!&gt;0,#REF!&lt;5),K66,)</f>
        <v>#REF!</v>
      </c>
      <c r="K66" s="393" t="str">
        <f>IF(D66="","ZZZ9",IF(AND(#REF!&gt;0,#REF!&lt;5),D66&amp;#REF!,D66&amp;"9"))</f>
        <v>ZZZ9</v>
      </c>
      <c r="L66" s="397">
        <f t="shared" si="0"/>
        <v>999</v>
      </c>
      <c r="M66" s="432">
        <f t="shared" si="1"/>
        <v>999</v>
      </c>
      <c r="N66" s="426"/>
      <c r="O66" s="105"/>
      <c r="P66" s="129">
        <f t="shared" si="2"/>
        <v>999</v>
      </c>
      <c r="Q66" s="105"/>
    </row>
    <row r="67" spans="1:17" s="11" customFormat="1" ht="18.899999999999999" customHeight="1" x14ac:dyDescent="0.25">
      <c r="A67" s="398">
        <v>61</v>
      </c>
      <c r="B67" s="103"/>
      <c r="C67" s="103"/>
      <c r="D67" s="104"/>
      <c r="E67" s="411"/>
      <c r="F67" s="105"/>
      <c r="G67" s="105"/>
      <c r="H67" s="625"/>
      <c r="I67" s="433"/>
      <c r="J67" s="395" t="e">
        <f>IF(AND(Q67="",#REF!&gt;0,#REF!&lt;5),K67,)</f>
        <v>#REF!</v>
      </c>
      <c r="K67" s="393" t="str">
        <f>IF(D67="","ZZZ9",IF(AND(#REF!&gt;0,#REF!&lt;5),D67&amp;#REF!,D67&amp;"9"))</f>
        <v>ZZZ9</v>
      </c>
      <c r="L67" s="397">
        <f t="shared" si="0"/>
        <v>999</v>
      </c>
      <c r="M67" s="432">
        <f t="shared" si="1"/>
        <v>999</v>
      </c>
      <c r="N67" s="426"/>
      <c r="O67" s="105"/>
      <c r="P67" s="129">
        <f t="shared" si="2"/>
        <v>999</v>
      </c>
      <c r="Q67" s="105"/>
    </row>
    <row r="68" spans="1:17" s="11" customFormat="1" ht="18.899999999999999" customHeight="1" x14ac:dyDescent="0.25">
      <c r="A68" s="398">
        <v>62</v>
      </c>
      <c r="B68" s="103"/>
      <c r="C68" s="103"/>
      <c r="D68" s="104"/>
      <c r="E68" s="411"/>
      <c r="F68" s="105"/>
      <c r="G68" s="105"/>
      <c r="H68" s="625"/>
      <c r="I68" s="433"/>
      <c r="J68" s="395" t="e">
        <f>IF(AND(Q68="",#REF!&gt;0,#REF!&lt;5),K68,)</f>
        <v>#REF!</v>
      </c>
      <c r="K68" s="393" t="str">
        <f>IF(D68="","ZZZ9",IF(AND(#REF!&gt;0,#REF!&lt;5),D68&amp;#REF!,D68&amp;"9"))</f>
        <v>ZZZ9</v>
      </c>
      <c r="L68" s="397">
        <f t="shared" si="0"/>
        <v>999</v>
      </c>
      <c r="M68" s="432">
        <f t="shared" si="1"/>
        <v>999</v>
      </c>
      <c r="N68" s="426"/>
      <c r="O68" s="105"/>
      <c r="P68" s="129">
        <f t="shared" si="2"/>
        <v>999</v>
      </c>
      <c r="Q68" s="105"/>
    </row>
    <row r="69" spans="1:17" s="11" customFormat="1" ht="18.899999999999999" customHeight="1" x14ac:dyDescent="0.25">
      <c r="A69" s="398">
        <v>63</v>
      </c>
      <c r="B69" s="103"/>
      <c r="C69" s="103"/>
      <c r="D69" s="104"/>
      <c r="E69" s="411"/>
      <c r="F69" s="105"/>
      <c r="G69" s="105"/>
      <c r="H69" s="625"/>
      <c r="I69" s="433"/>
      <c r="J69" s="395" t="e">
        <f>IF(AND(Q69="",#REF!&gt;0,#REF!&lt;5),K69,)</f>
        <v>#REF!</v>
      </c>
      <c r="K69" s="393" t="str">
        <f>IF(D69="","ZZZ9",IF(AND(#REF!&gt;0,#REF!&lt;5),D69&amp;#REF!,D69&amp;"9"))</f>
        <v>ZZZ9</v>
      </c>
      <c r="L69" s="397">
        <f t="shared" si="0"/>
        <v>999</v>
      </c>
      <c r="M69" s="432">
        <f t="shared" si="1"/>
        <v>999</v>
      </c>
      <c r="N69" s="426"/>
      <c r="O69" s="105"/>
      <c r="P69" s="129">
        <f t="shared" si="2"/>
        <v>999</v>
      </c>
      <c r="Q69" s="105"/>
    </row>
    <row r="70" spans="1:17" s="11" customFormat="1" ht="18.899999999999999" customHeight="1" x14ac:dyDescent="0.25">
      <c r="A70" s="398">
        <v>64</v>
      </c>
      <c r="B70" s="103"/>
      <c r="C70" s="103"/>
      <c r="D70" s="104"/>
      <c r="E70" s="411"/>
      <c r="F70" s="105"/>
      <c r="G70" s="105"/>
      <c r="H70" s="625"/>
      <c r="I70" s="433"/>
      <c r="J70" s="395" t="e">
        <f>IF(AND(Q70="",#REF!&gt;0,#REF!&lt;5),K70,)</f>
        <v>#REF!</v>
      </c>
      <c r="K70" s="393" t="str">
        <f>IF(D70="","ZZZ9",IF(AND(#REF!&gt;0,#REF!&lt;5),D70&amp;#REF!,D70&amp;"9"))</f>
        <v>ZZZ9</v>
      </c>
      <c r="L70" s="397">
        <f t="shared" si="0"/>
        <v>999</v>
      </c>
      <c r="M70" s="432">
        <f t="shared" si="1"/>
        <v>999</v>
      </c>
      <c r="N70" s="426"/>
      <c r="O70" s="105"/>
      <c r="P70" s="129">
        <f t="shared" si="2"/>
        <v>999</v>
      </c>
      <c r="Q70" s="105"/>
    </row>
    <row r="71" spans="1:17" s="11" customFormat="1" ht="18.899999999999999" customHeight="1" x14ac:dyDescent="0.25">
      <c r="A71" s="398">
        <v>65</v>
      </c>
      <c r="B71" s="103"/>
      <c r="C71" s="103"/>
      <c r="D71" s="104"/>
      <c r="E71" s="411"/>
      <c r="F71" s="105"/>
      <c r="G71" s="105"/>
      <c r="H71" s="625"/>
      <c r="I71" s="433"/>
      <c r="J71" s="395" t="e">
        <f>IF(AND(Q71="",#REF!&gt;0,#REF!&lt;5),K71,)</f>
        <v>#REF!</v>
      </c>
      <c r="K71" s="393" t="str">
        <f>IF(D71="","ZZZ9",IF(AND(#REF!&gt;0,#REF!&lt;5),D71&amp;#REF!,D71&amp;"9"))</f>
        <v>ZZZ9</v>
      </c>
      <c r="L71" s="397">
        <f t="shared" si="0"/>
        <v>999</v>
      </c>
      <c r="M71" s="432">
        <f t="shared" si="1"/>
        <v>999</v>
      </c>
      <c r="N71" s="426"/>
      <c r="O71" s="105"/>
      <c r="P71" s="129">
        <f t="shared" si="2"/>
        <v>999</v>
      </c>
      <c r="Q71" s="105"/>
    </row>
    <row r="72" spans="1:17" s="11" customFormat="1" ht="18.899999999999999" customHeight="1" x14ac:dyDescent="0.25">
      <c r="A72" s="398">
        <v>66</v>
      </c>
      <c r="B72" s="103"/>
      <c r="C72" s="103"/>
      <c r="D72" s="104"/>
      <c r="E72" s="411"/>
      <c r="F72" s="105"/>
      <c r="G72" s="105"/>
      <c r="H72" s="625"/>
      <c r="I72" s="433"/>
      <c r="J72" s="395" t="e">
        <f>IF(AND(Q72="",#REF!&gt;0,#REF!&lt;5),K72,)</f>
        <v>#REF!</v>
      </c>
      <c r="K72" s="393" t="str">
        <f>IF(D72="","ZZZ9",IF(AND(#REF!&gt;0,#REF!&lt;5),D72&amp;#REF!,D72&amp;"9"))</f>
        <v>ZZZ9</v>
      </c>
      <c r="L72" s="397">
        <f t="shared" si="0"/>
        <v>999</v>
      </c>
      <c r="M72" s="432">
        <f t="shared" si="1"/>
        <v>999</v>
      </c>
      <c r="N72" s="426"/>
      <c r="O72" s="105"/>
      <c r="P72" s="129">
        <f t="shared" si="2"/>
        <v>999</v>
      </c>
      <c r="Q72" s="105"/>
    </row>
    <row r="73" spans="1:17" s="11" customFormat="1" ht="18.899999999999999" customHeight="1" x14ac:dyDescent="0.25">
      <c r="A73" s="398">
        <v>67</v>
      </c>
      <c r="B73" s="103"/>
      <c r="C73" s="103"/>
      <c r="D73" s="104"/>
      <c r="E73" s="411"/>
      <c r="F73" s="105"/>
      <c r="G73" s="105"/>
      <c r="H73" s="625"/>
      <c r="I73" s="433"/>
      <c r="J73" s="395" t="e">
        <f>IF(AND(Q73="",#REF!&gt;0,#REF!&lt;5),K73,)</f>
        <v>#REF!</v>
      </c>
      <c r="K73" s="393" t="str">
        <f>IF(D73="","ZZZ9",IF(AND(#REF!&gt;0,#REF!&lt;5),D73&amp;#REF!,D73&amp;"9"))</f>
        <v>ZZZ9</v>
      </c>
      <c r="L73" s="397">
        <f t="shared" si="0"/>
        <v>999</v>
      </c>
      <c r="M73" s="432">
        <f t="shared" si="1"/>
        <v>999</v>
      </c>
      <c r="N73" s="426"/>
      <c r="O73" s="105"/>
      <c r="P73" s="129">
        <f t="shared" si="2"/>
        <v>999</v>
      </c>
      <c r="Q73" s="105"/>
    </row>
    <row r="74" spans="1:17" s="11" customFormat="1" ht="18.899999999999999" customHeight="1" x14ac:dyDescent="0.25">
      <c r="A74" s="398">
        <v>68</v>
      </c>
      <c r="B74" s="103"/>
      <c r="C74" s="103"/>
      <c r="D74" s="104"/>
      <c r="E74" s="411"/>
      <c r="F74" s="105"/>
      <c r="G74" s="105"/>
      <c r="H74" s="625"/>
      <c r="I74" s="433"/>
      <c r="J74" s="395" t="e">
        <f>IF(AND(Q74="",#REF!&gt;0,#REF!&lt;5),K74,)</f>
        <v>#REF!</v>
      </c>
      <c r="K74" s="393" t="str">
        <f>IF(D74="","ZZZ9",IF(AND(#REF!&gt;0,#REF!&lt;5),D74&amp;#REF!,D74&amp;"9"))</f>
        <v>ZZZ9</v>
      </c>
      <c r="L74" s="397">
        <f t="shared" si="0"/>
        <v>999</v>
      </c>
      <c r="M74" s="432">
        <f t="shared" si="1"/>
        <v>999</v>
      </c>
      <c r="N74" s="426"/>
      <c r="O74" s="105"/>
      <c r="P74" s="129">
        <f t="shared" si="2"/>
        <v>999</v>
      </c>
      <c r="Q74" s="105"/>
    </row>
    <row r="75" spans="1:17" s="11" customFormat="1" ht="18.899999999999999" customHeight="1" x14ac:dyDescent="0.25">
      <c r="A75" s="398">
        <v>69</v>
      </c>
      <c r="B75" s="103"/>
      <c r="C75" s="103"/>
      <c r="D75" s="104"/>
      <c r="E75" s="411"/>
      <c r="F75" s="105"/>
      <c r="G75" s="105"/>
      <c r="H75" s="625"/>
      <c r="I75" s="433"/>
      <c r="J75" s="395" t="e">
        <f>IF(AND(Q75="",#REF!&gt;0,#REF!&lt;5),K75,)</f>
        <v>#REF!</v>
      </c>
      <c r="K75" s="393" t="str">
        <f>IF(D75="","ZZZ9",IF(AND(#REF!&gt;0,#REF!&lt;5),D75&amp;#REF!,D75&amp;"9"))</f>
        <v>ZZZ9</v>
      </c>
      <c r="L75" s="397">
        <f t="shared" si="0"/>
        <v>999</v>
      </c>
      <c r="M75" s="432">
        <f t="shared" si="1"/>
        <v>999</v>
      </c>
      <c r="N75" s="426"/>
      <c r="O75" s="105"/>
      <c r="P75" s="129">
        <f t="shared" si="2"/>
        <v>999</v>
      </c>
      <c r="Q75" s="105"/>
    </row>
    <row r="76" spans="1:17" s="11" customFormat="1" ht="18.899999999999999" customHeight="1" x14ac:dyDescent="0.25">
      <c r="A76" s="398">
        <v>70</v>
      </c>
      <c r="B76" s="103"/>
      <c r="C76" s="103"/>
      <c r="D76" s="104"/>
      <c r="E76" s="411"/>
      <c r="F76" s="105"/>
      <c r="G76" s="105"/>
      <c r="H76" s="625"/>
      <c r="I76" s="433"/>
      <c r="J76" s="395" t="e">
        <f>IF(AND(Q76="",#REF!&gt;0,#REF!&lt;5),K76,)</f>
        <v>#REF!</v>
      </c>
      <c r="K76" s="393" t="str">
        <f>IF(D76="","ZZZ9",IF(AND(#REF!&gt;0,#REF!&lt;5),D76&amp;#REF!,D76&amp;"9"))</f>
        <v>ZZZ9</v>
      </c>
      <c r="L76" s="397">
        <f t="shared" si="0"/>
        <v>999</v>
      </c>
      <c r="M76" s="432">
        <f t="shared" si="1"/>
        <v>999</v>
      </c>
      <c r="N76" s="426"/>
      <c r="O76" s="105"/>
      <c r="P76" s="129">
        <f t="shared" si="2"/>
        <v>999</v>
      </c>
      <c r="Q76" s="105"/>
    </row>
    <row r="77" spans="1:17" s="11" customFormat="1" ht="18.899999999999999" customHeight="1" x14ac:dyDescent="0.25">
      <c r="A77" s="398">
        <v>71</v>
      </c>
      <c r="B77" s="103"/>
      <c r="C77" s="103"/>
      <c r="D77" s="104"/>
      <c r="E77" s="411"/>
      <c r="F77" s="105"/>
      <c r="G77" s="105"/>
      <c r="H77" s="625"/>
      <c r="I77" s="433"/>
      <c r="J77" s="395" t="e">
        <f>IF(AND(Q77="",#REF!&gt;0,#REF!&lt;5),K77,)</f>
        <v>#REF!</v>
      </c>
      <c r="K77" s="393" t="str">
        <f>IF(D77="","ZZZ9",IF(AND(#REF!&gt;0,#REF!&lt;5),D77&amp;#REF!,D77&amp;"9"))</f>
        <v>ZZZ9</v>
      </c>
      <c r="L77" s="397">
        <f t="shared" si="0"/>
        <v>999</v>
      </c>
      <c r="M77" s="432">
        <f t="shared" si="1"/>
        <v>999</v>
      </c>
      <c r="N77" s="426"/>
      <c r="O77" s="105"/>
      <c r="P77" s="129">
        <f t="shared" si="2"/>
        <v>999</v>
      </c>
      <c r="Q77" s="105"/>
    </row>
    <row r="78" spans="1:17" s="11" customFormat="1" ht="18.899999999999999" customHeight="1" x14ac:dyDescent="0.25">
      <c r="A78" s="398">
        <v>72</v>
      </c>
      <c r="B78" s="103"/>
      <c r="C78" s="103"/>
      <c r="D78" s="104"/>
      <c r="E78" s="411"/>
      <c r="F78" s="105"/>
      <c r="G78" s="105"/>
      <c r="H78" s="625"/>
      <c r="I78" s="433"/>
      <c r="J78" s="395" t="e">
        <f>IF(AND(Q78="",#REF!&gt;0,#REF!&lt;5),K78,)</f>
        <v>#REF!</v>
      </c>
      <c r="K78" s="393" t="str">
        <f>IF(D78="","ZZZ9",IF(AND(#REF!&gt;0,#REF!&lt;5),D78&amp;#REF!,D78&amp;"9"))</f>
        <v>ZZZ9</v>
      </c>
      <c r="L78" s="397">
        <f t="shared" si="0"/>
        <v>999</v>
      </c>
      <c r="M78" s="432">
        <f t="shared" si="1"/>
        <v>999</v>
      </c>
      <c r="N78" s="426"/>
      <c r="O78" s="105"/>
      <c r="P78" s="129">
        <f t="shared" si="2"/>
        <v>999</v>
      </c>
      <c r="Q78" s="105"/>
    </row>
    <row r="79" spans="1:17" s="11" customFormat="1" ht="18.899999999999999" customHeight="1" x14ac:dyDescent="0.25">
      <c r="A79" s="398">
        <v>73</v>
      </c>
      <c r="B79" s="103"/>
      <c r="C79" s="103"/>
      <c r="D79" s="104"/>
      <c r="E79" s="411"/>
      <c r="F79" s="105"/>
      <c r="G79" s="105"/>
      <c r="H79" s="625"/>
      <c r="I79" s="433"/>
      <c r="J79" s="395" t="e">
        <f>IF(AND(Q79="",#REF!&gt;0,#REF!&lt;5),K79,)</f>
        <v>#REF!</v>
      </c>
      <c r="K79" s="393" t="str">
        <f>IF(D79="","ZZZ9",IF(AND(#REF!&gt;0,#REF!&lt;5),D79&amp;#REF!,D79&amp;"9"))</f>
        <v>ZZZ9</v>
      </c>
      <c r="L79" s="397">
        <f t="shared" si="0"/>
        <v>999</v>
      </c>
      <c r="M79" s="432">
        <f t="shared" si="1"/>
        <v>999</v>
      </c>
      <c r="N79" s="426"/>
      <c r="O79" s="105"/>
      <c r="P79" s="129">
        <f t="shared" si="2"/>
        <v>999</v>
      </c>
      <c r="Q79" s="105"/>
    </row>
    <row r="80" spans="1:17" s="11" customFormat="1" ht="18.899999999999999" customHeight="1" x14ac:dyDescent="0.25">
      <c r="A80" s="398">
        <v>74</v>
      </c>
      <c r="B80" s="103"/>
      <c r="C80" s="103"/>
      <c r="D80" s="104"/>
      <c r="E80" s="411"/>
      <c r="F80" s="105"/>
      <c r="G80" s="105"/>
      <c r="H80" s="625"/>
      <c r="I80" s="433"/>
      <c r="J80" s="395" t="e">
        <f>IF(AND(Q80="",#REF!&gt;0,#REF!&lt;5),K80,)</f>
        <v>#REF!</v>
      </c>
      <c r="K80" s="393" t="str">
        <f>IF(D80="","ZZZ9",IF(AND(#REF!&gt;0,#REF!&lt;5),D80&amp;#REF!,D80&amp;"9"))</f>
        <v>ZZZ9</v>
      </c>
      <c r="L80" s="397">
        <f t="shared" si="0"/>
        <v>999</v>
      </c>
      <c r="M80" s="432">
        <f t="shared" si="1"/>
        <v>999</v>
      </c>
      <c r="N80" s="426"/>
      <c r="O80" s="105"/>
      <c r="P80" s="129">
        <f t="shared" si="2"/>
        <v>999</v>
      </c>
      <c r="Q80" s="105"/>
    </row>
    <row r="81" spans="1:17" s="11" customFormat="1" ht="18.899999999999999" customHeight="1" x14ac:dyDescent="0.25">
      <c r="A81" s="398">
        <v>75</v>
      </c>
      <c r="B81" s="103"/>
      <c r="C81" s="103"/>
      <c r="D81" s="104"/>
      <c r="E81" s="411"/>
      <c r="F81" s="105"/>
      <c r="G81" s="105"/>
      <c r="H81" s="625"/>
      <c r="I81" s="433"/>
      <c r="J81" s="395" t="e">
        <f>IF(AND(Q81="",#REF!&gt;0,#REF!&lt;5),K81,)</f>
        <v>#REF!</v>
      </c>
      <c r="K81" s="393" t="str">
        <f>IF(D81="","ZZZ9",IF(AND(#REF!&gt;0,#REF!&lt;5),D81&amp;#REF!,D81&amp;"9"))</f>
        <v>ZZZ9</v>
      </c>
      <c r="L81" s="397">
        <f t="shared" si="0"/>
        <v>999</v>
      </c>
      <c r="M81" s="432">
        <f t="shared" si="1"/>
        <v>999</v>
      </c>
      <c r="N81" s="426"/>
      <c r="O81" s="105"/>
      <c r="P81" s="129">
        <f t="shared" si="2"/>
        <v>999</v>
      </c>
      <c r="Q81" s="105"/>
    </row>
    <row r="82" spans="1:17" s="11" customFormat="1" ht="18.899999999999999" customHeight="1" x14ac:dyDescent="0.25">
      <c r="A82" s="398">
        <v>76</v>
      </c>
      <c r="B82" s="103"/>
      <c r="C82" s="103"/>
      <c r="D82" s="104"/>
      <c r="E82" s="411"/>
      <c r="F82" s="105"/>
      <c r="G82" s="105"/>
      <c r="H82" s="625"/>
      <c r="I82" s="433"/>
      <c r="J82" s="395" t="e">
        <f>IF(AND(Q82="",#REF!&gt;0,#REF!&lt;5),K82,)</f>
        <v>#REF!</v>
      </c>
      <c r="K82" s="393" t="str">
        <f>IF(D82="","ZZZ9",IF(AND(#REF!&gt;0,#REF!&lt;5),D82&amp;#REF!,D82&amp;"9"))</f>
        <v>ZZZ9</v>
      </c>
      <c r="L82" s="397">
        <f t="shared" si="0"/>
        <v>999</v>
      </c>
      <c r="M82" s="432">
        <f t="shared" si="1"/>
        <v>999</v>
      </c>
      <c r="N82" s="426"/>
      <c r="O82" s="105"/>
      <c r="P82" s="129">
        <f t="shared" si="2"/>
        <v>999</v>
      </c>
      <c r="Q82" s="105"/>
    </row>
    <row r="83" spans="1:17" s="11" customFormat="1" ht="18.899999999999999" customHeight="1" x14ac:dyDescent="0.25">
      <c r="A83" s="398">
        <v>77</v>
      </c>
      <c r="B83" s="103"/>
      <c r="C83" s="103"/>
      <c r="D83" s="104"/>
      <c r="E83" s="411"/>
      <c r="F83" s="105"/>
      <c r="G83" s="105"/>
      <c r="H83" s="625"/>
      <c r="I83" s="433"/>
      <c r="J83" s="395" t="e">
        <f>IF(AND(Q83="",#REF!&gt;0,#REF!&lt;5),K83,)</f>
        <v>#REF!</v>
      </c>
      <c r="K83" s="393" t="str">
        <f>IF(D83="","ZZZ9",IF(AND(#REF!&gt;0,#REF!&lt;5),D83&amp;#REF!,D83&amp;"9"))</f>
        <v>ZZZ9</v>
      </c>
      <c r="L83" s="397">
        <f t="shared" si="0"/>
        <v>999</v>
      </c>
      <c r="M83" s="432">
        <f t="shared" si="1"/>
        <v>999</v>
      </c>
      <c r="N83" s="426"/>
      <c r="O83" s="105"/>
      <c r="P83" s="129">
        <f t="shared" si="2"/>
        <v>999</v>
      </c>
      <c r="Q83" s="105"/>
    </row>
    <row r="84" spans="1:17" s="11" customFormat="1" ht="18.899999999999999" customHeight="1" x14ac:dyDescent="0.25">
      <c r="A84" s="398">
        <v>78</v>
      </c>
      <c r="B84" s="103"/>
      <c r="C84" s="103"/>
      <c r="D84" s="104"/>
      <c r="E84" s="411"/>
      <c r="F84" s="105"/>
      <c r="G84" s="105"/>
      <c r="H84" s="625"/>
      <c r="I84" s="433"/>
      <c r="J84" s="395" t="e">
        <f>IF(AND(Q84="",#REF!&gt;0,#REF!&lt;5),K84,)</f>
        <v>#REF!</v>
      </c>
      <c r="K84" s="393" t="str">
        <f>IF(D84="","ZZZ9",IF(AND(#REF!&gt;0,#REF!&lt;5),D84&amp;#REF!,D84&amp;"9"))</f>
        <v>ZZZ9</v>
      </c>
      <c r="L84" s="397">
        <f t="shared" si="0"/>
        <v>999</v>
      </c>
      <c r="M84" s="432">
        <f t="shared" si="1"/>
        <v>999</v>
      </c>
      <c r="N84" s="426"/>
      <c r="O84" s="105"/>
      <c r="P84" s="129">
        <f t="shared" si="2"/>
        <v>999</v>
      </c>
      <c r="Q84" s="105"/>
    </row>
    <row r="85" spans="1:17" s="11" customFormat="1" ht="18.899999999999999" customHeight="1" x14ac:dyDescent="0.25">
      <c r="A85" s="398">
        <v>79</v>
      </c>
      <c r="B85" s="103"/>
      <c r="C85" s="103"/>
      <c r="D85" s="104"/>
      <c r="E85" s="411"/>
      <c r="F85" s="105"/>
      <c r="G85" s="105"/>
      <c r="H85" s="625"/>
      <c r="I85" s="433"/>
      <c r="J85" s="395" t="e">
        <f>IF(AND(Q85="",#REF!&gt;0,#REF!&lt;5),K85,)</f>
        <v>#REF!</v>
      </c>
      <c r="K85" s="393" t="str">
        <f>IF(D85="","ZZZ9",IF(AND(#REF!&gt;0,#REF!&lt;5),D85&amp;#REF!,D85&amp;"9"))</f>
        <v>ZZZ9</v>
      </c>
      <c r="L85" s="397">
        <f t="shared" si="0"/>
        <v>999</v>
      </c>
      <c r="M85" s="432">
        <f t="shared" si="1"/>
        <v>999</v>
      </c>
      <c r="N85" s="426"/>
      <c r="O85" s="105"/>
      <c r="P85" s="129">
        <f t="shared" si="2"/>
        <v>999</v>
      </c>
      <c r="Q85" s="105"/>
    </row>
    <row r="86" spans="1:17" s="11" customFormat="1" ht="18.899999999999999" customHeight="1" x14ac:dyDescent="0.25">
      <c r="A86" s="398">
        <v>80</v>
      </c>
      <c r="B86" s="103"/>
      <c r="C86" s="103"/>
      <c r="D86" s="104"/>
      <c r="E86" s="411"/>
      <c r="F86" s="105"/>
      <c r="G86" s="105"/>
      <c r="H86" s="625"/>
      <c r="I86" s="433"/>
      <c r="J86" s="395" t="e">
        <f>IF(AND(Q86="",#REF!&gt;0,#REF!&lt;5),K86,)</f>
        <v>#REF!</v>
      </c>
      <c r="K86" s="393" t="str">
        <f>IF(D86="","ZZZ9",IF(AND(#REF!&gt;0,#REF!&lt;5),D86&amp;#REF!,D86&amp;"9"))</f>
        <v>ZZZ9</v>
      </c>
      <c r="L86" s="397">
        <f t="shared" si="0"/>
        <v>999</v>
      </c>
      <c r="M86" s="432">
        <f t="shared" si="1"/>
        <v>999</v>
      </c>
      <c r="N86" s="426"/>
      <c r="O86" s="105"/>
      <c r="P86" s="129">
        <f t="shared" si="2"/>
        <v>999</v>
      </c>
      <c r="Q86" s="105"/>
    </row>
    <row r="87" spans="1:17" s="11" customFormat="1" ht="18.899999999999999" customHeight="1" x14ac:dyDescent="0.25">
      <c r="A87" s="398">
        <v>81</v>
      </c>
      <c r="B87" s="103"/>
      <c r="C87" s="103"/>
      <c r="D87" s="104"/>
      <c r="E87" s="411"/>
      <c r="F87" s="105"/>
      <c r="G87" s="105"/>
      <c r="H87" s="625"/>
      <c r="I87" s="433"/>
      <c r="J87" s="395" t="e">
        <f>IF(AND(Q87="",#REF!&gt;0,#REF!&lt;5),K87,)</f>
        <v>#REF!</v>
      </c>
      <c r="K87" s="393" t="str">
        <f>IF(D87="","ZZZ9",IF(AND(#REF!&gt;0,#REF!&lt;5),D87&amp;#REF!,D87&amp;"9"))</f>
        <v>ZZZ9</v>
      </c>
      <c r="L87" s="397">
        <f t="shared" si="0"/>
        <v>999</v>
      </c>
      <c r="M87" s="432">
        <f t="shared" si="1"/>
        <v>999</v>
      </c>
      <c r="N87" s="426"/>
      <c r="O87" s="105"/>
      <c r="P87" s="129">
        <f t="shared" si="2"/>
        <v>999</v>
      </c>
      <c r="Q87" s="105"/>
    </row>
    <row r="88" spans="1:17" s="11" customFormat="1" ht="18.899999999999999" customHeight="1" x14ac:dyDescent="0.25">
      <c r="A88" s="398">
        <v>82</v>
      </c>
      <c r="B88" s="103"/>
      <c r="C88" s="103"/>
      <c r="D88" s="104"/>
      <c r="E88" s="411"/>
      <c r="F88" s="105"/>
      <c r="G88" s="105"/>
      <c r="H88" s="625"/>
      <c r="I88" s="433"/>
      <c r="J88" s="395" t="e">
        <f>IF(AND(Q88="",#REF!&gt;0,#REF!&lt;5),K88,)</f>
        <v>#REF!</v>
      </c>
      <c r="K88" s="393" t="str">
        <f>IF(D88="","ZZZ9",IF(AND(#REF!&gt;0,#REF!&lt;5),D88&amp;#REF!,D88&amp;"9"))</f>
        <v>ZZZ9</v>
      </c>
      <c r="L88" s="397">
        <f t="shared" si="0"/>
        <v>999</v>
      </c>
      <c r="M88" s="432">
        <f t="shared" si="1"/>
        <v>999</v>
      </c>
      <c r="N88" s="426"/>
      <c r="O88" s="105"/>
      <c r="P88" s="129">
        <f t="shared" si="2"/>
        <v>999</v>
      </c>
      <c r="Q88" s="105"/>
    </row>
    <row r="89" spans="1:17" s="11" customFormat="1" ht="18.899999999999999" customHeight="1" x14ac:dyDescent="0.25">
      <c r="A89" s="398">
        <v>83</v>
      </c>
      <c r="B89" s="103"/>
      <c r="C89" s="103"/>
      <c r="D89" s="104"/>
      <c r="E89" s="411"/>
      <c r="F89" s="105"/>
      <c r="G89" s="105"/>
      <c r="H89" s="625"/>
      <c r="I89" s="433"/>
      <c r="J89" s="395" t="e">
        <f>IF(AND(Q89="",#REF!&gt;0,#REF!&lt;5),K89,)</f>
        <v>#REF!</v>
      </c>
      <c r="K89" s="393" t="str">
        <f>IF(D89="","ZZZ9",IF(AND(#REF!&gt;0,#REF!&lt;5),D89&amp;#REF!,D89&amp;"9"))</f>
        <v>ZZZ9</v>
      </c>
      <c r="L89" s="397">
        <f t="shared" si="0"/>
        <v>999</v>
      </c>
      <c r="M89" s="432">
        <f t="shared" si="1"/>
        <v>999</v>
      </c>
      <c r="N89" s="426"/>
      <c r="O89" s="105"/>
      <c r="P89" s="129">
        <f t="shared" si="2"/>
        <v>999</v>
      </c>
      <c r="Q89" s="105"/>
    </row>
    <row r="90" spans="1:17" s="11" customFormat="1" ht="18.899999999999999" customHeight="1" x14ac:dyDescent="0.25">
      <c r="A90" s="398">
        <v>84</v>
      </c>
      <c r="B90" s="103"/>
      <c r="C90" s="103"/>
      <c r="D90" s="104"/>
      <c r="E90" s="411"/>
      <c r="F90" s="105"/>
      <c r="G90" s="105"/>
      <c r="H90" s="625"/>
      <c r="I90" s="433"/>
      <c r="J90" s="395" t="e">
        <f>IF(AND(Q90="",#REF!&gt;0,#REF!&lt;5),K90,)</f>
        <v>#REF!</v>
      </c>
      <c r="K90" s="393" t="str">
        <f>IF(D90="","ZZZ9",IF(AND(#REF!&gt;0,#REF!&lt;5),D90&amp;#REF!,D90&amp;"9"))</f>
        <v>ZZZ9</v>
      </c>
      <c r="L90" s="397">
        <f t="shared" si="0"/>
        <v>999</v>
      </c>
      <c r="M90" s="432">
        <f t="shared" si="1"/>
        <v>999</v>
      </c>
      <c r="N90" s="426"/>
      <c r="O90" s="105"/>
      <c r="P90" s="129">
        <f t="shared" si="2"/>
        <v>999</v>
      </c>
      <c r="Q90" s="105"/>
    </row>
    <row r="91" spans="1:17" s="11" customFormat="1" ht="18.899999999999999" customHeight="1" x14ac:dyDescent="0.25">
      <c r="A91" s="398">
        <v>85</v>
      </c>
      <c r="B91" s="103"/>
      <c r="C91" s="103"/>
      <c r="D91" s="104"/>
      <c r="E91" s="411"/>
      <c r="F91" s="105"/>
      <c r="G91" s="105"/>
      <c r="H91" s="625"/>
      <c r="I91" s="433"/>
      <c r="J91" s="395" t="e">
        <f>IF(AND(Q91="",#REF!&gt;0,#REF!&lt;5),K91,)</f>
        <v>#REF!</v>
      </c>
      <c r="K91" s="393" t="str">
        <f>IF(D91="","ZZZ9",IF(AND(#REF!&gt;0,#REF!&lt;5),D91&amp;#REF!,D91&amp;"9"))</f>
        <v>ZZZ9</v>
      </c>
      <c r="L91" s="397">
        <f t="shared" si="0"/>
        <v>999</v>
      </c>
      <c r="M91" s="432">
        <f t="shared" si="1"/>
        <v>999</v>
      </c>
      <c r="N91" s="426"/>
      <c r="O91" s="105"/>
      <c r="P91" s="129">
        <f t="shared" si="2"/>
        <v>999</v>
      </c>
      <c r="Q91" s="105"/>
    </row>
    <row r="92" spans="1:17" s="11" customFormat="1" ht="18.899999999999999" customHeight="1" x14ac:dyDescent="0.25">
      <c r="A92" s="398">
        <v>86</v>
      </c>
      <c r="B92" s="103"/>
      <c r="C92" s="103"/>
      <c r="D92" s="104"/>
      <c r="E92" s="411"/>
      <c r="F92" s="105"/>
      <c r="G92" s="105"/>
      <c r="H92" s="625"/>
      <c r="I92" s="433"/>
      <c r="J92" s="395" t="e">
        <f>IF(AND(Q92="",#REF!&gt;0,#REF!&lt;5),K92,)</f>
        <v>#REF!</v>
      </c>
      <c r="K92" s="393" t="str">
        <f>IF(D92="","ZZZ9",IF(AND(#REF!&gt;0,#REF!&lt;5),D92&amp;#REF!,D92&amp;"9"))</f>
        <v>ZZZ9</v>
      </c>
      <c r="L92" s="397">
        <f t="shared" si="0"/>
        <v>999</v>
      </c>
      <c r="M92" s="432">
        <f t="shared" si="1"/>
        <v>999</v>
      </c>
      <c r="N92" s="426"/>
      <c r="O92" s="105"/>
      <c r="P92" s="129">
        <f t="shared" si="2"/>
        <v>999</v>
      </c>
      <c r="Q92" s="105"/>
    </row>
    <row r="93" spans="1:17" s="11" customFormat="1" ht="18.899999999999999" customHeight="1" x14ac:dyDescent="0.25">
      <c r="A93" s="398">
        <v>87</v>
      </c>
      <c r="B93" s="103"/>
      <c r="C93" s="103"/>
      <c r="D93" s="104"/>
      <c r="E93" s="411"/>
      <c r="F93" s="105"/>
      <c r="G93" s="105"/>
      <c r="H93" s="625"/>
      <c r="I93" s="433"/>
      <c r="J93" s="395" t="e">
        <f>IF(AND(Q93="",#REF!&gt;0,#REF!&lt;5),K93,)</f>
        <v>#REF!</v>
      </c>
      <c r="K93" s="393" t="str">
        <f>IF(D93="","ZZZ9",IF(AND(#REF!&gt;0,#REF!&lt;5),D93&amp;#REF!,D93&amp;"9"))</f>
        <v>ZZZ9</v>
      </c>
      <c r="L93" s="397">
        <f t="shared" si="0"/>
        <v>999</v>
      </c>
      <c r="M93" s="432">
        <f t="shared" si="1"/>
        <v>999</v>
      </c>
      <c r="N93" s="426"/>
      <c r="O93" s="105"/>
      <c r="P93" s="129">
        <f t="shared" si="2"/>
        <v>999</v>
      </c>
      <c r="Q93" s="105"/>
    </row>
    <row r="94" spans="1:17" s="11" customFormat="1" ht="18.899999999999999" customHeight="1" x14ac:dyDescent="0.25">
      <c r="A94" s="398">
        <v>88</v>
      </c>
      <c r="B94" s="103"/>
      <c r="C94" s="103"/>
      <c r="D94" s="104"/>
      <c r="E94" s="411"/>
      <c r="F94" s="105"/>
      <c r="G94" s="105"/>
      <c r="H94" s="625"/>
      <c r="I94" s="433"/>
      <c r="J94" s="395" t="e">
        <f>IF(AND(Q94="",#REF!&gt;0,#REF!&lt;5),K94,)</f>
        <v>#REF!</v>
      </c>
      <c r="K94" s="393" t="str">
        <f>IF(D94="","ZZZ9",IF(AND(#REF!&gt;0,#REF!&lt;5),D94&amp;#REF!,D94&amp;"9"))</f>
        <v>ZZZ9</v>
      </c>
      <c r="L94" s="397">
        <f t="shared" si="0"/>
        <v>999</v>
      </c>
      <c r="M94" s="432">
        <f t="shared" si="1"/>
        <v>999</v>
      </c>
      <c r="N94" s="426"/>
      <c r="O94" s="105"/>
      <c r="P94" s="129">
        <f t="shared" si="2"/>
        <v>999</v>
      </c>
      <c r="Q94" s="105"/>
    </row>
    <row r="95" spans="1:17" s="11" customFormat="1" ht="18.899999999999999" customHeight="1" x14ac:dyDescent="0.25">
      <c r="A95" s="398">
        <v>89</v>
      </c>
      <c r="B95" s="103"/>
      <c r="C95" s="103"/>
      <c r="D95" s="104"/>
      <c r="E95" s="411"/>
      <c r="F95" s="105"/>
      <c r="G95" s="105"/>
      <c r="H95" s="625"/>
      <c r="I95" s="433"/>
      <c r="J95" s="395" t="e">
        <f>IF(AND(Q95="",#REF!&gt;0,#REF!&lt;5),K95,)</f>
        <v>#REF!</v>
      </c>
      <c r="K95" s="393" t="str">
        <f>IF(D95="","ZZZ9",IF(AND(#REF!&gt;0,#REF!&lt;5),D95&amp;#REF!,D95&amp;"9"))</f>
        <v>ZZZ9</v>
      </c>
      <c r="L95" s="397">
        <f t="shared" si="0"/>
        <v>999</v>
      </c>
      <c r="M95" s="432">
        <f t="shared" si="1"/>
        <v>999</v>
      </c>
      <c r="N95" s="426"/>
      <c r="O95" s="105"/>
      <c r="P95" s="129">
        <f t="shared" si="2"/>
        <v>999</v>
      </c>
      <c r="Q95" s="105"/>
    </row>
    <row r="96" spans="1:17" s="11" customFormat="1" ht="18.899999999999999" customHeight="1" x14ac:dyDescent="0.25">
      <c r="A96" s="398">
        <v>90</v>
      </c>
      <c r="B96" s="103"/>
      <c r="C96" s="103"/>
      <c r="D96" s="104"/>
      <c r="E96" s="411"/>
      <c r="F96" s="105"/>
      <c r="G96" s="105"/>
      <c r="H96" s="625"/>
      <c r="I96" s="433"/>
      <c r="J96" s="395" t="e">
        <f>IF(AND(Q96="",#REF!&gt;0,#REF!&lt;5),K96,)</f>
        <v>#REF!</v>
      </c>
      <c r="K96" s="393" t="str">
        <f>IF(D96="","ZZZ9",IF(AND(#REF!&gt;0,#REF!&lt;5),D96&amp;#REF!,D96&amp;"9"))</f>
        <v>ZZZ9</v>
      </c>
      <c r="L96" s="397">
        <f t="shared" si="0"/>
        <v>999</v>
      </c>
      <c r="M96" s="432">
        <f t="shared" si="1"/>
        <v>999</v>
      </c>
      <c r="N96" s="426"/>
      <c r="O96" s="105"/>
      <c r="P96" s="129">
        <f t="shared" si="2"/>
        <v>999</v>
      </c>
      <c r="Q96" s="105"/>
    </row>
    <row r="97" spans="1:17" s="11" customFormat="1" ht="18.899999999999999" customHeight="1" x14ac:dyDescent="0.25">
      <c r="A97" s="398">
        <v>91</v>
      </c>
      <c r="B97" s="103"/>
      <c r="C97" s="103"/>
      <c r="D97" s="104"/>
      <c r="E97" s="411"/>
      <c r="F97" s="105"/>
      <c r="G97" s="105"/>
      <c r="H97" s="625"/>
      <c r="I97" s="433"/>
      <c r="J97" s="395" t="e">
        <f>IF(AND(Q97="",#REF!&gt;0,#REF!&lt;5),K97,)</f>
        <v>#REF!</v>
      </c>
      <c r="K97" s="393" t="str">
        <f>IF(D97="","ZZZ9",IF(AND(#REF!&gt;0,#REF!&lt;5),D97&amp;#REF!,D97&amp;"9"))</f>
        <v>ZZZ9</v>
      </c>
      <c r="L97" s="397">
        <f t="shared" si="0"/>
        <v>999</v>
      </c>
      <c r="M97" s="432">
        <f t="shared" si="1"/>
        <v>999</v>
      </c>
      <c r="N97" s="426"/>
      <c r="O97" s="105"/>
      <c r="P97" s="129">
        <f t="shared" si="2"/>
        <v>999</v>
      </c>
      <c r="Q97" s="105"/>
    </row>
    <row r="98" spans="1:17" s="11" customFormat="1" ht="18.899999999999999" customHeight="1" x14ac:dyDescent="0.25">
      <c r="A98" s="398">
        <v>92</v>
      </c>
      <c r="B98" s="103"/>
      <c r="C98" s="103"/>
      <c r="D98" s="104"/>
      <c r="E98" s="411"/>
      <c r="F98" s="105"/>
      <c r="G98" s="105"/>
      <c r="H98" s="625"/>
      <c r="I98" s="433"/>
      <c r="J98" s="395" t="e">
        <f>IF(AND(Q98="",#REF!&gt;0,#REF!&lt;5),K98,)</f>
        <v>#REF!</v>
      </c>
      <c r="K98" s="393" t="str">
        <f>IF(D98="","ZZZ9",IF(AND(#REF!&gt;0,#REF!&lt;5),D98&amp;#REF!,D98&amp;"9"))</f>
        <v>ZZZ9</v>
      </c>
      <c r="L98" s="397">
        <f t="shared" si="0"/>
        <v>999</v>
      </c>
      <c r="M98" s="432">
        <f t="shared" si="1"/>
        <v>999</v>
      </c>
      <c r="N98" s="426"/>
      <c r="O98" s="105"/>
      <c r="P98" s="129">
        <f t="shared" si="2"/>
        <v>999</v>
      </c>
      <c r="Q98" s="105"/>
    </row>
    <row r="99" spans="1:17" s="11" customFormat="1" ht="18.899999999999999" customHeight="1" x14ac:dyDescent="0.25">
      <c r="A99" s="398">
        <v>93</v>
      </c>
      <c r="B99" s="103"/>
      <c r="C99" s="103"/>
      <c r="D99" s="104"/>
      <c r="E99" s="411"/>
      <c r="F99" s="105"/>
      <c r="G99" s="105"/>
      <c r="H99" s="625"/>
      <c r="I99" s="433"/>
      <c r="J99" s="395" t="e">
        <f>IF(AND(Q99="",#REF!&gt;0,#REF!&lt;5),K99,)</f>
        <v>#REF!</v>
      </c>
      <c r="K99" s="393" t="str">
        <f>IF(D99="","ZZZ9",IF(AND(#REF!&gt;0,#REF!&lt;5),D99&amp;#REF!,D99&amp;"9"))</f>
        <v>ZZZ9</v>
      </c>
      <c r="L99" s="397">
        <f t="shared" si="0"/>
        <v>999</v>
      </c>
      <c r="M99" s="432">
        <f t="shared" si="1"/>
        <v>999</v>
      </c>
      <c r="N99" s="426"/>
      <c r="O99" s="105"/>
      <c r="P99" s="129">
        <f t="shared" si="2"/>
        <v>999</v>
      </c>
      <c r="Q99" s="105"/>
    </row>
    <row r="100" spans="1:17" s="11" customFormat="1" ht="18.899999999999999" customHeight="1" x14ac:dyDescent="0.25">
      <c r="A100" s="398">
        <v>94</v>
      </c>
      <c r="B100" s="103"/>
      <c r="C100" s="103"/>
      <c r="D100" s="104"/>
      <c r="E100" s="411"/>
      <c r="F100" s="105"/>
      <c r="G100" s="105"/>
      <c r="H100" s="625"/>
      <c r="I100" s="433"/>
      <c r="J100" s="395" t="e">
        <f>IF(AND(Q100="",#REF!&gt;0,#REF!&lt;5),K100,)</f>
        <v>#REF!</v>
      </c>
      <c r="K100" s="393" t="str">
        <f>IF(D100="","ZZZ9",IF(AND(#REF!&gt;0,#REF!&lt;5),D100&amp;#REF!,D100&amp;"9"))</f>
        <v>ZZZ9</v>
      </c>
      <c r="L100" s="397">
        <f t="shared" si="0"/>
        <v>999</v>
      </c>
      <c r="M100" s="432">
        <f t="shared" si="1"/>
        <v>999</v>
      </c>
      <c r="N100" s="426"/>
      <c r="O100" s="105"/>
      <c r="P100" s="129">
        <f t="shared" si="2"/>
        <v>999</v>
      </c>
      <c r="Q100" s="105"/>
    </row>
    <row r="101" spans="1:17" s="11" customFormat="1" ht="18.899999999999999" customHeight="1" x14ac:dyDescent="0.25">
      <c r="A101" s="398">
        <v>95</v>
      </c>
      <c r="B101" s="103"/>
      <c r="C101" s="103"/>
      <c r="D101" s="104"/>
      <c r="E101" s="411"/>
      <c r="F101" s="105"/>
      <c r="G101" s="105"/>
      <c r="H101" s="625"/>
      <c r="I101" s="433"/>
      <c r="J101" s="395" t="e">
        <f>IF(AND(Q101="",#REF!&gt;0,#REF!&lt;5),K101,)</f>
        <v>#REF!</v>
      </c>
      <c r="K101" s="393" t="str">
        <f>IF(D101="","ZZZ9",IF(AND(#REF!&gt;0,#REF!&lt;5),D101&amp;#REF!,D101&amp;"9"))</f>
        <v>ZZZ9</v>
      </c>
      <c r="L101" s="397">
        <f t="shared" si="0"/>
        <v>999</v>
      </c>
      <c r="M101" s="432">
        <f t="shared" si="1"/>
        <v>999</v>
      </c>
      <c r="N101" s="426"/>
      <c r="O101" s="105"/>
      <c r="P101" s="129">
        <f t="shared" si="2"/>
        <v>999</v>
      </c>
      <c r="Q101" s="105"/>
    </row>
    <row r="102" spans="1:17" s="11" customFormat="1" ht="18.899999999999999" customHeight="1" x14ac:dyDescent="0.25">
      <c r="A102" s="398">
        <v>96</v>
      </c>
      <c r="B102" s="103"/>
      <c r="C102" s="103"/>
      <c r="D102" s="104"/>
      <c r="E102" s="411"/>
      <c r="F102" s="105"/>
      <c r="G102" s="105"/>
      <c r="H102" s="625"/>
      <c r="I102" s="433"/>
      <c r="J102" s="395" t="e">
        <f>IF(AND(Q102="",#REF!&gt;0,#REF!&lt;5),K102,)</f>
        <v>#REF!</v>
      </c>
      <c r="K102" s="393" t="str">
        <f>IF(D102="","ZZZ9",IF(AND(#REF!&gt;0,#REF!&lt;5),D102&amp;#REF!,D102&amp;"9"))</f>
        <v>ZZZ9</v>
      </c>
      <c r="L102" s="397">
        <f t="shared" si="0"/>
        <v>999</v>
      </c>
      <c r="M102" s="432">
        <f t="shared" si="1"/>
        <v>999</v>
      </c>
      <c r="N102" s="426"/>
      <c r="O102" s="105"/>
      <c r="P102" s="129">
        <f t="shared" si="2"/>
        <v>999</v>
      </c>
      <c r="Q102" s="105"/>
    </row>
    <row r="103" spans="1:17" s="11" customFormat="1" ht="18.899999999999999" customHeight="1" x14ac:dyDescent="0.25">
      <c r="A103" s="398">
        <v>97</v>
      </c>
      <c r="B103" s="103"/>
      <c r="C103" s="103"/>
      <c r="D103" s="104"/>
      <c r="E103" s="411"/>
      <c r="F103" s="105"/>
      <c r="G103" s="105"/>
      <c r="H103" s="625"/>
      <c r="I103" s="433"/>
      <c r="J103" s="395" t="e">
        <f>IF(AND(Q103="",#REF!&gt;0,#REF!&lt;5),K103,)</f>
        <v>#REF!</v>
      </c>
      <c r="K103" s="393" t="str">
        <f>IF(D103="","ZZZ9",IF(AND(#REF!&gt;0,#REF!&lt;5),D103&amp;#REF!,D103&amp;"9"))</f>
        <v>ZZZ9</v>
      </c>
      <c r="L103" s="397">
        <f t="shared" si="0"/>
        <v>999</v>
      </c>
      <c r="M103" s="432">
        <f t="shared" si="1"/>
        <v>999</v>
      </c>
      <c r="N103" s="426"/>
      <c r="O103" s="105"/>
      <c r="P103" s="129">
        <f t="shared" si="2"/>
        <v>999</v>
      </c>
      <c r="Q103" s="105"/>
    </row>
    <row r="104" spans="1:17" s="11" customFormat="1" ht="18.899999999999999" customHeight="1" x14ac:dyDescent="0.25">
      <c r="A104" s="398">
        <v>98</v>
      </c>
      <c r="B104" s="103"/>
      <c r="C104" s="103"/>
      <c r="D104" s="104"/>
      <c r="E104" s="411"/>
      <c r="F104" s="105"/>
      <c r="G104" s="105"/>
      <c r="H104" s="625"/>
      <c r="I104" s="433"/>
      <c r="J104" s="395" t="e">
        <f>IF(AND(Q104="",#REF!&gt;0,#REF!&lt;5),K104,)</f>
        <v>#REF!</v>
      </c>
      <c r="K104" s="393" t="str">
        <f>IF(D104="","ZZZ9",IF(AND(#REF!&gt;0,#REF!&lt;5),D104&amp;#REF!,D104&amp;"9"))</f>
        <v>ZZZ9</v>
      </c>
      <c r="L104" s="397">
        <f t="shared" ref="L104:L156" si="3">IF(Q104="",999,Q104)</f>
        <v>999</v>
      </c>
      <c r="M104" s="432">
        <f t="shared" ref="M104:M156" si="4">IF(P104=999,999,1)</f>
        <v>999</v>
      </c>
      <c r="N104" s="426"/>
      <c r="O104" s="105"/>
      <c r="P104" s="129">
        <f t="shared" ref="P104:P156" si="5">IF(N104="DA",1,IF(N104="WC",2,IF(N104="SE",3,IF(N104="Q",4,IF(N104="LL",5,999)))))</f>
        <v>999</v>
      </c>
      <c r="Q104" s="105"/>
    </row>
    <row r="105" spans="1:17" s="11" customFormat="1" ht="18.899999999999999" customHeight="1" x14ac:dyDescent="0.25">
      <c r="A105" s="398">
        <v>99</v>
      </c>
      <c r="B105" s="103"/>
      <c r="C105" s="103"/>
      <c r="D105" s="104"/>
      <c r="E105" s="411"/>
      <c r="F105" s="105"/>
      <c r="G105" s="105"/>
      <c r="H105" s="625"/>
      <c r="I105" s="433"/>
      <c r="J105" s="395" t="e">
        <f>IF(AND(Q105="",#REF!&gt;0,#REF!&lt;5),K105,)</f>
        <v>#REF!</v>
      </c>
      <c r="K105" s="393" t="str">
        <f>IF(D105="","ZZZ9",IF(AND(#REF!&gt;0,#REF!&lt;5),D105&amp;#REF!,D105&amp;"9"))</f>
        <v>ZZZ9</v>
      </c>
      <c r="L105" s="397">
        <f t="shared" si="3"/>
        <v>999</v>
      </c>
      <c r="M105" s="432">
        <f t="shared" si="4"/>
        <v>999</v>
      </c>
      <c r="N105" s="426"/>
      <c r="O105" s="105"/>
      <c r="P105" s="129">
        <f t="shared" si="5"/>
        <v>999</v>
      </c>
      <c r="Q105" s="105"/>
    </row>
    <row r="106" spans="1:17" s="11" customFormat="1" ht="18.899999999999999" customHeight="1" x14ac:dyDescent="0.25">
      <c r="A106" s="398">
        <v>100</v>
      </c>
      <c r="B106" s="103"/>
      <c r="C106" s="103"/>
      <c r="D106" s="104"/>
      <c r="E106" s="411"/>
      <c r="F106" s="105"/>
      <c r="G106" s="105"/>
      <c r="H106" s="625"/>
      <c r="I106" s="433"/>
      <c r="J106" s="395" t="e">
        <f>IF(AND(Q106="",#REF!&gt;0,#REF!&lt;5),K106,)</f>
        <v>#REF!</v>
      </c>
      <c r="K106" s="393" t="str">
        <f>IF(D106="","ZZZ9",IF(AND(#REF!&gt;0,#REF!&lt;5),D106&amp;#REF!,D106&amp;"9"))</f>
        <v>ZZZ9</v>
      </c>
      <c r="L106" s="397">
        <f t="shared" si="3"/>
        <v>999</v>
      </c>
      <c r="M106" s="432">
        <f t="shared" si="4"/>
        <v>999</v>
      </c>
      <c r="N106" s="426"/>
      <c r="O106" s="105"/>
      <c r="P106" s="129">
        <f t="shared" si="5"/>
        <v>999</v>
      </c>
      <c r="Q106" s="105"/>
    </row>
    <row r="107" spans="1:17" s="11" customFormat="1" ht="18.899999999999999" customHeight="1" x14ac:dyDescent="0.25">
      <c r="A107" s="398">
        <v>101</v>
      </c>
      <c r="B107" s="103"/>
      <c r="C107" s="103"/>
      <c r="D107" s="104"/>
      <c r="E107" s="411"/>
      <c r="F107" s="105"/>
      <c r="G107" s="105"/>
      <c r="H107" s="625"/>
      <c r="I107" s="433"/>
      <c r="J107" s="395" t="e">
        <f>IF(AND(Q107="",#REF!&gt;0,#REF!&lt;5),K107,)</f>
        <v>#REF!</v>
      </c>
      <c r="K107" s="393" t="str">
        <f>IF(D107="","ZZZ9",IF(AND(#REF!&gt;0,#REF!&lt;5),D107&amp;#REF!,D107&amp;"9"))</f>
        <v>ZZZ9</v>
      </c>
      <c r="L107" s="397">
        <f t="shared" si="3"/>
        <v>999</v>
      </c>
      <c r="M107" s="432">
        <f t="shared" si="4"/>
        <v>999</v>
      </c>
      <c r="N107" s="426"/>
      <c r="O107" s="105"/>
      <c r="P107" s="129">
        <f t="shared" si="5"/>
        <v>999</v>
      </c>
      <c r="Q107" s="105"/>
    </row>
    <row r="108" spans="1:17" s="11" customFormat="1" ht="18.899999999999999" customHeight="1" x14ac:dyDescent="0.25">
      <c r="A108" s="398">
        <v>102</v>
      </c>
      <c r="B108" s="103"/>
      <c r="C108" s="103"/>
      <c r="D108" s="104"/>
      <c r="E108" s="411"/>
      <c r="F108" s="105"/>
      <c r="G108" s="105"/>
      <c r="H108" s="625"/>
      <c r="I108" s="433"/>
      <c r="J108" s="395" t="e">
        <f>IF(AND(Q108="",#REF!&gt;0,#REF!&lt;5),K108,)</f>
        <v>#REF!</v>
      </c>
      <c r="K108" s="393" t="str">
        <f>IF(D108="","ZZZ9",IF(AND(#REF!&gt;0,#REF!&lt;5),D108&amp;#REF!,D108&amp;"9"))</f>
        <v>ZZZ9</v>
      </c>
      <c r="L108" s="397">
        <f t="shared" si="3"/>
        <v>999</v>
      </c>
      <c r="M108" s="432">
        <f t="shared" si="4"/>
        <v>999</v>
      </c>
      <c r="N108" s="426"/>
      <c r="O108" s="105"/>
      <c r="P108" s="129">
        <f t="shared" si="5"/>
        <v>999</v>
      </c>
      <c r="Q108" s="105"/>
    </row>
    <row r="109" spans="1:17" s="11" customFormat="1" ht="18.899999999999999" customHeight="1" x14ac:dyDescent="0.25">
      <c r="A109" s="398">
        <v>103</v>
      </c>
      <c r="B109" s="103"/>
      <c r="C109" s="103"/>
      <c r="D109" s="104"/>
      <c r="E109" s="411"/>
      <c r="F109" s="105"/>
      <c r="G109" s="105"/>
      <c r="H109" s="625"/>
      <c r="I109" s="433"/>
      <c r="J109" s="395" t="e">
        <f>IF(AND(Q109="",#REF!&gt;0,#REF!&lt;5),K109,)</f>
        <v>#REF!</v>
      </c>
      <c r="K109" s="393" t="str">
        <f>IF(D109="","ZZZ9",IF(AND(#REF!&gt;0,#REF!&lt;5),D109&amp;#REF!,D109&amp;"9"))</f>
        <v>ZZZ9</v>
      </c>
      <c r="L109" s="397">
        <f t="shared" si="3"/>
        <v>999</v>
      </c>
      <c r="M109" s="432">
        <f t="shared" si="4"/>
        <v>999</v>
      </c>
      <c r="N109" s="426"/>
      <c r="O109" s="105"/>
      <c r="P109" s="129">
        <f t="shared" si="5"/>
        <v>999</v>
      </c>
      <c r="Q109" s="105"/>
    </row>
    <row r="110" spans="1:17" s="11" customFormat="1" ht="18.899999999999999" customHeight="1" x14ac:dyDescent="0.25">
      <c r="A110" s="398">
        <v>104</v>
      </c>
      <c r="B110" s="103"/>
      <c r="C110" s="103"/>
      <c r="D110" s="104"/>
      <c r="E110" s="411"/>
      <c r="F110" s="105"/>
      <c r="G110" s="105"/>
      <c r="H110" s="625"/>
      <c r="I110" s="433"/>
      <c r="J110" s="395" t="e">
        <f>IF(AND(Q110="",#REF!&gt;0,#REF!&lt;5),K110,)</f>
        <v>#REF!</v>
      </c>
      <c r="K110" s="393" t="str">
        <f>IF(D110="","ZZZ9",IF(AND(#REF!&gt;0,#REF!&lt;5),D110&amp;#REF!,D110&amp;"9"))</f>
        <v>ZZZ9</v>
      </c>
      <c r="L110" s="397">
        <f t="shared" si="3"/>
        <v>999</v>
      </c>
      <c r="M110" s="432">
        <f t="shared" si="4"/>
        <v>999</v>
      </c>
      <c r="N110" s="426"/>
      <c r="O110" s="105"/>
      <c r="P110" s="129">
        <f t="shared" si="5"/>
        <v>999</v>
      </c>
      <c r="Q110" s="105"/>
    </row>
    <row r="111" spans="1:17" s="11" customFormat="1" ht="18.899999999999999" customHeight="1" x14ac:dyDescent="0.25">
      <c r="A111" s="398">
        <v>105</v>
      </c>
      <c r="B111" s="103"/>
      <c r="C111" s="103"/>
      <c r="D111" s="104"/>
      <c r="E111" s="411"/>
      <c r="F111" s="105"/>
      <c r="G111" s="105"/>
      <c r="H111" s="625"/>
      <c r="I111" s="433"/>
      <c r="J111" s="395" t="e">
        <f>IF(AND(Q111="",#REF!&gt;0,#REF!&lt;5),K111,)</f>
        <v>#REF!</v>
      </c>
      <c r="K111" s="393" t="str">
        <f>IF(D111="","ZZZ9",IF(AND(#REF!&gt;0,#REF!&lt;5),D111&amp;#REF!,D111&amp;"9"))</f>
        <v>ZZZ9</v>
      </c>
      <c r="L111" s="397">
        <f t="shared" si="3"/>
        <v>999</v>
      </c>
      <c r="M111" s="432">
        <f t="shared" si="4"/>
        <v>999</v>
      </c>
      <c r="N111" s="426"/>
      <c r="O111" s="105"/>
      <c r="P111" s="129">
        <f t="shared" si="5"/>
        <v>999</v>
      </c>
      <c r="Q111" s="105"/>
    </row>
    <row r="112" spans="1:17" s="11" customFormat="1" ht="18.899999999999999" customHeight="1" x14ac:dyDescent="0.25">
      <c r="A112" s="398">
        <v>106</v>
      </c>
      <c r="B112" s="103"/>
      <c r="C112" s="103"/>
      <c r="D112" s="104"/>
      <c r="E112" s="411"/>
      <c r="F112" s="105"/>
      <c r="G112" s="105"/>
      <c r="H112" s="625"/>
      <c r="I112" s="433"/>
      <c r="J112" s="395" t="e">
        <f>IF(AND(Q112="",#REF!&gt;0,#REF!&lt;5),K112,)</f>
        <v>#REF!</v>
      </c>
      <c r="K112" s="393" t="str">
        <f>IF(D112="","ZZZ9",IF(AND(#REF!&gt;0,#REF!&lt;5),D112&amp;#REF!,D112&amp;"9"))</f>
        <v>ZZZ9</v>
      </c>
      <c r="L112" s="397">
        <f t="shared" si="3"/>
        <v>999</v>
      </c>
      <c r="M112" s="432">
        <f t="shared" si="4"/>
        <v>999</v>
      </c>
      <c r="N112" s="426"/>
      <c r="O112" s="105"/>
      <c r="P112" s="129">
        <f t="shared" si="5"/>
        <v>999</v>
      </c>
      <c r="Q112" s="105"/>
    </row>
    <row r="113" spans="1:17" s="11" customFormat="1" ht="18.899999999999999" customHeight="1" x14ac:dyDescent="0.25">
      <c r="A113" s="398">
        <v>107</v>
      </c>
      <c r="B113" s="103"/>
      <c r="C113" s="103"/>
      <c r="D113" s="104"/>
      <c r="E113" s="411"/>
      <c r="F113" s="105"/>
      <c r="G113" s="105"/>
      <c r="H113" s="625"/>
      <c r="I113" s="433"/>
      <c r="J113" s="395" t="e">
        <f>IF(AND(Q113="",#REF!&gt;0,#REF!&lt;5),K113,)</f>
        <v>#REF!</v>
      </c>
      <c r="K113" s="393" t="str">
        <f>IF(D113="","ZZZ9",IF(AND(#REF!&gt;0,#REF!&lt;5),D113&amp;#REF!,D113&amp;"9"))</f>
        <v>ZZZ9</v>
      </c>
      <c r="L113" s="397">
        <f t="shared" si="3"/>
        <v>999</v>
      </c>
      <c r="M113" s="432">
        <f t="shared" si="4"/>
        <v>999</v>
      </c>
      <c r="N113" s="426"/>
      <c r="O113" s="105"/>
      <c r="P113" s="129">
        <f t="shared" si="5"/>
        <v>999</v>
      </c>
      <c r="Q113" s="105"/>
    </row>
    <row r="114" spans="1:17" s="11" customFormat="1" ht="18.899999999999999" customHeight="1" x14ac:dyDescent="0.25">
      <c r="A114" s="398">
        <v>108</v>
      </c>
      <c r="B114" s="103"/>
      <c r="C114" s="103"/>
      <c r="D114" s="104"/>
      <c r="E114" s="411"/>
      <c r="F114" s="105"/>
      <c r="G114" s="105"/>
      <c r="H114" s="625"/>
      <c r="I114" s="433"/>
      <c r="J114" s="395" t="e">
        <f>IF(AND(Q114="",#REF!&gt;0,#REF!&lt;5),K114,)</f>
        <v>#REF!</v>
      </c>
      <c r="K114" s="393" t="str">
        <f>IF(D114="","ZZZ9",IF(AND(#REF!&gt;0,#REF!&lt;5),D114&amp;#REF!,D114&amp;"9"))</f>
        <v>ZZZ9</v>
      </c>
      <c r="L114" s="397">
        <f t="shared" si="3"/>
        <v>999</v>
      </c>
      <c r="M114" s="432">
        <f t="shared" si="4"/>
        <v>999</v>
      </c>
      <c r="N114" s="426"/>
      <c r="O114" s="105"/>
      <c r="P114" s="129">
        <f t="shared" si="5"/>
        <v>999</v>
      </c>
      <c r="Q114" s="105"/>
    </row>
    <row r="115" spans="1:17" s="11" customFormat="1" ht="18.899999999999999" customHeight="1" x14ac:dyDescent="0.25">
      <c r="A115" s="398">
        <v>109</v>
      </c>
      <c r="B115" s="103"/>
      <c r="C115" s="103"/>
      <c r="D115" s="104"/>
      <c r="E115" s="411"/>
      <c r="F115" s="105"/>
      <c r="G115" s="105"/>
      <c r="H115" s="625"/>
      <c r="I115" s="433"/>
      <c r="J115" s="395" t="e">
        <f>IF(AND(Q115="",#REF!&gt;0,#REF!&lt;5),K115,)</f>
        <v>#REF!</v>
      </c>
      <c r="K115" s="393" t="str">
        <f>IF(D115="","ZZZ9",IF(AND(#REF!&gt;0,#REF!&lt;5),D115&amp;#REF!,D115&amp;"9"))</f>
        <v>ZZZ9</v>
      </c>
      <c r="L115" s="397">
        <f t="shared" si="3"/>
        <v>999</v>
      </c>
      <c r="M115" s="432">
        <f t="shared" si="4"/>
        <v>999</v>
      </c>
      <c r="N115" s="426"/>
      <c r="O115" s="105"/>
      <c r="P115" s="129">
        <f t="shared" si="5"/>
        <v>999</v>
      </c>
      <c r="Q115" s="105"/>
    </row>
    <row r="116" spans="1:17" s="11" customFormat="1" ht="18.899999999999999" customHeight="1" x14ac:dyDescent="0.25">
      <c r="A116" s="398">
        <v>110</v>
      </c>
      <c r="B116" s="103"/>
      <c r="C116" s="103"/>
      <c r="D116" s="104"/>
      <c r="E116" s="411"/>
      <c r="F116" s="105"/>
      <c r="G116" s="105"/>
      <c r="H116" s="625"/>
      <c r="I116" s="433"/>
      <c r="J116" s="395" t="e">
        <f>IF(AND(Q116="",#REF!&gt;0,#REF!&lt;5),K116,)</f>
        <v>#REF!</v>
      </c>
      <c r="K116" s="393" t="str">
        <f>IF(D116="","ZZZ9",IF(AND(#REF!&gt;0,#REF!&lt;5),D116&amp;#REF!,D116&amp;"9"))</f>
        <v>ZZZ9</v>
      </c>
      <c r="L116" s="397">
        <f t="shared" si="3"/>
        <v>999</v>
      </c>
      <c r="M116" s="432">
        <f t="shared" si="4"/>
        <v>999</v>
      </c>
      <c r="N116" s="426"/>
      <c r="O116" s="105"/>
      <c r="P116" s="129">
        <f t="shared" si="5"/>
        <v>999</v>
      </c>
      <c r="Q116" s="105"/>
    </row>
    <row r="117" spans="1:17" s="11" customFormat="1" ht="18.899999999999999" customHeight="1" x14ac:dyDescent="0.25">
      <c r="A117" s="398">
        <v>111</v>
      </c>
      <c r="B117" s="103"/>
      <c r="C117" s="103"/>
      <c r="D117" s="104"/>
      <c r="E117" s="411"/>
      <c r="F117" s="105"/>
      <c r="G117" s="105"/>
      <c r="H117" s="625"/>
      <c r="I117" s="433"/>
      <c r="J117" s="395" t="e">
        <f>IF(AND(Q117="",#REF!&gt;0,#REF!&lt;5),K117,)</f>
        <v>#REF!</v>
      </c>
      <c r="K117" s="393" t="str">
        <f>IF(D117="","ZZZ9",IF(AND(#REF!&gt;0,#REF!&lt;5),D117&amp;#REF!,D117&amp;"9"))</f>
        <v>ZZZ9</v>
      </c>
      <c r="L117" s="397">
        <f t="shared" si="3"/>
        <v>999</v>
      </c>
      <c r="M117" s="432">
        <f t="shared" si="4"/>
        <v>999</v>
      </c>
      <c r="N117" s="426"/>
      <c r="O117" s="105"/>
      <c r="P117" s="129">
        <f t="shared" si="5"/>
        <v>999</v>
      </c>
      <c r="Q117" s="105"/>
    </row>
    <row r="118" spans="1:17" s="11" customFormat="1" ht="18.899999999999999" customHeight="1" x14ac:dyDescent="0.25">
      <c r="A118" s="398">
        <v>112</v>
      </c>
      <c r="B118" s="103"/>
      <c r="C118" s="103"/>
      <c r="D118" s="104"/>
      <c r="E118" s="411"/>
      <c r="F118" s="105"/>
      <c r="G118" s="105"/>
      <c r="H118" s="625"/>
      <c r="I118" s="433"/>
      <c r="J118" s="395" t="e">
        <f>IF(AND(Q118="",#REF!&gt;0,#REF!&lt;5),K118,)</f>
        <v>#REF!</v>
      </c>
      <c r="K118" s="393" t="str">
        <f>IF(D118="","ZZZ9",IF(AND(#REF!&gt;0,#REF!&lt;5),D118&amp;#REF!,D118&amp;"9"))</f>
        <v>ZZZ9</v>
      </c>
      <c r="L118" s="397">
        <f t="shared" si="3"/>
        <v>999</v>
      </c>
      <c r="M118" s="432">
        <f t="shared" si="4"/>
        <v>999</v>
      </c>
      <c r="N118" s="426"/>
      <c r="O118" s="105"/>
      <c r="P118" s="129">
        <f t="shared" si="5"/>
        <v>999</v>
      </c>
      <c r="Q118" s="105"/>
    </row>
    <row r="119" spans="1:17" s="11" customFormat="1" ht="18.899999999999999" customHeight="1" x14ac:dyDescent="0.25">
      <c r="A119" s="398">
        <v>113</v>
      </c>
      <c r="B119" s="103"/>
      <c r="C119" s="103"/>
      <c r="D119" s="104"/>
      <c r="E119" s="411"/>
      <c r="F119" s="105"/>
      <c r="G119" s="105"/>
      <c r="H119" s="625"/>
      <c r="I119" s="433"/>
      <c r="J119" s="395" t="e">
        <f>IF(AND(Q119="",#REF!&gt;0,#REF!&lt;5),K119,)</f>
        <v>#REF!</v>
      </c>
      <c r="K119" s="393" t="str">
        <f>IF(D119="","ZZZ9",IF(AND(#REF!&gt;0,#REF!&lt;5),D119&amp;#REF!,D119&amp;"9"))</f>
        <v>ZZZ9</v>
      </c>
      <c r="L119" s="397">
        <f t="shared" si="3"/>
        <v>999</v>
      </c>
      <c r="M119" s="432">
        <f t="shared" si="4"/>
        <v>999</v>
      </c>
      <c r="N119" s="426"/>
      <c r="O119" s="105"/>
      <c r="P119" s="129">
        <f t="shared" si="5"/>
        <v>999</v>
      </c>
      <c r="Q119" s="105"/>
    </row>
    <row r="120" spans="1:17" s="11" customFormat="1" ht="18.899999999999999" customHeight="1" x14ac:dyDescent="0.25">
      <c r="A120" s="398">
        <v>114</v>
      </c>
      <c r="B120" s="103"/>
      <c r="C120" s="103"/>
      <c r="D120" s="104"/>
      <c r="E120" s="411"/>
      <c r="F120" s="105"/>
      <c r="G120" s="105"/>
      <c r="H120" s="625"/>
      <c r="I120" s="433"/>
      <c r="J120" s="395" t="e">
        <f>IF(AND(Q120="",#REF!&gt;0,#REF!&lt;5),K120,)</f>
        <v>#REF!</v>
      </c>
      <c r="K120" s="393" t="str">
        <f>IF(D120="","ZZZ9",IF(AND(#REF!&gt;0,#REF!&lt;5),D120&amp;#REF!,D120&amp;"9"))</f>
        <v>ZZZ9</v>
      </c>
      <c r="L120" s="397">
        <f t="shared" si="3"/>
        <v>999</v>
      </c>
      <c r="M120" s="432">
        <f t="shared" si="4"/>
        <v>999</v>
      </c>
      <c r="N120" s="426"/>
      <c r="O120" s="105"/>
      <c r="P120" s="129">
        <f t="shared" si="5"/>
        <v>999</v>
      </c>
      <c r="Q120" s="105"/>
    </row>
    <row r="121" spans="1:17" s="11" customFormat="1" ht="18.899999999999999" customHeight="1" x14ac:dyDescent="0.25">
      <c r="A121" s="398">
        <v>115</v>
      </c>
      <c r="B121" s="103"/>
      <c r="C121" s="103"/>
      <c r="D121" s="104"/>
      <c r="E121" s="411"/>
      <c r="F121" s="105"/>
      <c r="G121" s="105"/>
      <c r="H121" s="625"/>
      <c r="I121" s="433"/>
      <c r="J121" s="395" t="e">
        <f>IF(AND(Q121="",#REF!&gt;0,#REF!&lt;5),K121,)</f>
        <v>#REF!</v>
      </c>
      <c r="K121" s="393" t="str">
        <f>IF(D121="","ZZZ9",IF(AND(#REF!&gt;0,#REF!&lt;5),D121&amp;#REF!,D121&amp;"9"))</f>
        <v>ZZZ9</v>
      </c>
      <c r="L121" s="397">
        <f t="shared" si="3"/>
        <v>999</v>
      </c>
      <c r="M121" s="432">
        <f t="shared" si="4"/>
        <v>999</v>
      </c>
      <c r="N121" s="426"/>
      <c r="O121" s="105"/>
      <c r="P121" s="129">
        <f t="shared" si="5"/>
        <v>999</v>
      </c>
      <c r="Q121" s="105"/>
    </row>
    <row r="122" spans="1:17" s="11" customFormat="1" ht="18.899999999999999" customHeight="1" x14ac:dyDescent="0.25">
      <c r="A122" s="398">
        <v>116</v>
      </c>
      <c r="B122" s="103"/>
      <c r="C122" s="103"/>
      <c r="D122" s="104"/>
      <c r="E122" s="411"/>
      <c r="F122" s="105"/>
      <c r="G122" s="105"/>
      <c r="H122" s="625"/>
      <c r="I122" s="433"/>
      <c r="J122" s="395" t="e">
        <f>IF(AND(Q122="",#REF!&gt;0,#REF!&lt;5),K122,)</f>
        <v>#REF!</v>
      </c>
      <c r="K122" s="393" t="str">
        <f>IF(D122="","ZZZ9",IF(AND(#REF!&gt;0,#REF!&lt;5),D122&amp;#REF!,D122&amp;"9"))</f>
        <v>ZZZ9</v>
      </c>
      <c r="L122" s="397">
        <f t="shared" si="3"/>
        <v>999</v>
      </c>
      <c r="M122" s="432">
        <f t="shared" si="4"/>
        <v>999</v>
      </c>
      <c r="N122" s="426"/>
      <c r="O122" s="105"/>
      <c r="P122" s="129">
        <f t="shared" si="5"/>
        <v>999</v>
      </c>
      <c r="Q122" s="105"/>
    </row>
    <row r="123" spans="1:17" s="11" customFormat="1" ht="18.899999999999999" customHeight="1" x14ac:dyDescent="0.25">
      <c r="A123" s="398">
        <v>117</v>
      </c>
      <c r="B123" s="103"/>
      <c r="C123" s="103"/>
      <c r="D123" s="104"/>
      <c r="E123" s="411"/>
      <c r="F123" s="105"/>
      <c r="G123" s="105"/>
      <c r="H123" s="625"/>
      <c r="I123" s="433"/>
      <c r="J123" s="395" t="e">
        <f>IF(AND(Q123="",#REF!&gt;0,#REF!&lt;5),K123,)</f>
        <v>#REF!</v>
      </c>
      <c r="K123" s="393" t="str">
        <f>IF(D123="","ZZZ9",IF(AND(#REF!&gt;0,#REF!&lt;5),D123&amp;#REF!,D123&amp;"9"))</f>
        <v>ZZZ9</v>
      </c>
      <c r="L123" s="397">
        <f t="shared" si="3"/>
        <v>999</v>
      </c>
      <c r="M123" s="432">
        <f t="shared" si="4"/>
        <v>999</v>
      </c>
      <c r="N123" s="426"/>
      <c r="O123" s="105"/>
      <c r="P123" s="129">
        <f t="shared" si="5"/>
        <v>999</v>
      </c>
      <c r="Q123" s="105"/>
    </row>
    <row r="124" spans="1:17" s="11" customFormat="1" ht="18.899999999999999" customHeight="1" x14ac:dyDescent="0.25">
      <c r="A124" s="398">
        <v>118</v>
      </c>
      <c r="B124" s="103"/>
      <c r="C124" s="103"/>
      <c r="D124" s="104"/>
      <c r="E124" s="411"/>
      <c r="F124" s="105"/>
      <c r="G124" s="105"/>
      <c r="H124" s="625"/>
      <c r="I124" s="433"/>
      <c r="J124" s="395" t="e">
        <f>IF(AND(Q124="",#REF!&gt;0,#REF!&lt;5),K124,)</f>
        <v>#REF!</v>
      </c>
      <c r="K124" s="393" t="str">
        <f>IF(D124="","ZZZ9",IF(AND(#REF!&gt;0,#REF!&lt;5),D124&amp;#REF!,D124&amp;"9"))</f>
        <v>ZZZ9</v>
      </c>
      <c r="L124" s="397">
        <f t="shared" si="3"/>
        <v>999</v>
      </c>
      <c r="M124" s="432">
        <f t="shared" si="4"/>
        <v>999</v>
      </c>
      <c r="N124" s="426"/>
      <c r="O124" s="105"/>
      <c r="P124" s="129">
        <f t="shared" si="5"/>
        <v>999</v>
      </c>
      <c r="Q124" s="105"/>
    </row>
    <row r="125" spans="1:17" s="11" customFormat="1" ht="18.899999999999999" customHeight="1" x14ac:dyDescent="0.25">
      <c r="A125" s="398">
        <v>119</v>
      </c>
      <c r="B125" s="103"/>
      <c r="C125" s="103"/>
      <c r="D125" s="104"/>
      <c r="E125" s="411"/>
      <c r="F125" s="105"/>
      <c r="G125" s="105"/>
      <c r="H125" s="625"/>
      <c r="I125" s="433"/>
      <c r="J125" s="395" t="e">
        <f>IF(AND(Q125="",#REF!&gt;0,#REF!&lt;5),K125,)</f>
        <v>#REF!</v>
      </c>
      <c r="K125" s="393" t="str">
        <f>IF(D125="","ZZZ9",IF(AND(#REF!&gt;0,#REF!&lt;5),D125&amp;#REF!,D125&amp;"9"))</f>
        <v>ZZZ9</v>
      </c>
      <c r="L125" s="397">
        <f t="shared" si="3"/>
        <v>999</v>
      </c>
      <c r="M125" s="432">
        <f t="shared" si="4"/>
        <v>999</v>
      </c>
      <c r="N125" s="426"/>
      <c r="O125" s="105"/>
      <c r="P125" s="129">
        <f t="shared" si="5"/>
        <v>999</v>
      </c>
      <c r="Q125" s="105"/>
    </row>
    <row r="126" spans="1:17" s="11" customFormat="1" ht="18.899999999999999" customHeight="1" x14ac:dyDescent="0.25">
      <c r="A126" s="398">
        <v>120</v>
      </c>
      <c r="B126" s="103"/>
      <c r="C126" s="103"/>
      <c r="D126" s="104"/>
      <c r="E126" s="411"/>
      <c r="F126" s="105"/>
      <c r="G126" s="105"/>
      <c r="H126" s="625"/>
      <c r="I126" s="433"/>
      <c r="J126" s="395" t="e">
        <f>IF(AND(Q126="",#REF!&gt;0,#REF!&lt;5),K126,)</f>
        <v>#REF!</v>
      </c>
      <c r="K126" s="393" t="str">
        <f>IF(D126="","ZZZ9",IF(AND(#REF!&gt;0,#REF!&lt;5),D126&amp;#REF!,D126&amp;"9"))</f>
        <v>ZZZ9</v>
      </c>
      <c r="L126" s="397">
        <f t="shared" si="3"/>
        <v>999</v>
      </c>
      <c r="M126" s="432">
        <f t="shared" si="4"/>
        <v>999</v>
      </c>
      <c r="N126" s="426"/>
      <c r="O126" s="105"/>
      <c r="P126" s="129">
        <f t="shared" si="5"/>
        <v>999</v>
      </c>
      <c r="Q126" s="105"/>
    </row>
    <row r="127" spans="1:17" s="11" customFormat="1" ht="18.899999999999999" customHeight="1" x14ac:dyDescent="0.25">
      <c r="A127" s="398">
        <v>121</v>
      </c>
      <c r="B127" s="103"/>
      <c r="C127" s="103"/>
      <c r="D127" s="104"/>
      <c r="E127" s="411"/>
      <c r="F127" s="105"/>
      <c r="G127" s="105"/>
      <c r="H127" s="625"/>
      <c r="I127" s="433"/>
      <c r="J127" s="395" t="e">
        <f>IF(AND(Q127="",#REF!&gt;0,#REF!&lt;5),K127,)</f>
        <v>#REF!</v>
      </c>
      <c r="K127" s="393" t="str">
        <f>IF(D127="","ZZZ9",IF(AND(#REF!&gt;0,#REF!&lt;5),D127&amp;#REF!,D127&amp;"9"))</f>
        <v>ZZZ9</v>
      </c>
      <c r="L127" s="397">
        <f t="shared" si="3"/>
        <v>999</v>
      </c>
      <c r="M127" s="432">
        <f t="shared" si="4"/>
        <v>999</v>
      </c>
      <c r="N127" s="426"/>
      <c r="O127" s="105"/>
      <c r="P127" s="129">
        <f t="shared" si="5"/>
        <v>999</v>
      </c>
      <c r="Q127" s="105"/>
    </row>
    <row r="128" spans="1:17" s="11" customFormat="1" ht="18.899999999999999" customHeight="1" x14ac:dyDescent="0.25">
      <c r="A128" s="398">
        <v>122</v>
      </c>
      <c r="B128" s="103"/>
      <c r="C128" s="103"/>
      <c r="D128" s="104"/>
      <c r="E128" s="411"/>
      <c r="F128" s="105"/>
      <c r="G128" s="105"/>
      <c r="H128" s="625"/>
      <c r="I128" s="433"/>
      <c r="J128" s="395" t="e">
        <f>IF(AND(Q128="",#REF!&gt;0,#REF!&lt;5),K128,)</f>
        <v>#REF!</v>
      </c>
      <c r="K128" s="393" t="str">
        <f>IF(D128="","ZZZ9",IF(AND(#REF!&gt;0,#REF!&lt;5),D128&amp;#REF!,D128&amp;"9"))</f>
        <v>ZZZ9</v>
      </c>
      <c r="L128" s="397">
        <f t="shared" si="3"/>
        <v>999</v>
      </c>
      <c r="M128" s="432">
        <f t="shared" si="4"/>
        <v>999</v>
      </c>
      <c r="N128" s="426"/>
      <c r="O128" s="105"/>
      <c r="P128" s="129">
        <f t="shared" si="5"/>
        <v>999</v>
      </c>
      <c r="Q128" s="105"/>
    </row>
    <row r="129" spans="1:17" s="11" customFormat="1" ht="18.899999999999999" customHeight="1" x14ac:dyDescent="0.25">
      <c r="A129" s="398">
        <v>123</v>
      </c>
      <c r="B129" s="103"/>
      <c r="C129" s="103"/>
      <c r="D129" s="104"/>
      <c r="E129" s="411"/>
      <c r="F129" s="105"/>
      <c r="G129" s="105"/>
      <c r="H129" s="625"/>
      <c r="I129" s="433"/>
      <c r="J129" s="395" t="e">
        <f>IF(AND(Q129="",#REF!&gt;0,#REF!&lt;5),K129,)</f>
        <v>#REF!</v>
      </c>
      <c r="K129" s="393" t="str">
        <f>IF(D129="","ZZZ9",IF(AND(#REF!&gt;0,#REF!&lt;5),D129&amp;#REF!,D129&amp;"9"))</f>
        <v>ZZZ9</v>
      </c>
      <c r="L129" s="397">
        <f t="shared" si="3"/>
        <v>999</v>
      </c>
      <c r="M129" s="432">
        <f t="shared" si="4"/>
        <v>999</v>
      </c>
      <c r="N129" s="426"/>
      <c r="O129" s="105"/>
      <c r="P129" s="129">
        <f t="shared" si="5"/>
        <v>999</v>
      </c>
      <c r="Q129" s="105"/>
    </row>
    <row r="130" spans="1:17" s="11" customFormat="1" ht="18.899999999999999" customHeight="1" x14ac:dyDescent="0.25">
      <c r="A130" s="398">
        <v>124</v>
      </c>
      <c r="B130" s="103"/>
      <c r="C130" s="103"/>
      <c r="D130" s="104"/>
      <c r="E130" s="411"/>
      <c r="F130" s="105"/>
      <c r="G130" s="105"/>
      <c r="H130" s="625"/>
      <c r="I130" s="433"/>
      <c r="J130" s="395" t="e">
        <f>IF(AND(Q130="",#REF!&gt;0,#REF!&lt;5),K130,)</f>
        <v>#REF!</v>
      </c>
      <c r="K130" s="393" t="str">
        <f>IF(D130="","ZZZ9",IF(AND(#REF!&gt;0,#REF!&lt;5),D130&amp;#REF!,D130&amp;"9"))</f>
        <v>ZZZ9</v>
      </c>
      <c r="L130" s="397">
        <f t="shared" si="3"/>
        <v>999</v>
      </c>
      <c r="M130" s="432">
        <f t="shared" si="4"/>
        <v>999</v>
      </c>
      <c r="N130" s="426"/>
      <c r="O130" s="105"/>
      <c r="P130" s="129">
        <f t="shared" si="5"/>
        <v>999</v>
      </c>
      <c r="Q130" s="105"/>
    </row>
    <row r="131" spans="1:17" s="11" customFormat="1" ht="18.899999999999999" customHeight="1" x14ac:dyDescent="0.25">
      <c r="A131" s="398">
        <v>125</v>
      </c>
      <c r="B131" s="103"/>
      <c r="C131" s="103"/>
      <c r="D131" s="104"/>
      <c r="E131" s="411"/>
      <c r="F131" s="105"/>
      <c r="G131" s="105"/>
      <c r="H131" s="625"/>
      <c r="I131" s="433"/>
      <c r="J131" s="395" t="e">
        <f>IF(AND(Q131="",#REF!&gt;0,#REF!&lt;5),K131,)</f>
        <v>#REF!</v>
      </c>
      <c r="K131" s="393" t="str">
        <f>IF(D131="","ZZZ9",IF(AND(#REF!&gt;0,#REF!&lt;5),D131&amp;#REF!,D131&amp;"9"))</f>
        <v>ZZZ9</v>
      </c>
      <c r="L131" s="397">
        <f t="shared" si="3"/>
        <v>999</v>
      </c>
      <c r="M131" s="432">
        <f t="shared" si="4"/>
        <v>999</v>
      </c>
      <c r="N131" s="426"/>
      <c r="O131" s="105"/>
      <c r="P131" s="129">
        <f t="shared" si="5"/>
        <v>999</v>
      </c>
      <c r="Q131" s="105"/>
    </row>
    <row r="132" spans="1:17" s="11" customFormat="1" ht="18.899999999999999" customHeight="1" x14ac:dyDescent="0.25">
      <c r="A132" s="398">
        <v>126</v>
      </c>
      <c r="B132" s="103"/>
      <c r="C132" s="103"/>
      <c r="D132" s="104"/>
      <c r="E132" s="411"/>
      <c r="F132" s="105"/>
      <c r="G132" s="105"/>
      <c r="H132" s="625"/>
      <c r="I132" s="433"/>
      <c r="J132" s="395" t="e">
        <f>IF(AND(Q132="",#REF!&gt;0,#REF!&lt;5),K132,)</f>
        <v>#REF!</v>
      </c>
      <c r="K132" s="393" t="str">
        <f>IF(D132="","ZZZ9",IF(AND(#REF!&gt;0,#REF!&lt;5),D132&amp;#REF!,D132&amp;"9"))</f>
        <v>ZZZ9</v>
      </c>
      <c r="L132" s="397">
        <f t="shared" si="3"/>
        <v>999</v>
      </c>
      <c r="M132" s="432">
        <f t="shared" si="4"/>
        <v>999</v>
      </c>
      <c r="N132" s="426"/>
      <c r="O132" s="105"/>
      <c r="P132" s="129">
        <f t="shared" si="5"/>
        <v>999</v>
      </c>
      <c r="Q132" s="105"/>
    </row>
    <row r="133" spans="1:17" s="11" customFormat="1" ht="18.899999999999999" customHeight="1" x14ac:dyDescent="0.25">
      <c r="A133" s="398">
        <v>127</v>
      </c>
      <c r="B133" s="103"/>
      <c r="C133" s="103"/>
      <c r="D133" s="104"/>
      <c r="E133" s="411"/>
      <c r="F133" s="105"/>
      <c r="G133" s="105"/>
      <c r="H133" s="625"/>
      <c r="I133" s="433"/>
      <c r="J133" s="395" t="e">
        <f>IF(AND(Q133="",#REF!&gt;0,#REF!&lt;5),K133,)</f>
        <v>#REF!</v>
      </c>
      <c r="K133" s="393" t="str">
        <f>IF(D133="","ZZZ9",IF(AND(#REF!&gt;0,#REF!&lt;5),D133&amp;#REF!,D133&amp;"9"))</f>
        <v>ZZZ9</v>
      </c>
      <c r="L133" s="397">
        <f t="shared" si="3"/>
        <v>999</v>
      </c>
      <c r="M133" s="432">
        <f t="shared" si="4"/>
        <v>999</v>
      </c>
      <c r="N133" s="426"/>
      <c r="O133" s="105"/>
      <c r="P133" s="129">
        <f t="shared" si="5"/>
        <v>999</v>
      </c>
      <c r="Q133" s="105"/>
    </row>
    <row r="134" spans="1:17" s="11" customFormat="1" ht="18.899999999999999" customHeight="1" x14ac:dyDescent="0.25">
      <c r="A134" s="398">
        <v>128</v>
      </c>
      <c r="B134" s="103"/>
      <c r="C134" s="103"/>
      <c r="D134" s="104"/>
      <c r="E134" s="411"/>
      <c r="F134" s="105"/>
      <c r="G134" s="105"/>
      <c r="H134" s="625"/>
      <c r="I134" s="433"/>
      <c r="J134" s="395" t="e">
        <f>IF(AND(Q134="",#REF!&gt;0,#REF!&lt;5),K134,)</f>
        <v>#REF!</v>
      </c>
      <c r="K134" s="393" t="str">
        <f>IF(D134="","ZZZ9",IF(AND(#REF!&gt;0,#REF!&lt;5),D134&amp;#REF!,D134&amp;"9"))</f>
        <v>ZZZ9</v>
      </c>
      <c r="L134" s="397">
        <f t="shared" si="3"/>
        <v>999</v>
      </c>
      <c r="M134" s="432">
        <f t="shared" si="4"/>
        <v>999</v>
      </c>
      <c r="N134" s="426"/>
      <c r="O134" s="433"/>
      <c r="P134" s="434">
        <f t="shared" si="5"/>
        <v>999</v>
      </c>
      <c r="Q134" s="433"/>
    </row>
    <row r="135" spans="1:17" x14ac:dyDescent="0.25">
      <c r="A135" s="398">
        <v>129</v>
      </c>
      <c r="B135" s="103"/>
      <c r="C135" s="103"/>
      <c r="D135" s="104"/>
      <c r="E135" s="411"/>
      <c r="F135" s="105"/>
      <c r="G135" s="105"/>
      <c r="H135" s="625"/>
      <c r="I135" s="433"/>
      <c r="J135" s="395" t="e">
        <f>IF(AND(Q135="",#REF!&gt;0,#REF!&lt;5),K135,)</f>
        <v>#REF!</v>
      </c>
      <c r="K135" s="393" t="str">
        <f>IF(D135="","ZZZ9",IF(AND(#REF!&gt;0,#REF!&lt;5),D135&amp;#REF!,D135&amp;"9"))</f>
        <v>ZZZ9</v>
      </c>
      <c r="L135" s="397">
        <f t="shared" si="3"/>
        <v>999</v>
      </c>
      <c r="M135" s="432">
        <f t="shared" si="4"/>
        <v>999</v>
      </c>
      <c r="N135" s="426"/>
      <c r="O135" s="105"/>
      <c r="P135" s="129">
        <f t="shared" si="5"/>
        <v>999</v>
      </c>
      <c r="Q135" s="105"/>
    </row>
    <row r="136" spans="1:17" x14ac:dyDescent="0.25">
      <c r="A136" s="398">
        <v>130</v>
      </c>
      <c r="B136" s="103"/>
      <c r="C136" s="103"/>
      <c r="D136" s="104"/>
      <c r="E136" s="411"/>
      <c r="F136" s="105"/>
      <c r="G136" s="105"/>
      <c r="H136" s="625"/>
      <c r="I136" s="433"/>
      <c r="J136" s="395" t="e">
        <f>IF(AND(Q136="",#REF!&gt;0,#REF!&lt;5),K136,)</f>
        <v>#REF!</v>
      </c>
      <c r="K136" s="393" t="str">
        <f>IF(D136="","ZZZ9",IF(AND(#REF!&gt;0,#REF!&lt;5),D136&amp;#REF!,D136&amp;"9"))</f>
        <v>ZZZ9</v>
      </c>
      <c r="L136" s="397">
        <f t="shared" si="3"/>
        <v>999</v>
      </c>
      <c r="M136" s="432">
        <f t="shared" si="4"/>
        <v>999</v>
      </c>
      <c r="N136" s="426"/>
      <c r="O136" s="105"/>
      <c r="P136" s="129">
        <f t="shared" si="5"/>
        <v>999</v>
      </c>
      <c r="Q136" s="105"/>
    </row>
    <row r="137" spans="1:17" x14ac:dyDescent="0.25">
      <c r="A137" s="398">
        <v>131</v>
      </c>
      <c r="B137" s="103"/>
      <c r="C137" s="103"/>
      <c r="D137" s="104"/>
      <c r="E137" s="411"/>
      <c r="F137" s="105"/>
      <c r="G137" s="105"/>
      <c r="H137" s="625"/>
      <c r="I137" s="433"/>
      <c r="J137" s="395" t="e">
        <f>IF(AND(Q137="",#REF!&gt;0,#REF!&lt;5),K137,)</f>
        <v>#REF!</v>
      </c>
      <c r="K137" s="393" t="str">
        <f>IF(D137="","ZZZ9",IF(AND(#REF!&gt;0,#REF!&lt;5),D137&amp;#REF!,D137&amp;"9"))</f>
        <v>ZZZ9</v>
      </c>
      <c r="L137" s="397">
        <f t="shared" si="3"/>
        <v>999</v>
      </c>
      <c r="M137" s="432">
        <f t="shared" si="4"/>
        <v>999</v>
      </c>
      <c r="N137" s="426"/>
      <c r="O137" s="105"/>
      <c r="P137" s="129">
        <f t="shared" si="5"/>
        <v>999</v>
      </c>
      <c r="Q137" s="105"/>
    </row>
    <row r="138" spans="1:17" x14ac:dyDescent="0.25">
      <c r="A138" s="398">
        <v>132</v>
      </c>
      <c r="B138" s="103"/>
      <c r="C138" s="103"/>
      <c r="D138" s="104"/>
      <c r="E138" s="411"/>
      <c r="F138" s="105"/>
      <c r="G138" s="105"/>
      <c r="H138" s="625"/>
      <c r="I138" s="433"/>
      <c r="J138" s="395" t="e">
        <f>IF(AND(Q138="",#REF!&gt;0,#REF!&lt;5),K138,)</f>
        <v>#REF!</v>
      </c>
      <c r="K138" s="393" t="str">
        <f>IF(D138="","ZZZ9",IF(AND(#REF!&gt;0,#REF!&lt;5),D138&amp;#REF!,D138&amp;"9"))</f>
        <v>ZZZ9</v>
      </c>
      <c r="L138" s="397">
        <f t="shared" si="3"/>
        <v>999</v>
      </c>
      <c r="M138" s="432">
        <f t="shared" si="4"/>
        <v>999</v>
      </c>
      <c r="N138" s="426"/>
      <c r="O138" s="105"/>
      <c r="P138" s="129">
        <f t="shared" si="5"/>
        <v>999</v>
      </c>
      <c r="Q138" s="105"/>
    </row>
    <row r="139" spans="1:17" x14ac:dyDescent="0.25">
      <c r="A139" s="398">
        <v>133</v>
      </c>
      <c r="B139" s="103"/>
      <c r="C139" s="103"/>
      <c r="D139" s="104"/>
      <c r="E139" s="411"/>
      <c r="F139" s="105"/>
      <c r="G139" s="105"/>
      <c r="H139" s="625"/>
      <c r="I139" s="433"/>
      <c r="J139" s="395" t="e">
        <f>IF(AND(Q139="",#REF!&gt;0,#REF!&lt;5),K139,)</f>
        <v>#REF!</v>
      </c>
      <c r="K139" s="393" t="str">
        <f>IF(D139="","ZZZ9",IF(AND(#REF!&gt;0,#REF!&lt;5),D139&amp;#REF!,D139&amp;"9"))</f>
        <v>ZZZ9</v>
      </c>
      <c r="L139" s="397">
        <f t="shared" si="3"/>
        <v>999</v>
      </c>
      <c r="M139" s="432">
        <f t="shared" si="4"/>
        <v>999</v>
      </c>
      <c r="N139" s="426"/>
      <c r="O139" s="105"/>
      <c r="P139" s="129">
        <f t="shared" si="5"/>
        <v>999</v>
      </c>
      <c r="Q139" s="105"/>
    </row>
    <row r="140" spans="1:17" x14ac:dyDescent="0.25">
      <c r="A140" s="398">
        <v>134</v>
      </c>
      <c r="B140" s="103"/>
      <c r="C140" s="103"/>
      <c r="D140" s="104"/>
      <c r="E140" s="411"/>
      <c r="F140" s="105"/>
      <c r="G140" s="105"/>
      <c r="H140" s="625"/>
      <c r="I140" s="433"/>
      <c r="J140" s="395" t="e">
        <f>IF(AND(Q140="",#REF!&gt;0,#REF!&lt;5),K140,)</f>
        <v>#REF!</v>
      </c>
      <c r="K140" s="393" t="str">
        <f>IF(D140="","ZZZ9",IF(AND(#REF!&gt;0,#REF!&lt;5),D140&amp;#REF!,D140&amp;"9"))</f>
        <v>ZZZ9</v>
      </c>
      <c r="L140" s="397">
        <f t="shared" si="3"/>
        <v>999</v>
      </c>
      <c r="M140" s="432">
        <f t="shared" si="4"/>
        <v>999</v>
      </c>
      <c r="N140" s="426"/>
      <c r="O140" s="105"/>
      <c r="P140" s="129">
        <f t="shared" si="5"/>
        <v>999</v>
      </c>
      <c r="Q140" s="105"/>
    </row>
    <row r="141" spans="1:17" x14ac:dyDescent="0.25">
      <c r="A141" s="398">
        <v>135</v>
      </c>
      <c r="B141" s="103"/>
      <c r="C141" s="103"/>
      <c r="D141" s="104"/>
      <c r="E141" s="411"/>
      <c r="F141" s="105"/>
      <c r="G141" s="105"/>
      <c r="H141" s="625"/>
      <c r="I141" s="433"/>
      <c r="J141" s="395" t="e">
        <f>IF(AND(Q141="",#REF!&gt;0,#REF!&lt;5),K141,)</f>
        <v>#REF!</v>
      </c>
      <c r="K141" s="393" t="str">
        <f>IF(D141="","ZZZ9",IF(AND(#REF!&gt;0,#REF!&lt;5),D141&amp;#REF!,D141&amp;"9"))</f>
        <v>ZZZ9</v>
      </c>
      <c r="L141" s="397">
        <f t="shared" si="3"/>
        <v>999</v>
      </c>
      <c r="M141" s="432">
        <f t="shared" si="4"/>
        <v>999</v>
      </c>
      <c r="N141" s="426"/>
      <c r="O141" s="433"/>
      <c r="P141" s="434">
        <f t="shared" si="5"/>
        <v>999</v>
      </c>
      <c r="Q141" s="433"/>
    </row>
    <row r="142" spans="1:17" x14ac:dyDescent="0.25">
      <c r="A142" s="398">
        <v>136</v>
      </c>
      <c r="B142" s="103"/>
      <c r="C142" s="103"/>
      <c r="D142" s="104"/>
      <c r="E142" s="411"/>
      <c r="F142" s="105"/>
      <c r="G142" s="105"/>
      <c r="H142" s="625"/>
      <c r="I142" s="433"/>
      <c r="J142" s="395" t="e">
        <f>IF(AND(Q142="",#REF!&gt;0,#REF!&lt;5),K142,)</f>
        <v>#REF!</v>
      </c>
      <c r="K142" s="393" t="str">
        <f>IF(D142="","ZZZ9",IF(AND(#REF!&gt;0,#REF!&lt;5),D142&amp;#REF!,D142&amp;"9"))</f>
        <v>ZZZ9</v>
      </c>
      <c r="L142" s="397">
        <f t="shared" si="3"/>
        <v>999</v>
      </c>
      <c r="M142" s="432">
        <f t="shared" si="4"/>
        <v>999</v>
      </c>
      <c r="N142" s="426"/>
      <c r="O142" s="105"/>
      <c r="P142" s="129">
        <f t="shared" si="5"/>
        <v>999</v>
      </c>
      <c r="Q142" s="105"/>
    </row>
    <row r="143" spans="1:17" x14ac:dyDescent="0.25">
      <c r="A143" s="398">
        <v>137</v>
      </c>
      <c r="B143" s="103"/>
      <c r="C143" s="103"/>
      <c r="D143" s="104"/>
      <c r="E143" s="411"/>
      <c r="F143" s="105"/>
      <c r="G143" s="105"/>
      <c r="H143" s="625"/>
      <c r="I143" s="433"/>
      <c r="J143" s="395" t="e">
        <f>IF(AND(Q143="",#REF!&gt;0,#REF!&lt;5),K143,)</f>
        <v>#REF!</v>
      </c>
      <c r="K143" s="393" t="str">
        <f>IF(D143="","ZZZ9",IF(AND(#REF!&gt;0,#REF!&lt;5),D143&amp;#REF!,D143&amp;"9"))</f>
        <v>ZZZ9</v>
      </c>
      <c r="L143" s="397">
        <f t="shared" si="3"/>
        <v>999</v>
      </c>
      <c r="M143" s="432">
        <f t="shared" si="4"/>
        <v>999</v>
      </c>
      <c r="N143" s="426"/>
      <c r="O143" s="105"/>
      <c r="P143" s="129">
        <f t="shared" si="5"/>
        <v>999</v>
      </c>
      <c r="Q143" s="105"/>
    </row>
    <row r="144" spans="1:17" x14ac:dyDescent="0.25">
      <c r="A144" s="398">
        <v>138</v>
      </c>
      <c r="B144" s="103"/>
      <c r="C144" s="103"/>
      <c r="D144" s="104"/>
      <c r="E144" s="411"/>
      <c r="F144" s="105"/>
      <c r="G144" s="105"/>
      <c r="H144" s="625"/>
      <c r="I144" s="433"/>
      <c r="J144" s="395" t="e">
        <f>IF(AND(Q144="",#REF!&gt;0,#REF!&lt;5),K144,)</f>
        <v>#REF!</v>
      </c>
      <c r="K144" s="393" t="str">
        <f>IF(D144="","ZZZ9",IF(AND(#REF!&gt;0,#REF!&lt;5),D144&amp;#REF!,D144&amp;"9"))</f>
        <v>ZZZ9</v>
      </c>
      <c r="L144" s="397">
        <f t="shared" si="3"/>
        <v>999</v>
      </c>
      <c r="M144" s="432">
        <f t="shared" si="4"/>
        <v>999</v>
      </c>
      <c r="N144" s="426"/>
      <c r="O144" s="105"/>
      <c r="P144" s="129">
        <f t="shared" si="5"/>
        <v>999</v>
      </c>
      <c r="Q144" s="105"/>
    </row>
    <row r="145" spans="1:17" x14ac:dyDescent="0.25">
      <c r="A145" s="398">
        <v>139</v>
      </c>
      <c r="B145" s="103"/>
      <c r="C145" s="103"/>
      <c r="D145" s="104"/>
      <c r="E145" s="411"/>
      <c r="F145" s="105"/>
      <c r="G145" s="105"/>
      <c r="H145" s="625"/>
      <c r="I145" s="433"/>
      <c r="J145" s="395" t="e">
        <f>IF(AND(Q145="",#REF!&gt;0,#REF!&lt;5),K145,)</f>
        <v>#REF!</v>
      </c>
      <c r="K145" s="393" t="str">
        <f>IF(D145="","ZZZ9",IF(AND(#REF!&gt;0,#REF!&lt;5),D145&amp;#REF!,D145&amp;"9"))</f>
        <v>ZZZ9</v>
      </c>
      <c r="L145" s="397">
        <f t="shared" si="3"/>
        <v>999</v>
      </c>
      <c r="M145" s="432">
        <f t="shared" si="4"/>
        <v>999</v>
      </c>
      <c r="N145" s="426"/>
      <c r="O145" s="105"/>
      <c r="P145" s="129">
        <f t="shared" si="5"/>
        <v>999</v>
      </c>
      <c r="Q145" s="105"/>
    </row>
    <row r="146" spans="1:17" x14ac:dyDescent="0.25">
      <c r="A146" s="398">
        <v>140</v>
      </c>
      <c r="B146" s="103"/>
      <c r="C146" s="103"/>
      <c r="D146" s="104"/>
      <c r="E146" s="411"/>
      <c r="F146" s="105"/>
      <c r="G146" s="105"/>
      <c r="H146" s="625"/>
      <c r="I146" s="433"/>
      <c r="J146" s="395" t="e">
        <f>IF(AND(Q146="",#REF!&gt;0,#REF!&lt;5),K146,)</f>
        <v>#REF!</v>
      </c>
      <c r="K146" s="393" t="str">
        <f>IF(D146="","ZZZ9",IF(AND(#REF!&gt;0,#REF!&lt;5),D146&amp;#REF!,D146&amp;"9"))</f>
        <v>ZZZ9</v>
      </c>
      <c r="L146" s="397">
        <f t="shared" si="3"/>
        <v>999</v>
      </c>
      <c r="M146" s="432">
        <f t="shared" si="4"/>
        <v>999</v>
      </c>
      <c r="N146" s="426"/>
      <c r="O146" s="105"/>
      <c r="P146" s="129">
        <f t="shared" si="5"/>
        <v>999</v>
      </c>
      <c r="Q146" s="105"/>
    </row>
    <row r="147" spans="1:17" x14ac:dyDescent="0.25">
      <c r="A147" s="398">
        <v>141</v>
      </c>
      <c r="B147" s="103"/>
      <c r="C147" s="103"/>
      <c r="D147" s="104"/>
      <c r="E147" s="411"/>
      <c r="F147" s="105"/>
      <c r="G147" s="105"/>
      <c r="H147" s="625"/>
      <c r="I147" s="433"/>
      <c r="J147" s="395" t="e">
        <f>IF(AND(Q147="",#REF!&gt;0,#REF!&lt;5),K147,)</f>
        <v>#REF!</v>
      </c>
      <c r="K147" s="393" t="str">
        <f>IF(D147="","ZZZ9",IF(AND(#REF!&gt;0,#REF!&lt;5),D147&amp;#REF!,D147&amp;"9"))</f>
        <v>ZZZ9</v>
      </c>
      <c r="L147" s="397">
        <f t="shared" si="3"/>
        <v>999</v>
      </c>
      <c r="M147" s="432">
        <f t="shared" si="4"/>
        <v>999</v>
      </c>
      <c r="N147" s="426"/>
      <c r="O147" s="105"/>
      <c r="P147" s="129">
        <f t="shared" si="5"/>
        <v>999</v>
      </c>
      <c r="Q147" s="105"/>
    </row>
    <row r="148" spans="1:17" x14ac:dyDescent="0.25">
      <c r="A148" s="398">
        <v>142</v>
      </c>
      <c r="B148" s="103"/>
      <c r="C148" s="103"/>
      <c r="D148" s="104"/>
      <c r="E148" s="411"/>
      <c r="F148" s="105"/>
      <c r="G148" s="105"/>
      <c r="H148" s="625"/>
      <c r="I148" s="433"/>
      <c r="J148" s="395" t="e">
        <f>IF(AND(Q148="",#REF!&gt;0,#REF!&lt;5),K148,)</f>
        <v>#REF!</v>
      </c>
      <c r="K148" s="393" t="str">
        <f>IF(D148="","ZZZ9",IF(AND(#REF!&gt;0,#REF!&lt;5),D148&amp;#REF!,D148&amp;"9"))</f>
        <v>ZZZ9</v>
      </c>
      <c r="L148" s="397">
        <f t="shared" si="3"/>
        <v>999</v>
      </c>
      <c r="M148" s="432">
        <f t="shared" si="4"/>
        <v>999</v>
      </c>
      <c r="N148" s="426"/>
      <c r="O148" s="433"/>
      <c r="P148" s="434">
        <f t="shared" si="5"/>
        <v>999</v>
      </c>
      <c r="Q148" s="433"/>
    </row>
    <row r="149" spans="1:17" x14ac:dyDescent="0.25">
      <c r="A149" s="398">
        <v>143</v>
      </c>
      <c r="B149" s="103"/>
      <c r="C149" s="103"/>
      <c r="D149" s="104"/>
      <c r="E149" s="411"/>
      <c r="F149" s="105"/>
      <c r="G149" s="105"/>
      <c r="H149" s="625"/>
      <c r="I149" s="433"/>
      <c r="J149" s="395" t="e">
        <f>IF(AND(Q149="",#REF!&gt;0,#REF!&lt;5),K149,)</f>
        <v>#REF!</v>
      </c>
      <c r="K149" s="393" t="str">
        <f>IF(D149="","ZZZ9",IF(AND(#REF!&gt;0,#REF!&lt;5),D149&amp;#REF!,D149&amp;"9"))</f>
        <v>ZZZ9</v>
      </c>
      <c r="L149" s="397">
        <f t="shared" si="3"/>
        <v>999</v>
      </c>
      <c r="M149" s="432">
        <f t="shared" si="4"/>
        <v>999</v>
      </c>
      <c r="N149" s="426"/>
      <c r="O149" s="105"/>
      <c r="P149" s="129">
        <f t="shared" si="5"/>
        <v>999</v>
      </c>
      <c r="Q149" s="105"/>
    </row>
    <row r="150" spans="1:17" x14ac:dyDescent="0.25">
      <c r="A150" s="398">
        <v>144</v>
      </c>
      <c r="B150" s="103"/>
      <c r="C150" s="103"/>
      <c r="D150" s="104"/>
      <c r="E150" s="411"/>
      <c r="F150" s="105"/>
      <c r="G150" s="105"/>
      <c r="H150" s="625"/>
      <c r="I150" s="433"/>
      <c r="J150" s="395" t="e">
        <f>IF(AND(Q150="",#REF!&gt;0,#REF!&lt;5),K150,)</f>
        <v>#REF!</v>
      </c>
      <c r="K150" s="393" t="str">
        <f>IF(D150="","ZZZ9",IF(AND(#REF!&gt;0,#REF!&lt;5),D150&amp;#REF!,D150&amp;"9"))</f>
        <v>ZZZ9</v>
      </c>
      <c r="L150" s="397">
        <f t="shared" si="3"/>
        <v>999</v>
      </c>
      <c r="M150" s="432">
        <f t="shared" si="4"/>
        <v>999</v>
      </c>
      <c r="N150" s="426"/>
      <c r="O150" s="105"/>
      <c r="P150" s="129">
        <f t="shared" si="5"/>
        <v>999</v>
      </c>
      <c r="Q150" s="105"/>
    </row>
    <row r="151" spans="1:17" x14ac:dyDescent="0.25">
      <c r="A151" s="398">
        <v>145</v>
      </c>
      <c r="B151" s="103"/>
      <c r="C151" s="103"/>
      <c r="D151" s="104"/>
      <c r="E151" s="411"/>
      <c r="F151" s="105"/>
      <c r="G151" s="105"/>
      <c r="H151" s="625"/>
      <c r="I151" s="433"/>
      <c r="J151" s="395" t="e">
        <f>IF(AND(Q151="",#REF!&gt;0,#REF!&lt;5),K151,)</f>
        <v>#REF!</v>
      </c>
      <c r="K151" s="393" t="str">
        <f>IF(D151="","ZZZ9",IF(AND(#REF!&gt;0,#REF!&lt;5),D151&amp;#REF!,D151&amp;"9"))</f>
        <v>ZZZ9</v>
      </c>
      <c r="L151" s="397">
        <f t="shared" si="3"/>
        <v>999</v>
      </c>
      <c r="M151" s="432">
        <f t="shared" si="4"/>
        <v>999</v>
      </c>
      <c r="N151" s="426"/>
      <c r="O151" s="105"/>
      <c r="P151" s="129">
        <f t="shared" si="5"/>
        <v>999</v>
      </c>
      <c r="Q151" s="105"/>
    </row>
    <row r="152" spans="1:17" x14ac:dyDescent="0.25">
      <c r="A152" s="398">
        <v>146</v>
      </c>
      <c r="B152" s="103"/>
      <c r="C152" s="103"/>
      <c r="D152" s="104"/>
      <c r="E152" s="411"/>
      <c r="F152" s="105"/>
      <c r="G152" s="105"/>
      <c r="H152" s="625"/>
      <c r="I152" s="433"/>
      <c r="J152" s="395" t="e">
        <f>IF(AND(Q152="",#REF!&gt;0,#REF!&lt;5),K152,)</f>
        <v>#REF!</v>
      </c>
      <c r="K152" s="393" t="str">
        <f>IF(D152="","ZZZ9",IF(AND(#REF!&gt;0,#REF!&lt;5),D152&amp;#REF!,D152&amp;"9"))</f>
        <v>ZZZ9</v>
      </c>
      <c r="L152" s="397">
        <f t="shared" si="3"/>
        <v>999</v>
      </c>
      <c r="M152" s="432">
        <f t="shared" si="4"/>
        <v>999</v>
      </c>
      <c r="N152" s="426"/>
      <c r="O152" s="105"/>
      <c r="P152" s="129">
        <f t="shared" si="5"/>
        <v>999</v>
      </c>
      <c r="Q152" s="105"/>
    </row>
    <row r="153" spans="1:17" x14ac:dyDescent="0.25">
      <c r="A153" s="398">
        <v>147</v>
      </c>
      <c r="B153" s="103"/>
      <c r="C153" s="103"/>
      <c r="D153" s="104"/>
      <c r="E153" s="411"/>
      <c r="F153" s="105"/>
      <c r="G153" s="105"/>
      <c r="H153" s="625"/>
      <c r="I153" s="433"/>
      <c r="J153" s="395" t="e">
        <f>IF(AND(Q153="",#REF!&gt;0,#REF!&lt;5),K153,)</f>
        <v>#REF!</v>
      </c>
      <c r="K153" s="393" t="str">
        <f>IF(D153="","ZZZ9",IF(AND(#REF!&gt;0,#REF!&lt;5),D153&amp;#REF!,D153&amp;"9"))</f>
        <v>ZZZ9</v>
      </c>
      <c r="L153" s="397">
        <f t="shared" si="3"/>
        <v>999</v>
      </c>
      <c r="M153" s="432">
        <f t="shared" si="4"/>
        <v>999</v>
      </c>
      <c r="N153" s="426"/>
      <c r="O153" s="105"/>
      <c r="P153" s="129">
        <f t="shared" si="5"/>
        <v>999</v>
      </c>
      <c r="Q153" s="105"/>
    </row>
    <row r="154" spans="1:17" x14ac:dyDescent="0.25">
      <c r="A154" s="398">
        <v>148</v>
      </c>
      <c r="B154" s="103"/>
      <c r="C154" s="103"/>
      <c r="D154" s="104"/>
      <c r="E154" s="411"/>
      <c r="F154" s="105"/>
      <c r="G154" s="105"/>
      <c r="H154" s="625"/>
      <c r="I154" s="433"/>
      <c r="J154" s="395" t="e">
        <f>IF(AND(Q154="",#REF!&gt;0,#REF!&lt;5),K154,)</f>
        <v>#REF!</v>
      </c>
      <c r="K154" s="393" t="str">
        <f>IF(D154="","ZZZ9",IF(AND(#REF!&gt;0,#REF!&lt;5),D154&amp;#REF!,D154&amp;"9"))</f>
        <v>ZZZ9</v>
      </c>
      <c r="L154" s="397">
        <f t="shared" si="3"/>
        <v>999</v>
      </c>
      <c r="M154" s="432">
        <f t="shared" si="4"/>
        <v>999</v>
      </c>
      <c r="N154" s="426"/>
      <c r="O154" s="105"/>
      <c r="P154" s="129">
        <f t="shared" si="5"/>
        <v>999</v>
      </c>
      <c r="Q154" s="105"/>
    </row>
    <row r="155" spans="1:17" x14ac:dyDescent="0.25">
      <c r="A155" s="398">
        <v>149</v>
      </c>
      <c r="B155" s="103"/>
      <c r="C155" s="103"/>
      <c r="D155" s="104"/>
      <c r="E155" s="411"/>
      <c r="F155" s="105"/>
      <c r="G155" s="105"/>
      <c r="H155" s="625"/>
      <c r="I155" s="433"/>
      <c r="J155" s="395" t="e">
        <f>IF(AND(Q155="",#REF!&gt;0,#REF!&lt;5),K155,)</f>
        <v>#REF!</v>
      </c>
      <c r="K155" s="393" t="str">
        <f>IF(D155="","ZZZ9",IF(AND(#REF!&gt;0,#REF!&lt;5),D155&amp;#REF!,D155&amp;"9"))</f>
        <v>ZZZ9</v>
      </c>
      <c r="L155" s="397">
        <f t="shared" si="3"/>
        <v>999</v>
      </c>
      <c r="M155" s="432">
        <f t="shared" si="4"/>
        <v>999</v>
      </c>
      <c r="N155" s="426"/>
      <c r="O155" s="105"/>
      <c r="P155" s="129">
        <f t="shared" si="5"/>
        <v>999</v>
      </c>
      <c r="Q155" s="105"/>
    </row>
    <row r="156" spans="1:17" x14ac:dyDescent="0.25">
      <c r="A156" s="398">
        <v>150</v>
      </c>
      <c r="B156" s="103"/>
      <c r="C156" s="103"/>
      <c r="D156" s="104"/>
      <c r="E156" s="411"/>
      <c r="F156" s="105"/>
      <c r="G156" s="105"/>
      <c r="H156" s="625"/>
      <c r="I156" s="433"/>
      <c r="J156" s="395" t="e">
        <f>IF(AND(Q156="",#REF!&gt;0,#REF!&lt;5),K156,)</f>
        <v>#REF!</v>
      </c>
      <c r="K156" s="393" t="str">
        <f>IF(D156="","ZZZ9",IF(AND(#REF!&gt;0,#REF!&lt;5),D156&amp;#REF!,D156&amp;"9"))</f>
        <v>ZZZ9</v>
      </c>
      <c r="L156" s="397">
        <f t="shared" si="3"/>
        <v>999</v>
      </c>
      <c r="M156" s="432">
        <f t="shared" si="4"/>
        <v>999</v>
      </c>
      <c r="N156" s="426"/>
      <c r="O156" s="105"/>
      <c r="P156" s="129">
        <f t="shared" si="5"/>
        <v>999</v>
      </c>
      <c r="Q156" s="105"/>
    </row>
  </sheetData>
  <conditionalFormatting sqref="A7:D156">
    <cfRule type="expression" dxfId="451" priority="14" stopIfTrue="1">
      <formula>$Q7&gt;=1</formula>
    </cfRule>
  </conditionalFormatting>
  <conditionalFormatting sqref="B7:D37">
    <cfRule type="expression" dxfId="450" priority="1" stopIfTrue="1">
      <formula>$Q7&gt;=1</formula>
    </cfRule>
  </conditionalFormatting>
  <conditionalFormatting sqref="E7:E14">
    <cfRule type="expression" dxfId="449" priority="6" stopIfTrue="1">
      <formula>AND(ROUNDDOWN(($A$4-E7)/365.25,0)&lt;=13,G7&lt;&gt;"OK")</formula>
    </cfRule>
    <cfRule type="expression" dxfId="448" priority="7" stopIfTrue="1">
      <formula>AND(ROUNDDOWN(($A$4-E7)/365.25,0)&lt;=14,G7&lt;&gt;"OK")</formula>
    </cfRule>
    <cfRule type="expression" dxfId="447" priority="8" stopIfTrue="1">
      <formula>AND(ROUNDDOWN(($A$4-E7)/365.25,0)&lt;=17,G7&lt;&gt;"OK")</formula>
    </cfRule>
    <cfRule type="expression" dxfId="446" priority="11" stopIfTrue="1">
      <formula>AND(ROUNDDOWN(($A$4-E7)/365.25,0)&lt;=13,G7&lt;&gt;"OK")</formula>
    </cfRule>
    <cfRule type="expression" dxfId="445" priority="12" stopIfTrue="1">
      <formula>AND(ROUNDDOWN(($A$4-E7)/365.25,0)&lt;=14,G7&lt;&gt;"OK")</formula>
    </cfRule>
    <cfRule type="expression" dxfId="444" priority="13" stopIfTrue="1">
      <formula>AND(ROUNDDOWN(($A$4-E7)/365.25,0)&lt;=17,G7&lt;&gt;"OK")</formula>
    </cfRule>
  </conditionalFormatting>
  <conditionalFormatting sqref="E7:E27 E29:E37">
    <cfRule type="expression" dxfId="443" priority="2" stopIfTrue="1">
      <formula>AND(ROUNDDOWN(($A$4-E7)/365.25,0)&lt;=13,G7&lt;&gt;"OK")</formula>
    </cfRule>
    <cfRule type="expression" dxfId="442" priority="3" stopIfTrue="1">
      <formula>AND(ROUNDDOWN(($A$4-E7)/365.25,0)&lt;=14,G7&lt;&gt;"OK")</formula>
    </cfRule>
    <cfRule type="expression" dxfId="441" priority="4" stopIfTrue="1">
      <formula>AND(ROUNDDOWN(($A$4-E7)/365.25,0)&lt;=17,G7&lt;&gt;"OK")</formula>
    </cfRule>
  </conditionalFormatting>
  <conditionalFormatting sqref="E7:E156">
    <cfRule type="expression" dxfId="440" priority="16" stopIfTrue="1">
      <formula>AND(ROUNDDOWN(($A$4-E7)/365.25,0)&lt;=13,G7&lt;&gt;"OK")</formula>
    </cfRule>
    <cfRule type="expression" dxfId="439" priority="17" stopIfTrue="1">
      <formula>AND(ROUNDDOWN(($A$4-E7)/365.25,0)&lt;=14,G7&lt;&gt;"OK")</formula>
    </cfRule>
    <cfRule type="expression" dxfId="438" priority="18" stopIfTrue="1">
      <formula>AND(ROUNDDOWN(($A$4-E7)/365.25,0)&lt;=17,G7&lt;&gt;"OK")</formula>
    </cfRule>
  </conditionalFormatting>
  <conditionalFormatting sqref="J7:J156">
    <cfRule type="cellIs" dxfId="437"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88129"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ED76E-8A86-4BE3-8DA0-7EA5098A2CF6}">
  <sheetPr codeName="Munka23">
    <tabColor indexed="11"/>
  </sheetPr>
  <dimension ref="A1:AK41"/>
  <sheetViews>
    <sheetView workbookViewId="0">
      <selection activeCell="O13" sqref="O13"/>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8.44140625" customWidth="1"/>
    <col min="11" max="13" width="8.5546875" customWidth="1"/>
    <col min="15" max="15" width="5.5546875" customWidth="1"/>
    <col min="16" max="16" width="4.5546875" customWidth="1"/>
    <col min="17" max="17" width="11.6640625" customWidth="1"/>
    <col min="25" max="25" width="10.33203125" hidden="1" customWidth="1"/>
    <col min="26" max="37" width="0" hidden="1" customWidth="1"/>
  </cols>
  <sheetData>
    <row r="1" spans="1:37" ht="24.6" x14ac:dyDescent="0.25">
      <c r="A1" s="769" t="str">
        <f>Altalanos!$A$6</f>
        <v>Diákolimpiai Döntő</v>
      </c>
      <c r="B1" s="769"/>
      <c r="C1" s="769"/>
      <c r="D1" s="769"/>
      <c r="E1" s="769"/>
      <c r="F1" s="769"/>
      <c r="G1" s="470"/>
      <c r="H1" s="473" t="s">
        <v>123</v>
      </c>
      <c r="I1" s="471"/>
      <c r="J1" s="472"/>
      <c r="L1" s="474"/>
      <c r="M1" s="475"/>
      <c r="N1" s="136"/>
      <c r="O1" s="136" t="s">
        <v>71</v>
      </c>
      <c r="P1" s="136"/>
      <c r="Q1" s="135"/>
      <c r="R1" s="136"/>
      <c r="AB1" s="605" t="e">
        <f>IF(Y5=1,CONCATENATE(VLOOKUP(Y3,AA16:AH27,2)),CONCATENATE(VLOOKUP(Y3,AA2:AK13,2)))</f>
        <v>#N/A</v>
      </c>
      <c r="AC1" s="605" t="e">
        <f>IF(Y5=1,CONCATENATE(VLOOKUP(Y3,AA16:AK27,3)),CONCATENATE(VLOOKUP(Y3,AA2:AK13,3)))</f>
        <v>#N/A</v>
      </c>
      <c r="AD1" s="605" t="e">
        <f>IF(Y5=1,CONCATENATE(VLOOKUP(Y3,AA16:AK27,4)),CONCATENATE(VLOOKUP(Y3,AA2:AK13,4)))</f>
        <v>#N/A</v>
      </c>
      <c r="AE1" s="605" t="e">
        <f>IF(Y5=1,CONCATENATE(VLOOKUP(Y3,AA16:AK27,5)),CONCATENATE(VLOOKUP(Y3,AA2:AK13,5)))</f>
        <v>#N/A</v>
      </c>
      <c r="AF1" s="605" t="e">
        <f>IF(Y5=1,CONCATENATE(VLOOKUP(Y3,AA16:AK27,6)),CONCATENATE(VLOOKUP(Y3,AA2:AK13,6)))</f>
        <v>#N/A</v>
      </c>
      <c r="AG1" s="605" t="e">
        <f>IF(Y5=1,CONCATENATE(VLOOKUP(Y3,AA16:AK27,7)),CONCATENATE(VLOOKUP(Y3,AA2:AK13,7)))</f>
        <v>#N/A</v>
      </c>
      <c r="AH1" s="605" t="e">
        <f>IF(Y5=1,CONCATENATE(VLOOKUP(Y3,AA16:AK27,8)),CONCATENATE(VLOOKUP(Y3,AA2:AK13,8)))</f>
        <v>#N/A</v>
      </c>
      <c r="AI1" s="605" t="e">
        <f>IF(Y5=1,CONCATENATE(VLOOKUP(Y3,AA16:AK27,9)),CONCATENATE(VLOOKUP(Y3,AA2:AK13,9)))</f>
        <v>#N/A</v>
      </c>
      <c r="AJ1" s="605" t="e">
        <f>IF(Y5=1,CONCATENATE(VLOOKUP(Y3,AA16:AK27,10)),CONCATENATE(VLOOKUP(Y3,AA2:AK13,10)))</f>
        <v>#N/A</v>
      </c>
      <c r="AK1" s="605" t="e">
        <f>IF(Y5=1,CONCATENATE(VLOOKUP(Y3,AA16:AK27,11)),CONCATENATE(VLOOKUP(Y3,AA2:AK13,11)))</f>
        <v>#N/A</v>
      </c>
    </row>
    <row r="2" spans="1:37" x14ac:dyDescent="0.25">
      <c r="A2" s="476" t="s">
        <v>122</v>
      </c>
      <c r="B2" s="477"/>
      <c r="C2" s="477"/>
      <c r="D2" s="477"/>
      <c r="E2" s="701">
        <f>Altalanos!$C$8</f>
        <v>0</v>
      </c>
      <c r="F2" s="477"/>
      <c r="G2" s="478"/>
      <c r="H2" s="479"/>
      <c r="I2" s="479"/>
      <c r="J2" s="480"/>
      <c r="K2" s="474"/>
      <c r="L2" s="474"/>
      <c r="M2" s="474"/>
      <c r="N2" s="138"/>
      <c r="O2" s="108"/>
      <c r="P2" s="138"/>
      <c r="Q2" s="108"/>
      <c r="R2" s="138"/>
      <c r="Y2" s="600"/>
      <c r="Z2" s="599"/>
      <c r="AA2" s="599" t="s">
        <v>164</v>
      </c>
      <c r="AB2" s="590">
        <v>150</v>
      </c>
      <c r="AC2" s="590">
        <v>120</v>
      </c>
      <c r="AD2" s="590">
        <v>100</v>
      </c>
      <c r="AE2" s="590">
        <v>80</v>
      </c>
      <c r="AF2" s="590">
        <v>70</v>
      </c>
      <c r="AG2" s="590">
        <v>60</v>
      </c>
      <c r="AH2" s="590">
        <v>55</v>
      </c>
      <c r="AI2" s="590">
        <v>50</v>
      </c>
      <c r="AJ2" s="590">
        <v>45</v>
      </c>
      <c r="AK2" s="590">
        <v>40</v>
      </c>
    </row>
    <row r="3" spans="1:37" x14ac:dyDescent="0.25">
      <c r="A3" s="54" t="s">
        <v>82</v>
      </c>
      <c r="B3" s="54"/>
      <c r="C3" s="54"/>
      <c r="D3" s="54"/>
      <c r="E3" s="54" t="s">
        <v>79</v>
      </c>
      <c r="F3" s="54"/>
      <c r="G3" s="54"/>
      <c r="H3" s="54" t="s">
        <v>87</v>
      </c>
      <c r="I3" s="54"/>
      <c r="J3" s="140"/>
      <c r="K3" s="54"/>
      <c r="L3" s="55" t="s">
        <v>88</v>
      </c>
      <c r="M3" s="54"/>
      <c r="N3" s="548"/>
      <c r="O3" s="547"/>
      <c r="P3" s="548"/>
      <c r="Q3" s="589" t="s">
        <v>178</v>
      </c>
      <c r="R3" s="590" t="s">
        <v>184</v>
      </c>
      <c r="Y3" s="599">
        <f>IF(H4="OB","A",IF(H4="IX","W",H4))</f>
        <v>0</v>
      </c>
      <c r="Z3" s="599"/>
      <c r="AA3" s="599" t="s">
        <v>194</v>
      </c>
      <c r="AB3" s="590">
        <v>120</v>
      </c>
      <c r="AC3" s="590">
        <v>90</v>
      </c>
      <c r="AD3" s="590">
        <v>65</v>
      </c>
      <c r="AE3" s="590">
        <v>55</v>
      </c>
      <c r="AF3" s="590">
        <v>50</v>
      </c>
      <c r="AG3" s="590">
        <v>45</v>
      </c>
      <c r="AH3" s="590">
        <v>40</v>
      </c>
      <c r="AI3" s="590">
        <v>35</v>
      </c>
      <c r="AJ3" s="590">
        <v>25</v>
      </c>
      <c r="AK3" s="590">
        <v>20</v>
      </c>
    </row>
    <row r="4" spans="1:37" ht="13.8" thickBot="1" x14ac:dyDescent="0.3">
      <c r="A4" s="770" t="str">
        <f>Altalanos!$A$10</f>
        <v xml:space="preserve">2026. május 7. </v>
      </c>
      <c r="B4" s="770"/>
      <c r="C4" s="770"/>
      <c r="D4" s="481"/>
      <c r="E4" s="482" t="str">
        <f>Altalanos!$C$10</f>
        <v>Gyula</v>
      </c>
      <c r="F4" s="482"/>
      <c r="G4" s="482"/>
      <c r="H4" s="485"/>
      <c r="I4" s="482"/>
      <c r="J4" s="484"/>
      <c r="K4" s="485"/>
      <c r="L4" s="487" t="str">
        <f>Altalanos!$E$10</f>
        <v>Kovács Zoltán</v>
      </c>
      <c r="M4" s="485"/>
      <c r="N4" s="550"/>
      <c r="O4" s="551"/>
      <c r="P4" s="550"/>
      <c r="Q4" s="591" t="s">
        <v>185</v>
      </c>
      <c r="R4" s="592" t="s">
        <v>180</v>
      </c>
      <c r="Y4" s="599"/>
      <c r="Z4" s="599"/>
      <c r="AA4" s="599" t="s">
        <v>195</v>
      </c>
      <c r="AB4" s="590">
        <v>90</v>
      </c>
      <c r="AC4" s="590">
        <v>60</v>
      </c>
      <c r="AD4" s="590">
        <v>45</v>
      </c>
      <c r="AE4" s="590">
        <v>34</v>
      </c>
      <c r="AF4" s="590">
        <v>27</v>
      </c>
      <c r="AG4" s="590">
        <v>22</v>
      </c>
      <c r="AH4" s="590">
        <v>18</v>
      </c>
      <c r="AI4" s="590">
        <v>15</v>
      </c>
      <c r="AJ4" s="590">
        <v>12</v>
      </c>
      <c r="AK4" s="590">
        <v>9</v>
      </c>
    </row>
    <row r="5" spans="1:37" x14ac:dyDescent="0.25">
      <c r="A5" s="37"/>
      <c r="B5" s="37" t="s">
        <v>118</v>
      </c>
      <c r="C5" s="543" t="s">
        <v>162</v>
      </c>
      <c r="D5" s="37" t="s">
        <v>105</v>
      </c>
      <c r="E5" s="37" t="s">
        <v>167</v>
      </c>
      <c r="F5" s="37"/>
      <c r="G5" s="37" t="s">
        <v>86</v>
      </c>
      <c r="H5" s="37"/>
      <c r="I5" s="37" t="s">
        <v>90</v>
      </c>
      <c r="J5" s="37"/>
      <c r="K5" s="576" t="s">
        <v>168</v>
      </c>
      <c r="L5" s="576" t="s">
        <v>169</v>
      </c>
      <c r="M5" s="576" t="s">
        <v>170</v>
      </c>
      <c r="Q5" s="593" t="s">
        <v>186</v>
      </c>
      <c r="R5" s="594" t="s">
        <v>182</v>
      </c>
      <c r="Y5" s="599">
        <f>IF(OR(Altalanos!$A$8="F1",Altalanos!$A$8="F2",Altalanos!$A$8="N1",Altalanos!$A$8="N2"),1,2)</f>
        <v>2</v>
      </c>
      <c r="Z5" s="599"/>
      <c r="AA5" s="599" t="s">
        <v>196</v>
      </c>
      <c r="AB5" s="590">
        <v>60</v>
      </c>
      <c r="AC5" s="590">
        <v>40</v>
      </c>
      <c r="AD5" s="590">
        <v>30</v>
      </c>
      <c r="AE5" s="590">
        <v>20</v>
      </c>
      <c r="AF5" s="590">
        <v>18</v>
      </c>
      <c r="AG5" s="590">
        <v>15</v>
      </c>
      <c r="AH5" s="590">
        <v>12</v>
      </c>
      <c r="AI5" s="590">
        <v>10</v>
      </c>
      <c r="AJ5" s="590">
        <v>8</v>
      </c>
      <c r="AK5" s="590">
        <v>6</v>
      </c>
    </row>
    <row r="6" spans="1:37" x14ac:dyDescent="0.25">
      <c r="A6" s="521"/>
      <c r="B6" s="521"/>
      <c r="C6" s="575"/>
      <c r="D6" s="521"/>
      <c r="E6" s="521"/>
      <c r="F6" s="521"/>
      <c r="G6" s="521"/>
      <c r="H6" s="521"/>
      <c r="I6" s="521"/>
      <c r="J6" s="521"/>
      <c r="K6" s="521"/>
      <c r="L6" s="521"/>
      <c r="M6" s="521"/>
      <c r="Y6" s="599"/>
      <c r="Z6" s="599"/>
      <c r="AA6" s="599" t="s">
        <v>197</v>
      </c>
      <c r="AB6" s="590">
        <v>40</v>
      </c>
      <c r="AC6" s="590">
        <v>25</v>
      </c>
      <c r="AD6" s="590">
        <v>18</v>
      </c>
      <c r="AE6" s="590">
        <v>13</v>
      </c>
      <c r="AF6" s="590">
        <v>10</v>
      </c>
      <c r="AG6" s="590">
        <v>8</v>
      </c>
      <c r="AH6" s="590">
        <v>6</v>
      </c>
      <c r="AI6" s="590">
        <v>5</v>
      </c>
      <c r="AJ6" s="590">
        <v>4</v>
      </c>
      <c r="AK6" s="590">
        <v>3</v>
      </c>
    </row>
    <row r="7" spans="1:37" x14ac:dyDescent="0.25">
      <c r="A7" s="552" t="s">
        <v>164</v>
      </c>
      <c r="B7" s="577"/>
      <c r="C7" s="545" t="str">
        <f>IF($B7="","",VLOOKUP($B7,'1MD ELO (3)'!$A$7:$O$22,5))</f>
        <v/>
      </c>
      <c r="D7" s="545" t="str">
        <f>IF($B7="","",VLOOKUP($B7,'1MD ELO (3)'!$A$7:$O$22,15))</f>
        <v/>
      </c>
      <c r="E7" s="540" t="str">
        <f>UPPER(IF($B7="","",VLOOKUP($B7,'1MD ELO (3)'!$A$7:$O$22,2)))</f>
        <v/>
      </c>
      <c r="F7" s="546"/>
      <c r="G7" s="540" t="str">
        <f>IF($B7="","",VLOOKUP($B7,'1MD ELO (3)'!$A$7:$O$22,3))</f>
        <v/>
      </c>
      <c r="H7" s="546"/>
      <c r="I7" s="540" t="str">
        <f>IF($B7="","",VLOOKUP($B7,'1MD ELO (3)'!$A$7:$O$22,4))</f>
        <v/>
      </c>
      <c r="J7" s="521"/>
      <c r="K7" s="606"/>
      <c r="L7" s="601" t="str">
        <f>IF(K7="","",CONCATENATE(VLOOKUP($Y$3,$AB$1:$AK$1,K7)," pont"))</f>
        <v/>
      </c>
      <c r="M7" s="607"/>
      <c r="Y7" s="599"/>
      <c r="Z7" s="599"/>
      <c r="AA7" s="599" t="s">
        <v>198</v>
      </c>
      <c r="AB7" s="590">
        <v>25</v>
      </c>
      <c r="AC7" s="590">
        <v>15</v>
      </c>
      <c r="AD7" s="590">
        <v>13</v>
      </c>
      <c r="AE7" s="590">
        <v>8</v>
      </c>
      <c r="AF7" s="590">
        <v>6</v>
      </c>
      <c r="AG7" s="590">
        <v>4</v>
      </c>
      <c r="AH7" s="590">
        <v>3</v>
      </c>
      <c r="AI7" s="590">
        <v>2</v>
      </c>
      <c r="AJ7" s="590">
        <v>1</v>
      </c>
      <c r="AK7" s="590">
        <v>0</v>
      </c>
    </row>
    <row r="8" spans="1:37" x14ac:dyDescent="0.25">
      <c r="A8" s="552"/>
      <c r="B8" s="578"/>
      <c r="C8" s="553"/>
      <c r="D8" s="553"/>
      <c r="E8" s="553"/>
      <c r="F8" s="553"/>
      <c r="G8" s="553"/>
      <c r="H8" s="553"/>
      <c r="I8" s="553"/>
      <c r="J8" s="521"/>
      <c r="K8" s="552"/>
      <c r="L8" s="552"/>
      <c r="M8" s="608"/>
      <c r="Y8" s="599"/>
      <c r="Z8" s="599"/>
      <c r="AA8" s="599" t="s">
        <v>199</v>
      </c>
      <c r="AB8" s="590">
        <v>15</v>
      </c>
      <c r="AC8" s="590">
        <v>10</v>
      </c>
      <c r="AD8" s="590">
        <v>7</v>
      </c>
      <c r="AE8" s="590">
        <v>5</v>
      </c>
      <c r="AF8" s="590">
        <v>4</v>
      </c>
      <c r="AG8" s="590">
        <v>3</v>
      </c>
      <c r="AH8" s="590">
        <v>2</v>
      </c>
      <c r="AI8" s="590">
        <v>1</v>
      </c>
      <c r="AJ8" s="590">
        <v>0</v>
      </c>
      <c r="AK8" s="590">
        <v>0</v>
      </c>
    </row>
    <row r="9" spans="1:37" x14ac:dyDescent="0.25">
      <c r="A9" s="552" t="s">
        <v>165</v>
      </c>
      <c r="B9" s="577"/>
      <c r="C9" s="545" t="str">
        <f>IF($B9="","",VLOOKUP($B9,'1MD ELO (3)'!$A$7:$O$22,5))</f>
        <v/>
      </c>
      <c r="D9" s="545" t="str">
        <f>IF($B9="","",VLOOKUP($B9,'1MD ELO (3)'!$A$7:$O$22,15))</f>
        <v/>
      </c>
      <c r="E9" s="540" t="str">
        <f>UPPER(IF($B9="","",VLOOKUP($B9,'1MD ELO (3)'!$A$7:$O$22,2)))</f>
        <v/>
      </c>
      <c r="F9" s="546"/>
      <c r="G9" s="540" t="str">
        <f>IF($B9="","",VLOOKUP($B9,'1MD ELO (3)'!$A$7:$O$22,3))</f>
        <v/>
      </c>
      <c r="H9" s="546"/>
      <c r="I9" s="540" t="str">
        <f>IF($B9="","",VLOOKUP($B9,'1MD ELO (3)'!$A$7:$O$22,4))</f>
        <v/>
      </c>
      <c r="J9" s="521"/>
      <c r="K9" s="606"/>
      <c r="L9" s="601" t="str">
        <f>IF(K9="","",CONCATENATE(VLOOKUP($Y$3,$AB$1:$AK$1,K9)," pont"))</f>
        <v/>
      </c>
      <c r="M9" s="607"/>
      <c r="Y9" s="599"/>
      <c r="Z9" s="599"/>
      <c r="AA9" s="599" t="s">
        <v>200</v>
      </c>
      <c r="AB9" s="590">
        <v>10</v>
      </c>
      <c r="AC9" s="590">
        <v>6</v>
      </c>
      <c r="AD9" s="590">
        <v>4</v>
      </c>
      <c r="AE9" s="590">
        <v>2</v>
      </c>
      <c r="AF9" s="590">
        <v>1</v>
      </c>
      <c r="AG9" s="590">
        <v>0</v>
      </c>
      <c r="AH9" s="590">
        <v>0</v>
      </c>
      <c r="AI9" s="590">
        <v>0</v>
      </c>
      <c r="AJ9" s="590">
        <v>0</v>
      </c>
      <c r="AK9" s="590">
        <v>0</v>
      </c>
    </row>
    <row r="10" spans="1:37" x14ac:dyDescent="0.25">
      <c r="A10" s="552"/>
      <c r="B10" s="578"/>
      <c r="C10" s="553"/>
      <c r="D10" s="553"/>
      <c r="E10" s="553"/>
      <c r="F10" s="553"/>
      <c r="G10" s="553"/>
      <c r="H10" s="553"/>
      <c r="I10" s="553"/>
      <c r="J10" s="521"/>
      <c r="K10" s="552"/>
      <c r="L10" s="552"/>
      <c r="M10" s="608"/>
      <c r="Y10" s="599"/>
      <c r="Z10" s="599"/>
      <c r="AA10" s="599" t="s">
        <v>201</v>
      </c>
      <c r="AB10" s="590">
        <v>6</v>
      </c>
      <c r="AC10" s="590">
        <v>3</v>
      </c>
      <c r="AD10" s="590">
        <v>2</v>
      </c>
      <c r="AE10" s="590">
        <v>1</v>
      </c>
      <c r="AF10" s="590">
        <v>0</v>
      </c>
      <c r="AG10" s="590">
        <v>0</v>
      </c>
      <c r="AH10" s="590">
        <v>0</v>
      </c>
      <c r="AI10" s="590">
        <v>0</v>
      </c>
      <c r="AJ10" s="590">
        <v>0</v>
      </c>
      <c r="AK10" s="590">
        <v>0</v>
      </c>
    </row>
    <row r="11" spans="1:37" x14ac:dyDescent="0.25">
      <c r="A11" s="552" t="s">
        <v>166</v>
      </c>
      <c r="B11" s="577"/>
      <c r="C11" s="545" t="str">
        <f>IF($B11="","",VLOOKUP($B11,'1MD ELO (3)'!$A$7:$O$22,5))</f>
        <v/>
      </c>
      <c r="D11" s="545" t="str">
        <f>IF($B11="","",VLOOKUP($B11,'1MD ELO (3)'!$A$7:$O$22,15))</f>
        <v/>
      </c>
      <c r="E11" s="540" t="str">
        <f>UPPER(IF($B11="","",VLOOKUP($B11,'1MD ELO (3)'!$A$7:$O$22,2)))</f>
        <v/>
      </c>
      <c r="F11" s="546"/>
      <c r="G11" s="540" t="str">
        <f>IF($B11="","",VLOOKUP($B11,'1MD ELO (3)'!$A$7:$O$22,3))</f>
        <v/>
      </c>
      <c r="H11" s="546"/>
      <c r="I11" s="540" t="str">
        <f>IF($B11="","",VLOOKUP($B11,'1MD ELO (3)'!$A$7:$O$22,4))</f>
        <v/>
      </c>
      <c r="J11" s="521"/>
      <c r="K11" s="606"/>
      <c r="L11" s="601" t="str">
        <f>IF(K11="","",CONCATENATE(VLOOKUP($Y$3,$AB$1:$AK$1,K11)," pont"))</f>
        <v/>
      </c>
      <c r="M11" s="607"/>
      <c r="Y11" s="599"/>
      <c r="Z11" s="599"/>
      <c r="AA11" s="599" t="s">
        <v>206</v>
      </c>
      <c r="AB11" s="590">
        <v>3</v>
      </c>
      <c r="AC11" s="590">
        <v>2</v>
      </c>
      <c r="AD11" s="590">
        <v>1</v>
      </c>
      <c r="AE11" s="590">
        <v>0</v>
      </c>
      <c r="AF11" s="590">
        <v>0</v>
      </c>
      <c r="AG11" s="590">
        <v>0</v>
      </c>
      <c r="AH11" s="590">
        <v>0</v>
      </c>
      <c r="AI11" s="590">
        <v>0</v>
      </c>
      <c r="AJ11" s="590">
        <v>0</v>
      </c>
      <c r="AK11" s="590">
        <v>0</v>
      </c>
    </row>
    <row r="12" spans="1:37" x14ac:dyDescent="0.25">
      <c r="A12" s="521"/>
      <c r="B12" s="521"/>
      <c r="C12" s="521"/>
      <c r="D12" s="521"/>
      <c r="E12" s="521"/>
      <c r="F12" s="521"/>
      <c r="G12" s="521"/>
      <c r="H12" s="521"/>
      <c r="I12" s="521"/>
      <c r="J12" s="521"/>
      <c r="K12" s="521"/>
      <c r="L12" s="521"/>
      <c r="M12" s="521"/>
      <c r="Y12" s="599"/>
      <c r="Z12" s="599"/>
      <c r="AA12" s="599" t="s">
        <v>202</v>
      </c>
      <c r="AB12" s="604">
        <v>0</v>
      </c>
      <c r="AC12" s="604">
        <v>0</v>
      </c>
      <c r="AD12" s="604">
        <v>0</v>
      </c>
      <c r="AE12" s="604">
        <v>0</v>
      </c>
      <c r="AF12" s="604">
        <v>0</v>
      </c>
      <c r="AG12" s="604">
        <v>0</v>
      </c>
      <c r="AH12" s="604">
        <v>0</v>
      </c>
      <c r="AI12" s="604">
        <v>0</v>
      </c>
      <c r="AJ12" s="604">
        <v>0</v>
      </c>
      <c r="AK12" s="604">
        <v>0</v>
      </c>
    </row>
    <row r="13" spans="1:37" x14ac:dyDescent="0.25">
      <c r="A13" s="521"/>
      <c r="B13" s="521"/>
      <c r="C13" s="521"/>
      <c r="D13" s="521"/>
      <c r="E13" s="521"/>
      <c r="F13" s="521"/>
      <c r="G13" s="521"/>
      <c r="H13" s="521"/>
      <c r="I13" s="521"/>
      <c r="J13" s="521"/>
      <c r="K13" s="521"/>
      <c r="L13" s="521"/>
      <c r="M13" s="521"/>
      <c r="Y13" s="599"/>
      <c r="Z13" s="599"/>
      <c r="AA13" s="599" t="s">
        <v>203</v>
      </c>
      <c r="AB13" s="604">
        <v>0</v>
      </c>
      <c r="AC13" s="604">
        <v>0</v>
      </c>
      <c r="AD13" s="604">
        <v>0</v>
      </c>
      <c r="AE13" s="604">
        <v>0</v>
      </c>
      <c r="AF13" s="604">
        <v>0</v>
      </c>
      <c r="AG13" s="604">
        <v>0</v>
      </c>
      <c r="AH13" s="604">
        <v>0</v>
      </c>
      <c r="AI13" s="604">
        <v>0</v>
      </c>
      <c r="AJ13" s="604">
        <v>0</v>
      </c>
      <c r="AK13" s="604">
        <v>0</v>
      </c>
    </row>
    <row r="14" spans="1:37" x14ac:dyDescent="0.25">
      <c r="A14" s="521"/>
      <c r="B14" s="521"/>
      <c r="C14" s="521"/>
      <c r="D14" s="521"/>
      <c r="E14" s="521"/>
      <c r="F14" s="521"/>
      <c r="G14" s="521"/>
      <c r="H14" s="521"/>
      <c r="I14" s="521"/>
      <c r="J14" s="521"/>
      <c r="K14" s="521"/>
      <c r="L14" s="521"/>
      <c r="M14" s="521"/>
      <c r="Y14" s="599"/>
      <c r="Z14" s="599"/>
      <c r="AA14" s="599"/>
      <c r="AB14" s="599"/>
      <c r="AC14" s="599"/>
      <c r="AD14" s="599"/>
      <c r="AE14" s="599"/>
      <c r="AF14" s="599"/>
      <c r="AG14" s="599"/>
      <c r="AH14" s="599"/>
      <c r="AI14" s="599"/>
      <c r="AJ14" s="599"/>
      <c r="AK14" s="599"/>
    </row>
    <row r="15" spans="1:37" x14ac:dyDescent="0.25">
      <c r="A15" s="521"/>
      <c r="B15" s="521"/>
      <c r="C15" s="521"/>
      <c r="D15" s="521"/>
      <c r="E15" s="521"/>
      <c r="F15" s="521"/>
      <c r="G15" s="521"/>
      <c r="H15" s="521"/>
      <c r="I15" s="521"/>
      <c r="J15" s="521"/>
      <c r="K15" s="521"/>
      <c r="L15" s="521"/>
      <c r="M15" s="521"/>
      <c r="Y15" s="599"/>
      <c r="Z15" s="599"/>
      <c r="AA15" s="599"/>
      <c r="AB15" s="599"/>
      <c r="AC15" s="599"/>
      <c r="AD15" s="599"/>
      <c r="AE15" s="599"/>
      <c r="AF15" s="599"/>
      <c r="AG15" s="599"/>
      <c r="AH15" s="599"/>
      <c r="AI15" s="599"/>
      <c r="AJ15" s="599"/>
      <c r="AK15" s="599"/>
    </row>
    <row r="16" spans="1:37" x14ac:dyDescent="0.25">
      <c r="A16" s="521"/>
      <c r="B16" s="521"/>
      <c r="C16" s="521"/>
      <c r="D16" s="521"/>
      <c r="E16" s="521"/>
      <c r="F16" s="521"/>
      <c r="G16" s="521"/>
      <c r="H16" s="521"/>
      <c r="I16" s="521"/>
      <c r="J16" s="521"/>
      <c r="K16" s="521"/>
      <c r="L16" s="521"/>
      <c r="M16" s="521"/>
      <c r="Y16" s="599"/>
      <c r="Z16" s="599"/>
      <c r="AA16" s="599" t="s">
        <v>164</v>
      </c>
      <c r="AB16" s="599">
        <v>300</v>
      </c>
      <c r="AC16" s="599">
        <v>250</v>
      </c>
      <c r="AD16" s="599">
        <v>220</v>
      </c>
      <c r="AE16" s="599">
        <v>180</v>
      </c>
      <c r="AF16" s="599">
        <v>160</v>
      </c>
      <c r="AG16" s="599">
        <v>150</v>
      </c>
      <c r="AH16" s="599">
        <v>140</v>
      </c>
      <c r="AI16" s="599">
        <v>130</v>
      </c>
      <c r="AJ16" s="599">
        <v>120</v>
      </c>
      <c r="AK16" s="599">
        <v>110</v>
      </c>
    </row>
    <row r="17" spans="1:37" x14ac:dyDescent="0.25">
      <c r="A17" s="521"/>
      <c r="B17" s="521"/>
      <c r="C17" s="521"/>
      <c r="D17" s="521"/>
      <c r="E17" s="521"/>
      <c r="F17" s="521"/>
      <c r="G17" s="521"/>
      <c r="H17" s="521"/>
      <c r="I17" s="521"/>
      <c r="J17" s="521"/>
      <c r="K17" s="521"/>
      <c r="L17" s="521"/>
      <c r="M17" s="521"/>
      <c r="Y17" s="599"/>
      <c r="Z17" s="599"/>
      <c r="AA17" s="599" t="s">
        <v>194</v>
      </c>
      <c r="AB17" s="599">
        <v>250</v>
      </c>
      <c r="AC17" s="599">
        <v>200</v>
      </c>
      <c r="AD17" s="599">
        <v>160</v>
      </c>
      <c r="AE17" s="599">
        <v>140</v>
      </c>
      <c r="AF17" s="599">
        <v>120</v>
      </c>
      <c r="AG17" s="599">
        <v>110</v>
      </c>
      <c r="AH17" s="599">
        <v>100</v>
      </c>
      <c r="AI17" s="599">
        <v>90</v>
      </c>
      <c r="AJ17" s="599">
        <v>80</v>
      </c>
      <c r="AK17" s="599">
        <v>70</v>
      </c>
    </row>
    <row r="18" spans="1:37" ht="18.75" customHeight="1" x14ac:dyDescent="0.25">
      <c r="A18" s="521"/>
      <c r="B18" s="768"/>
      <c r="C18" s="768"/>
      <c r="D18" s="766" t="str">
        <f>E7</f>
        <v/>
      </c>
      <c r="E18" s="766"/>
      <c r="F18" s="766" t="str">
        <f>E9</f>
        <v/>
      </c>
      <c r="G18" s="766"/>
      <c r="H18" s="766" t="str">
        <f>E11</f>
        <v/>
      </c>
      <c r="I18" s="766"/>
      <c r="J18" s="521"/>
      <c r="K18" s="521"/>
      <c r="L18" s="521"/>
      <c r="M18" s="521"/>
      <c r="Y18" s="599"/>
      <c r="Z18" s="599"/>
      <c r="AA18" s="599" t="s">
        <v>195</v>
      </c>
      <c r="AB18" s="599">
        <v>200</v>
      </c>
      <c r="AC18" s="599">
        <v>150</v>
      </c>
      <c r="AD18" s="599">
        <v>130</v>
      </c>
      <c r="AE18" s="599">
        <v>110</v>
      </c>
      <c r="AF18" s="599">
        <v>95</v>
      </c>
      <c r="AG18" s="599">
        <v>80</v>
      </c>
      <c r="AH18" s="599">
        <v>70</v>
      </c>
      <c r="AI18" s="599">
        <v>60</v>
      </c>
      <c r="AJ18" s="599">
        <v>55</v>
      </c>
      <c r="AK18" s="599">
        <v>50</v>
      </c>
    </row>
    <row r="19" spans="1:37" ht="18.75" customHeight="1" x14ac:dyDescent="0.25">
      <c r="A19" s="582" t="s">
        <v>164</v>
      </c>
      <c r="B19" s="764" t="str">
        <f>E7</f>
        <v/>
      </c>
      <c r="C19" s="764"/>
      <c r="D19" s="767"/>
      <c r="E19" s="767"/>
      <c r="F19" s="765"/>
      <c r="G19" s="765"/>
      <c r="H19" s="765"/>
      <c r="I19" s="765"/>
      <c r="J19" s="521"/>
      <c r="K19" s="521"/>
      <c r="L19" s="521"/>
      <c r="M19" s="521"/>
      <c r="Y19" s="599"/>
      <c r="Z19" s="599"/>
      <c r="AA19" s="599" t="s">
        <v>196</v>
      </c>
      <c r="AB19" s="599">
        <v>150</v>
      </c>
      <c r="AC19" s="599">
        <v>120</v>
      </c>
      <c r="AD19" s="599">
        <v>100</v>
      </c>
      <c r="AE19" s="599">
        <v>80</v>
      </c>
      <c r="AF19" s="599">
        <v>70</v>
      </c>
      <c r="AG19" s="599">
        <v>60</v>
      </c>
      <c r="AH19" s="599">
        <v>55</v>
      </c>
      <c r="AI19" s="599">
        <v>50</v>
      </c>
      <c r="AJ19" s="599">
        <v>45</v>
      </c>
      <c r="AK19" s="599">
        <v>40</v>
      </c>
    </row>
    <row r="20" spans="1:37" ht="18.75" customHeight="1" x14ac:dyDescent="0.25">
      <c r="A20" s="582" t="s">
        <v>165</v>
      </c>
      <c r="B20" s="764" t="str">
        <f>E9</f>
        <v/>
      </c>
      <c r="C20" s="764"/>
      <c r="D20" s="765"/>
      <c r="E20" s="765"/>
      <c r="F20" s="767"/>
      <c r="G20" s="767"/>
      <c r="H20" s="765"/>
      <c r="I20" s="765"/>
      <c r="J20" s="521"/>
      <c r="K20" s="521"/>
      <c r="L20" s="521"/>
      <c r="M20" s="521"/>
      <c r="Y20" s="599"/>
      <c r="Z20" s="599"/>
      <c r="AA20" s="599" t="s">
        <v>197</v>
      </c>
      <c r="AB20" s="599">
        <v>120</v>
      </c>
      <c r="AC20" s="599">
        <v>90</v>
      </c>
      <c r="AD20" s="599">
        <v>65</v>
      </c>
      <c r="AE20" s="599">
        <v>55</v>
      </c>
      <c r="AF20" s="599">
        <v>50</v>
      </c>
      <c r="AG20" s="599">
        <v>45</v>
      </c>
      <c r="AH20" s="599">
        <v>40</v>
      </c>
      <c r="AI20" s="599">
        <v>35</v>
      </c>
      <c r="AJ20" s="599">
        <v>25</v>
      </c>
      <c r="AK20" s="599">
        <v>20</v>
      </c>
    </row>
    <row r="21" spans="1:37" ht="18.75" customHeight="1" x14ac:dyDescent="0.25">
      <c r="A21" s="582" t="s">
        <v>166</v>
      </c>
      <c r="B21" s="764" t="str">
        <f>E11</f>
        <v/>
      </c>
      <c r="C21" s="764"/>
      <c r="D21" s="765"/>
      <c r="E21" s="765"/>
      <c r="F21" s="765"/>
      <c r="G21" s="765"/>
      <c r="H21" s="767"/>
      <c r="I21" s="767"/>
      <c r="J21" s="521"/>
      <c r="K21" s="521"/>
      <c r="L21" s="521"/>
      <c r="M21" s="521"/>
      <c r="Y21" s="599"/>
      <c r="Z21" s="599"/>
      <c r="AA21" s="599" t="s">
        <v>198</v>
      </c>
      <c r="AB21" s="599">
        <v>90</v>
      </c>
      <c r="AC21" s="599">
        <v>60</v>
      </c>
      <c r="AD21" s="599">
        <v>45</v>
      </c>
      <c r="AE21" s="599">
        <v>34</v>
      </c>
      <c r="AF21" s="599">
        <v>27</v>
      </c>
      <c r="AG21" s="599">
        <v>22</v>
      </c>
      <c r="AH21" s="599">
        <v>18</v>
      </c>
      <c r="AI21" s="599">
        <v>15</v>
      </c>
      <c r="AJ21" s="599">
        <v>12</v>
      </c>
      <c r="AK21" s="599">
        <v>9</v>
      </c>
    </row>
    <row r="22" spans="1:37" x14ac:dyDescent="0.25">
      <c r="A22" s="521"/>
      <c r="B22" s="521"/>
      <c r="C22" s="521"/>
      <c r="D22" s="521"/>
      <c r="E22" s="521"/>
      <c r="F22" s="521"/>
      <c r="G22" s="521"/>
      <c r="H22" s="521"/>
      <c r="I22" s="521"/>
      <c r="J22" s="521"/>
      <c r="K22" s="521"/>
      <c r="L22" s="521"/>
      <c r="M22" s="521"/>
      <c r="Y22" s="599"/>
      <c r="Z22" s="599"/>
      <c r="AA22" s="599" t="s">
        <v>199</v>
      </c>
      <c r="AB22" s="599">
        <v>60</v>
      </c>
      <c r="AC22" s="599">
        <v>40</v>
      </c>
      <c r="AD22" s="599">
        <v>30</v>
      </c>
      <c r="AE22" s="599">
        <v>20</v>
      </c>
      <c r="AF22" s="599">
        <v>18</v>
      </c>
      <c r="AG22" s="599">
        <v>15</v>
      </c>
      <c r="AH22" s="599">
        <v>12</v>
      </c>
      <c r="AI22" s="599">
        <v>10</v>
      </c>
      <c r="AJ22" s="599">
        <v>8</v>
      </c>
      <c r="AK22" s="599">
        <v>6</v>
      </c>
    </row>
    <row r="23" spans="1:37" x14ac:dyDescent="0.25">
      <c r="A23" s="521"/>
      <c r="B23" s="521"/>
      <c r="C23" s="521"/>
      <c r="D23" s="521"/>
      <c r="E23" s="521"/>
      <c r="F23" s="521"/>
      <c r="G23" s="521"/>
      <c r="H23" s="521"/>
      <c r="I23" s="521"/>
      <c r="J23" s="521"/>
      <c r="K23" s="521"/>
      <c r="L23" s="521"/>
      <c r="M23" s="521"/>
      <c r="Y23" s="599"/>
      <c r="Z23" s="599"/>
      <c r="AA23" s="599" t="s">
        <v>200</v>
      </c>
      <c r="AB23" s="599">
        <v>40</v>
      </c>
      <c r="AC23" s="599">
        <v>25</v>
      </c>
      <c r="AD23" s="599">
        <v>18</v>
      </c>
      <c r="AE23" s="599">
        <v>13</v>
      </c>
      <c r="AF23" s="599">
        <v>8</v>
      </c>
      <c r="AG23" s="599">
        <v>7</v>
      </c>
      <c r="AH23" s="599">
        <v>6</v>
      </c>
      <c r="AI23" s="599">
        <v>5</v>
      </c>
      <c r="AJ23" s="599">
        <v>4</v>
      </c>
      <c r="AK23" s="599">
        <v>3</v>
      </c>
    </row>
    <row r="24" spans="1:37" x14ac:dyDescent="0.25">
      <c r="A24" s="521"/>
      <c r="B24" s="521"/>
      <c r="C24" s="521"/>
      <c r="D24" s="521"/>
      <c r="E24" s="521"/>
      <c r="F24" s="521"/>
      <c r="G24" s="521"/>
      <c r="H24" s="521"/>
      <c r="I24" s="521"/>
      <c r="J24" s="521"/>
      <c r="K24" s="521"/>
      <c r="L24" s="521"/>
      <c r="M24" s="521"/>
      <c r="Y24" s="599"/>
      <c r="Z24" s="599"/>
      <c r="AA24" s="599" t="s">
        <v>201</v>
      </c>
      <c r="AB24" s="599">
        <v>25</v>
      </c>
      <c r="AC24" s="599">
        <v>15</v>
      </c>
      <c r="AD24" s="599">
        <v>13</v>
      </c>
      <c r="AE24" s="599">
        <v>7</v>
      </c>
      <c r="AF24" s="599">
        <v>6</v>
      </c>
      <c r="AG24" s="599">
        <v>5</v>
      </c>
      <c r="AH24" s="599">
        <v>4</v>
      </c>
      <c r="AI24" s="599">
        <v>3</v>
      </c>
      <c r="AJ24" s="599">
        <v>2</v>
      </c>
      <c r="AK24" s="599">
        <v>1</v>
      </c>
    </row>
    <row r="25" spans="1:37" x14ac:dyDescent="0.25">
      <c r="A25" s="521"/>
      <c r="B25" s="521"/>
      <c r="C25" s="521"/>
      <c r="D25" s="521"/>
      <c r="E25" s="521"/>
      <c r="F25" s="521"/>
      <c r="G25" s="521"/>
      <c r="H25" s="521"/>
      <c r="I25" s="521"/>
      <c r="J25" s="521"/>
      <c r="K25" s="521"/>
      <c r="L25" s="521"/>
      <c r="M25" s="521"/>
      <c r="Y25" s="599"/>
      <c r="Z25" s="599"/>
      <c r="AA25" s="599" t="s">
        <v>206</v>
      </c>
      <c r="AB25" s="599">
        <v>15</v>
      </c>
      <c r="AC25" s="599">
        <v>10</v>
      </c>
      <c r="AD25" s="599">
        <v>8</v>
      </c>
      <c r="AE25" s="599">
        <v>4</v>
      </c>
      <c r="AF25" s="599">
        <v>3</v>
      </c>
      <c r="AG25" s="599">
        <v>2</v>
      </c>
      <c r="AH25" s="599">
        <v>1</v>
      </c>
      <c r="AI25" s="599">
        <v>0</v>
      </c>
      <c r="AJ25" s="599">
        <v>0</v>
      </c>
      <c r="AK25" s="599">
        <v>0</v>
      </c>
    </row>
    <row r="26" spans="1:37" x14ac:dyDescent="0.25">
      <c r="A26" s="521"/>
      <c r="B26" s="521"/>
      <c r="C26" s="521"/>
      <c r="D26" s="521"/>
      <c r="E26" s="521"/>
      <c r="F26" s="521"/>
      <c r="G26" s="521"/>
      <c r="H26" s="521"/>
      <c r="I26" s="521"/>
      <c r="J26" s="521"/>
      <c r="K26" s="521"/>
      <c r="L26" s="521"/>
      <c r="M26" s="521"/>
      <c r="Y26" s="599"/>
      <c r="Z26" s="599"/>
      <c r="AA26" s="599" t="s">
        <v>202</v>
      </c>
      <c r="AB26" s="599">
        <v>10</v>
      </c>
      <c r="AC26" s="599">
        <v>6</v>
      </c>
      <c r="AD26" s="599">
        <v>4</v>
      </c>
      <c r="AE26" s="599">
        <v>2</v>
      </c>
      <c r="AF26" s="599">
        <v>1</v>
      </c>
      <c r="AG26" s="599">
        <v>0</v>
      </c>
      <c r="AH26" s="599">
        <v>0</v>
      </c>
      <c r="AI26" s="599">
        <v>0</v>
      </c>
      <c r="AJ26" s="599">
        <v>0</v>
      </c>
      <c r="AK26" s="599">
        <v>0</v>
      </c>
    </row>
    <row r="27" spans="1:37" x14ac:dyDescent="0.25">
      <c r="A27" s="521"/>
      <c r="B27" s="521"/>
      <c r="C27" s="521"/>
      <c r="D27" s="521"/>
      <c r="E27" s="521"/>
      <c r="F27" s="521"/>
      <c r="G27" s="521"/>
      <c r="H27" s="521"/>
      <c r="I27" s="521"/>
      <c r="J27" s="521"/>
      <c r="K27" s="521"/>
      <c r="L27" s="521"/>
      <c r="M27" s="521"/>
      <c r="Y27" s="599"/>
      <c r="Z27" s="599"/>
      <c r="AA27" s="599" t="s">
        <v>203</v>
      </c>
      <c r="AB27" s="599">
        <v>3</v>
      </c>
      <c r="AC27" s="599">
        <v>2</v>
      </c>
      <c r="AD27" s="599">
        <v>1</v>
      </c>
      <c r="AE27" s="599">
        <v>0</v>
      </c>
      <c r="AF27" s="599">
        <v>0</v>
      </c>
      <c r="AG27" s="599">
        <v>0</v>
      </c>
      <c r="AH27" s="599">
        <v>0</v>
      </c>
      <c r="AI27" s="599">
        <v>0</v>
      </c>
      <c r="AJ27" s="599">
        <v>0</v>
      </c>
      <c r="AK27" s="599">
        <v>0</v>
      </c>
    </row>
    <row r="28" spans="1:37" x14ac:dyDescent="0.25">
      <c r="A28" s="521"/>
      <c r="B28" s="521"/>
      <c r="C28" s="521"/>
      <c r="D28" s="521"/>
      <c r="E28" s="521"/>
      <c r="F28" s="521"/>
      <c r="G28" s="521"/>
      <c r="H28" s="521"/>
      <c r="I28" s="521"/>
      <c r="J28" s="521"/>
      <c r="K28" s="521"/>
      <c r="L28" s="521"/>
      <c r="M28" s="521"/>
    </row>
    <row r="29" spans="1:37" x14ac:dyDescent="0.25">
      <c r="A29" s="521"/>
      <c r="B29" s="521"/>
      <c r="C29" s="521"/>
      <c r="D29" s="521"/>
      <c r="E29" s="521"/>
      <c r="F29" s="521"/>
      <c r="G29" s="521"/>
      <c r="H29" s="521"/>
      <c r="I29" s="521"/>
      <c r="J29" s="521"/>
      <c r="K29" s="521"/>
      <c r="L29" s="521"/>
      <c r="M29" s="521"/>
    </row>
    <row r="30" spans="1:37" x14ac:dyDescent="0.25">
      <c r="A30" s="521"/>
      <c r="B30" s="521"/>
      <c r="C30" s="521"/>
      <c r="D30" s="521"/>
      <c r="E30" s="521"/>
      <c r="F30" s="521"/>
      <c r="G30" s="521"/>
      <c r="H30" s="521"/>
      <c r="I30" s="521"/>
      <c r="J30" s="521"/>
      <c r="K30" s="521"/>
      <c r="L30" s="521"/>
      <c r="M30" s="521"/>
    </row>
    <row r="31" spans="1:37" x14ac:dyDescent="0.25">
      <c r="A31" s="521"/>
      <c r="B31" s="521"/>
      <c r="C31" s="521"/>
      <c r="D31" s="521"/>
      <c r="E31" s="521"/>
      <c r="F31" s="521"/>
      <c r="G31" s="521"/>
      <c r="H31" s="521"/>
      <c r="I31" s="521"/>
      <c r="J31" s="521"/>
      <c r="K31" s="521"/>
      <c r="L31" s="521"/>
      <c r="M31" s="521"/>
    </row>
    <row r="32" spans="1:37" x14ac:dyDescent="0.25">
      <c r="A32" s="521"/>
      <c r="B32" s="521"/>
      <c r="C32" s="521"/>
      <c r="D32" s="521"/>
      <c r="E32" s="521"/>
      <c r="F32" s="521"/>
      <c r="G32" s="521"/>
      <c r="H32" s="521"/>
      <c r="I32" s="521"/>
      <c r="J32" s="521"/>
      <c r="K32" s="521"/>
      <c r="L32" s="499"/>
      <c r="M32" s="499"/>
    </row>
    <row r="33" spans="1:18" x14ac:dyDescent="0.25">
      <c r="A33" s="205" t="s">
        <v>105</v>
      </c>
      <c r="B33" s="206"/>
      <c r="C33" s="419"/>
      <c r="D33" s="558" t="s">
        <v>6</v>
      </c>
      <c r="E33" s="559" t="s">
        <v>107</v>
      </c>
      <c r="F33" s="573"/>
      <c r="G33" s="558" t="s">
        <v>6</v>
      </c>
      <c r="H33" s="559" t="s">
        <v>125</v>
      </c>
      <c r="I33" s="359"/>
      <c r="J33" s="559" t="s">
        <v>126</v>
      </c>
      <c r="K33" s="358" t="s">
        <v>127</v>
      </c>
      <c r="L33" s="37"/>
      <c r="M33" s="684"/>
      <c r="N33" s="683"/>
      <c r="P33" s="554"/>
      <c r="Q33" s="554"/>
      <c r="R33" s="555"/>
    </row>
    <row r="34" spans="1:18" x14ac:dyDescent="0.25">
      <c r="A34" s="532" t="s">
        <v>106</v>
      </c>
      <c r="B34" s="533"/>
      <c r="C34" s="535"/>
      <c r="D34" s="560"/>
      <c r="E34" s="762"/>
      <c r="F34" s="762"/>
      <c r="G34" s="567" t="s">
        <v>7</v>
      </c>
      <c r="H34" s="533"/>
      <c r="I34" s="561"/>
      <c r="J34" s="568"/>
      <c r="K34" s="527" t="s">
        <v>111</v>
      </c>
      <c r="L34" s="574"/>
      <c r="M34" s="564"/>
      <c r="P34" s="556"/>
      <c r="Q34" s="556"/>
      <c r="R34" s="223"/>
    </row>
    <row r="35" spans="1:18" x14ac:dyDescent="0.25">
      <c r="A35" s="536" t="s">
        <v>124</v>
      </c>
      <c r="B35" s="330"/>
      <c r="C35" s="538"/>
      <c r="D35" s="563"/>
      <c r="E35" s="763"/>
      <c r="F35" s="763"/>
      <c r="G35" s="569" t="s">
        <v>8</v>
      </c>
      <c r="H35" s="89"/>
      <c r="I35" s="525"/>
      <c r="J35" s="90"/>
      <c r="K35" s="571"/>
      <c r="L35" s="499"/>
      <c r="M35" s="566"/>
      <c r="P35" s="223"/>
      <c r="Q35" s="217"/>
      <c r="R35" s="223"/>
    </row>
    <row r="36" spans="1:18" x14ac:dyDescent="0.25">
      <c r="A36" s="374"/>
      <c r="B36" s="375"/>
      <c r="C36" s="376"/>
      <c r="D36" s="563"/>
      <c r="E36" s="91"/>
      <c r="F36" s="521"/>
      <c r="G36" s="569" t="s">
        <v>9</v>
      </c>
      <c r="H36" s="89"/>
      <c r="I36" s="525"/>
      <c r="J36" s="90"/>
      <c r="K36" s="527" t="s">
        <v>112</v>
      </c>
      <c r="L36" s="574"/>
      <c r="M36" s="562"/>
      <c r="P36" s="556"/>
      <c r="Q36" s="556"/>
      <c r="R36" s="223"/>
    </row>
    <row r="37" spans="1:18" x14ac:dyDescent="0.25">
      <c r="A37" s="234"/>
      <c r="B37" s="146"/>
      <c r="C37" s="235"/>
      <c r="D37" s="563"/>
      <c r="E37" s="91"/>
      <c r="F37" s="521"/>
      <c r="G37" s="569" t="s">
        <v>10</v>
      </c>
      <c r="H37" s="89"/>
      <c r="I37" s="525"/>
      <c r="J37" s="90"/>
      <c r="K37" s="572"/>
      <c r="L37" s="521"/>
      <c r="M37" s="564"/>
      <c r="P37" s="223"/>
      <c r="Q37" s="217"/>
      <c r="R37" s="223"/>
    </row>
    <row r="38" spans="1:18" x14ac:dyDescent="0.25">
      <c r="A38" s="361"/>
      <c r="B38" s="377"/>
      <c r="C38" s="418"/>
      <c r="D38" s="563"/>
      <c r="E38" s="91"/>
      <c r="F38" s="521"/>
      <c r="G38" s="569" t="s">
        <v>11</v>
      </c>
      <c r="H38" s="89"/>
      <c r="I38" s="525"/>
      <c r="J38" s="90"/>
      <c r="K38" s="536"/>
      <c r="L38" s="499"/>
      <c r="M38" s="566"/>
      <c r="P38" s="223"/>
      <c r="Q38" s="217"/>
      <c r="R38" s="223"/>
    </row>
    <row r="39" spans="1:18" x14ac:dyDescent="0.25">
      <c r="A39" s="362"/>
      <c r="B39" s="24"/>
      <c r="C39" s="235"/>
      <c r="D39" s="563"/>
      <c r="E39" s="91"/>
      <c r="F39" s="521"/>
      <c r="G39" s="569" t="s">
        <v>12</v>
      </c>
      <c r="H39" s="89"/>
      <c r="I39" s="525"/>
      <c r="J39" s="90"/>
      <c r="K39" s="527" t="s">
        <v>92</v>
      </c>
      <c r="L39" s="574"/>
      <c r="M39" s="562"/>
      <c r="P39" s="556"/>
      <c r="Q39" s="556"/>
      <c r="R39" s="223"/>
    </row>
    <row r="40" spans="1:18" x14ac:dyDescent="0.25">
      <c r="A40" s="362"/>
      <c r="B40" s="24"/>
      <c r="C40" s="372"/>
      <c r="D40" s="563"/>
      <c r="E40" s="91"/>
      <c r="F40" s="521"/>
      <c r="G40" s="569" t="s">
        <v>13</v>
      </c>
      <c r="H40" s="89"/>
      <c r="I40" s="525"/>
      <c r="J40" s="90"/>
      <c r="K40" s="572"/>
      <c r="L40" s="521"/>
      <c r="M40" s="564"/>
      <c r="P40" s="223"/>
      <c r="Q40" s="217"/>
      <c r="R40" s="223"/>
    </row>
    <row r="41" spans="1:18" x14ac:dyDescent="0.25">
      <c r="A41" s="363"/>
      <c r="B41" s="360"/>
      <c r="C41" s="373"/>
      <c r="D41" s="565"/>
      <c r="E41" s="237"/>
      <c r="F41" s="499"/>
      <c r="G41" s="570" t="s">
        <v>14</v>
      </c>
      <c r="H41" s="330"/>
      <c r="I41" s="529"/>
      <c r="J41" s="239"/>
      <c r="K41" s="536" t="str">
        <f>L4</f>
        <v>Kovács Zoltán</v>
      </c>
      <c r="L41" s="499"/>
      <c r="M41" s="566"/>
      <c r="P41" s="223"/>
      <c r="Q41" s="217"/>
      <c r="R41" s="557"/>
    </row>
  </sheetData>
  <mergeCells count="20">
    <mergeCell ref="E34:F34"/>
    <mergeCell ref="E35:F35"/>
    <mergeCell ref="B20:C20"/>
    <mergeCell ref="D20:E20"/>
    <mergeCell ref="F20:G20"/>
    <mergeCell ref="H20:I20"/>
    <mergeCell ref="B21:C21"/>
    <mergeCell ref="D21:E21"/>
    <mergeCell ref="F21:G21"/>
    <mergeCell ref="H21:I21"/>
    <mergeCell ref="H18:I18"/>
    <mergeCell ref="B19:C19"/>
    <mergeCell ref="D19:E19"/>
    <mergeCell ref="F19:G19"/>
    <mergeCell ref="H19:I19"/>
    <mergeCell ref="A1:F1"/>
    <mergeCell ref="A4:C4"/>
    <mergeCell ref="B18:C18"/>
    <mergeCell ref="D18:E18"/>
    <mergeCell ref="F18:G18"/>
  </mergeCells>
  <conditionalFormatting sqref="E7 E9 E11">
    <cfRule type="cellIs" dxfId="436" priority="2" stopIfTrue="1" operator="equal">
      <formula>"Bye"</formula>
    </cfRule>
  </conditionalFormatting>
  <conditionalFormatting sqref="R41">
    <cfRule type="expression" dxfId="435"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1C891-2050-466C-9EA6-495202310008}">
  <sheetPr codeName="Munka24">
    <tabColor indexed="11"/>
  </sheetPr>
  <dimension ref="A1:AK41"/>
  <sheetViews>
    <sheetView workbookViewId="0">
      <selection activeCell="P15" sqref="P15"/>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 min="25" max="37" width="0" hidden="1" customWidth="1"/>
  </cols>
  <sheetData>
    <row r="1" spans="1:37" ht="24.6" x14ac:dyDescent="0.25">
      <c r="A1" s="769" t="str">
        <f>Altalanos!$A$6</f>
        <v>Diákolimpiai Döntő</v>
      </c>
      <c r="B1" s="769"/>
      <c r="C1" s="769"/>
      <c r="D1" s="769"/>
      <c r="E1" s="769"/>
      <c r="F1" s="769"/>
      <c r="G1" s="470"/>
      <c r="H1" s="473" t="s">
        <v>123</v>
      </c>
      <c r="I1" s="471"/>
      <c r="J1" s="472"/>
      <c r="L1" s="474"/>
      <c r="M1" s="475"/>
      <c r="N1" s="136"/>
      <c r="O1" s="136" t="s">
        <v>71</v>
      </c>
      <c r="P1" s="136"/>
      <c r="Q1" s="135"/>
      <c r="R1" s="136"/>
      <c r="AB1" s="605" t="e">
        <f>IF(Y5=1,CONCATENATE(VLOOKUP(Y3,AA16:AH27,2)),CONCATENATE(VLOOKUP(Y3,AA2:AK13,2)))</f>
        <v>#N/A</v>
      </c>
      <c r="AC1" s="605" t="e">
        <f>IF(Y5=1,CONCATENATE(VLOOKUP(Y3,AA16:AK27,3)),CONCATENATE(VLOOKUP(Y3,AA2:AK13,3)))</f>
        <v>#N/A</v>
      </c>
      <c r="AD1" s="605" t="e">
        <f>IF(Y5=1,CONCATENATE(VLOOKUP(Y3,AA16:AK27,4)),CONCATENATE(VLOOKUP(Y3,AA2:AK13,4)))</f>
        <v>#N/A</v>
      </c>
      <c r="AE1" s="605" t="e">
        <f>IF(Y5=1,CONCATENATE(VLOOKUP(Y3,AA16:AK27,5)),CONCATENATE(VLOOKUP(Y3,AA2:AK13,5)))</f>
        <v>#N/A</v>
      </c>
      <c r="AF1" s="605" t="e">
        <f>IF(Y5=1,CONCATENATE(VLOOKUP(Y3,AA16:AK27,6)),CONCATENATE(VLOOKUP(Y3,AA2:AK13,6)))</f>
        <v>#N/A</v>
      </c>
      <c r="AG1" s="605" t="e">
        <f>IF(Y5=1,CONCATENATE(VLOOKUP(Y3,AA16:AK27,7)),CONCATENATE(VLOOKUP(Y3,AA2:AK13,7)))</f>
        <v>#N/A</v>
      </c>
      <c r="AH1" s="605" t="e">
        <f>IF(Y5=1,CONCATENATE(VLOOKUP(Y3,AA16:AK27,8)),CONCATENATE(VLOOKUP(Y3,AA2:AK13,8)))</f>
        <v>#N/A</v>
      </c>
      <c r="AI1" s="605" t="e">
        <f>IF(Y5=1,CONCATENATE(VLOOKUP(Y3,AA16:AK27,9)),CONCATENATE(VLOOKUP(Y3,AA2:AK13,9)))</f>
        <v>#N/A</v>
      </c>
      <c r="AJ1" s="605" t="e">
        <f>IF(Y5=1,CONCATENATE(VLOOKUP(Y3,AA16:AK27,10)),CONCATENATE(VLOOKUP(Y3,AA2:AK13,10)))</f>
        <v>#N/A</v>
      </c>
      <c r="AK1" s="605" t="e">
        <f>IF(Y5=1,CONCATENATE(VLOOKUP(Y3,AA16:AK27,11)),CONCATENATE(VLOOKUP(Y3,AA2:AK13,11)))</f>
        <v>#N/A</v>
      </c>
    </row>
    <row r="2" spans="1:37" x14ac:dyDescent="0.25">
      <c r="A2" s="476" t="s">
        <v>122</v>
      </c>
      <c r="B2" s="477"/>
      <c r="C2" s="477"/>
      <c r="D2" s="477"/>
      <c r="E2" s="701">
        <f>Altalanos!$C$8</f>
        <v>0</v>
      </c>
      <c r="F2" s="477"/>
      <c r="G2" s="478"/>
      <c r="H2" s="479"/>
      <c r="I2" s="479"/>
      <c r="J2" s="480"/>
      <c r="K2" s="474"/>
      <c r="L2" s="474"/>
      <c r="M2" s="474"/>
      <c r="N2" s="138"/>
      <c r="O2" s="108"/>
      <c r="P2" s="138"/>
      <c r="Q2" s="108"/>
      <c r="R2" s="138"/>
      <c r="Y2" s="600"/>
      <c r="Z2" s="599"/>
      <c r="AA2" s="599" t="s">
        <v>164</v>
      </c>
      <c r="AB2" s="590">
        <v>150</v>
      </c>
      <c r="AC2" s="590">
        <v>120</v>
      </c>
      <c r="AD2" s="590">
        <v>100</v>
      </c>
      <c r="AE2" s="590">
        <v>80</v>
      </c>
      <c r="AF2" s="590">
        <v>70</v>
      </c>
      <c r="AG2" s="590">
        <v>60</v>
      </c>
      <c r="AH2" s="590">
        <v>55</v>
      </c>
      <c r="AI2" s="590">
        <v>50</v>
      </c>
      <c r="AJ2" s="590">
        <v>45</v>
      </c>
      <c r="AK2" s="590">
        <v>40</v>
      </c>
    </row>
    <row r="3" spans="1:37" x14ac:dyDescent="0.25">
      <c r="A3" s="54" t="s">
        <v>82</v>
      </c>
      <c r="B3" s="54"/>
      <c r="C3" s="54"/>
      <c r="D3" s="54"/>
      <c r="E3" s="54" t="s">
        <v>79</v>
      </c>
      <c r="F3" s="54"/>
      <c r="G3" s="54"/>
      <c r="H3" s="54" t="s">
        <v>87</v>
      </c>
      <c r="I3" s="54"/>
      <c r="J3" s="140"/>
      <c r="K3" s="54"/>
      <c r="L3" s="55"/>
      <c r="M3" s="55" t="s">
        <v>88</v>
      </c>
      <c r="N3" s="548"/>
      <c r="O3" s="547"/>
      <c r="P3" s="548"/>
      <c r="Q3" s="589" t="s">
        <v>178</v>
      </c>
      <c r="R3" s="590" t="s">
        <v>184</v>
      </c>
      <c r="S3" s="590" t="s">
        <v>179</v>
      </c>
      <c r="Y3" s="599">
        <f>IF(H4="OB","A",IF(H4="IX","W",H4))</f>
        <v>0</v>
      </c>
      <c r="Z3" s="599"/>
      <c r="AA3" s="599" t="s">
        <v>194</v>
      </c>
      <c r="AB3" s="590">
        <v>120</v>
      </c>
      <c r="AC3" s="590">
        <v>90</v>
      </c>
      <c r="AD3" s="590">
        <v>65</v>
      </c>
      <c r="AE3" s="590">
        <v>55</v>
      </c>
      <c r="AF3" s="590">
        <v>50</v>
      </c>
      <c r="AG3" s="590">
        <v>45</v>
      </c>
      <c r="AH3" s="590">
        <v>40</v>
      </c>
      <c r="AI3" s="590">
        <v>35</v>
      </c>
      <c r="AJ3" s="590">
        <v>25</v>
      </c>
      <c r="AK3" s="590">
        <v>20</v>
      </c>
    </row>
    <row r="4" spans="1:37" ht="13.8" thickBot="1" x14ac:dyDescent="0.3">
      <c r="A4" s="770" t="str">
        <f>Altalanos!$A$10</f>
        <v xml:space="preserve">2026. május 7. </v>
      </c>
      <c r="B4" s="770"/>
      <c r="C4" s="770"/>
      <c r="D4" s="481"/>
      <c r="E4" s="482" t="str">
        <f>Altalanos!$C$10</f>
        <v>Gyula</v>
      </c>
      <c r="F4" s="482"/>
      <c r="G4" s="482"/>
      <c r="H4" s="485"/>
      <c r="I4" s="482"/>
      <c r="J4" s="484"/>
      <c r="K4" s="485"/>
      <c r="L4" s="602"/>
      <c r="M4" s="487" t="str">
        <f>Altalanos!$E$10</f>
        <v>Kovács Zoltán</v>
      </c>
      <c r="N4" s="550"/>
      <c r="O4" s="551"/>
      <c r="P4" s="550"/>
      <c r="Q4" s="591" t="s">
        <v>185</v>
      </c>
      <c r="R4" s="592" t="s">
        <v>180</v>
      </c>
      <c r="S4" s="592" t="s">
        <v>181</v>
      </c>
      <c r="Y4" s="599"/>
      <c r="Z4" s="599"/>
      <c r="AA4" s="599" t="s">
        <v>195</v>
      </c>
      <c r="AB4" s="590">
        <v>90</v>
      </c>
      <c r="AC4" s="590">
        <v>60</v>
      </c>
      <c r="AD4" s="590">
        <v>45</v>
      </c>
      <c r="AE4" s="590">
        <v>34</v>
      </c>
      <c r="AF4" s="590">
        <v>27</v>
      </c>
      <c r="AG4" s="590">
        <v>22</v>
      </c>
      <c r="AH4" s="590">
        <v>18</v>
      </c>
      <c r="AI4" s="590">
        <v>15</v>
      </c>
      <c r="AJ4" s="590">
        <v>12</v>
      </c>
      <c r="AK4" s="590">
        <v>9</v>
      </c>
    </row>
    <row r="5" spans="1:37" x14ac:dyDescent="0.25">
      <c r="A5" s="37"/>
      <c r="B5" s="37" t="s">
        <v>118</v>
      </c>
      <c r="C5" s="543" t="s">
        <v>162</v>
      </c>
      <c r="D5" s="37" t="s">
        <v>105</v>
      </c>
      <c r="E5" s="37" t="s">
        <v>167</v>
      </c>
      <c r="F5" s="37"/>
      <c r="G5" s="37" t="s">
        <v>86</v>
      </c>
      <c r="H5" s="37"/>
      <c r="I5" s="37" t="s">
        <v>90</v>
      </c>
      <c r="J5" s="37"/>
      <c r="K5" s="576" t="s">
        <v>168</v>
      </c>
      <c r="L5" s="576" t="s">
        <v>169</v>
      </c>
      <c r="M5" s="576" t="s">
        <v>170</v>
      </c>
      <c r="Q5" s="593" t="s">
        <v>186</v>
      </c>
      <c r="R5" s="594" t="s">
        <v>182</v>
      </c>
      <c r="S5" s="594" t="s">
        <v>183</v>
      </c>
      <c r="Y5" s="599">
        <f>IF(OR(Altalanos!$A$8="F1",Altalanos!$A$8="F2",Altalanos!$A$8="N1",Altalanos!$A$8="N2"),1,2)</f>
        <v>2</v>
      </c>
      <c r="Z5" s="599"/>
      <c r="AA5" s="599" t="s">
        <v>196</v>
      </c>
      <c r="AB5" s="590">
        <v>60</v>
      </c>
      <c r="AC5" s="590">
        <v>40</v>
      </c>
      <c r="AD5" s="590">
        <v>30</v>
      </c>
      <c r="AE5" s="590">
        <v>20</v>
      </c>
      <c r="AF5" s="590">
        <v>18</v>
      </c>
      <c r="AG5" s="590">
        <v>15</v>
      </c>
      <c r="AH5" s="590">
        <v>12</v>
      </c>
      <c r="AI5" s="590">
        <v>10</v>
      </c>
      <c r="AJ5" s="590">
        <v>8</v>
      </c>
      <c r="AK5" s="590">
        <v>6</v>
      </c>
    </row>
    <row r="6" spans="1:37" x14ac:dyDescent="0.25">
      <c r="A6" s="521"/>
      <c r="B6" s="521"/>
      <c r="C6" s="575"/>
      <c r="D6" s="521"/>
      <c r="E6" s="521"/>
      <c r="F6" s="521"/>
      <c r="G6" s="521"/>
      <c r="H6" s="521"/>
      <c r="I6" s="521"/>
      <c r="J6" s="521"/>
      <c r="K6" s="521"/>
      <c r="L6" s="521"/>
      <c r="M6" s="521"/>
      <c r="Y6" s="599"/>
      <c r="Z6" s="599"/>
      <c r="AA6" s="599" t="s">
        <v>197</v>
      </c>
      <c r="AB6" s="590">
        <v>40</v>
      </c>
      <c r="AC6" s="590">
        <v>25</v>
      </c>
      <c r="AD6" s="590">
        <v>18</v>
      </c>
      <c r="AE6" s="590">
        <v>13</v>
      </c>
      <c r="AF6" s="590">
        <v>10</v>
      </c>
      <c r="AG6" s="590">
        <v>8</v>
      </c>
      <c r="AH6" s="590">
        <v>6</v>
      </c>
      <c r="AI6" s="590">
        <v>5</v>
      </c>
      <c r="AJ6" s="590">
        <v>4</v>
      </c>
      <c r="AK6" s="590">
        <v>3</v>
      </c>
    </row>
    <row r="7" spans="1:37" x14ac:dyDescent="0.25">
      <c r="A7" s="552" t="s">
        <v>164</v>
      </c>
      <c r="B7" s="577"/>
      <c r="C7" s="579" t="str">
        <f>IF($B7="","",VLOOKUP($B7,'1MD ELO (3)'!$A$7:$O$22,5))</f>
        <v/>
      </c>
      <c r="D7" s="579" t="str">
        <f>IF($B7="","",VLOOKUP($B7,'1MD ELO (3)'!$A$7:$O$22,15))</f>
        <v/>
      </c>
      <c r="E7" s="775" t="str">
        <f>UPPER(IF($B7="","",VLOOKUP($B7,'1MD ELO (3)'!$A$7:$O$22,2)))</f>
        <v/>
      </c>
      <c r="F7" s="775"/>
      <c r="G7" s="775" t="str">
        <f>IF($B7="","",VLOOKUP($B7,'1MD ELO (3)'!$A$7:$O$22,3))</f>
        <v/>
      </c>
      <c r="H7" s="775"/>
      <c r="I7" s="580" t="str">
        <f>IF($B7="","",VLOOKUP($B7,'1MD ELO (3)'!$A$7:$O$22,4))</f>
        <v/>
      </c>
      <c r="J7" s="521"/>
      <c r="K7" s="606"/>
      <c r="L7" s="601" t="str">
        <f>IF(K7="","",CONCATENATE(VLOOKUP($Y$3,$AB$1:$AK$1,K7)," pont"))</f>
        <v/>
      </c>
      <c r="M7" s="607"/>
      <c r="Y7" s="599"/>
      <c r="Z7" s="599"/>
      <c r="AA7" s="599" t="s">
        <v>198</v>
      </c>
      <c r="AB7" s="590">
        <v>25</v>
      </c>
      <c r="AC7" s="590">
        <v>15</v>
      </c>
      <c r="AD7" s="590">
        <v>13</v>
      </c>
      <c r="AE7" s="590">
        <v>8</v>
      </c>
      <c r="AF7" s="590">
        <v>6</v>
      </c>
      <c r="AG7" s="590">
        <v>4</v>
      </c>
      <c r="AH7" s="590">
        <v>3</v>
      </c>
      <c r="AI7" s="590">
        <v>2</v>
      </c>
      <c r="AJ7" s="590">
        <v>1</v>
      </c>
      <c r="AK7" s="590">
        <v>0</v>
      </c>
    </row>
    <row r="8" spans="1:37" x14ac:dyDescent="0.25">
      <c r="A8" s="552"/>
      <c r="B8" s="578"/>
      <c r="C8" s="581"/>
      <c r="D8" s="581"/>
      <c r="E8" s="581"/>
      <c r="F8" s="581"/>
      <c r="G8" s="581"/>
      <c r="H8" s="581"/>
      <c r="I8" s="581"/>
      <c r="J8" s="521"/>
      <c r="K8" s="552"/>
      <c r="L8" s="552"/>
      <c r="M8" s="608"/>
      <c r="Y8" s="599"/>
      <c r="Z8" s="599"/>
      <c r="AA8" s="599" t="s">
        <v>199</v>
      </c>
      <c r="AB8" s="590">
        <v>15</v>
      </c>
      <c r="AC8" s="590">
        <v>10</v>
      </c>
      <c r="AD8" s="590">
        <v>7</v>
      </c>
      <c r="AE8" s="590">
        <v>5</v>
      </c>
      <c r="AF8" s="590">
        <v>4</v>
      </c>
      <c r="AG8" s="590">
        <v>3</v>
      </c>
      <c r="AH8" s="590">
        <v>2</v>
      </c>
      <c r="AI8" s="590">
        <v>1</v>
      </c>
      <c r="AJ8" s="590">
        <v>0</v>
      </c>
      <c r="AK8" s="590">
        <v>0</v>
      </c>
    </row>
    <row r="9" spans="1:37" x14ac:dyDescent="0.25">
      <c r="A9" s="552" t="s">
        <v>165</v>
      </c>
      <c r="B9" s="577"/>
      <c r="C9" s="579" t="str">
        <f>IF($B9="","",VLOOKUP($B9,'1MD ELO (3)'!$A$7:$O$22,5))</f>
        <v/>
      </c>
      <c r="D9" s="579" t="str">
        <f>IF($B9="","",VLOOKUP($B9,'1MD ELO (3)'!$A$7:$O$22,15))</f>
        <v/>
      </c>
      <c r="E9" s="775" t="str">
        <f>UPPER(IF($B9="","",VLOOKUP($B9,'1MD ELO (3)'!$A$7:$O$22,2)))</f>
        <v/>
      </c>
      <c r="F9" s="775"/>
      <c r="G9" s="775" t="str">
        <f>IF($B9="","",VLOOKUP($B9,'1MD ELO (3)'!$A$7:$O$22,3))</f>
        <v/>
      </c>
      <c r="H9" s="775"/>
      <c r="I9" s="580" t="str">
        <f>IF($B9="","",VLOOKUP($B9,'1MD ELO (3)'!$A$7:$O$22,4))</f>
        <v/>
      </c>
      <c r="J9" s="521"/>
      <c r="K9" s="606"/>
      <c r="L9" s="601" t="str">
        <f>IF(K9="","",CONCATENATE(VLOOKUP($Y$3,$AB$1:$AK$1,K9)," pont"))</f>
        <v/>
      </c>
      <c r="M9" s="607"/>
      <c r="Y9" s="599"/>
      <c r="Z9" s="599"/>
      <c r="AA9" s="599" t="s">
        <v>200</v>
      </c>
      <c r="AB9" s="590">
        <v>10</v>
      </c>
      <c r="AC9" s="590">
        <v>6</v>
      </c>
      <c r="AD9" s="590">
        <v>4</v>
      </c>
      <c r="AE9" s="590">
        <v>2</v>
      </c>
      <c r="AF9" s="590">
        <v>1</v>
      </c>
      <c r="AG9" s="590">
        <v>0</v>
      </c>
      <c r="AH9" s="590">
        <v>0</v>
      </c>
      <c r="AI9" s="590">
        <v>0</v>
      </c>
      <c r="AJ9" s="590">
        <v>0</v>
      </c>
      <c r="AK9" s="590">
        <v>0</v>
      </c>
    </row>
    <row r="10" spans="1:37" x14ac:dyDescent="0.25">
      <c r="A10" s="552"/>
      <c r="B10" s="578"/>
      <c r="C10" s="581"/>
      <c r="D10" s="581"/>
      <c r="E10" s="581"/>
      <c r="F10" s="581"/>
      <c r="G10" s="581"/>
      <c r="H10" s="581"/>
      <c r="I10" s="581"/>
      <c r="J10" s="521"/>
      <c r="K10" s="552"/>
      <c r="L10" s="552"/>
      <c r="M10" s="608"/>
      <c r="Y10" s="599"/>
      <c r="Z10" s="599"/>
      <c r="AA10" s="599" t="s">
        <v>201</v>
      </c>
      <c r="AB10" s="590">
        <v>6</v>
      </c>
      <c r="AC10" s="590">
        <v>3</v>
      </c>
      <c r="AD10" s="590">
        <v>2</v>
      </c>
      <c r="AE10" s="590">
        <v>1</v>
      </c>
      <c r="AF10" s="590">
        <v>0</v>
      </c>
      <c r="AG10" s="590">
        <v>0</v>
      </c>
      <c r="AH10" s="590">
        <v>0</v>
      </c>
      <c r="AI10" s="590">
        <v>0</v>
      </c>
      <c r="AJ10" s="590">
        <v>0</v>
      </c>
      <c r="AK10" s="590">
        <v>0</v>
      </c>
    </row>
    <row r="11" spans="1:37" x14ac:dyDescent="0.25">
      <c r="A11" s="552" t="s">
        <v>166</v>
      </c>
      <c r="B11" s="577"/>
      <c r="C11" s="579" t="str">
        <f>IF($B11="","",VLOOKUP($B11,'1MD ELO (3)'!$A$7:$O$22,5))</f>
        <v/>
      </c>
      <c r="D11" s="579" t="str">
        <f>IF($B11="","",VLOOKUP($B11,'1MD ELO (3)'!$A$7:$O$22,15))</f>
        <v/>
      </c>
      <c r="E11" s="775" t="str">
        <f>UPPER(IF($B11="","",VLOOKUP($B11,'1MD ELO (3)'!$A$7:$O$22,2)))</f>
        <v/>
      </c>
      <c r="F11" s="775"/>
      <c r="G11" s="775" t="str">
        <f>IF($B11="","",VLOOKUP($B11,'1MD ELO (3)'!$A$7:$O$22,3))</f>
        <v/>
      </c>
      <c r="H11" s="775"/>
      <c r="I11" s="580" t="str">
        <f>IF($B11="","",VLOOKUP($B11,'1MD ELO (3)'!$A$7:$O$22,4))</f>
        <v/>
      </c>
      <c r="J11" s="521"/>
      <c r="K11" s="606"/>
      <c r="L11" s="601" t="str">
        <f>IF(K11="","",CONCATENATE(VLOOKUP($Y$3,$AB$1:$AK$1,K11)," pont"))</f>
        <v/>
      </c>
      <c r="M11" s="607"/>
      <c r="Y11" s="599"/>
      <c r="Z11" s="599"/>
      <c r="AA11" s="599" t="s">
        <v>206</v>
      </c>
      <c r="AB11" s="590">
        <v>3</v>
      </c>
      <c r="AC11" s="590">
        <v>2</v>
      </c>
      <c r="AD11" s="590">
        <v>1</v>
      </c>
      <c r="AE11" s="590">
        <v>0</v>
      </c>
      <c r="AF11" s="590">
        <v>0</v>
      </c>
      <c r="AG11" s="590">
        <v>0</v>
      </c>
      <c r="AH11" s="590">
        <v>0</v>
      </c>
      <c r="AI11" s="590">
        <v>0</v>
      </c>
      <c r="AJ11" s="590">
        <v>0</v>
      </c>
      <c r="AK11" s="590">
        <v>0</v>
      </c>
    </row>
    <row r="12" spans="1:37" x14ac:dyDescent="0.25">
      <c r="A12" s="552"/>
      <c r="B12" s="578"/>
      <c r="C12" s="581"/>
      <c r="D12" s="581"/>
      <c r="E12" s="581"/>
      <c r="F12" s="581"/>
      <c r="G12" s="581"/>
      <c r="H12" s="581"/>
      <c r="I12" s="581"/>
      <c r="J12" s="521"/>
      <c r="K12" s="575"/>
      <c r="L12" s="575"/>
      <c r="M12" s="608"/>
      <c r="Y12" s="599"/>
      <c r="Z12" s="599"/>
      <c r="AA12" s="599" t="s">
        <v>202</v>
      </c>
      <c r="AB12" s="604">
        <v>0</v>
      </c>
      <c r="AC12" s="604">
        <v>0</v>
      </c>
      <c r="AD12" s="604">
        <v>0</v>
      </c>
      <c r="AE12" s="604">
        <v>0</v>
      </c>
      <c r="AF12" s="604">
        <v>0</v>
      </c>
      <c r="AG12" s="604">
        <v>0</v>
      </c>
      <c r="AH12" s="604">
        <v>0</v>
      </c>
      <c r="AI12" s="604">
        <v>0</v>
      </c>
      <c r="AJ12" s="604">
        <v>0</v>
      </c>
      <c r="AK12" s="604">
        <v>0</v>
      </c>
    </row>
    <row r="13" spans="1:37" x14ac:dyDescent="0.25">
      <c r="A13" s="552" t="s">
        <v>171</v>
      </c>
      <c r="B13" s="577"/>
      <c r="C13" s="579" t="str">
        <f>IF($B13="","",VLOOKUP($B13,'1MD ELO (3)'!$A$7:$O$22,5))</f>
        <v/>
      </c>
      <c r="D13" s="579" t="str">
        <f>IF($B13="","",VLOOKUP($B13,'1MD ELO (3)'!$A$7:$O$22,15))</f>
        <v/>
      </c>
      <c r="E13" s="775" t="str">
        <f>UPPER(IF($B13="","",VLOOKUP($B13,'1MD ELO (3)'!$A$7:$O$22,2)))</f>
        <v/>
      </c>
      <c r="F13" s="775"/>
      <c r="G13" s="775" t="str">
        <f>IF($B13="","",VLOOKUP($B13,'1MD ELO (3)'!$A$7:$O$22,3))</f>
        <v/>
      </c>
      <c r="H13" s="775"/>
      <c r="I13" s="580" t="str">
        <f>IF($B13="","",VLOOKUP($B13,'1MD ELO (3)'!$A$7:$O$22,4))</f>
        <v/>
      </c>
      <c r="J13" s="521"/>
      <c r="K13" s="606"/>
      <c r="L13" s="601" t="str">
        <f>IF(K13="","",CONCATENATE(VLOOKUP($Y$3,$AB$1:$AK$1,K13)," pont"))</f>
        <v/>
      </c>
      <c r="M13" s="607"/>
      <c r="Y13" s="599"/>
      <c r="Z13" s="599"/>
      <c r="AA13" s="599" t="s">
        <v>203</v>
      </c>
      <c r="AB13" s="604">
        <v>0</v>
      </c>
      <c r="AC13" s="604">
        <v>0</v>
      </c>
      <c r="AD13" s="604">
        <v>0</v>
      </c>
      <c r="AE13" s="604">
        <v>0</v>
      </c>
      <c r="AF13" s="604">
        <v>0</v>
      </c>
      <c r="AG13" s="604">
        <v>0</v>
      </c>
      <c r="AH13" s="604">
        <v>0</v>
      </c>
      <c r="AI13" s="604">
        <v>0</v>
      </c>
      <c r="AJ13" s="604">
        <v>0</v>
      </c>
      <c r="AK13" s="604">
        <v>0</v>
      </c>
    </row>
    <row r="14" spans="1:37" x14ac:dyDescent="0.25">
      <c r="A14" s="521"/>
      <c r="B14" s="521"/>
      <c r="C14" s="521"/>
      <c r="D14" s="521"/>
      <c r="E14" s="521"/>
      <c r="F14" s="521"/>
      <c r="G14" s="521"/>
      <c r="H14" s="521"/>
      <c r="I14" s="521"/>
      <c r="J14" s="521"/>
      <c r="K14" s="521"/>
      <c r="L14" s="521"/>
      <c r="M14" s="521"/>
      <c r="Y14" s="599"/>
      <c r="Z14" s="599"/>
      <c r="AA14" s="599"/>
      <c r="AB14" s="599"/>
      <c r="AC14" s="599"/>
      <c r="AD14" s="599"/>
      <c r="AE14" s="599"/>
      <c r="AF14" s="599"/>
      <c r="AG14" s="599"/>
      <c r="AH14" s="599"/>
      <c r="AI14" s="599"/>
      <c r="AJ14" s="599"/>
      <c r="AK14" s="599"/>
    </row>
    <row r="15" spans="1:37" x14ac:dyDescent="0.25">
      <c r="A15" s="521"/>
      <c r="B15" s="521"/>
      <c r="C15" s="521"/>
      <c r="D15" s="521"/>
      <c r="E15" s="521"/>
      <c r="F15" s="521"/>
      <c r="G15" s="521"/>
      <c r="H15" s="521"/>
      <c r="I15" s="521"/>
      <c r="J15" s="521"/>
      <c r="K15" s="521"/>
      <c r="L15" s="521"/>
      <c r="M15" s="521"/>
      <c r="Y15" s="599"/>
      <c r="Z15" s="599"/>
      <c r="AA15" s="599"/>
      <c r="AB15" s="599"/>
      <c r="AC15" s="599"/>
      <c r="AD15" s="599"/>
      <c r="AE15" s="599"/>
      <c r="AF15" s="599"/>
      <c r="AG15" s="599"/>
      <c r="AH15" s="599"/>
      <c r="AI15" s="599"/>
      <c r="AJ15" s="599"/>
      <c r="AK15" s="599"/>
    </row>
    <row r="16" spans="1:37" x14ac:dyDescent="0.25">
      <c r="A16" s="521"/>
      <c r="B16" s="521"/>
      <c r="C16" s="521"/>
      <c r="D16" s="521"/>
      <c r="E16" s="521"/>
      <c r="F16" s="521"/>
      <c r="G16" s="521"/>
      <c r="H16" s="521"/>
      <c r="I16" s="521"/>
      <c r="J16" s="521"/>
      <c r="K16" s="521"/>
      <c r="L16" s="521"/>
      <c r="M16" s="521"/>
      <c r="Y16" s="599"/>
      <c r="Z16" s="599"/>
      <c r="AA16" s="599" t="s">
        <v>164</v>
      </c>
      <c r="AB16" s="599">
        <v>300</v>
      </c>
      <c r="AC16" s="599">
        <v>250</v>
      </c>
      <c r="AD16" s="599">
        <v>220</v>
      </c>
      <c r="AE16" s="599">
        <v>180</v>
      </c>
      <c r="AF16" s="599">
        <v>160</v>
      </c>
      <c r="AG16" s="599">
        <v>150</v>
      </c>
      <c r="AH16" s="599">
        <v>140</v>
      </c>
      <c r="AI16" s="599">
        <v>130</v>
      </c>
      <c r="AJ16" s="599">
        <v>120</v>
      </c>
      <c r="AK16" s="599">
        <v>110</v>
      </c>
    </row>
    <row r="17" spans="1:37" x14ac:dyDescent="0.25">
      <c r="A17" s="521"/>
      <c r="B17" s="521"/>
      <c r="C17" s="521"/>
      <c r="D17" s="521"/>
      <c r="E17" s="521"/>
      <c r="F17" s="521"/>
      <c r="G17" s="521"/>
      <c r="H17" s="521"/>
      <c r="I17" s="521"/>
      <c r="J17" s="521"/>
      <c r="K17" s="521"/>
      <c r="L17" s="521"/>
      <c r="M17" s="521"/>
      <c r="Y17" s="599"/>
      <c r="Z17" s="599"/>
      <c r="AA17" s="599" t="s">
        <v>194</v>
      </c>
      <c r="AB17" s="599">
        <v>250</v>
      </c>
      <c r="AC17" s="599">
        <v>200</v>
      </c>
      <c r="AD17" s="599">
        <v>160</v>
      </c>
      <c r="AE17" s="599">
        <v>140</v>
      </c>
      <c r="AF17" s="599">
        <v>120</v>
      </c>
      <c r="AG17" s="599">
        <v>110</v>
      </c>
      <c r="AH17" s="599">
        <v>100</v>
      </c>
      <c r="AI17" s="599">
        <v>90</v>
      </c>
      <c r="AJ17" s="599">
        <v>80</v>
      </c>
      <c r="AK17" s="599">
        <v>70</v>
      </c>
    </row>
    <row r="18" spans="1:37" ht="18.75" customHeight="1" x14ac:dyDescent="0.25">
      <c r="A18" s="521"/>
      <c r="B18" s="768"/>
      <c r="C18" s="768"/>
      <c r="D18" s="766" t="str">
        <f>E7</f>
        <v/>
      </c>
      <c r="E18" s="766"/>
      <c r="F18" s="766" t="str">
        <f>E9</f>
        <v/>
      </c>
      <c r="G18" s="766"/>
      <c r="H18" s="766" t="str">
        <f>E11</f>
        <v/>
      </c>
      <c r="I18" s="766"/>
      <c r="J18" s="766" t="str">
        <f>E13</f>
        <v/>
      </c>
      <c r="K18" s="766"/>
      <c r="L18" s="521"/>
      <c r="M18" s="521"/>
      <c r="Y18" s="599"/>
      <c r="Z18" s="599"/>
      <c r="AA18" s="599" t="s">
        <v>195</v>
      </c>
      <c r="AB18" s="599">
        <v>200</v>
      </c>
      <c r="AC18" s="599">
        <v>150</v>
      </c>
      <c r="AD18" s="599">
        <v>130</v>
      </c>
      <c r="AE18" s="599">
        <v>110</v>
      </c>
      <c r="AF18" s="599">
        <v>95</v>
      </c>
      <c r="AG18" s="599">
        <v>80</v>
      </c>
      <c r="AH18" s="599">
        <v>70</v>
      </c>
      <c r="AI18" s="599">
        <v>60</v>
      </c>
      <c r="AJ18" s="599">
        <v>55</v>
      </c>
      <c r="AK18" s="599">
        <v>50</v>
      </c>
    </row>
    <row r="19" spans="1:37" ht="18.75" customHeight="1" x14ac:dyDescent="0.25">
      <c r="A19" s="582" t="s">
        <v>164</v>
      </c>
      <c r="B19" s="764" t="str">
        <f>E7</f>
        <v/>
      </c>
      <c r="C19" s="764"/>
      <c r="D19" s="767"/>
      <c r="E19" s="767"/>
      <c r="F19" s="765"/>
      <c r="G19" s="765"/>
      <c r="H19" s="765"/>
      <c r="I19" s="765"/>
      <c r="J19" s="766"/>
      <c r="K19" s="766"/>
      <c r="L19" s="521"/>
      <c r="M19" s="521"/>
      <c r="Y19" s="599"/>
      <c r="Z19" s="599"/>
      <c r="AA19" s="599" t="s">
        <v>196</v>
      </c>
      <c r="AB19" s="599">
        <v>150</v>
      </c>
      <c r="AC19" s="599">
        <v>120</v>
      </c>
      <c r="AD19" s="599">
        <v>100</v>
      </c>
      <c r="AE19" s="599">
        <v>80</v>
      </c>
      <c r="AF19" s="599">
        <v>70</v>
      </c>
      <c r="AG19" s="599">
        <v>60</v>
      </c>
      <c r="AH19" s="599">
        <v>55</v>
      </c>
      <c r="AI19" s="599">
        <v>50</v>
      </c>
      <c r="AJ19" s="599">
        <v>45</v>
      </c>
      <c r="AK19" s="599">
        <v>40</v>
      </c>
    </row>
    <row r="20" spans="1:37" ht="18.75" customHeight="1" x14ac:dyDescent="0.25">
      <c r="A20" s="582" t="s">
        <v>165</v>
      </c>
      <c r="B20" s="764" t="str">
        <f>E9</f>
        <v/>
      </c>
      <c r="C20" s="764"/>
      <c r="D20" s="765"/>
      <c r="E20" s="765"/>
      <c r="F20" s="767"/>
      <c r="G20" s="767"/>
      <c r="H20" s="765"/>
      <c r="I20" s="765"/>
      <c r="J20" s="765"/>
      <c r="K20" s="765"/>
      <c r="L20" s="521"/>
      <c r="M20" s="521"/>
      <c r="Y20" s="599"/>
      <c r="Z20" s="599"/>
      <c r="AA20" s="599" t="s">
        <v>197</v>
      </c>
      <c r="AB20" s="599">
        <v>120</v>
      </c>
      <c r="AC20" s="599">
        <v>90</v>
      </c>
      <c r="AD20" s="599">
        <v>65</v>
      </c>
      <c r="AE20" s="599">
        <v>55</v>
      </c>
      <c r="AF20" s="599">
        <v>50</v>
      </c>
      <c r="AG20" s="599">
        <v>45</v>
      </c>
      <c r="AH20" s="599">
        <v>40</v>
      </c>
      <c r="AI20" s="599">
        <v>35</v>
      </c>
      <c r="AJ20" s="599">
        <v>25</v>
      </c>
      <c r="AK20" s="599">
        <v>20</v>
      </c>
    </row>
    <row r="21" spans="1:37" ht="18.75" customHeight="1" x14ac:dyDescent="0.25">
      <c r="A21" s="582" t="s">
        <v>166</v>
      </c>
      <c r="B21" s="764" t="str">
        <f>E11</f>
        <v/>
      </c>
      <c r="C21" s="764"/>
      <c r="D21" s="765"/>
      <c r="E21" s="765"/>
      <c r="F21" s="765"/>
      <c r="G21" s="765"/>
      <c r="H21" s="767"/>
      <c r="I21" s="767"/>
      <c r="J21" s="765"/>
      <c r="K21" s="765"/>
      <c r="L21" s="521"/>
      <c r="M21" s="521"/>
      <c r="Y21" s="599"/>
      <c r="Z21" s="599"/>
      <c r="AA21" s="599" t="s">
        <v>198</v>
      </c>
      <c r="AB21" s="599">
        <v>90</v>
      </c>
      <c r="AC21" s="599">
        <v>60</v>
      </c>
      <c r="AD21" s="599">
        <v>45</v>
      </c>
      <c r="AE21" s="599">
        <v>34</v>
      </c>
      <c r="AF21" s="599">
        <v>27</v>
      </c>
      <c r="AG21" s="599">
        <v>22</v>
      </c>
      <c r="AH21" s="599">
        <v>18</v>
      </c>
      <c r="AI21" s="599">
        <v>15</v>
      </c>
      <c r="AJ21" s="599">
        <v>12</v>
      </c>
      <c r="AK21" s="599">
        <v>9</v>
      </c>
    </row>
    <row r="22" spans="1:37" ht="18.75" customHeight="1" x14ac:dyDescent="0.25">
      <c r="A22" s="582" t="s">
        <v>171</v>
      </c>
      <c r="B22" s="764" t="str">
        <f>E13</f>
        <v/>
      </c>
      <c r="C22" s="764"/>
      <c r="D22" s="765"/>
      <c r="E22" s="765"/>
      <c r="F22" s="765"/>
      <c r="G22" s="765"/>
      <c r="H22" s="766"/>
      <c r="I22" s="766"/>
      <c r="J22" s="767"/>
      <c r="K22" s="767"/>
      <c r="L22" s="521"/>
      <c r="M22" s="521"/>
      <c r="Y22" s="599"/>
      <c r="Z22" s="599"/>
      <c r="AA22" s="599" t="s">
        <v>199</v>
      </c>
      <c r="AB22" s="599">
        <v>60</v>
      </c>
      <c r="AC22" s="599">
        <v>40</v>
      </c>
      <c r="AD22" s="599">
        <v>30</v>
      </c>
      <c r="AE22" s="599">
        <v>20</v>
      </c>
      <c r="AF22" s="599">
        <v>18</v>
      </c>
      <c r="AG22" s="599">
        <v>15</v>
      </c>
      <c r="AH22" s="599">
        <v>12</v>
      </c>
      <c r="AI22" s="599">
        <v>10</v>
      </c>
      <c r="AJ22" s="599">
        <v>8</v>
      </c>
      <c r="AK22" s="599">
        <v>6</v>
      </c>
    </row>
    <row r="23" spans="1:37" x14ac:dyDescent="0.25">
      <c r="A23" s="521"/>
      <c r="B23" s="521"/>
      <c r="C23" s="521"/>
      <c r="D23" s="521"/>
      <c r="E23" s="521"/>
      <c r="F23" s="521"/>
      <c r="G23" s="521"/>
      <c r="H23" s="521"/>
      <c r="I23" s="521"/>
      <c r="J23" s="521"/>
      <c r="K23" s="521"/>
      <c r="L23" s="521"/>
      <c r="M23" s="521"/>
      <c r="Y23" s="599"/>
      <c r="Z23" s="599"/>
      <c r="AA23" s="599" t="s">
        <v>200</v>
      </c>
      <c r="AB23" s="599">
        <v>40</v>
      </c>
      <c r="AC23" s="599">
        <v>25</v>
      </c>
      <c r="AD23" s="599">
        <v>18</v>
      </c>
      <c r="AE23" s="599">
        <v>13</v>
      </c>
      <c r="AF23" s="599">
        <v>8</v>
      </c>
      <c r="AG23" s="599">
        <v>7</v>
      </c>
      <c r="AH23" s="599">
        <v>6</v>
      </c>
      <c r="AI23" s="599">
        <v>5</v>
      </c>
      <c r="AJ23" s="599">
        <v>4</v>
      </c>
      <c r="AK23" s="599">
        <v>3</v>
      </c>
    </row>
    <row r="24" spans="1:37" x14ac:dyDescent="0.25">
      <c r="A24" s="521"/>
      <c r="B24" s="521"/>
      <c r="C24" s="521"/>
      <c r="D24" s="521"/>
      <c r="E24" s="521"/>
      <c r="F24" s="521"/>
      <c r="G24" s="521"/>
      <c r="H24" s="521"/>
      <c r="I24" s="521"/>
      <c r="J24" s="521"/>
      <c r="K24" s="521"/>
      <c r="L24" s="521"/>
      <c r="M24" s="521"/>
      <c r="Y24" s="599"/>
      <c r="Z24" s="599"/>
      <c r="AA24" s="599" t="s">
        <v>201</v>
      </c>
      <c r="AB24" s="599">
        <v>25</v>
      </c>
      <c r="AC24" s="599">
        <v>15</v>
      </c>
      <c r="AD24" s="599">
        <v>13</v>
      </c>
      <c r="AE24" s="599">
        <v>7</v>
      </c>
      <c r="AF24" s="599">
        <v>6</v>
      </c>
      <c r="AG24" s="599">
        <v>5</v>
      </c>
      <c r="AH24" s="599">
        <v>4</v>
      </c>
      <c r="AI24" s="599">
        <v>3</v>
      </c>
      <c r="AJ24" s="599">
        <v>2</v>
      </c>
      <c r="AK24" s="599">
        <v>1</v>
      </c>
    </row>
    <row r="25" spans="1:37" x14ac:dyDescent="0.25">
      <c r="A25" s="521"/>
      <c r="B25" s="521"/>
      <c r="C25" s="521"/>
      <c r="D25" s="521"/>
      <c r="E25" s="521"/>
      <c r="F25" s="521"/>
      <c r="G25" s="521"/>
      <c r="H25" s="521"/>
      <c r="I25" s="521"/>
      <c r="J25" s="521"/>
      <c r="K25" s="521"/>
      <c r="L25" s="521"/>
      <c r="M25" s="521"/>
      <c r="Y25" s="599"/>
      <c r="Z25" s="599"/>
      <c r="AA25" s="599" t="s">
        <v>206</v>
      </c>
      <c r="AB25" s="599">
        <v>15</v>
      </c>
      <c r="AC25" s="599">
        <v>10</v>
      </c>
      <c r="AD25" s="599">
        <v>8</v>
      </c>
      <c r="AE25" s="599">
        <v>4</v>
      </c>
      <c r="AF25" s="599">
        <v>3</v>
      </c>
      <c r="AG25" s="599">
        <v>2</v>
      </c>
      <c r="AH25" s="599">
        <v>1</v>
      </c>
      <c r="AI25" s="599">
        <v>0</v>
      </c>
      <c r="AJ25" s="599">
        <v>0</v>
      </c>
      <c r="AK25" s="599">
        <v>0</v>
      </c>
    </row>
    <row r="26" spans="1:37" x14ac:dyDescent="0.25">
      <c r="A26" s="521"/>
      <c r="B26" s="521"/>
      <c r="C26" s="521"/>
      <c r="D26" s="521"/>
      <c r="E26" s="521"/>
      <c r="F26" s="521"/>
      <c r="G26" s="521"/>
      <c r="H26" s="521"/>
      <c r="I26" s="521"/>
      <c r="J26" s="521"/>
      <c r="K26" s="521"/>
      <c r="L26" s="521"/>
      <c r="M26" s="521"/>
      <c r="Y26" s="599"/>
      <c r="Z26" s="599"/>
      <c r="AA26" s="599" t="s">
        <v>202</v>
      </c>
      <c r="AB26" s="599">
        <v>10</v>
      </c>
      <c r="AC26" s="599">
        <v>6</v>
      </c>
      <c r="AD26" s="599">
        <v>4</v>
      </c>
      <c r="AE26" s="599">
        <v>2</v>
      </c>
      <c r="AF26" s="599">
        <v>1</v>
      </c>
      <c r="AG26" s="599">
        <v>0</v>
      </c>
      <c r="AH26" s="599">
        <v>0</v>
      </c>
      <c r="AI26" s="599">
        <v>0</v>
      </c>
      <c r="AJ26" s="599">
        <v>0</v>
      </c>
      <c r="AK26" s="599">
        <v>0</v>
      </c>
    </row>
    <row r="27" spans="1:37" x14ac:dyDescent="0.25">
      <c r="A27" s="521"/>
      <c r="B27" s="521"/>
      <c r="C27" s="521"/>
      <c r="D27" s="521"/>
      <c r="E27" s="521"/>
      <c r="F27" s="521"/>
      <c r="G27" s="521"/>
      <c r="H27" s="521"/>
      <c r="I27" s="521"/>
      <c r="J27" s="521"/>
      <c r="K27" s="521"/>
      <c r="L27" s="521"/>
      <c r="M27" s="521"/>
      <c r="Y27" s="599"/>
      <c r="Z27" s="599"/>
      <c r="AA27" s="599" t="s">
        <v>203</v>
      </c>
      <c r="AB27" s="599">
        <v>3</v>
      </c>
      <c r="AC27" s="599">
        <v>2</v>
      </c>
      <c r="AD27" s="599">
        <v>1</v>
      </c>
      <c r="AE27" s="599">
        <v>0</v>
      </c>
      <c r="AF27" s="599">
        <v>0</v>
      </c>
      <c r="AG27" s="599">
        <v>0</v>
      </c>
      <c r="AH27" s="599">
        <v>0</v>
      </c>
      <c r="AI27" s="599">
        <v>0</v>
      </c>
      <c r="AJ27" s="599">
        <v>0</v>
      </c>
      <c r="AK27" s="599">
        <v>0</v>
      </c>
    </row>
    <row r="28" spans="1:37" x14ac:dyDescent="0.25">
      <c r="A28" s="521"/>
      <c r="B28" s="521"/>
      <c r="C28" s="521"/>
      <c r="D28" s="521"/>
      <c r="E28" s="521"/>
      <c r="F28" s="521"/>
      <c r="G28" s="521"/>
      <c r="H28" s="521"/>
      <c r="I28" s="521"/>
      <c r="J28" s="521"/>
      <c r="K28" s="521"/>
      <c r="L28" s="521"/>
      <c r="M28" s="521"/>
    </row>
    <row r="29" spans="1:37" x14ac:dyDescent="0.25">
      <c r="A29" s="521"/>
      <c r="B29" s="521"/>
      <c r="C29" s="521"/>
      <c r="D29" s="521"/>
      <c r="E29" s="521"/>
      <c r="F29" s="521"/>
      <c r="G29" s="521"/>
      <c r="H29" s="521"/>
      <c r="I29" s="521"/>
      <c r="J29" s="521"/>
      <c r="K29" s="521"/>
      <c r="L29" s="521"/>
      <c r="M29" s="521"/>
    </row>
    <row r="30" spans="1:37" x14ac:dyDescent="0.25">
      <c r="A30" s="521"/>
      <c r="B30" s="521"/>
      <c r="C30" s="521"/>
      <c r="D30" s="521"/>
      <c r="E30" s="521"/>
      <c r="F30" s="521"/>
      <c r="G30" s="521"/>
      <c r="H30" s="521"/>
      <c r="I30" s="521"/>
      <c r="J30" s="521"/>
      <c r="K30" s="521"/>
      <c r="L30" s="521"/>
      <c r="M30" s="521"/>
    </row>
    <row r="31" spans="1:37" x14ac:dyDescent="0.25">
      <c r="A31" s="521"/>
      <c r="B31" s="521"/>
      <c r="C31" s="521"/>
      <c r="D31" s="521"/>
      <c r="E31" s="521"/>
      <c r="F31" s="521"/>
      <c r="G31" s="521"/>
      <c r="H31" s="521"/>
      <c r="I31" s="521"/>
      <c r="J31" s="521"/>
      <c r="K31" s="521"/>
      <c r="L31" s="521"/>
      <c r="M31" s="521"/>
    </row>
    <row r="32" spans="1:37" x14ac:dyDescent="0.25">
      <c r="A32" s="521"/>
      <c r="B32" s="521"/>
      <c r="C32" s="521"/>
      <c r="D32" s="521"/>
      <c r="E32" s="521"/>
      <c r="F32" s="521"/>
      <c r="G32" s="521"/>
      <c r="H32" s="521"/>
      <c r="I32" s="521"/>
      <c r="J32" s="521"/>
      <c r="K32" s="521"/>
      <c r="L32" s="499"/>
      <c r="M32" s="521"/>
    </row>
    <row r="33" spans="1:18" x14ac:dyDescent="0.25">
      <c r="A33" s="205" t="s">
        <v>105</v>
      </c>
      <c r="B33" s="206"/>
      <c r="C33" s="419"/>
      <c r="D33" s="558" t="s">
        <v>6</v>
      </c>
      <c r="E33" s="559" t="s">
        <v>107</v>
      </c>
      <c r="F33" s="573"/>
      <c r="G33" s="558" t="s">
        <v>6</v>
      </c>
      <c r="H33" s="559" t="s">
        <v>125</v>
      </c>
      <c r="I33" s="359"/>
      <c r="J33" s="559" t="s">
        <v>126</v>
      </c>
      <c r="K33" s="358" t="s">
        <v>127</v>
      </c>
      <c r="L33" s="37"/>
      <c r="M33" s="573"/>
      <c r="P33" s="554"/>
      <c r="Q33" s="554"/>
      <c r="R33" s="555"/>
    </row>
    <row r="34" spans="1:18" x14ac:dyDescent="0.25">
      <c r="A34" s="532" t="s">
        <v>106</v>
      </c>
      <c r="B34" s="533"/>
      <c r="C34" s="535"/>
      <c r="D34" s="560"/>
      <c r="E34" s="762"/>
      <c r="F34" s="762"/>
      <c r="G34" s="567" t="s">
        <v>7</v>
      </c>
      <c r="H34" s="533"/>
      <c r="I34" s="561"/>
      <c r="J34" s="568"/>
      <c r="K34" s="527" t="s">
        <v>111</v>
      </c>
      <c r="L34" s="574"/>
      <c r="M34" s="562"/>
      <c r="P34" s="556"/>
      <c r="Q34" s="556"/>
      <c r="R34" s="223"/>
    </row>
    <row r="35" spans="1:18" x14ac:dyDescent="0.25">
      <c r="A35" s="536" t="s">
        <v>124</v>
      </c>
      <c r="B35" s="330"/>
      <c r="C35" s="538"/>
      <c r="D35" s="563"/>
      <c r="E35" s="763"/>
      <c r="F35" s="763"/>
      <c r="G35" s="569" t="s">
        <v>8</v>
      </c>
      <c r="H35" s="89"/>
      <c r="I35" s="525"/>
      <c r="J35" s="90"/>
      <c r="K35" s="571"/>
      <c r="L35" s="499"/>
      <c r="M35" s="566"/>
      <c r="P35" s="223"/>
      <c r="Q35" s="217"/>
      <c r="R35" s="223"/>
    </row>
    <row r="36" spans="1:18" x14ac:dyDescent="0.25">
      <c r="A36" s="374"/>
      <c r="B36" s="375"/>
      <c r="C36" s="376"/>
      <c r="D36" s="563"/>
      <c r="E36" s="91"/>
      <c r="F36" s="521"/>
      <c r="G36" s="569" t="s">
        <v>9</v>
      </c>
      <c r="H36" s="89"/>
      <c r="I36" s="525"/>
      <c r="J36" s="90"/>
      <c r="K36" s="527" t="s">
        <v>112</v>
      </c>
      <c r="L36" s="574"/>
      <c r="M36" s="562"/>
      <c r="P36" s="556"/>
      <c r="Q36" s="556"/>
      <c r="R36" s="223"/>
    </row>
    <row r="37" spans="1:18" x14ac:dyDescent="0.25">
      <c r="A37" s="234"/>
      <c r="B37" s="146"/>
      <c r="C37" s="235"/>
      <c r="D37" s="563"/>
      <c r="E37" s="91"/>
      <c r="F37" s="521"/>
      <c r="G37" s="569" t="s">
        <v>10</v>
      </c>
      <c r="H37" s="89"/>
      <c r="I37" s="525"/>
      <c r="J37" s="90"/>
      <c r="K37" s="572"/>
      <c r="L37" s="521"/>
      <c r="M37" s="564"/>
      <c r="P37" s="223"/>
      <c r="Q37" s="217"/>
      <c r="R37" s="223"/>
    </row>
    <row r="38" spans="1:18" x14ac:dyDescent="0.25">
      <c r="A38" s="361"/>
      <c r="B38" s="377"/>
      <c r="C38" s="418"/>
      <c r="D38" s="563"/>
      <c r="E38" s="91"/>
      <c r="F38" s="521"/>
      <c r="G38" s="569" t="s">
        <v>11</v>
      </c>
      <c r="H38" s="89"/>
      <c r="I38" s="525"/>
      <c r="J38" s="90"/>
      <c r="K38" s="536"/>
      <c r="L38" s="499"/>
      <c r="M38" s="566"/>
      <c r="P38" s="223"/>
      <c r="Q38" s="217"/>
      <c r="R38" s="223"/>
    </row>
    <row r="39" spans="1:18" x14ac:dyDescent="0.25">
      <c r="A39" s="362"/>
      <c r="B39" s="24"/>
      <c r="C39" s="235"/>
      <c r="D39" s="563"/>
      <c r="E39" s="91"/>
      <c r="F39" s="521"/>
      <c r="G39" s="569" t="s">
        <v>12</v>
      </c>
      <c r="H39" s="89"/>
      <c r="I39" s="525"/>
      <c r="J39" s="90"/>
      <c r="K39" s="527" t="s">
        <v>92</v>
      </c>
      <c r="L39" s="574"/>
      <c r="M39" s="562"/>
      <c r="P39" s="556"/>
      <c r="Q39" s="556"/>
      <c r="R39" s="223"/>
    </row>
    <row r="40" spans="1:18" x14ac:dyDescent="0.25">
      <c r="A40" s="362"/>
      <c r="B40" s="24"/>
      <c r="C40" s="372"/>
      <c r="D40" s="563"/>
      <c r="E40" s="91"/>
      <c r="F40" s="521"/>
      <c r="G40" s="569" t="s">
        <v>13</v>
      </c>
      <c r="H40" s="89"/>
      <c r="I40" s="525"/>
      <c r="J40" s="90"/>
      <c r="K40" s="572"/>
      <c r="L40" s="521"/>
      <c r="M40" s="564"/>
      <c r="P40" s="223"/>
      <c r="Q40" s="217"/>
      <c r="R40" s="223"/>
    </row>
    <row r="41" spans="1:18" x14ac:dyDescent="0.25">
      <c r="A41" s="363"/>
      <c r="B41" s="360"/>
      <c r="C41" s="373"/>
      <c r="D41" s="565"/>
      <c r="E41" s="237"/>
      <c r="F41" s="499"/>
      <c r="G41" s="570" t="s">
        <v>14</v>
      </c>
      <c r="H41" s="330"/>
      <c r="I41" s="529"/>
      <c r="J41" s="239"/>
      <c r="K41" s="536" t="str">
        <f>M4</f>
        <v>Kovács Zoltán</v>
      </c>
      <c r="L41" s="499"/>
      <c r="M41" s="566"/>
      <c r="P41" s="223"/>
      <c r="Q41" s="217"/>
      <c r="R41" s="557"/>
    </row>
  </sheetData>
  <mergeCells count="37">
    <mergeCell ref="J22:K22"/>
    <mergeCell ref="E34:F34"/>
    <mergeCell ref="E35:F35"/>
    <mergeCell ref="B22:C22"/>
    <mergeCell ref="D22:E22"/>
    <mergeCell ref="F22:G22"/>
    <mergeCell ref="H22:I22"/>
    <mergeCell ref="B21:C21"/>
    <mergeCell ref="D21:E21"/>
    <mergeCell ref="F21:G21"/>
    <mergeCell ref="H21:I21"/>
    <mergeCell ref="J21:K21"/>
    <mergeCell ref="B20:C20"/>
    <mergeCell ref="D20:E20"/>
    <mergeCell ref="F20:G20"/>
    <mergeCell ref="H20:I20"/>
    <mergeCell ref="J20:K20"/>
    <mergeCell ref="J18:K18"/>
    <mergeCell ref="B19:C19"/>
    <mergeCell ref="D19:E19"/>
    <mergeCell ref="F19:G19"/>
    <mergeCell ref="H19:I19"/>
    <mergeCell ref="J19:K19"/>
    <mergeCell ref="E11:F11"/>
    <mergeCell ref="G11:H11"/>
    <mergeCell ref="E13:F13"/>
    <mergeCell ref="G13:H13"/>
    <mergeCell ref="B18:C18"/>
    <mergeCell ref="D18:E18"/>
    <mergeCell ref="F18:G18"/>
    <mergeCell ref="H18:I18"/>
    <mergeCell ref="A1:F1"/>
    <mergeCell ref="A4:C4"/>
    <mergeCell ref="E7:F7"/>
    <mergeCell ref="G7:H7"/>
    <mergeCell ref="E9:F9"/>
    <mergeCell ref="G9:H9"/>
  </mergeCells>
  <conditionalFormatting sqref="E7 E9 E11 E13">
    <cfRule type="cellIs" dxfId="434" priority="2" stopIfTrue="1" operator="equal">
      <formula>"Bye"</formula>
    </cfRule>
  </conditionalFormatting>
  <conditionalFormatting sqref="R41">
    <cfRule type="expression" dxfId="433"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F20FF-7A49-45AC-ACCD-BB2E4D43008F}">
  <sheetPr codeName="Munka25">
    <tabColor indexed="11"/>
  </sheetPr>
  <dimension ref="A1:AK41"/>
  <sheetViews>
    <sheetView workbookViewId="0">
      <selection activeCell="P16" sqref="P16"/>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 min="25" max="37" width="0" hidden="1" customWidth="1"/>
  </cols>
  <sheetData>
    <row r="1" spans="1:37" ht="24.6" x14ac:dyDescent="0.25">
      <c r="A1" s="769" t="str">
        <f>Altalanos!$A$6</f>
        <v>Diákolimpiai Döntő</v>
      </c>
      <c r="B1" s="769"/>
      <c r="C1" s="769"/>
      <c r="D1" s="769"/>
      <c r="E1" s="769"/>
      <c r="F1" s="769"/>
      <c r="G1" s="470"/>
      <c r="H1" s="473" t="s">
        <v>123</v>
      </c>
      <c r="I1" s="471"/>
      <c r="J1" s="472"/>
      <c r="L1" s="474"/>
      <c r="M1" s="475"/>
      <c r="N1" s="136"/>
      <c r="O1" s="136" t="s">
        <v>71</v>
      </c>
      <c r="P1" s="136"/>
      <c r="Q1" s="135"/>
      <c r="R1" s="136"/>
      <c r="AB1" s="605" t="e">
        <f>IF(Y5=1,CONCATENATE(VLOOKUP(Y3,AA16:AH27,2)),CONCATENATE(VLOOKUP(Y3,AA2:AK13,2)))</f>
        <v>#N/A</v>
      </c>
      <c r="AC1" s="605" t="e">
        <f>IF(Y5=1,CONCATENATE(VLOOKUP(Y3,AA16:AK27,3)),CONCATENATE(VLOOKUP(Y3,AA2:AK13,3)))</f>
        <v>#N/A</v>
      </c>
      <c r="AD1" s="605" t="e">
        <f>IF(Y5=1,CONCATENATE(VLOOKUP(Y3,AA16:AK27,4)),CONCATENATE(VLOOKUP(Y3,AA2:AK13,4)))</f>
        <v>#N/A</v>
      </c>
      <c r="AE1" s="605" t="e">
        <f>IF(Y5=1,CONCATENATE(VLOOKUP(Y3,AA16:AK27,5)),CONCATENATE(VLOOKUP(Y3,AA2:AK13,5)))</f>
        <v>#N/A</v>
      </c>
      <c r="AF1" s="605" t="e">
        <f>IF(Y5=1,CONCATENATE(VLOOKUP(Y3,AA16:AK27,6)),CONCATENATE(VLOOKUP(Y3,AA2:AK13,6)))</f>
        <v>#N/A</v>
      </c>
      <c r="AG1" s="605" t="e">
        <f>IF(Y5=1,CONCATENATE(VLOOKUP(Y3,AA16:AK27,7)),CONCATENATE(VLOOKUP(Y3,AA2:AK13,7)))</f>
        <v>#N/A</v>
      </c>
      <c r="AH1" s="605" t="e">
        <f>IF(Y5=1,CONCATENATE(VLOOKUP(Y3,AA16:AK27,8)),CONCATENATE(VLOOKUP(Y3,AA2:AK13,8)))</f>
        <v>#N/A</v>
      </c>
      <c r="AI1" s="605" t="e">
        <f>IF(Y5=1,CONCATENATE(VLOOKUP(Y3,AA16:AK27,9)),CONCATENATE(VLOOKUP(Y3,AA2:AK13,9)))</f>
        <v>#N/A</v>
      </c>
      <c r="AJ1" s="605" t="e">
        <f>IF(Y5=1,CONCATENATE(VLOOKUP(Y3,AA16:AK27,10)),CONCATENATE(VLOOKUP(Y3,AA2:AK13,10)))</f>
        <v>#N/A</v>
      </c>
      <c r="AK1" s="605" t="e">
        <f>IF(Y5=1,CONCATENATE(VLOOKUP(Y3,AA16:AK27,11)),CONCATENATE(VLOOKUP(Y3,AA2:AK13,11)))</f>
        <v>#N/A</v>
      </c>
    </row>
    <row r="2" spans="1:37" x14ac:dyDescent="0.25">
      <c r="A2" s="476" t="s">
        <v>122</v>
      </c>
      <c r="B2" s="477"/>
      <c r="C2" s="477"/>
      <c r="D2" s="477"/>
      <c r="E2" s="701">
        <f>Altalanos!$C$8</f>
        <v>0</v>
      </c>
      <c r="F2" s="477"/>
      <c r="G2" s="478"/>
      <c r="H2" s="479"/>
      <c r="I2" s="479"/>
      <c r="J2" s="480"/>
      <c r="K2" s="474"/>
      <c r="L2" s="474"/>
      <c r="M2" s="474"/>
      <c r="N2" s="138"/>
      <c r="O2" s="108"/>
      <c r="P2" s="138"/>
      <c r="Q2" s="108"/>
      <c r="R2" s="138"/>
      <c r="Y2" s="600"/>
      <c r="Z2" s="599"/>
      <c r="AA2" s="599" t="s">
        <v>164</v>
      </c>
      <c r="AB2" s="590">
        <v>150</v>
      </c>
      <c r="AC2" s="590">
        <v>120</v>
      </c>
      <c r="AD2" s="590">
        <v>100</v>
      </c>
      <c r="AE2" s="590">
        <v>80</v>
      </c>
      <c r="AF2" s="590">
        <v>70</v>
      </c>
      <c r="AG2" s="590">
        <v>60</v>
      </c>
      <c r="AH2" s="590">
        <v>55</v>
      </c>
      <c r="AI2" s="590">
        <v>50</v>
      </c>
      <c r="AJ2" s="590">
        <v>45</v>
      </c>
      <c r="AK2" s="590">
        <v>40</v>
      </c>
    </row>
    <row r="3" spans="1:37" x14ac:dyDescent="0.25">
      <c r="A3" s="54" t="s">
        <v>82</v>
      </c>
      <c r="B3" s="54"/>
      <c r="C3" s="54"/>
      <c r="D3" s="54"/>
      <c r="E3" s="54" t="s">
        <v>79</v>
      </c>
      <c r="F3" s="54"/>
      <c r="G3" s="54"/>
      <c r="H3" s="54" t="s">
        <v>87</v>
      </c>
      <c r="I3" s="54"/>
      <c r="J3" s="140"/>
      <c r="K3" s="54"/>
      <c r="L3" s="55" t="s">
        <v>88</v>
      </c>
      <c r="M3" s="54"/>
      <c r="N3" s="548"/>
      <c r="O3" s="547"/>
      <c r="P3" s="548"/>
      <c r="Q3" s="547"/>
      <c r="R3" s="549"/>
      <c r="Y3" s="599">
        <f>IF(H4="OB","A",IF(H4="IX","W",H4))</f>
        <v>0</v>
      </c>
      <c r="Z3" s="599"/>
      <c r="AA3" s="599" t="s">
        <v>194</v>
      </c>
      <c r="AB3" s="590">
        <v>120</v>
      </c>
      <c r="AC3" s="590">
        <v>90</v>
      </c>
      <c r="AD3" s="590">
        <v>65</v>
      </c>
      <c r="AE3" s="590">
        <v>55</v>
      </c>
      <c r="AF3" s="590">
        <v>50</v>
      </c>
      <c r="AG3" s="590">
        <v>45</v>
      </c>
      <c r="AH3" s="590">
        <v>40</v>
      </c>
      <c r="AI3" s="590">
        <v>35</v>
      </c>
      <c r="AJ3" s="590">
        <v>25</v>
      </c>
      <c r="AK3" s="590">
        <v>20</v>
      </c>
    </row>
    <row r="4" spans="1:37" ht="13.8" thickBot="1" x14ac:dyDescent="0.3">
      <c r="A4" s="770" t="str">
        <f>Altalanos!$A$10</f>
        <v xml:space="preserve">2026. május 7. </v>
      </c>
      <c r="B4" s="770"/>
      <c r="C4" s="770"/>
      <c r="D4" s="481"/>
      <c r="E4" s="482" t="str">
        <f>Altalanos!$C$10</f>
        <v>Gyula</v>
      </c>
      <c r="F4" s="482"/>
      <c r="G4" s="482"/>
      <c r="H4" s="485"/>
      <c r="I4" s="482"/>
      <c r="J4" s="484"/>
      <c r="K4" s="485"/>
      <c r="L4" s="487" t="str">
        <f>Altalanos!$E$10</f>
        <v>Kovács Zoltán</v>
      </c>
      <c r="M4" s="485"/>
      <c r="N4" s="550"/>
      <c r="O4" s="551"/>
      <c r="P4" s="589" t="s">
        <v>178</v>
      </c>
      <c r="Q4" s="590" t="s">
        <v>187</v>
      </c>
      <c r="R4" s="590" t="s">
        <v>183</v>
      </c>
      <c r="S4" s="44"/>
      <c r="Y4" s="599"/>
      <c r="Z4" s="599"/>
      <c r="AA4" s="599" t="s">
        <v>195</v>
      </c>
      <c r="AB4" s="590">
        <v>90</v>
      </c>
      <c r="AC4" s="590">
        <v>60</v>
      </c>
      <c r="AD4" s="590">
        <v>45</v>
      </c>
      <c r="AE4" s="590">
        <v>34</v>
      </c>
      <c r="AF4" s="590">
        <v>27</v>
      </c>
      <c r="AG4" s="590">
        <v>22</v>
      </c>
      <c r="AH4" s="590">
        <v>18</v>
      </c>
      <c r="AI4" s="590">
        <v>15</v>
      </c>
      <c r="AJ4" s="590">
        <v>12</v>
      </c>
      <c r="AK4" s="590">
        <v>9</v>
      </c>
    </row>
    <row r="5" spans="1:37" x14ac:dyDescent="0.25">
      <c r="A5" s="37"/>
      <c r="B5" s="37" t="s">
        <v>118</v>
      </c>
      <c r="C5" s="543" t="s">
        <v>162</v>
      </c>
      <c r="D5" s="37" t="s">
        <v>105</v>
      </c>
      <c r="E5" s="37" t="s">
        <v>167</v>
      </c>
      <c r="F5" s="37"/>
      <c r="G5" s="37" t="s">
        <v>86</v>
      </c>
      <c r="H5" s="37"/>
      <c r="I5" s="37" t="s">
        <v>90</v>
      </c>
      <c r="J5" s="37"/>
      <c r="K5" s="576" t="s">
        <v>168</v>
      </c>
      <c r="L5" s="576" t="s">
        <v>169</v>
      </c>
      <c r="M5" s="576" t="s">
        <v>170</v>
      </c>
      <c r="P5" s="591" t="s">
        <v>185</v>
      </c>
      <c r="Q5" s="592" t="s">
        <v>181</v>
      </c>
      <c r="R5" s="592" t="s">
        <v>188</v>
      </c>
      <c r="S5" s="44"/>
      <c r="Y5" s="599">
        <f>IF(OR(Altalanos!$A$8="F1",Altalanos!$A$8="F2",Altalanos!$A$8="N1",Altalanos!$A$8="N2"),1,2)</f>
        <v>2</v>
      </c>
      <c r="Z5" s="599"/>
      <c r="AA5" s="599" t="s">
        <v>196</v>
      </c>
      <c r="AB5" s="590">
        <v>60</v>
      </c>
      <c r="AC5" s="590">
        <v>40</v>
      </c>
      <c r="AD5" s="590">
        <v>30</v>
      </c>
      <c r="AE5" s="590">
        <v>20</v>
      </c>
      <c r="AF5" s="590">
        <v>18</v>
      </c>
      <c r="AG5" s="590">
        <v>15</v>
      </c>
      <c r="AH5" s="590">
        <v>12</v>
      </c>
      <c r="AI5" s="590">
        <v>10</v>
      </c>
      <c r="AJ5" s="590">
        <v>8</v>
      </c>
      <c r="AK5" s="590">
        <v>6</v>
      </c>
    </row>
    <row r="6" spans="1:37" x14ac:dyDescent="0.25">
      <c r="A6" s="521"/>
      <c r="B6" s="521"/>
      <c r="C6" s="575"/>
      <c r="D6" s="521"/>
      <c r="E6" s="521"/>
      <c r="F6" s="521"/>
      <c r="G6" s="521"/>
      <c r="H6" s="521"/>
      <c r="I6" s="521"/>
      <c r="J6" s="521"/>
      <c r="K6" s="521"/>
      <c r="L6" s="521"/>
      <c r="M6" s="521"/>
      <c r="P6" s="593" t="s">
        <v>186</v>
      </c>
      <c r="Q6" s="594" t="s">
        <v>189</v>
      </c>
      <c r="R6" s="594" t="s">
        <v>184</v>
      </c>
      <c r="S6" s="44"/>
      <c r="Y6" s="599"/>
      <c r="Z6" s="599"/>
      <c r="AA6" s="599" t="s">
        <v>197</v>
      </c>
      <c r="AB6" s="590">
        <v>40</v>
      </c>
      <c r="AC6" s="590">
        <v>25</v>
      </c>
      <c r="AD6" s="590">
        <v>18</v>
      </c>
      <c r="AE6" s="590">
        <v>13</v>
      </c>
      <c r="AF6" s="590">
        <v>10</v>
      </c>
      <c r="AG6" s="590">
        <v>8</v>
      </c>
      <c r="AH6" s="590">
        <v>6</v>
      </c>
      <c r="AI6" s="590">
        <v>5</v>
      </c>
      <c r="AJ6" s="590">
        <v>4</v>
      </c>
      <c r="AK6" s="590">
        <v>3</v>
      </c>
    </row>
    <row r="7" spans="1:37" x14ac:dyDescent="0.25">
      <c r="A7" s="552" t="s">
        <v>164</v>
      </c>
      <c r="B7" s="577"/>
      <c r="C7" s="579" t="str">
        <f>IF($B7="","",VLOOKUP($B7,'1MD ELO (3)'!$A$7:$O$22,5))</f>
        <v/>
      </c>
      <c r="D7" s="579" t="str">
        <f>IF($B7="","",VLOOKUP($B7,'1MD ELO (3)'!$A$7:$O$22,15))</f>
        <v/>
      </c>
      <c r="E7" s="775" t="str">
        <f>UPPER(IF($B7="","",VLOOKUP($B7,'1MD ELO (3)'!$A$7:$O$22,2)))</f>
        <v/>
      </c>
      <c r="F7" s="775"/>
      <c r="G7" s="775" t="str">
        <f>IF($B7="","",VLOOKUP($B7,'1MD ELO (3)'!$A$7:$O$22,3))</f>
        <v/>
      </c>
      <c r="H7" s="775"/>
      <c r="I7" s="580" t="str">
        <f>IF($B7="","",VLOOKUP($B7,'1MD ELO (3)'!$A$7:$O$22,4))</f>
        <v/>
      </c>
      <c r="J7" s="521"/>
      <c r="K7" s="606"/>
      <c r="L7" s="601" t="str">
        <f>IF(K7="","",CONCATENATE(VLOOKUP($Y$3,$AB$1:$AK$1,K7)," pont"))</f>
        <v/>
      </c>
      <c r="M7" s="607"/>
      <c r="P7" s="589" t="s">
        <v>192</v>
      </c>
      <c r="Q7" s="590" t="s">
        <v>180</v>
      </c>
      <c r="R7" s="590" t="s">
        <v>190</v>
      </c>
      <c r="Y7" s="599"/>
      <c r="Z7" s="599"/>
      <c r="AA7" s="599" t="s">
        <v>198</v>
      </c>
      <c r="AB7" s="590">
        <v>25</v>
      </c>
      <c r="AC7" s="590">
        <v>15</v>
      </c>
      <c r="AD7" s="590">
        <v>13</v>
      </c>
      <c r="AE7" s="590">
        <v>8</v>
      </c>
      <c r="AF7" s="590">
        <v>6</v>
      </c>
      <c r="AG7" s="590">
        <v>4</v>
      </c>
      <c r="AH7" s="590">
        <v>3</v>
      </c>
      <c r="AI7" s="590">
        <v>2</v>
      </c>
      <c r="AJ7" s="590">
        <v>1</v>
      </c>
      <c r="AK7" s="590">
        <v>0</v>
      </c>
    </row>
    <row r="8" spans="1:37" x14ac:dyDescent="0.25">
      <c r="A8" s="552"/>
      <c r="B8" s="578"/>
      <c r="C8" s="581"/>
      <c r="D8" s="581"/>
      <c r="E8" s="581"/>
      <c r="F8" s="581"/>
      <c r="G8" s="581"/>
      <c r="H8" s="581"/>
      <c r="I8" s="581"/>
      <c r="J8" s="521"/>
      <c r="K8" s="552"/>
      <c r="L8" s="552"/>
      <c r="M8" s="608"/>
      <c r="P8" s="591" t="s">
        <v>193</v>
      </c>
      <c r="Q8" s="592" t="s">
        <v>182</v>
      </c>
      <c r="R8" s="592" t="s">
        <v>191</v>
      </c>
      <c r="Y8" s="599"/>
      <c r="Z8" s="599"/>
      <c r="AA8" s="599" t="s">
        <v>199</v>
      </c>
      <c r="AB8" s="590">
        <v>15</v>
      </c>
      <c r="AC8" s="590">
        <v>10</v>
      </c>
      <c r="AD8" s="590">
        <v>7</v>
      </c>
      <c r="AE8" s="590">
        <v>5</v>
      </c>
      <c r="AF8" s="590">
        <v>4</v>
      </c>
      <c r="AG8" s="590">
        <v>3</v>
      </c>
      <c r="AH8" s="590">
        <v>2</v>
      </c>
      <c r="AI8" s="590">
        <v>1</v>
      </c>
      <c r="AJ8" s="590">
        <v>0</v>
      </c>
      <c r="AK8" s="590">
        <v>0</v>
      </c>
    </row>
    <row r="9" spans="1:37" x14ac:dyDescent="0.25">
      <c r="A9" s="552" t="s">
        <v>165</v>
      </c>
      <c r="B9" s="577"/>
      <c r="C9" s="579" t="str">
        <f>IF($B9="","",VLOOKUP($B9,'1MD ELO (3)'!$A$7:$O$22,5))</f>
        <v/>
      </c>
      <c r="D9" s="579" t="str">
        <f>IF($B9="","",VLOOKUP($B9,'1MD ELO (3)'!$A$7:$O$22,15))</f>
        <v/>
      </c>
      <c r="E9" s="775" t="str">
        <f>UPPER(IF($B9="","",VLOOKUP($B9,'1MD ELO (3)'!$A$7:$O$22,2)))</f>
        <v/>
      </c>
      <c r="F9" s="775"/>
      <c r="G9" s="775" t="str">
        <f>IF($B9="","",VLOOKUP($B9,'1MD ELO (3)'!$A$7:$O$22,3))</f>
        <v/>
      </c>
      <c r="H9" s="775"/>
      <c r="I9" s="580" t="str">
        <f>IF($B9="","",VLOOKUP($B9,'1MD ELO (3)'!$A$7:$O$22,4))</f>
        <v/>
      </c>
      <c r="J9" s="521"/>
      <c r="K9" s="606"/>
      <c r="L9" s="601" t="str">
        <f>IF(K9="","",CONCATENATE(VLOOKUP($Y$3,$AB$1:$AK$1,K9)," pont"))</f>
        <v/>
      </c>
      <c r="M9" s="607"/>
      <c r="Y9" s="599"/>
      <c r="Z9" s="599"/>
      <c r="AA9" s="599" t="s">
        <v>200</v>
      </c>
      <c r="AB9" s="590">
        <v>10</v>
      </c>
      <c r="AC9" s="590">
        <v>6</v>
      </c>
      <c r="AD9" s="590">
        <v>4</v>
      </c>
      <c r="AE9" s="590">
        <v>2</v>
      </c>
      <c r="AF9" s="590">
        <v>1</v>
      </c>
      <c r="AG9" s="590">
        <v>0</v>
      </c>
      <c r="AH9" s="590">
        <v>0</v>
      </c>
      <c r="AI9" s="590">
        <v>0</v>
      </c>
      <c r="AJ9" s="590">
        <v>0</v>
      </c>
      <c r="AK9" s="590">
        <v>0</v>
      </c>
    </row>
    <row r="10" spans="1:37" x14ac:dyDescent="0.25">
      <c r="A10" s="552"/>
      <c r="B10" s="578"/>
      <c r="C10" s="581"/>
      <c r="D10" s="581"/>
      <c r="E10" s="581"/>
      <c r="F10" s="581"/>
      <c r="G10" s="581"/>
      <c r="H10" s="581"/>
      <c r="I10" s="581"/>
      <c r="J10" s="521"/>
      <c r="K10" s="552"/>
      <c r="L10" s="552"/>
      <c r="M10" s="608"/>
      <c r="Y10" s="599"/>
      <c r="Z10" s="599"/>
      <c r="AA10" s="599" t="s">
        <v>201</v>
      </c>
      <c r="AB10" s="590">
        <v>6</v>
      </c>
      <c r="AC10" s="590">
        <v>3</v>
      </c>
      <c r="AD10" s="590">
        <v>2</v>
      </c>
      <c r="AE10" s="590">
        <v>1</v>
      </c>
      <c r="AF10" s="590">
        <v>0</v>
      </c>
      <c r="AG10" s="590">
        <v>0</v>
      </c>
      <c r="AH10" s="590">
        <v>0</v>
      </c>
      <c r="AI10" s="590">
        <v>0</v>
      </c>
      <c r="AJ10" s="590">
        <v>0</v>
      </c>
      <c r="AK10" s="590">
        <v>0</v>
      </c>
    </row>
    <row r="11" spans="1:37" x14ac:dyDescent="0.25">
      <c r="A11" s="552" t="s">
        <v>166</v>
      </c>
      <c r="B11" s="577"/>
      <c r="C11" s="579" t="str">
        <f>IF($B11="","",VLOOKUP($B11,'1MD ELO (3)'!$A$7:$O$22,5))</f>
        <v/>
      </c>
      <c r="D11" s="579" t="str">
        <f>IF($B11="","",VLOOKUP($B11,'1MD ELO (3)'!$A$7:$O$22,15))</f>
        <v/>
      </c>
      <c r="E11" s="775" t="str">
        <f>UPPER(IF($B11="","",VLOOKUP($B11,'1MD ELO (3)'!$A$7:$O$22,2)))</f>
        <v/>
      </c>
      <c r="F11" s="775"/>
      <c r="G11" s="775" t="str">
        <f>IF($B11="","",VLOOKUP($B11,'1MD ELO (3)'!$A$7:$O$22,3))</f>
        <v/>
      </c>
      <c r="H11" s="775"/>
      <c r="I11" s="580" t="str">
        <f>IF($B11="","",VLOOKUP($B11,'1MD ELO (3)'!$A$7:$O$22,4))</f>
        <v/>
      </c>
      <c r="J11" s="521"/>
      <c r="K11" s="606"/>
      <c r="L11" s="601" t="str">
        <f>IF(K11="","",CONCATENATE(VLOOKUP($Y$3,$AB$1:$AK$1,K11)," pont"))</f>
        <v/>
      </c>
      <c r="M11" s="607"/>
      <c r="Y11" s="599"/>
      <c r="Z11" s="599"/>
      <c r="AA11" s="599" t="s">
        <v>206</v>
      </c>
      <c r="AB11" s="590">
        <v>3</v>
      </c>
      <c r="AC11" s="590">
        <v>2</v>
      </c>
      <c r="AD11" s="590">
        <v>1</v>
      </c>
      <c r="AE11" s="590">
        <v>0</v>
      </c>
      <c r="AF11" s="590">
        <v>0</v>
      </c>
      <c r="AG11" s="590">
        <v>0</v>
      </c>
      <c r="AH11" s="590">
        <v>0</v>
      </c>
      <c r="AI11" s="590">
        <v>0</v>
      </c>
      <c r="AJ11" s="590">
        <v>0</v>
      </c>
      <c r="AK11" s="590">
        <v>0</v>
      </c>
    </row>
    <row r="12" spans="1:37" x14ac:dyDescent="0.25">
      <c r="A12" s="552"/>
      <c r="B12" s="578"/>
      <c r="C12" s="581"/>
      <c r="D12" s="581"/>
      <c r="E12" s="581"/>
      <c r="F12" s="581"/>
      <c r="G12" s="581"/>
      <c r="H12" s="581"/>
      <c r="I12" s="581"/>
      <c r="J12" s="521"/>
      <c r="K12" s="575"/>
      <c r="L12" s="575"/>
      <c r="M12" s="608"/>
      <c r="Y12" s="599"/>
      <c r="Z12" s="599"/>
      <c r="AA12" s="599" t="s">
        <v>202</v>
      </c>
      <c r="AB12" s="604">
        <v>0</v>
      </c>
      <c r="AC12" s="604">
        <v>0</v>
      </c>
      <c r="AD12" s="604">
        <v>0</v>
      </c>
      <c r="AE12" s="604">
        <v>0</v>
      </c>
      <c r="AF12" s="604">
        <v>0</v>
      </c>
      <c r="AG12" s="604">
        <v>0</v>
      </c>
      <c r="AH12" s="604">
        <v>0</v>
      </c>
      <c r="AI12" s="604">
        <v>0</v>
      </c>
      <c r="AJ12" s="604">
        <v>0</v>
      </c>
      <c r="AK12" s="604">
        <v>0</v>
      </c>
    </row>
    <row r="13" spans="1:37" x14ac:dyDescent="0.25">
      <c r="A13" s="552" t="s">
        <v>171</v>
      </c>
      <c r="B13" s="577"/>
      <c r="C13" s="579" t="str">
        <f>IF($B13="","",VLOOKUP($B13,'1MD ELO (3)'!$A$7:$O$22,5))</f>
        <v/>
      </c>
      <c r="D13" s="579" t="str">
        <f>IF($B13="","",VLOOKUP($B13,'1MD ELO (3)'!$A$7:$O$22,15))</f>
        <v/>
      </c>
      <c r="E13" s="775" t="str">
        <f>UPPER(IF($B13="","",VLOOKUP($B13,'1MD ELO (3)'!$A$7:$O$22,2)))</f>
        <v/>
      </c>
      <c r="F13" s="775"/>
      <c r="G13" s="775" t="str">
        <f>IF($B13="","",VLOOKUP($B13,'1MD ELO (3)'!$A$7:$O$22,3))</f>
        <v/>
      </c>
      <c r="H13" s="775"/>
      <c r="I13" s="580" t="str">
        <f>IF($B13="","",VLOOKUP($B13,'1MD ELO (3)'!$A$7:$O$22,4))</f>
        <v/>
      </c>
      <c r="J13" s="521"/>
      <c r="K13" s="606"/>
      <c r="L13" s="601" t="str">
        <f>IF(K13="","",CONCATENATE(VLOOKUP($Y$3,$AB$1:$AK$1,K13)," pont"))</f>
        <v/>
      </c>
      <c r="M13" s="607"/>
      <c r="Y13" s="599"/>
      <c r="Z13" s="599"/>
      <c r="AA13" s="599" t="s">
        <v>203</v>
      </c>
      <c r="AB13" s="604">
        <v>0</v>
      </c>
      <c r="AC13" s="604">
        <v>0</v>
      </c>
      <c r="AD13" s="604">
        <v>0</v>
      </c>
      <c r="AE13" s="604">
        <v>0</v>
      </c>
      <c r="AF13" s="604">
        <v>0</v>
      </c>
      <c r="AG13" s="604">
        <v>0</v>
      </c>
      <c r="AH13" s="604">
        <v>0</v>
      </c>
      <c r="AI13" s="604">
        <v>0</v>
      </c>
      <c r="AJ13" s="604">
        <v>0</v>
      </c>
      <c r="AK13" s="604">
        <v>0</v>
      </c>
    </row>
    <row r="14" spans="1:37" x14ac:dyDescent="0.25">
      <c r="A14" s="552"/>
      <c r="B14" s="578"/>
      <c r="C14" s="581"/>
      <c r="D14" s="581"/>
      <c r="E14" s="581"/>
      <c r="F14" s="581"/>
      <c r="G14" s="581"/>
      <c r="H14" s="581"/>
      <c r="I14" s="581"/>
      <c r="J14" s="521"/>
      <c r="K14" s="552"/>
      <c r="L14" s="552"/>
      <c r="M14" s="608"/>
      <c r="Y14" s="599"/>
      <c r="Z14" s="599"/>
      <c r="AA14" s="599"/>
      <c r="AB14" s="599"/>
      <c r="AC14" s="599"/>
      <c r="AD14" s="599"/>
      <c r="AE14" s="599"/>
      <c r="AF14" s="599"/>
      <c r="AG14" s="599"/>
      <c r="AH14" s="599"/>
      <c r="AI14" s="599"/>
      <c r="AJ14" s="599"/>
      <c r="AK14" s="599"/>
    </row>
    <row r="15" spans="1:37" x14ac:dyDescent="0.25">
      <c r="A15" s="552" t="s">
        <v>172</v>
      </c>
      <c r="B15" s="577"/>
      <c r="C15" s="579" t="str">
        <f>IF($B15="","",VLOOKUP($B15,'1MD ELO (3)'!$A$7:$O$22,5))</f>
        <v/>
      </c>
      <c r="D15" s="579" t="str">
        <f>IF($B15="","",VLOOKUP($B15,'1MD ELO (3)'!$A$7:$O$22,15))</f>
        <v/>
      </c>
      <c r="E15" s="775" t="str">
        <f>UPPER(IF($B15="","",VLOOKUP($B15,'1MD ELO (3)'!$A$7:$O$22,2)))</f>
        <v/>
      </c>
      <c r="F15" s="775"/>
      <c r="G15" s="775" t="str">
        <f>IF($B15="","",VLOOKUP($B15,'1MD ELO (3)'!$A$7:$O$22,3))</f>
        <v/>
      </c>
      <c r="H15" s="775"/>
      <c r="I15" s="580" t="str">
        <f>IF($B15="","",VLOOKUP($B15,'1MD ELO (3)'!$A$7:$O$22,4))</f>
        <v/>
      </c>
      <c r="J15" s="521"/>
      <c r="K15" s="606"/>
      <c r="L15" s="601" t="str">
        <f>IF(K15="","",CONCATENATE(VLOOKUP($Y$3,$AB$1:$AK$1,K15)," pont"))</f>
        <v/>
      </c>
      <c r="M15" s="607"/>
      <c r="Y15" s="599"/>
      <c r="Z15" s="599"/>
      <c r="AA15" s="599"/>
      <c r="AB15" s="599"/>
      <c r="AC15" s="599"/>
      <c r="AD15" s="599"/>
      <c r="AE15" s="599"/>
      <c r="AF15" s="599"/>
      <c r="AG15" s="599"/>
      <c r="AH15" s="599"/>
      <c r="AI15" s="599"/>
      <c r="AJ15" s="599"/>
      <c r="AK15" s="599"/>
    </row>
    <row r="16" spans="1:37" x14ac:dyDescent="0.25">
      <c r="A16" s="521"/>
      <c r="B16" s="521"/>
      <c r="C16" s="521"/>
      <c r="D16" s="521"/>
      <c r="E16" s="521"/>
      <c r="F16" s="521"/>
      <c r="G16" s="521"/>
      <c r="H16" s="521"/>
      <c r="I16" s="521"/>
      <c r="J16" s="521"/>
      <c r="K16" s="521"/>
      <c r="L16" s="521"/>
      <c r="M16" s="521"/>
      <c r="Y16" s="599"/>
      <c r="Z16" s="599"/>
      <c r="AA16" s="599" t="s">
        <v>164</v>
      </c>
      <c r="AB16" s="599">
        <v>300</v>
      </c>
      <c r="AC16" s="599">
        <v>250</v>
      </c>
      <c r="AD16" s="599">
        <v>220</v>
      </c>
      <c r="AE16" s="599">
        <v>180</v>
      </c>
      <c r="AF16" s="599">
        <v>160</v>
      </c>
      <c r="AG16" s="599">
        <v>150</v>
      </c>
      <c r="AH16" s="599">
        <v>140</v>
      </c>
      <c r="AI16" s="599">
        <v>130</v>
      </c>
      <c r="AJ16" s="599">
        <v>120</v>
      </c>
      <c r="AK16" s="599">
        <v>110</v>
      </c>
    </row>
    <row r="17" spans="1:37" x14ac:dyDescent="0.25">
      <c r="A17" s="521"/>
      <c r="B17" s="521"/>
      <c r="C17" s="521"/>
      <c r="D17" s="521"/>
      <c r="E17" s="521"/>
      <c r="F17" s="521"/>
      <c r="G17" s="521"/>
      <c r="H17" s="521"/>
      <c r="I17" s="521"/>
      <c r="J17" s="521"/>
      <c r="K17" s="521"/>
      <c r="L17" s="521"/>
      <c r="M17" s="521"/>
      <c r="Y17" s="599"/>
      <c r="Z17" s="599"/>
      <c r="AA17" s="599" t="s">
        <v>194</v>
      </c>
      <c r="AB17" s="599">
        <v>250</v>
      </c>
      <c r="AC17" s="599">
        <v>200</v>
      </c>
      <c r="AD17" s="599">
        <v>160</v>
      </c>
      <c r="AE17" s="599">
        <v>140</v>
      </c>
      <c r="AF17" s="599">
        <v>120</v>
      </c>
      <c r="AG17" s="599">
        <v>110</v>
      </c>
      <c r="AH17" s="599">
        <v>100</v>
      </c>
      <c r="AI17" s="599">
        <v>90</v>
      </c>
      <c r="AJ17" s="599">
        <v>80</v>
      </c>
      <c r="AK17" s="599">
        <v>70</v>
      </c>
    </row>
    <row r="18" spans="1:37" ht="18.75" customHeight="1" x14ac:dyDescent="0.25">
      <c r="A18" s="521"/>
      <c r="B18" s="768"/>
      <c r="C18" s="768"/>
      <c r="D18" s="766" t="str">
        <f>E7</f>
        <v/>
      </c>
      <c r="E18" s="766"/>
      <c r="F18" s="766" t="str">
        <f>E9</f>
        <v/>
      </c>
      <c r="G18" s="766"/>
      <c r="H18" s="766" t="str">
        <f>E11</f>
        <v/>
      </c>
      <c r="I18" s="766"/>
      <c r="J18" s="766" t="str">
        <f>E13</f>
        <v/>
      </c>
      <c r="K18" s="766"/>
      <c r="L18" s="766" t="str">
        <f>E15</f>
        <v/>
      </c>
      <c r="M18" s="766"/>
      <c r="Y18" s="599"/>
      <c r="Z18" s="599"/>
      <c r="AA18" s="599" t="s">
        <v>195</v>
      </c>
      <c r="AB18" s="599">
        <v>200</v>
      </c>
      <c r="AC18" s="599">
        <v>150</v>
      </c>
      <c r="AD18" s="599">
        <v>130</v>
      </c>
      <c r="AE18" s="599">
        <v>110</v>
      </c>
      <c r="AF18" s="599">
        <v>95</v>
      </c>
      <c r="AG18" s="599">
        <v>80</v>
      </c>
      <c r="AH18" s="599">
        <v>70</v>
      </c>
      <c r="AI18" s="599">
        <v>60</v>
      </c>
      <c r="AJ18" s="599">
        <v>55</v>
      </c>
      <c r="AK18" s="599">
        <v>50</v>
      </c>
    </row>
    <row r="19" spans="1:37" ht="18.75" customHeight="1" x14ac:dyDescent="0.25">
      <c r="A19" s="582" t="s">
        <v>164</v>
      </c>
      <c r="B19" s="764" t="str">
        <f>E7</f>
        <v/>
      </c>
      <c r="C19" s="764"/>
      <c r="D19" s="767"/>
      <c r="E19" s="767"/>
      <c r="F19" s="765"/>
      <c r="G19" s="765"/>
      <c r="H19" s="765"/>
      <c r="I19" s="765"/>
      <c r="J19" s="766"/>
      <c r="K19" s="766"/>
      <c r="L19" s="766"/>
      <c r="M19" s="766"/>
      <c r="Y19" s="599"/>
      <c r="Z19" s="599"/>
      <c r="AA19" s="599" t="s">
        <v>196</v>
      </c>
      <c r="AB19" s="599">
        <v>150</v>
      </c>
      <c r="AC19" s="599">
        <v>120</v>
      </c>
      <c r="AD19" s="599">
        <v>100</v>
      </c>
      <c r="AE19" s="599">
        <v>80</v>
      </c>
      <c r="AF19" s="599">
        <v>70</v>
      </c>
      <c r="AG19" s="599">
        <v>60</v>
      </c>
      <c r="AH19" s="599">
        <v>55</v>
      </c>
      <c r="AI19" s="599">
        <v>50</v>
      </c>
      <c r="AJ19" s="599">
        <v>45</v>
      </c>
      <c r="AK19" s="599">
        <v>40</v>
      </c>
    </row>
    <row r="20" spans="1:37" ht="18.75" customHeight="1" x14ac:dyDescent="0.25">
      <c r="A20" s="582" t="s">
        <v>165</v>
      </c>
      <c r="B20" s="764" t="str">
        <f>E9</f>
        <v/>
      </c>
      <c r="C20" s="764"/>
      <c r="D20" s="765"/>
      <c r="E20" s="765"/>
      <c r="F20" s="767"/>
      <c r="G20" s="767"/>
      <c r="H20" s="765"/>
      <c r="I20" s="765"/>
      <c r="J20" s="765"/>
      <c r="K20" s="765"/>
      <c r="L20" s="766"/>
      <c r="M20" s="766"/>
      <c r="Y20" s="599"/>
      <c r="Z20" s="599"/>
      <c r="AA20" s="599" t="s">
        <v>197</v>
      </c>
      <c r="AB20" s="599">
        <v>120</v>
      </c>
      <c r="AC20" s="599">
        <v>90</v>
      </c>
      <c r="AD20" s="599">
        <v>65</v>
      </c>
      <c r="AE20" s="599">
        <v>55</v>
      </c>
      <c r="AF20" s="599">
        <v>50</v>
      </c>
      <c r="AG20" s="599">
        <v>45</v>
      </c>
      <c r="AH20" s="599">
        <v>40</v>
      </c>
      <c r="AI20" s="599">
        <v>35</v>
      </c>
      <c r="AJ20" s="599">
        <v>25</v>
      </c>
      <c r="AK20" s="599">
        <v>20</v>
      </c>
    </row>
    <row r="21" spans="1:37" ht="18.75" customHeight="1" x14ac:dyDescent="0.25">
      <c r="A21" s="582" t="s">
        <v>166</v>
      </c>
      <c r="B21" s="764" t="str">
        <f>E11</f>
        <v/>
      </c>
      <c r="C21" s="764"/>
      <c r="D21" s="765"/>
      <c r="E21" s="765"/>
      <c r="F21" s="765"/>
      <c r="G21" s="765"/>
      <c r="H21" s="767"/>
      <c r="I21" s="767"/>
      <c r="J21" s="765"/>
      <c r="K21" s="765"/>
      <c r="L21" s="765"/>
      <c r="M21" s="765"/>
      <c r="Y21" s="599"/>
      <c r="Z21" s="599"/>
      <c r="AA21" s="599" t="s">
        <v>198</v>
      </c>
      <c r="AB21" s="599">
        <v>90</v>
      </c>
      <c r="AC21" s="599">
        <v>60</v>
      </c>
      <c r="AD21" s="599">
        <v>45</v>
      </c>
      <c r="AE21" s="599">
        <v>34</v>
      </c>
      <c r="AF21" s="599">
        <v>27</v>
      </c>
      <c r="AG21" s="599">
        <v>22</v>
      </c>
      <c r="AH21" s="599">
        <v>18</v>
      </c>
      <c r="AI21" s="599">
        <v>15</v>
      </c>
      <c r="AJ21" s="599">
        <v>12</v>
      </c>
      <c r="AK21" s="599">
        <v>9</v>
      </c>
    </row>
    <row r="22" spans="1:37" ht="18.75" customHeight="1" x14ac:dyDescent="0.25">
      <c r="A22" s="582" t="s">
        <v>171</v>
      </c>
      <c r="B22" s="764" t="str">
        <f>E13</f>
        <v/>
      </c>
      <c r="C22" s="764"/>
      <c r="D22" s="765"/>
      <c r="E22" s="765"/>
      <c r="F22" s="765"/>
      <c r="G22" s="765"/>
      <c r="H22" s="766"/>
      <c r="I22" s="766"/>
      <c r="J22" s="767"/>
      <c r="K22" s="767"/>
      <c r="L22" s="765"/>
      <c r="M22" s="765"/>
      <c r="Y22" s="599"/>
      <c r="Z22" s="599"/>
      <c r="AA22" s="599" t="s">
        <v>199</v>
      </c>
      <c r="AB22" s="599">
        <v>60</v>
      </c>
      <c r="AC22" s="599">
        <v>40</v>
      </c>
      <c r="AD22" s="599">
        <v>30</v>
      </c>
      <c r="AE22" s="599">
        <v>20</v>
      </c>
      <c r="AF22" s="599">
        <v>18</v>
      </c>
      <c r="AG22" s="599">
        <v>15</v>
      </c>
      <c r="AH22" s="599">
        <v>12</v>
      </c>
      <c r="AI22" s="599">
        <v>10</v>
      </c>
      <c r="AJ22" s="599">
        <v>8</v>
      </c>
      <c r="AK22" s="599">
        <v>6</v>
      </c>
    </row>
    <row r="23" spans="1:37" ht="18.75" customHeight="1" x14ac:dyDescent="0.25">
      <c r="A23" s="582" t="s">
        <v>172</v>
      </c>
      <c r="B23" s="764" t="str">
        <f>E15</f>
        <v/>
      </c>
      <c r="C23" s="764"/>
      <c r="D23" s="765"/>
      <c r="E23" s="765"/>
      <c r="F23" s="765"/>
      <c r="G23" s="765"/>
      <c r="H23" s="766"/>
      <c r="I23" s="766"/>
      <c r="J23" s="766"/>
      <c r="K23" s="766"/>
      <c r="L23" s="767"/>
      <c r="M23" s="767"/>
      <c r="Y23" s="599"/>
      <c r="Z23" s="599"/>
      <c r="AA23" s="599" t="s">
        <v>200</v>
      </c>
      <c r="AB23" s="599">
        <v>40</v>
      </c>
      <c r="AC23" s="599">
        <v>25</v>
      </c>
      <c r="AD23" s="599">
        <v>18</v>
      </c>
      <c r="AE23" s="599">
        <v>13</v>
      </c>
      <c r="AF23" s="599">
        <v>8</v>
      </c>
      <c r="AG23" s="599">
        <v>7</v>
      </c>
      <c r="AH23" s="599">
        <v>6</v>
      </c>
      <c r="AI23" s="599">
        <v>5</v>
      </c>
      <c r="AJ23" s="599">
        <v>4</v>
      </c>
      <c r="AK23" s="599">
        <v>3</v>
      </c>
    </row>
    <row r="24" spans="1:37" x14ac:dyDescent="0.25">
      <c r="A24" s="521"/>
      <c r="B24" s="521"/>
      <c r="C24" s="521"/>
      <c r="D24" s="521"/>
      <c r="E24" s="521"/>
      <c r="F24" s="521"/>
      <c r="G24" s="521"/>
      <c r="H24" s="521"/>
      <c r="I24" s="521"/>
      <c r="J24" s="521"/>
      <c r="K24" s="521"/>
      <c r="L24" s="521"/>
      <c r="M24" s="521"/>
      <c r="Y24" s="599"/>
      <c r="Z24" s="599"/>
      <c r="AA24" s="599" t="s">
        <v>201</v>
      </c>
      <c r="AB24" s="599">
        <v>25</v>
      </c>
      <c r="AC24" s="599">
        <v>15</v>
      </c>
      <c r="AD24" s="599">
        <v>13</v>
      </c>
      <c r="AE24" s="599">
        <v>7</v>
      </c>
      <c r="AF24" s="599">
        <v>6</v>
      </c>
      <c r="AG24" s="599">
        <v>5</v>
      </c>
      <c r="AH24" s="599">
        <v>4</v>
      </c>
      <c r="AI24" s="599">
        <v>3</v>
      </c>
      <c r="AJ24" s="599">
        <v>2</v>
      </c>
      <c r="AK24" s="599">
        <v>1</v>
      </c>
    </row>
    <row r="25" spans="1:37" x14ac:dyDescent="0.25">
      <c r="A25" s="521"/>
      <c r="B25" s="521"/>
      <c r="C25" s="521"/>
      <c r="D25" s="521"/>
      <c r="E25" s="521"/>
      <c r="F25" s="521"/>
      <c r="G25" s="521"/>
      <c r="H25" s="521"/>
      <c r="I25" s="521"/>
      <c r="J25" s="521"/>
      <c r="K25" s="521"/>
      <c r="L25" s="521"/>
      <c r="M25" s="521"/>
      <c r="Y25" s="599"/>
      <c r="Z25" s="599"/>
      <c r="AA25" s="599" t="s">
        <v>206</v>
      </c>
      <c r="AB25" s="599">
        <v>15</v>
      </c>
      <c r="AC25" s="599">
        <v>10</v>
      </c>
      <c r="AD25" s="599">
        <v>8</v>
      </c>
      <c r="AE25" s="599">
        <v>4</v>
      </c>
      <c r="AF25" s="599">
        <v>3</v>
      </c>
      <c r="AG25" s="599">
        <v>2</v>
      </c>
      <c r="AH25" s="599">
        <v>1</v>
      </c>
      <c r="AI25" s="599">
        <v>0</v>
      </c>
      <c r="AJ25" s="599">
        <v>0</v>
      </c>
      <c r="AK25" s="599">
        <v>0</v>
      </c>
    </row>
    <row r="26" spans="1:37" x14ac:dyDescent="0.25">
      <c r="A26" s="521"/>
      <c r="B26" s="521"/>
      <c r="C26" s="521"/>
      <c r="D26" s="521"/>
      <c r="E26" s="521"/>
      <c r="F26" s="521"/>
      <c r="G26" s="521"/>
      <c r="H26" s="521"/>
      <c r="I26" s="521"/>
      <c r="J26" s="521"/>
      <c r="K26" s="521"/>
      <c r="L26" s="521"/>
      <c r="M26" s="521"/>
      <c r="Y26" s="599"/>
      <c r="Z26" s="599"/>
      <c r="AA26" s="599" t="s">
        <v>202</v>
      </c>
      <c r="AB26" s="599">
        <v>10</v>
      </c>
      <c r="AC26" s="599">
        <v>6</v>
      </c>
      <c r="AD26" s="599">
        <v>4</v>
      </c>
      <c r="AE26" s="599">
        <v>2</v>
      </c>
      <c r="AF26" s="599">
        <v>1</v>
      </c>
      <c r="AG26" s="599">
        <v>0</v>
      </c>
      <c r="AH26" s="599">
        <v>0</v>
      </c>
      <c r="AI26" s="599">
        <v>0</v>
      </c>
      <c r="AJ26" s="599">
        <v>0</v>
      </c>
      <c r="AK26" s="599">
        <v>0</v>
      </c>
    </row>
    <row r="27" spans="1:37" x14ac:dyDescent="0.25">
      <c r="A27" s="521"/>
      <c r="B27" s="521"/>
      <c r="C27" s="521"/>
      <c r="D27" s="521"/>
      <c r="E27" s="521"/>
      <c r="F27" s="521"/>
      <c r="G27" s="521"/>
      <c r="H27" s="521"/>
      <c r="I27" s="521"/>
      <c r="J27" s="521"/>
      <c r="K27" s="521"/>
      <c r="L27" s="521"/>
      <c r="M27" s="521"/>
      <c r="Y27" s="599"/>
      <c r="Z27" s="599"/>
      <c r="AA27" s="599" t="s">
        <v>203</v>
      </c>
      <c r="AB27" s="599">
        <v>3</v>
      </c>
      <c r="AC27" s="599">
        <v>2</v>
      </c>
      <c r="AD27" s="599">
        <v>1</v>
      </c>
      <c r="AE27" s="599">
        <v>0</v>
      </c>
      <c r="AF27" s="599">
        <v>0</v>
      </c>
      <c r="AG27" s="599">
        <v>0</v>
      </c>
      <c r="AH27" s="599">
        <v>0</v>
      </c>
      <c r="AI27" s="599">
        <v>0</v>
      </c>
      <c r="AJ27" s="599">
        <v>0</v>
      </c>
      <c r="AK27" s="599">
        <v>0</v>
      </c>
    </row>
    <row r="28" spans="1:37" x14ac:dyDescent="0.25">
      <c r="A28" s="521"/>
      <c r="B28" s="521"/>
      <c r="C28" s="521"/>
      <c r="D28" s="521"/>
      <c r="E28" s="521"/>
      <c r="F28" s="521"/>
      <c r="G28" s="521"/>
      <c r="H28" s="521"/>
      <c r="I28" s="521"/>
      <c r="J28" s="521"/>
      <c r="K28" s="521"/>
      <c r="L28" s="521"/>
      <c r="M28" s="521"/>
    </row>
    <row r="29" spans="1:37" x14ac:dyDescent="0.25">
      <c r="A29" s="521"/>
      <c r="B29" s="521"/>
      <c r="C29" s="521"/>
      <c r="D29" s="521"/>
      <c r="E29" s="521"/>
      <c r="F29" s="521"/>
      <c r="G29" s="521"/>
      <c r="H29" s="521"/>
      <c r="I29" s="521"/>
      <c r="J29" s="521"/>
      <c r="K29" s="521"/>
      <c r="L29" s="521"/>
      <c r="M29" s="521"/>
    </row>
    <row r="30" spans="1:37" x14ac:dyDescent="0.25">
      <c r="A30" s="521"/>
      <c r="B30" s="521"/>
      <c r="C30" s="521"/>
      <c r="D30" s="521"/>
      <c r="E30" s="521"/>
      <c r="F30" s="521"/>
      <c r="G30" s="521"/>
      <c r="H30" s="521"/>
      <c r="I30" s="521"/>
      <c r="J30" s="521"/>
      <c r="K30" s="521"/>
      <c r="L30" s="521"/>
      <c r="M30" s="521"/>
    </row>
    <row r="31" spans="1:37" x14ac:dyDescent="0.25">
      <c r="A31" s="521"/>
      <c r="B31" s="521"/>
      <c r="C31" s="521"/>
      <c r="D31" s="521"/>
      <c r="E31" s="521"/>
      <c r="F31" s="521"/>
      <c r="G31" s="521"/>
      <c r="H31" s="521"/>
      <c r="I31" s="521"/>
      <c r="J31" s="521"/>
      <c r="K31" s="521"/>
      <c r="L31" s="521"/>
      <c r="M31" s="521"/>
    </row>
    <row r="32" spans="1:37" x14ac:dyDescent="0.25">
      <c r="A32" s="521"/>
      <c r="B32" s="521"/>
      <c r="C32" s="521"/>
      <c r="D32" s="521"/>
      <c r="E32" s="521"/>
      <c r="F32" s="521"/>
      <c r="G32" s="521"/>
      <c r="H32" s="521"/>
      <c r="I32" s="521"/>
      <c r="J32" s="521"/>
      <c r="K32" s="521"/>
      <c r="L32" s="499"/>
      <c r="M32" s="521"/>
    </row>
    <row r="33" spans="1:18" x14ac:dyDescent="0.25">
      <c r="A33" s="205" t="s">
        <v>105</v>
      </c>
      <c r="B33" s="206"/>
      <c r="C33" s="419"/>
      <c r="D33" s="558" t="s">
        <v>6</v>
      </c>
      <c r="E33" s="559" t="s">
        <v>107</v>
      </c>
      <c r="F33" s="573"/>
      <c r="G33" s="558" t="s">
        <v>6</v>
      </c>
      <c r="H33" s="559" t="s">
        <v>125</v>
      </c>
      <c r="I33" s="359"/>
      <c r="J33" s="559" t="s">
        <v>126</v>
      </c>
      <c r="K33" s="358" t="s">
        <v>127</v>
      </c>
      <c r="L33" s="37"/>
      <c r="M33" s="573"/>
      <c r="P33" s="554"/>
      <c r="Q33" s="554"/>
      <c r="R33" s="555"/>
    </row>
    <row r="34" spans="1:18" x14ac:dyDescent="0.25">
      <c r="A34" s="532" t="s">
        <v>106</v>
      </c>
      <c r="B34" s="533"/>
      <c r="C34" s="535"/>
      <c r="D34" s="560"/>
      <c r="E34" s="762"/>
      <c r="F34" s="762"/>
      <c r="G34" s="567" t="s">
        <v>7</v>
      </c>
      <c r="H34" s="533"/>
      <c r="I34" s="561"/>
      <c r="J34" s="568"/>
      <c r="K34" s="527" t="s">
        <v>111</v>
      </c>
      <c r="L34" s="574"/>
      <c r="M34" s="562"/>
      <c r="P34" s="556"/>
      <c r="Q34" s="556"/>
      <c r="R34" s="223"/>
    </row>
    <row r="35" spans="1:18" x14ac:dyDescent="0.25">
      <c r="A35" s="536" t="s">
        <v>124</v>
      </c>
      <c r="B35" s="330"/>
      <c r="C35" s="538"/>
      <c r="D35" s="563"/>
      <c r="E35" s="763"/>
      <c r="F35" s="763"/>
      <c r="G35" s="569" t="s">
        <v>8</v>
      </c>
      <c r="H35" s="89"/>
      <c r="I35" s="525"/>
      <c r="J35" s="90"/>
      <c r="K35" s="571"/>
      <c r="L35" s="499"/>
      <c r="M35" s="566"/>
      <c r="P35" s="223"/>
      <c r="Q35" s="217"/>
      <c r="R35" s="223"/>
    </row>
    <row r="36" spans="1:18" x14ac:dyDescent="0.25">
      <c r="A36" s="374"/>
      <c r="B36" s="375"/>
      <c r="C36" s="376"/>
      <c r="D36" s="563"/>
      <c r="E36" s="91"/>
      <c r="F36" s="521"/>
      <c r="G36" s="569" t="s">
        <v>9</v>
      </c>
      <c r="H36" s="89"/>
      <c r="I36" s="525"/>
      <c r="J36" s="90"/>
      <c r="K36" s="527" t="s">
        <v>112</v>
      </c>
      <c r="L36" s="574"/>
      <c r="M36" s="562"/>
      <c r="P36" s="556"/>
      <c r="Q36" s="556"/>
      <c r="R36" s="223"/>
    </row>
    <row r="37" spans="1:18" x14ac:dyDescent="0.25">
      <c r="A37" s="234"/>
      <c r="B37" s="146"/>
      <c r="C37" s="235"/>
      <c r="D37" s="563"/>
      <c r="E37" s="91"/>
      <c r="F37" s="521"/>
      <c r="G37" s="569" t="s">
        <v>10</v>
      </c>
      <c r="H37" s="89"/>
      <c r="I37" s="525"/>
      <c r="J37" s="90"/>
      <c r="K37" s="572"/>
      <c r="L37" s="521"/>
      <c r="M37" s="564"/>
      <c r="P37" s="223"/>
      <c r="Q37" s="217"/>
      <c r="R37" s="223"/>
    </row>
    <row r="38" spans="1:18" x14ac:dyDescent="0.25">
      <c r="A38" s="361"/>
      <c r="B38" s="377"/>
      <c r="C38" s="418"/>
      <c r="D38" s="563"/>
      <c r="E38" s="91"/>
      <c r="F38" s="521"/>
      <c r="G38" s="569" t="s">
        <v>11</v>
      </c>
      <c r="H38" s="89"/>
      <c r="I38" s="525"/>
      <c r="J38" s="90"/>
      <c r="K38" s="536"/>
      <c r="L38" s="499"/>
      <c r="M38" s="566"/>
      <c r="P38" s="223"/>
      <c r="Q38" s="217"/>
      <c r="R38" s="223"/>
    </row>
    <row r="39" spans="1:18" x14ac:dyDescent="0.25">
      <c r="A39" s="362"/>
      <c r="B39" s="24"/>
      <c r="C39" s="235"/>
      <c r="D39" s="563"/>
      <c r="E39" s="91"/>
      <c r="F39" s="521"/>
      <c r="G39" s="569" t="s">
        <v>12</v>
      </c>
      <c r="H39" s="89"/>
      <c r="I39" s="525"/>
      <c r="J39" s="90"/>
      <c r="K39" s="527" t="s">
        <v>92</v>
      </c>
      <c r="L39" s="574"/>
      <c r="M39" s="562"/>
      <c r="P39" s="556"/>
      <c r="Q39" s="556"/>
      <c r="R39" s="223"/>
    </row>
    <row r="40" spans="1:18" x14ac:dyDescent="0.25">
      <c r="A40" s="362"/>
      <c r="B40" s="24"/>
      <c r="C40" s="372"/>
      <c r="D40" s="563"/>
      <c r="E40" s="91"/>
      <c r="F40" s="521"/>
      <c r="G40" s="569" t="s">
        <v>13</v>
      </c>
      <c r="H40" s="89"/>
      <c r="I40" s="525"/>
      <c r="J40" s="90"/>
      <c r="K40" s="572"/>
      <c r="L40" s="521"/>
      <c r="M40" s="564"/>
      <c r="P40" s="223"/>
      <c r="Q40" s="217"/>
      <c r="R40" s="223"/>
    </row>
    <row r="41" spans="1:18" x14ac:dyDescent="0.25">
      <c r="A41" s="363"/>
      <c r="B41" s="360"/>
      <c r="C41" s="373"/>
      <c r="D41" s="565"/>
      <c r="E41" s="237"/>
      <c r="F41" s="499"/>
      <c r="G41" s="570" t="s">
        <v>14</v>
      </c>
      <c r="H41" s="330"/>
      <c r="I41" s="529"/>
      <c r="J41" s="239"/>
      <c r="K41" s="536" t="str">
        <f>L4</f>
        <v>Kovács Zoltán</v>
      </c>
      <c r="L41" s="499"/>
      <c r="M41" s="566"/>
      <c r="P41" s="223"/>
      <c r="Q41" s="217"/>
      <c r="R41" s="557"/>
    </row>
  </sheetData>
  <mergeCells count="50">
    <mergeCell ref="E34:F34"/>
    <mergeCell ref="E35:F35"/>
    <mergeCell ref="B23:C23"/>
    <mergeCell ref="D23:E23"/>
    <mergeCell ref="F23:G23"/>
    <mergeCell ref="J23:K23"/>
    <mergeCell ref="L23:M23"/>
    <mergeCell ref="B22:C22"/>
    <mergeCell ref="D22:E22"/>
    <mergeCell ref="F22:G22"/>
    <mergeCell ref="H22:I22"/>
    <mergeCell ref="J22:K22"/>
    <mergeCell ref="L22:M22"/>
    <mergeCell ref="H23:I23"/>
    <mergeCell ref="L20:M20"/>
    <mergeCell ref="B21:C21"/>
    <mergeCell ref="D21:E21"/>
    <mergeCell ref="F21:G21"/>
    <mergeCell ref="H21:I21"/>
    <mergeCell ref="J21:K21"/>
    <mergeCell ref="L21:M21"/>
    <mergeCell ref="B20:C20"/>
    <mergeCell ref="D20:E20"/>
    <mergeCell ref="F20:G20"/>
    <mergeCell ref="H20:I20"/>
    <mergeCell ref="J20:K20"/>
    <mergeCell ref="L18:M18"/>
    <mergeCell ref="B19:C19"/>
    <mergeCell ref="D19:E19"/>
    <mergeCell ref="F19:G19"/>
    <mergeCell ref="H19:I19"/>
    <mergeCell ref="J19:K19"/>
    <mergeCell ref="L19:M19"/>
    <mergeCell ref="B18:C18"/>
    <mergeCell ref="D18:E18"/>
    <mergeCell ref="F18:G18"/>
    <mergeCell ref="H18:I18"/>
    <mergeCell ref="J18:K18"/>
    <mergeCell ref="E11:F11"/>
    <mergeCell ref="G11:H11"/>
    <mergeCell ref="E13:F13"/>
    <mergeCell ref="G13:H13"/>
    <mergeCell ref="E15:F15"/>
    <mergeCell ref="G15:H15"/>
    <mergeCell ref="A1:F1"/>
    <mergeCell ref="A4:C4"/>
    <mergeCell ref="E7:F7"/>
    <mergeCell ref="G7:H7"/>
    <mergeCell ref="E9:F9"/>
    <mergeCell ref="G9:H9"/>
  </mergeCells>
  <conditionalFormatting sqref="E7 E9 E11 E13 E15">
    <cfRule type="cellIs" dxfId="432" priority="2" stopIfTrue="1" operator="equal">
      <formula>"Bye"</formula>
    </cfRule>
  </conditionalFormatting>
  <conditionalFormatting sqref="R41">
    <cfRule type="expression" dxfId="431"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3D3C4-16BA-42C1-910C-43C26C8FC1BE}">
  <sheetPr codeName="Munka26">
    <tabColor indexed="11"/>
  </sheetPr>
  <dimension ref="A1:AK47"/>
  <sheetViews>
    <sheetView workbookViewId="0">
      <selection activeCell="O19" sqref="O19"/>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5" width="11.44140625" customWidth="1"/>
    <col min="16" max="17" width="8.44140625" customWidth="1"/>
    <col min="18" max="18" width="10.88671875" customWidth="1"/>
    <col min="19" max="21" width="8.44140625" customWidth="1"/>
    <col min="25" max="37" width="0" hidden="1" customWidth="1"/>
  </cols>
  <sheetData>
    <row r="1" spans="1:37" ht="24.6" x14ac:dyDescent="0.25">
      <c r="A1" s="769" t="str">
        <f>Altalanos!$A$6</f>
        <v>Diákolimpiai Döntő</v>
      </c>
      <c r="B1" s="769"/>
      <c r="C1" s="769"/>
      <c r="D1" s="769"/>
      <c r="E1" s="769"/>
      <c r="F1" s="769"/>
      <c r="G1" s="470"/>
      <c r="H1" s="473" t="s">
        <v>123</v>
      </c>
      <c r="I1" s="471"/>
      <c r="J1" s="472"/>
      <c r="L1" s="474"/>
      <c r="M1" s="475"/>
      <c r="N1" s="136"/>
      <c r="O1" s="136" t="s">
        <v>71</v>
      </c>
      <c r="P1" s="136"/>
      <c r="Q1" s="135"/>
      <c r="R1" s="136"/>
      <c r="AB1" s="605" t="e">
        <f>IF(Y5=1,CONCATENATE(VLOOKUP(Y3,AA16:AH27,2)),CONCATENATE(VLOOKUP(Y3,AA2:AK13,2)))</f>
        <v>#N/A</v>
      </c>
      <c r="AC1" s="605" t="e">
        <f>IF(Y5=1,CONCATENATE(VLOOKUP(Y3,AA16:AK27,3)),CONCATENATE(VLOOKUP(Y3,AA2:AK13,3)))</f>
        <v>#N/A</v>
      </c>
      <c r="AD1" s="605" t="e">
        <f>IF(Y5=1,CONCATENATE(VLOOKUP(Y3,AA16:AK27,4)),CONCATENATE(VLOOKUP(Y3,AA2:AK13,4)))</f>
        <v>#N/A</v>
      </c>
      <c r="AE1" s="605" t="e">
        <f>IF(Y5=1,CONCATENATE(VLOOKUP(Y3,AA16:AK27,5)),CONCATENATE(VLOOKUP(Y3,AA2:AK13,5)))</f>
        <v>#N/A</v>
      </c>
      <c r="AF1" s="605" t="e">
        <f>IF(Y5=1,CONCATENATE(VLOOKUP(Y3,AA16:AK27,6)),CONCATENATE(VLOOKUP(Y3,AA2:AK13,6)))</f>
        <v>#N/A</v>
      </c>
      <c r="AG1" s="605" t="e">
        <f>IF(Y5=1,CONCATENATE(VLOOKUP(Y3,AA16:AK27,7)),CONCATENATE(VLOOKUP(Y3,AA2:AK13,7)))</f>
        <v>#N/A</v>
      </c>
      <c r="AH1" s="605" t="e">
        <f>IF(Y5=1,CONCATENATE(VLOOKUP(Y3,AA16:AK27,8)),CONCATENATE(VLOOKUP(Y3,AA2:AK13,8)))</f>
        <v>#N/A</v>
      </c>
      <c r="AI1" s="605" t="e">
        <f>IF(Y5=1,CONCATENATE(VLOOKUP(Y3,AA16:AK27,9)),CONCATENATE(VLOOKUP(Y3,AA2:AK13,9)))</f>
        <v>#N/A</v>
      </c>
      <c r="AJ1" s="605" t="e">
        <f>IF(Y5=1,CONCATENATE(VLOOKUP(Y3,AA16:AK27,10)),CONCATENATE(VLOOKUP(Y3,AA2:AK13,10)))</f>
        <v>#N/A</v>
      </c>
      <c r="AK1" s="605" t="e">
        <f>IF(Y5=1,CONCATENATE(VLOOKUP(Y3,AA16:AK27,11)),CONCATENATE(VLOOKUP(Y3,AA2:AK13,11)))</f>
        <v>#N/A</v>
      </c>
    </row>
    <row r="2" spans="1:37" x14ac:dyDescent="0.25">
      <c r="A2" s="476" t="s">
        <v>122</v>
      </c>
      <c r="B2" s="477"/>
      <c r="C2" s="477"/>
      <c r="D2" s="477"/>
      <c r="E2" s="701">
        <f>Altalanos!$C$8</f>
        <v>0</v>
      </c>
      <c r="F2" s="477"/>
      <c r="G2" s="478"/>
      <c r="H2" s="479"/>
      <c r="I2" s="479"/>
      <c r="J2" s="480"/>
      <c r="K2" s="474"/>
      <c r="L2" s="474"/>
      <c r="M2" s="474"/>
      <c r="N2" s="138"/>
      <c r="O2" s="108"/>
      <c r="P2" s="138"/>
      <c r="Q2" s="108"/>
      <c r="R2" s="138"/>
      <c r="Y2" s="600"/>
      <c r="Z2" s="599"/>
      <c r="AA2" s="599" t="s">
        <v>164</v>
      </c>
      <c r="AB2" s="590">
        <v>150</v>
      </c>
      <c r="AC2" s="590">
        <v>120</v>
      </c>
      <c r="AD2" s="590">
        <v>100</v>
      </c>
      <c r="AE2" s="590">
        <v>80</v>
      </c>
      <c r="AF2" s="590">
        <v>70</v>
      </c>
      <c r="AG2" s="590">
        <v>60</v>
      </c>
      <c r="AH2" s="590">
        <v>55</v>
      </c>
      <c r="AI2" s="590">
        <v>50</v>
      </c>
      <c r="AJ2" s="590">
        <v>45</v>
      </c>
      <c r="AK2" s="590">
        <v>40</v>
      </c>
    </row>
    <row r="3" spans="1:37" x14ac:dyDescent="0.25">
      <c r="A3" s="54" t="s">
        <v>82</v>
      </c>
      <c r="B3" s="54"/>
      <c r="C3" s="54"/>
      <c r="D3" s="54"/>
      <c r="E3" s="54" t="s">
        <v>79</v>
      </c>
      <c r="F3" s="54"/>
      <c r="G3" s="54"/>
      <c r="H3" s="54" t="s">
        <v>87</v>
      </c>
      <c r="I3" s="54"/>
      <c r="J3" s="140"/>
      <c r="K3" s="54"/>
      <c r="L3" s="55" t="s">
        <v>88</v>
      </c>
      <c r="M3" s="54"/>
      <c r="N3" s="548"/>
      <c r="O3" s="547"/>
      <c r="P3" s="548"/>
      <c r="Y3" s="599">
        <f>IF(H4="OB","A",IF(H4="IX","W",H4))</f>
        <v>0</v>
      </c>
      <c r="Z3" s="599"/>
      <c r="AA3" s="599" t="s">
        <v>194</v>
      </c>
      <c r="AB3" s="590">
        <v>120</v>
      </c>
      <c r="AC3" s="590">
        <v>90</v>
      </c>
      <c r="AD3" s="590">
        <v>65</v>
      </c>
      <c r="AE3" s="590">
        <v>55</v>
      </c>
      <c r="AF3" s="590">
        <v>50</v>
      </c>
      <c r="AG3" s="590">
        <v>45</v>
      </c>
      <c r="AH3" s="590">
        <v>40</v>
      </c>
      <c r="AI3" s="590">
        <v>35</v>
      </c>
      <c r="AJ3" s="590">
        <v>25</v>
      </c>
      <c r="AK3" s="590">
        <v>20</v>
      </c>
    </row>
    <row r="4" spans="1:37" ht="13.8" thickBot="1" x14ac:dyDescent="0.3">
      <c r="A4" s="770" t="str">
        <f>Altalanos!$A$10</f>
        <v xml:space="preserve">2026. május 7. </v>
      </c>
      <c r="B4" s="770"/>
      <c r="C4" s="770"/>
      <c r="D4" s="481"/>
      <c r="E4" s="482" t="str">
        <f>Altalanos!$C$10</f>
        <v>Gyula</v>
      </c>
      <c r="F4" s="482"/>
      <c r="G4" s="482"/>
      <c r="H4" s="485"/>
      <c r="I4" s="482"/>
      <c r="J4" s="484"/>
      <c r="K4" s="485"/>
      <c r="L4" s="487" t="str">
        <f>Altalanos!$E$10</f>
        <v>Kovács Zoltán</v>
      </c>
      <c r="M4" s="485"/>
      <c r="N4" s="550"/>
      <c r="O4" s="551"/>
      <c r="P4" s="550"/>
      <c r="Y4" s="599"/>
      <c r="Z4" s="599"/>
      <c r="AA4" s="599" t="s">
        <v>195</v>
      </c>
      <c r="AB4" s="590">
        <v>90</v>
      </c>
      <c r="AC4" s="590">
        <v>60</v>
      </c>
      <c r="AD4" s="590">
        <v>45</v>
      </c>
      <c r="AE4" s="590">
        <v>34</v>
      </c>
      <c r="AF4" s="590">
        <v>27</v>
      </c>
      <c r="AG4" s="590">
        <v>22</v>
      </c>
      <c r="AH4" s="590">
        <v>18</v>
      </c>
      <c r="AI4" s="590">
        <v>15</v>
      </c>
      <c r="AJ4" s="590">
        <v>12</v>
      </c>
      <c r="AK4" s="590">
        <v>9</v>
      </c>
    </row>
    <row r="5" spans="1:37" x14ac:dyDescent="0.25">
      <c r="A5" s="37"/>
      <c r="B5" s="37" t="s">
        <v>118</v>
      </c>
      <c r="C5" s="543" t="s">
        <v>162</v>
      </c>
      <c r="D5" s="37" t="s">
        <v>105</v>
      </c>
      <c r="E5" s="37" t="s">
        <v>167</v>
      </c>
      <c r="F5" s="37"/>
      <c r="G5" s="37" t="s">
        <v>86</v>
      </c>
      <c r="H5" s="37"/>
      <c r="I5" s="37" t="s">
        <v>90</v>
      </c>
      <c r="J5" s="37"/>
      <c r="K5" s="576" t="s">
        <v>168</v>
      </c>
      <c r="L5" s="576" t="s">
        <v>169</v>
      </c>
      <c r="M5" s="576" t="s">
        <v>170</v>
      </c>
      <c r="O5" s="589" t="s">
        <v>178</v>
      </c>
      <c r="P5" s="590" t="s">
        <v>184</v>
      </c>
      <c r="R5" s="589" t="s">
        <v>178</v>
      </c>
      <c r="S5" s="685" t="s">
        <v>218</v>
      </c>
      <c r="Y5" s="599">
        <f>IF(OR(Altalanos!$A$8="F1",Altalanos!$A$8="F2",Altalanos!$A$8="N1",Altalanos!$A$8="N2"),1,2)</f>
        <v>2</v>
      </c>
      <c r="Z5" s="599"/>
      <c r="AA5" s="599" t="s">
        <v>196</v>
      </c>
      <c r="AB5" s="590">
        <v>60</v>
      </c>
      <c r="AC5" s="590">
        <v>40</v>
      </c>
      <c r="AD5" s="590">
        <v>30</v>
      </c>
      <c r="AE5" s="590">
        <v>20</v>
      </c>
      <c r="AF5" s="590">
        <v>18</v>
      </c>
      <c r="AG5" s="590">
        <v>15</v>
      </c>
      <c r="AH5" s="590">
        <v>12</v>
      </c>
      <c r="AI5" s="590">
        <v>10</v>
      </c>
      <c r="AJ5" s="590">
        <v>8</v>
      </c>
      <c r="AK5" s="590">
        <v>6</v>
      </c>
    </row>
    <row r="6" spans="1:37" x14ac:dyDescent="0.25">
      <c r="A6" s="521"/>
      <c r="B6" s="521"/>
      <c r="C6" s="575"/>
      <c r="D6" s="521"/>
      <c r="E6" s="521"/>
      <c r="F6" s="521"/>
      <c r="G6" s="521"/>
      <c r="H6" s="521"/>
      <c r="I6" s="521"/>
      <c r="J6" s="521"/>
      <c r="K6" s="521"/>
      <c r="L6" s="521"/>
      <c r="M6" s="521"/>
      <c r="O6" s="591" t="s">
        <v>185</v>
      </c>
      <c r="P6" s="592" t="s">
        <v>180</v>
      </c>
      <c r="R6" s="591" t="s">
        <v>185</v>
      </c>
      <c r="S6" s="686" t="s">
        <v>219</v>
      </c>
      <c r="Y6" s="599"/>
      <c r="Z6" s="599"/>
      <c r="AA6" s="599" t="s">
        <v>197</v>
      </c>
      <c r="AB6" s="590">
        <v>40</v>
      </c>
      <c r="AC6" s="590">
        <v>25</v>
      </c>
      <c r="AD6" s="590">
        <v>18</v>
      </c>
      <c r="AE6" s="590">
        <v>13</v>
      </c>
      <c r="AF6" s="590">
        <v>10</v>
      </c>
      <c r="AG6" s="590">
        <v>8</v>
      </c>
      <c r="AH6" s="590">
        <v>6</v>
      </c>
      <c r="AI6" s="590">
        <v>5</v>
      </c>
      <c r="AJ6" s="590">
        <v>4</v>
      </c>
      <c r="AK6" s="590">
        <v>3</v>
      </c>
    </row>
    <row r="7" spans="1:37" x14ac:dyDescent="0.25">
      <c r="A7" s="583" t="s">
        <v>164</v>
      </c>
      <c r="B7" s="595"/>
      <c r="C7" s="545" t="str">
        <f>IF($B7="","",VLOOKUP($B7,'1MD ELO (3)'!$A$7:$O$22,5))</f>
        <v/>
      </c>
      <c r="D7" s="545" t="str">
        <f>IF($B7="","",VLOOKUP($B7,'1MD ELO (3)'!$A$7:$O$22,15))</f>
        <v/>
      </c>
      <c r="E7" s="541" t="str">
        <f>UPPER(IF($B7="","",VLOOKUP($B7,'1MD ELO (3)'!$A$7:$O$22,2)))</f>
        <v/>
      </c>
      <c r="F7" s="544"/>
      <c r="G7" s="541" t="str">
        <f>IF($B7="","",VLOOKUP($B7,'1MD ELO (3)'!$A$7:$O$22,3))</f>
        <v/>
      </c>
      <c r="H7" s="544"/>
      <c r="I7" s="541" t="str">
        <f>IF($B7="","",VLOOKUP($B7,'1MD ELO (3)'!$A$7:$O$22,4))</f>
        <v/>
      </c>
      <c r="J7" s="521"/>
      <c r="K7" s="606"/>
      <c r="L7" s="601" t="str">
        <f>IF(K7="","",CONCATENATE(VLOOKUP($Y$3,$AB$1:$AK$1,K7)," pont"))</f>
        <v/>
      </c>
      <c r="M7" s="607"/>
      <c r="O7" s="593" t="s">
        <v>186</v>
      </c>
      <c r="P7" s="594" t="s">
        <v>182</v>
      </c>
      <c r="R7" s="593" t="s">
        <v>186</v>
      </c>
      <c r="S7" s="687" t="s">
        <v>190</v>
      </c>
      <c r="Y7" s="599"/>
      <c r="Z7" s="599"/>
      <c r="AA7" s="599" t="s">
        <v>198</v>
      </c>
      <c r="AB7" s="590">
        <v>25</v>
      </c>
      <c r="AC7" s="590">
        <v>15</v>
      </c>
      <c r="AD7" s="590">
        <v>13</v>
      </c>
      <c r="AE7" s="590">
        <v>8</v>
      </c>
      <c r="AF7" s="590">
        <v>6</v>
      </c>
      <c r="AG7" s="590">
        <v>4</v>
      </c>
      <c r="AH7" s="590">
        <v>3</v>
      </c>
      <c r="AI7" s="590">
        <v>2</v>
      </c>
      <c r="AJ7" s="590">
        <v>1</v>
      </c>
      <c r="AK7" s="590">
        <v>0</v>
      </c>
    </row>
    <row r="8" spans="1:37" x14ac:dyDescent="0.25">
      <c r="A8" s="552"/>
      <c r="B8" s="596"/>
      <c r="C8" s="553"/>
      <c r="D8" s="553"/>
      <c r="E8" s="553"/>
      <c r="F8" s="553"/>
      <c r="G8" s="553"/>
      <c r="H8" s="553"/>
      <c r="I8" s="553"/>
      <c r="J8" s="521"/>
      <c r="K8" s="552"/>
      <c r="L8" s="552"/>
      <c r="M8" s="608"/>
      <c r="Y8" s="599"/>
      <c r="Z8" s="599"/>
      <c r="AA8" s="599" t="s">
        <v>199</v>
      </c>
      <c r="AB8" s="590">
        <v>15</v>
      </c>
      <c r="AC8" s="590">
        <v>10</v>
      </c>
      <c r="AD8" s="590">
        <v>7</v>
      </c>
      <c r="AE8" s="590">
        <v>5</v>
      </c>
      <c r="AF8" s="590">
        <v>4</v>
      </c>
      <c r="AG8" s="590">
        <v>3</v>
      </c>
      <c r="AH8" s="590">
        <v>2</v>
      </c>
      <c r="AI8" s="590">
        <v>1</v>
      </c>
      <c r="AJ8" s="590">
        <v>0</v>
      </c>
      <c r="AK8" s="590">
        <v>0</v>
      </c>
    </row>
    <row r="9" spans="1:37" x14ac:dyDescent="0.25">
      <c r="A9" s="552" t="s">
        <v>165</v>
      </c>
      <c r="B9" s="597"/>
      <c r="C9" s="545" t="str">
        <f>IF($B9="","",VLOOKUP($B9,'1MD ELO (3)'!$A$7:$O$22,5))</f>
        <v/>
      </c>
      <c r="D9" s="545" t="str">
        <f>IF($B9="","",VLOOKUP($B9,'1MD ELO (3)'!$A$7:$O$22,15))</f>
        <v/>
      </c>
      <c r="E9" s="540" t="str">
        <f>UPPER(IF($B9="","",VLOOKUP($B9,'1MD ELO (3)'!$A$7:$O$22,2)))</f>
        <v/>
      </c>
      <c r="F9" s="546"/>
      <c r="G9" s="540" t="str">
        <f>IF($B9="","",VLOOKUP($B9,'1MD ELO (3)'!$A$7:$O$22,3))</f>
        <v/>
      </c>
      <c r="H9" s="546"/>
      <c r="I9" s="540" t="str">
        <f>IF($B9="","",VLOOKUP($B9,'1MD ELO (3)'!$A$7:$O$22,4))</f>
        <v/>
      </c>
      <c r="J9" s="521"/>
      <c r="K9" s="606"/>
      <c r="L9" s="601" t="str">
        <f>IF(K9="","",CONCATENATE(VLOOKUP($Y$3,$AB$1:$AK$1,K9)," pont"))</f>
        <v/>
      </c>
      <c r="M9" s="607"/>
      <c r="Y9" s="599"/>
      <c r="Z9" s="599"/>
      <c r="AA9" s="599" t="s">
        <v>200</v>
      </c>
      <c r="AB9" s="590">
        <v>10</v>
      </c>
      <c r="AC9" s="590">
        <v>6</v>
      </c>
      <c r="AD9" s="590">
        <v>4</v>
      </c>
      <c r="AE9" s="590">
        <v>2</v>
      </c>
      <c r="AF9" s="590">
        <v>1</v>
      </c>
      <c r="AG9" s="590">
        <v>0</v>
      </c>
      <c r="AH9" s="590">
        <v>0</v>
      </c>
      <c r="AI9" s="590">
        <v>0</v>
      </c>
      <c r="AJ9" s="590">
        <v>0</v>
      </c>
      <c r="AK9" s="590">
        <v>0</v>
      </c>
    </row>
    <row r="10" spans="1:37" x14ac:dyDescent="0.25">
      <c r="A10" s="552"/>
      <c r="B10" s="596"/>
      <c r="C10" s="553"/>
      <c r="D10" s="553"/>
      <c r="E10" s="553"/>
      <c r="F10" s="553"/>
      <c r="G10" s="553"/>
      <c r="H10" s="553"/>
      <c r="I10" s="553"/>
      <c r="J10" s="521"/>
      <c r="K10" s="552"/>
      <c r="L10" s="552"/>
      <c r="M10" s="608"/>
      <c r="Y10" s="599"/>
      <c r="Z10" s="599"/>
      <c r="AA10" s="599" t="s">
        <v>201</v>
      </c>
      <c r="AB10" s="590">
        <v>6</v>
      </c>
      <c r="AC10" s="590">
        <v>3</v>
      </c>
      <c r="AD10" s="590">
        <v>2</v>
      </c>
      <c r="AE10" s="590">
        <v>1</v>
      </c>
      <c r="AF10" s="590">
        <v>0</v>
      </c>
      <c r="AG10" s="590">
        <v>0</v>
      </c>
      <c r="AH10" s="590">
        <v>0</v>
      </c>
      <c r="AI10" s="590">
        <v>0</v>
      </c>
      <c r="AJ10" s="590">
        <v>0</v>
      </c>
      <c r="AK10" s="590">
        <v>0</v>
      </c>
    </row>
    <row r="11" spans="1:37" x14ac:dyDescent="0.25">
      <c r="A11" s="552" t="s">
        <v>166</v>
      </c>
      <c r="B11" s="597"/>
      <c r="C11" s="545" t="str">
        <f>IF($B11="","",VLOOKUP($B11,'1MD ELO (3)'!$A$7:$O$22,5))</f>
        <v/>
      </c>
      <c r="D11" s="545" t="str">
        <f>IF($B11="","",VLOOKUP($B11,'1MD ELO (3)'!$A$7:$O$22,15))</f>
        <v/>
      </c>
      <c r="E11" s="540" t="str">
        <f>UPPER(IF($B11="","",VLOOKUP($B11,'1MD ELO (3)'!$A$7:$O$22,2)))</f>
        <v/>
      </c>
      <c r="F11" s="546"/>
      <c r="G11" s="540" t="str">
        <f>IF($B11="","",VLOOKUP($B11,'1MD ELO (3)'!$A$7:$O$22,3))</f>
        <v/>
      </c>
      <c r="H11" s="546"/>
      <c r="I11" s="540" t="str">
        <f>IF($B11="","",VLOOKUP($B11,'1MD ELO (3)'!$A$7:$O$22,4))</f>
        <v/>
      </c>
      <c r="J11" s="521"/>
      <c r="K11" s="606"/>
      <c r="L11" s="601" t="str">
        <f>IF(K11="","",CONCATENATE(VLOOKUP($Y$3,$AB$1:$AK$1,K11)," pont"))</f>
        <v/>
      </c>
      <c r="M11" s="607"/>
      <c r="Y11" s="599"/>
      <c r="Z11" s="599"/>
      <c r="AA11" s="599" t="s">
        <v>206</v>
      </c>
      <c r="AB11" s="590">
        <v>3</v>
      </c>
      <c r="AC11" s="590">
        <v>2</v>
      </c>
      <c r="AD11" s="590">
        <v>1</v>
      </c>
      <c r="AE11" s="590">
        <v>0</v>
      </c>
      <c r="AF11" s="590">
        <v>0</v>
      </c>
      <c r="AG11" s="590">
        <v>0</v>
      </c>
      <c r="AH11" s="590">
        <v>0</v>
      </c>
      <c r="AI11" s="590">
        <v>0</v>
      </c>
      <c r="AJ11" s="590">
        <v>0</v>
      </c>
      <c r="AK11" s="590">
        <v>0</v>
      </c>
    </row>
    <row r="12" spans="1:37" x14ac:dyDescent="0.25">
      <c r="A12" s="521"/>
      <c r="B12" s="583"/>
      <c r="C12" s="575"/>
      <c r="D12" s="521"/>
      <c r="E12" s="521"/>
      <c r="F12" s="521"/>
      <c r="G12" s="521"/>
      <c r="H12" s="521"/>
      <c r="I12" s="521"/>
      <c r="J12" s="521"/>
      <c r="K12" s="575"/>
      <c r="L12" s="575"/>
      <c r="M12" s="608"/>
      <c r="Y12" s="599"/>
      <c r="Z12" s="599"/>
      <c r="AA12" s="599" t="s">
        <v>202</v>
      </c>
      <c r="AB12" s="604">
        <v>0</v>
      </c>
      <c r="AC12" s="604">
        <v>0</v>
      </c>
      <c r="AD12" s="604">
        <v>0</v>
      </c>
      <c r="AE12" s="604">
        <v>0</v>
      </c>
      <c r="AF12" s="604">
        <v>0</v>
      </c>
      <c r="AG12" s="604">
        <v>0</v>
      </c>
      <c r="AH12" s="604">
        <v>0</v>
      </c>
      <c r="AI12" s="604">
        <v>0</v>
      </c>
      <c r="AJ12" s="604">
        <v>0</v>
      </c>
      <c r="AK12" s="604">
        <v>0</v>
      </c>
    </row>
    <row r="13" spans="1:37" x14ac:dyDescent="0.25">
      <c r="A13" s="583" t="s">
        <v>171</v>
      </c>
      <c r="B13" s="595"/>
      <c r="C13" s="545" t="str">
        <f>IF($B13="","",VLOOKUP($B13,'1MD ELO (3)'!$A$7:$O$22,5))</f>
        <v/>
      </c>
      <c r="D13" s="545" t="str">
        <f>IF($B13="","",VLOOKUP($B13,'1MD ELO (3)'!$A$7:$O$22,15))</f>
        <v/>
      </c>
      <c r="E13" s="541" t="str">
        <f>UPPER(IF($B13="","",VLOOKUP($B13,'1MD ELO (3)'!$A$7:$O$22,2)))</f>
        <v/>
      </c>
      <c r="F13" s="544"/>
      <c r="G13" s="541" t="str">
        <f>IF($B13="","",VLOOKUP($B13,'1MD ELO (3)'!$A$7:$O$22,3))</f>
        <v/>
      </c>
      <c r="H13" s="544"/>
      <c r="I13" s="541" t="str">
        <f>IF($B13="","",VLOOKUP($B13,'1MD ELO (3)'!$A$7:$O$22,4))</f>
        <v/>
      </c>
      <c r="J13" s="521"/>
      <c r="K13" s="606"/>
      <c r="L13" s="601" t="str">
        <f>IF(K13="","",CONCATENATE(VLOOKUP($Y$3,$AB$1:$AK$1,K13)," pont"))</f>
        <v/>
      </c>
      <c r="M13" s="607"/>
      <c r="Y13" s="599"/>
      <c r="Z13" s="599"/>
      <c r="AA13" s="599" t="s">
        <v>203</v>
      </c>
      <c r="AB13" s="604">
        <v>0</v>
      </c>
      <c r="AC13" s="604">
        <v>0</v>
      </c>
      <c r="AD13" s="604">
        <v>0</v>
      </c>
      <c r="AE13" s="604">
        <v>0</v>
      </c>
      <c r="AF13" s="604">
        <v>0</v>
      </c>
      <c r="AG13" s="604">
        <v>0</v>
      </c>
      <c r="AH13" s="604">
        <v>0</v>
      </c>
      <c r="AI13" s="604">
        <v>0</v>
      </c>
      <c r="AJ13" s="604">
        <v>0</v>
      </c>
      <c r="AK13" s="604">
        <v>0</v>
      </c>
    </row>
    <row r="14" spans="1:37" x14ac:dyDescent="0.25">
      <c r="A14" s="552"/>
      <c r="B14" s="596"/>
      <c r="C14" s="553"/>
      <c r="D14" s="553"/>
      <c r="E14" s="553"/>
      <c r="F14" s="553"/>
      <c r="G14" s="553"/>
      <c r="H14" s="553"/>
      <c r="I14" s="553"/>
      <c r="J14" s="521"/>
      <c r="K14" s="552"/>
      <c r="L14" s="552"/>
      <c r="M14" s="608"/>
      <c r="Y14" s="599"/>
      <c r="Z14" s="599"/>
      <c r="AA14" s="599"/>
      <c r="AB14" s="599"/>
      <c r="AC14" s="599"/>
      <c r="AD14" s="599"/>
      <c r="AE14" s="599"/>
      <c r="AF14" s="599"/>
      <c r="AG14" s="599"/>
      <c r="AH14" s="599"/>
      <c r="AI14" s="599"/>
      <c r="AJ14" s="599"/>
      <c r="AK14" s="599"/>
    </row>
    <row r="15" spans="1:37" x14ac:dyDescent="0.25">
      <c r="A15" s="552" t="s">
        <v>172</v>
      </c>
      <c r="B15" s="597"/>
      <c r="C15" s="545" t="str">
        <f>IF($B15="","",VLOOKUP($B15,'1MD ELO (3)'!$A$7:$O$22,5))</f>
        <v/>
      </c>
      <c r="D15" s="545" t="str">
        <f>IF($B15="","",VLOOKUP($B15,'1MD ELO (3)'!$A$7:$O$22,15))</f>
        <v/>
      </c>
      <c r="E15" s="540" t="str">
        <f>UPPER(IF($B15="","",VLOOKUP($B15,'1MD ELO (3)'!$A$7:$O$22,2)))</f>
        <v/>
      </c>
      <c r="F15" s="546"/>
      <c r="G15" s="540" t="str">
        <f>IF($B15="","",VLOOKUP($B15,'1MD ELO (3)'!$A$7:$O$22,3))</f>
        <v/>
      </c>
      <c r="H15" s="546"/>
      <c r="I15" s="540" t="str">
        <f>IF($B15="","",VLOOKUP($B15,'1MD ELO (3)'!$A$7:$O$22,4))</f>
        <v/>
      </c>
      <c r="J15" s="521"/>
      <c r="K15" s="606"/>
      <c r="L15" s="601" t="str">
        <f>IF(K15="","",CONCATENATE(VLOOKUP($Y$3,$AB$1:$AK$1,K15)," pont"))</f>
        <v/>
      </c>
      <c r="M15" s="607"/>
      <c r="Y15" s="599"/>
      <c r="Z15" s="599"/>
      <c r="AA15" s="599"/>
      <c r="AB15" s="599"/>
      <c r="AC15" s="599"/>
      <c r="AD15" s="599"/>
      <c r="AE15" s="599"/>
      <c r="AF15" s="599"/>
      <c r="AG15" s="599"/>
      <c r="AH15" s="599"/>
      <c r="AI15" s="599"/>
      <c r="AJ15" s="599"/>
      <c r="AK15" s="599"/>
    </row>
    <row r="16" spans="1:37" x14ac:dyDescent="0.25">
      <c r="A16" s="552"/>
      <c r="B16" s="596"/>
      <c r="C16" s="553"/>
      <c r="D16" s="553"/>
      <c r="E16" s="553"/>
      <c r="F16" s="553"/>
      <c r="G16" s="553"/>
      <c r="H16" s="553"/>
      <c r="I16" s="553"/>
      <c r="J16" s="521"/>
      <c r="K16" s="552"/>
      <c r="L16" s="552"/>
      <c r="M16" s="608"/>
      <c r="Y16" s="599"/>
      <c r="Z16" s="599"/>
      <c r="AA16" s="599" t="s">
        <v>164</v>
      </c>
      <c r="AB16" s="599">
        <v>300</v>
      </c>
      <c r="AC16" s="599">
        <v>250</v>
      </c>
      <c r="AD16" s="599">
        <v>220</v>
      </c>
      <c r="AE16" s="599">
        <v>180</v>
      </c>
      <c r="AF16" s="599">
        <v>160</v>
      </c>
      <c r="AG16" s="599">
        <v>150</v>
      </c>
      <c r="AH16" s="599">
        <v>140</v>
      </c>
      <c r="AI16" s="599">
        <v>130</v>
      </c>
      <c r="AJ16" s="599">
        <v>120</v>
      </c>
      <c r="AK16" s="599">
        <v>110</v>
      </c>
    </row>
    <row r="17" spans="1:37" x14ac:dyDescent="0.25">
      <c r="A17" s="552" t="s">
        <v>173</v>
      </c>
      <c r="B17" s="597"/>
      <c r="C17" s="545" t="str">
        <f>IF($B17="","",VLOOKUP($B17,'1MD ELO (3)'!$A$7:$O$22,5))</f>
        <v/>
      </c>
      <c r="D17" s="545" t="str">
        <f>IF($B17="","",VLOOKUP($B17,'1MD ELO (3)'!$A$7:$O$22,15))</f>
        <v/>
      </c>
      <c r="E17" s="540" t="str">
        <f>UPPER(IF($B17="","",VLOOKUP($B17,'1MD ELO (3)'!$A$7:$O$22,2)))</f>
        <v/>
      </c>
      <c r="F17" s="546"/>
      <c r="G17" s="540" t="str">
        <f>IF($B17="","",VLOOKUP($B17,'1MD ELO (3)'!$A$7:$O$22,3))</f>
        <v/>
      </c>
      <c r="H17" s="546"/>
      <c r="I17" s="540" t="str">
        <f>IF($B17="","",VLOOKUP($B17,'1MD ELO (3)'!$A$7:$O$22,4))</f>
        <v/>
      </c>
      <c r="J17" s="521"/>
      <c r="K17" s="606"/>
      <c r="L17" s="601" t="str">
        <f>IF(K17="","",CONCATENATE(VLOOKUP($Y$3,$AB$1:$AK$1,K17)," pont"))</f>
        <v/>
      </c>
      <c r="M17" s="607"/>
      <c r="Y17" s="599"/>
      <c r="Z17" s="599"/>
      <c r="AA17" s="599" t="s">
        <v>194</v>
      </c>
      <c r="AB17" s="599">
        <v>250</v>
      </c>
      <c r="AC17" s="599">
        <v>200</v>
      </c>
      <c r="AD17" s="599">
        <v>160</v>
      </c>
      <c r="AE17" s="599">
        <v>140</v>
      </c>
      <c r="AF17" s="599">
        <v>120</v>
      </c>
      <c r="AG17" s="599">
        <v>110</v>
      </c>
      <c r="AH17" s="599">
        <v>100</v>
      </c>
      <c r="AI17" s="599">
        <v>90</v>
      </c>
      <c r="AJ17" s="599">
        <v>80</v>
      </c>
      <c r="AK17" s="599">
        <v>70</v>
      </c>
    </row>
    <row r="18" spans="1:37" x14ac:dyDescent="0.25">
      <c r="A18" s="521"/>
      <c r="B18" s="521"/>
      <c r="C18" s="521"/>
      <c r="D18" s="521"/>
      <c r="E18" s="521"/>
      <c r="F18" s="521"/>
      <c r="G18" s="521"/>
      <c r="H18" s="521"/>
      <c r="I18" s="521"/>
      <c r="J18" s="521"/>
      <c r="K18" s="521"/>
      <c r="L18" s="521"/>
      <c r="M18" s="521"/>
      <c r="Y18" s="599"/>
      <c r="Z18" s="599"/>
      <c r="AA18" s="599" t="s">
        <v>195</v>
      </c>
      <c r="AB18" s="599">
        <v>200</v>
      </c>
      <c r="AC18" s="599">
        <v>150</v>
      </c>
      <c r="AD18" s="599">
        <v>130</v>
      </c>
      <c r="AE18" s="599">
        <v>110</v>
      </c>
      <c r="AF18" s="599">
        <v>95</v>
      </c>
      <c r="AG18" s="599">
        <v>80</v>
      </c>
      <c r="AH18" s="599">
        <v>70</v>
      </c>
      <c r="AI18" s="599">
        <v>60</v>
      </c>
      <c r="AJ18" s="599">
        <v>55</v>
      </c>
      <c r="AK18" s="599">
        <v>50</v>
      </c>
    </row>
    <row r="19" spans="1:37" x14ac:dyDescent="0.25">
      <c r="A19" s="521"/>
      <c r="B19" s="521"/>
      <c r="C19" s="521"/>
      <c r="D19" s="521"/>
      <c r="E19" s="521"/>
      <c r="F19" s="521"/>
      <c r="G19" s="521"/>
      <c r="H19" s="521"/>
      <c r="I19" s="521"/>
      <c r="J19" s="521"/>
      <c r="K19" s="521"/>
      <c r="L19" s="521"/>
      <c r="M19" s="521"/>
      <c r="Y19" s="599"/>
      <c r="Z19" s="599"/>
      <c r="AA19" s="599" t="s">
        <v>196</v>
      </c>
      <c r="AB19" s="599">
        <v>150</v>
      </c>
      <c r="AC19" s="599">
        <v>120</v>
      </c>
      <c r="AD19" s="599">
        <v>100</v>
      </c>
      <c r="AE19" s="599">
        <v>80</v>
      </c>
      <c r="AF19" s="599">
        <v>70</v>
      </c>
      <c r="AG19" s="599">
        <v>60</v>
      </c>
      <c r="AH19" s="599">
        <v>55</v>
      </c>
      <c r="AI19" s="599">
        <v>50</v>
      </c>
      <c r="AJ19" s="599">
        <v>45</v>
      </c>
      <c r="AK19" s="599">
        <v>40</v>
      </c>
    </row>
    <row r="20" spans="1:37" x14ac:dyDescent="0.25">
      <c r="A20" s="521"/>
      <c r="B20" s="521"/>
      <c r="C20" s="521"/>
      <c r="D20" s="521"/>
      <c r="E20" s="521"/>
      <c r="F20" s="521"/>
      <c r="G20" s="521"/>
      <c r="H20" s="521"/>
      <c r="I20" s="521"/>
      <c r="J20" s="521"/>
      <c r="K20" s="521"/>
      <c r="L20" s="521"/>
      <c r="M20" s="521"/>
      <c r="Y20" s="599"/>
      <c r="Z20" s="599"/>
      <c r="AA20" s="599" t="s">
        <v>197</v>
      </c>
      <c r="AB20" s="599">
        <v>120</v>
      </c>
      <c r="AC20" s="599">
        <v>90</v>
      </c>
      <c r="AD20" s="599">
        <v>65</v>
      </c>
      <c r="AE20" s="599">
        <v>55</v>
      </c>
      <c r="AF20" s="599">
        <v>50</v>
      </c>
      <c r="AG20" s="599">
        <v>45</v>
      </c>
      <c r="AH20" s="599">
        <v>40</v>
      </c>
      <c r="AI20" s="599">
        <v>35</v>
      </c>
      <c r="AJ20" s="599">
        <v>25</v>
      </c>
      <c r="AK20" s="599">
        <v>20</v>
      </c>
    </row>
    <row r="21" spans="1:37" x14ac:dyDescent="0.25">
      <c r="A21" s="521"/>
      <c r="B21" s="521"/>
      <c r="C21" s="521"/>
      <c r="D21" s="521"/>
      <c r="E21" s="521"/>
      <c r="F21" s="521"/>
      <c r="G21" s="521"/>
      <c r="H21" s="521"/>
      <c r="I21" s="521"/>
      <c r="J21" s="521"/>
      <c r="K21" s="521"/>
      <c r="L21" s="521"/>
      <c r="M21" s="521"/>
      <c r="Y21" s="599"/>
      <c r="Z21" s="599"/>
      <c r="AA21" s="599" t="s">
        <v>198</v>
      </c>
      <c r="AB21" s="599">
        <v>90</v>
      </c>
      <c r="AC21" s="599">
        <v>60</v>
      </c>
      <c r="AD21" s="599">
        <v>45</v>
      </c>
      <c r="AE21" s="599">
        <v>34</v>
      </c>
      <c r="AF21" s="599">
        <v>27</v>
      </c>
      <c r="AG21" s="599">
        <v>22</v>
      </c>
      <c r="AH21" s="599">
        <v>18</v>
      </c>
      <c r="AI21" s="599">
        <v>15</v>
      </c>
      <c r="AJ21" s="599">
        <v>12</v>
      </c>
      <c r="AK21" s="599">
        <v>9</v>
      </c>
    </row>
    <row r="22" spans="1:37" ht="18.75" customHeight="1" x14ac:dyDescent="0.25">
      <c r="A22" s="521"/>
      <c r="B22" s="768"/>
      <c r="C22" s="768"/>
      <c r="D22" s="766" t="str">
        <f>E7</f>
        <v/>
      </c>
      <c r="E22" s="766"/>
      <c r="F22" s="766" t="str">
        <f>E9</f>
        <v/>
      </c>
      <c r="G22" s="766"/>
      <c r="H22" s="766" t="str">
        <f>E11</f>
        <v/>
      </c>
      <c r="I22" s="766"/>
      <c r="J22" s="521"/>
      <c r="K22" s="521"/>
      <c r="L22" s="521"/>
      <c r="M22" s="584" t="s">
        <v>168</v>
      </c>
      <c r="Y22" s="599"/>
      <c r="Z22" s="599"/>
      <c r="AA22" s="599" t="s">
        <v>199</v>
      </c>
      <c r="AB22" s="599">
        <v>60</v>
      </c>
      <c r="AC22" s="599">
        <v>40</v>
      </c>
      <c r="AD22" s="599">
        <v>30</v>
      </c>
      <c r="AE22" s="599">
        <v>20</v>
      </c>
      <c r="AF22" s="599">
        <v>18</v>
      </c>
      <c r="AG22" s="599">
        <v>15</v>
      </c>
      <c r="AH22" s="599">
        <v>12</v>
      </c>
      <c r="AI22" s="599">
        <v>10</v>
      </c>
      <c r="AJ22" s="599">
        <v>8</v>
      </c>
      <c r="AK22" s="599">
        <v>6</v>
      </c>
    </row>
    <row r="23" spans="1:37" ht="18.75" customHeight="1" x14ac:dyDescent="0.25">
      <c r="A23" s="582" t="s">
        <v>164</v>
      </c>
      <c r="B23" s="764" t="str">
        <f>E7</f>
        <v/>
      </c>
      <c r="C23" s="764"/>
      <c r="D23" s="767"/>
      <c r="E23" s="767"/>
      <c r="F23" s="765"/>
      <c r="G23" s="765"/>
      <c r="H23" s="765"/>
      <c r="I23" s="765"/>
      <c r="J23" s="521"/>
      <c r="K23" s="521"/>
      <c r="L23" s="521"/>
      <c r="M23" s="585"/>
      <c r="Y23" s="599"/>
      <c r="Z23" s="599"/>
      <c r="AA23" s="599" t="s">
        <v>200</v>
      </c>
      <c r="AB23" s="599">
        <v>40</v>
      </c>
      <c r="AC23" s="599">
        <v>25</v>
      </c>
      <c r="AD23" s="599">
        <v>18</v>
      </c>
      <c r="AE23" s="599">
        <v>13</v>
      </c>
      <c r="AF23" s="599">
        <v>8</v>
      </c>
      <c r="AG23" s="599">
        <v>7</v>
      </c>
      <c r="AH23" s="599">
        <v>6</v>
      </c>
      <c r="AI23" s="599">
        <v>5</v>
      </c>
      <c r="AJ23" s="599">
        <v>4</v>
      </c>
      <c r="AK23" s="599">
        <v>3</v>
      </c>
    </row>
    <row r="24" spans="1:37" ht="18.75" customHeight="1" x14ac:dyDescent="0.25">
      <c r="A24" s="582" t="s">
        <v>165</v>
      </c>
      <c r="B24" s="764" t="str">
        <f>E9</f>
        <v/>
      </c>
      <c r="C24" s="764"/>
      <c r="D24" s="765"/>
      <c r="E24" s="765"/>
      <c r="F24" s="767"/>
      <c r="G24" s="767"/>
      <c r="H24" s="765"/>
      <c r="I24" s="765"/>
      <c r="J24" s="521"/>
      <c r="K24" s="521"/>
      <c r="L24" s="521"/>
      <c r="M24" s="585"/>
      <c r="Y24" s="599"/>
      <c r="Z24" s="599"/>
      <c r="AA24" s="599" t="s">
        <v>201</v>
      </c>
      <c r="AB24" s="599">
        <v>25</v>
      </c>
      <c r="AC24" s="599">
        <v>15</v>
      </c>
      <c r="AD24" s="599">
        <v>13</v>
      </c>
      <c r="AE24" s="599">
        <v>7</v>
      </c>
      <c r="AF24" s="599">
        <v>6</v>
      </c>
      <c r="AG24" s="599">
        <v>5</v>
      </c>
      <c r="AH24" s="599">
        <v>4</v>
      </c>
      <c r="AI24" s="599">
        <v>3</v>
      </c>
      <c r="AJ24" s="599">
        <v>2</v>
      </c>
      <c r="AK24" s="599">
        <v>1</v>
      </c>
    </row>
    <row r="25" spans="1:37" ht="18.75" customHeight="1" x14ac:dyDescent="0.25">
      <c r="A25" s="582" t="s">
        <v>166</v>
      </c>
      <c r="B25" s="764" t="str">
        <f>E11</f>
        <v/>
      </c>
      <c r="C25" s="764"/>
      <c r="D25" s="765"/>
      <c r="E25" s="765"/>
      <c r="F25" s="765"/>
      <c r="G25" s="765"/>
      <c r="H25" s="767"/>
      <c r="I25" s="767"/>
      <c r="J25" s="521"/>
      <c r="K25" s="521"/>
      <c r="L25" s="521"/>
      <c r="M25" s="585"/>
      <c r="Y25" s="599"/>
      <c r="Z25" s="599"/>
      <c r="AA25" s="599" t="s">
        <v>206</v>
      </c>
      <c r="AB25" s="599">
        <v>15</v>
      </c>
      <c r="AC25" s="599">
        <v>10</v>
      </c>
      <c r="AD25" s="599">
        <v>8</v>
      </c>
      <c r="AE25" s="599">
        <v>4</v>
      </c>
      <c r="AF25" s="599">
        <v>3</v>
      </c>
      <c r="AG25" s="599">
        <v>2</v>
      </c>
      <c r="AH25" s="599">
        <v>1</v>
      </c>
      <c r="AI25" s="599">
        <v>0</v>
      </c>
      <c r="AJ25" s="599">
        <v>0</v>
      </c>
      <c r="AK25" s="599">
        <v>0</v>
      </c>
    </row>
    <row r="26" spans="1:37" x14ac:dyDescent="0.25">
      <c r="A26" s="521"/>
      <c r="B26" s="521"/>
      <c r="C26" s="521"/>
      <c r="D26" s="521"/>
      <c r="E26" s="521"/>
      <c r="F26" s="521"/>
      <c r="G26" s="521"/>
      <c r="H26" s="521"/>
      <c r="I26" s="521"/>
      <c r="J26" s="521"/>
      <c r="K26" s="521"/>
      <c r="L26" s="521"/>
      <c r="M26" s="586"/>
      <c r="Y26" s="599"/>
      <c r="Z26" s="599"/>
      <c r="AA26" s="599" t="s">
        <v>202</v>
      </c>
      <c r="AB26" s="599">
        <v>10</v>
      </c>
      <c r="AC26" s="599">
        <v>6</v>
      </c>
      <c r="AD26" s="599">
        <v>4</v>
      </c>
      <c r="AE26" s="599">
        <v>2</v>
      </c>
      <c r="AF26" s="599">
        <v>1</v>
      </c>
      <c r="AG26" s="599">
        <v>0</v>
      </c>
      <c r="AH26" s="599">
        <v>0</v>
      </c>
      <c r="AI26" s="599">
        <v>0</v>
      </c>
      <c r="AJ26" s="599">
        <v>0</v>
      </c>
      <c r="AK26" s="599">
        <v>0</v>
      </c>
    </row>
    <row r="27" spans="1:37" ht="18.75" customHeight="1" x14ac:dyDescent="0.25">
      <c r="A27" s="521"/>
      <c r="B27" s="768"/>
      <c r="C27" s="768"/>
      <c r="D27" s="766" t="str">
        <f>E13</f>
        <v/>
      </c>
      <c r="E27" s="766"/>
      <c r="F27" s="766" t="str">
        <f>E15</f>
        <v/>
      </c>
      <c r="G27" s="766"/>
      <c r="H27" s="766" t="str">
        <f>E17</f>
        <v/>
      </c>
      <c r="I27" s="766"/>
      <c r="J27" s="521"/>
      <c r="K27" s="521"/>
      <c r="L27" s="521"/>
      <c r="M27" s="586"/>
      <c r="Y27" s="599"/>
      <c r="Z27" s="599"/>
      <c r="AA27" s="599" t="s">
        <v>203</v>
      </c>
      <c r="AB27" s="599">
        <v>3</v>
      </c>
      <c r="AC27" s="599">
        <v>2</v>
      </c>
      <c r="AD27" s="599">
        <v>1</v>
      </c>
      <c r="AE27" s="599">
        <v>0</v>
      </c>
      <c r="AF27" s="599">
        <v>0</v>
      </c>
      <c r="AG27" s="599">
        <v>0</v>
      </c>
      <c r="AH27" s="599">
        <v>0</v>
      </c>
      <c r="AI27" s="599">
        <v>0</v>
      </c>
      <c r="AJ27" s="599">
        <v>0</v>
      </c>
      <c r="AK27" s="599">
        <v>0</v>
      </c>
    </row>
    <row r="28" spans="1:37" ht="18.75" customHeight="1" x14ac:dyDescent="0.25">
      <c r="A28" s="582" t="s">
        <v>171</v>
      </c>
      <c r="B28" s="764" t="str">
        <f>E13</f>
        <v/>
      </c>
      <c r="C28" s="764"/>
      <c r="D28" s="767"/>
      <c r="E28" s="767"/>
      <c r="F28" s="765"/>
      <c r="G28" s="765"/>
      <c r="H28" s="765"/>
      <c r="I28" s="765"/>
      <c r="J28" s="521"/>
      <c r="K28" s="521"/>
      <c r="L28" s="521"/>
      <c r="M28" s="585"/>
    </row>
    <row r="29" spans="1:37" ht="18.75" customHeight="1" x14ac:dyDescent="0.25">
      <c r="A29" s="582" t="s">
        <v>172</v>
      </c>
      <c r="B29" s="764" t="str">
        <f>E15</f>
        <v/>
      </c>
      <c r="C29" s="764"/>
      <c r="D29" s="765"/>
      <c r="E29" s="765"/>
      <c r="F29" s="767"/>
      <c r="G29" s="767"/>
      <c r="H29" s="765"/>
      <c r="I29" s="765"/>
      <c r="J29" s="521"/>
      <c r="K29" s="521"/>
      <c r="L29" s="521"/>
      <c r="M29" s="585"/>
    </row>
    <row r="30" spans="1:37" ht="18.75" customHeight="1" x14ac:dyDescent="0.25">
      <c r="A30" s="582" t="s">
        <v>173</v>
      </c>
      <c r="B30" s="764" t="str">
        <f>E17</f>
        <v/>
      </c>
      <c r="C30" s="764"/>
      <c r="D30" s="765"/>
      <c r="E30" s="765"/>
      <c r="F30" s="765"/>
      <c r="G30" s="765"/>
      <c r="H30" s="767"/>
      <c r="I30" s="767"/>
      <c r="J30" s="521"/>
      <c r="K30" s="521"/>
      <c r="L30" s="521"/>
      <c r="M30" s="585"/>
    </row>
    <row r="31" spans="1:37" x14ac:dyDescent="0.25">
      <c r="A31" s="521"/>
      <c r="B31" s="521"/>
      <c r="C31" s="521"/>
      <c r="D31" s="521"/>
      <c r="E31" s="521"/>
      <c r="F31" s="521"/>
      <c r="G31" s="521"/>
      <c r="H31" s="521"/>
      <c r="I31" s="521"/>
      <c r="J31" s="521"/>
      <c r="K31" s="521"/>
      <c r="L31" s="521"/>
      <c r="M31" s="521"/>
    </row>
    <row r="32" spans="1:37" x14ac:dyDescent="0.25">
      <c r="A32" s="521" t="s">
        <v>129</v>
      </c>
      <c r="B32" s="521"/>
      <c r="C32" s="761" t="str">
        <f>IF(M23=1,B23,IF(M24=1,B24,IF(M25=1,B25,"")))</f>
        <v/>
      </c>
      <c r="D32" s="761"/>
      <c r="E32" s="552" t="s">
        <v>175</v>
      </c>
      <c r="F32" s="761" t="str">
        <f>IF(M28=1,B28,IF(M29=1,B29,IF(M30=1,B30,"")))</f>
        <v/>
      </c>
      <c r="G32" s="761"/>
      <c r="H32" s="521"/>
      <c r="I32" s="499"/>
      <c r="J32" s="521"/>
      <c r="K32" s="521"/>
      <c r="L32" s="521"/>
      <c r="M32" s="521"/>
    </row>
    <row r="33" spans="1:18" x14ac:dyDescent="0.25">
      <c r="A33" s="521"/>
      <c r="B33" s="521"/>
      <c r="C33" s="521"/>
      <c r="D33" s="521"/>
      <c r="E33" s="521"/>
      <c r="F33" s="552"/>
      <c r="G33" s="552"/>
      <c r="H33" s="521"/>
      <c r="I33" s="521"/>
      <c r="J33" s="521"/>
      <c r="K33" s="521"/>
      <c r="L33" s="521"/>
      <c r="M33" s="521"/>
    </row>
    <row r="34" spans="1:18" x14ac:dyDescent="0.25">
      <c r="A34" s="521" t="s">
        <v>174</v>
      </c>
      <c r="B34" s="521"/>
      <c r="C34" s="761" t="str">
        <f>IF(M23=2,B23,IF(M24=2,B24,IF(M25=2,B25,"")))</f>
        <v/>
      </c>
      <c r="D34" s="761"/>
      <c r="E34" s="552" t="s">
        <v>175</v>
      </c>
      <c r="F34" s="761" t="str">
        <f>IF(M28=2,B28,IF(M29=2,B29,IF(M30=2,B30,"")))</f>
        <v/>
      </c>
      <c r="G34" s="761"/>
      <c r="H34" s="521"/>
      <c r="I34" s="499"/>
      <c r="J34" s="521"/>
      <c r="K34" s="521"/>
      <c r="L34" s="521"/>
      <c r="M34" s="521"/>
    </row>
    <row r="35" spans="1:18" x14ac:dyDescent="0.25">
      <c r="A35" s="521"/>
      <c r="B35" s="521"/>
      <c r="C35" s="552"/>
      <c r="D35" s="552"/>
      <c r="E35" s="552"/>
      <c r="F35" s="552"/>
      <c r="G35" s="552"/>
      <c r="H35" s="521"/>
      <c r="I35" s="521"/>
      <c r="J35" s="521"/>
      <c r="K35" s="521"/>
      <c r="L35" s="521"/>
      <c r="M35" s="521"/>
    </row>
    <row r="36" spans="1:18" x14ac:dyDescent="0.25">
      <c r="A36" s="521" t="s">
        <v>176</v>
      </c>
      <c r="B36" s="521"/>
      <c r="C36" s="761" t="str">
        <f>IF(M23=3,B23,IF(M24=3,B24,IF(M25=3,B25,"")))</f>
        <v/>
      </c>
      <c r="D36" s="761"/>
      <c r="E36" s="552" t="s">
        <v>175</v>
      </c>
      <c r="F36" s="761" t="str">
        <f>IF(M28=3,B28,IF(M29=3,B29,IF(M30=3,B30,"")))</f>
        <v/>
      </c>
      <c r="G36" s="761"/>
      <c r="H36" s="521"/>
      <c r="I36" s="499"/>
      <c r="J36" s="521"/>
      <c r="K36" s="521"/>
      <c r="L36" s="521"/>
      <c r="M36" s="521"/>
    </row>
    <row r="37" spans="1:18" x14ac:dyDescent="0.25">
      <c r="A37" s="521"/>
      <c r="B37" s="521"/>
      <c r="C37" s="521"/>
      <c r="D37" s="521"/>
      <c r="E37" s="521"/>
      <c r="F37" s="521"/>
      <c r="G37" s="521"/>
      <c r="H37" s="521"/>
      <c r="I37" s="521"/>
      <c r="J37" s="521"/>
      <c r="K37" s="521"/>
      <c r="L37" s="521"/>
      <c r="M37" s="521"/>
    </row>
    <row r="38" spans="1:18" x14ac:dyDescent="0.25">
      <c r="A38" s="521"/>
      <c r="B38" s="521"/>
      <c r="C38" s="521"/>
      <c r="D38" s="521"/>
      <c r="E38" s="521"/>
      <c r="F38" s="521"/>
      <c r="G38" s="521"/>
      <c r="H38" s="521"/>
      <c r="I38" s="521"/>
      <c r="J38" s="521"/>
      <c r="K38" s="521"/>
      <c r="L38" s="499"/>
      <c r="M38" s="521"/>
    </row>
    <row r="39" spans="1:18" x14ac:dyDescent="0.25">
      <c r="A39" s="205" t="s">
        <v>105</v>
      </c>
      <c r="B39" s="206"/>
      <c r="C39" s="419"/>
      <c r="D39" s="558" t="s">
        <v>6</v>
      </c>
      <c r="E39" s="559" t="s">
        <v>107</v>
      </c>
      <c r="F39" s="573"/>
      <c r="G39" s="558" t="s">
        <v>6</v>
      </c>
      <c r="H39" s="559" t="s">
        <v>125</v>
      </c>
      <c r="I39" s="359"/>
      <c r="J39" s="559" t="s">
        <v>126</v>
      </c>
      <c r="K39" s="358" t="s">
        <v>127</v>
      </c>
      <c r="L39" s="37"/>
      <c r="M39" s="573"/>
      <c r="P39" s="554"/>
      <c r="Q39" s="554"/>
      <c r="R39" s="555"/>
    </row>
    <row r="40" spans="1:18" x14ac:dyDescent="0.25">
      <c r="A40" s="532" t="s">
        <v>106</v>
      </c>
      <c r="B40" s="533"/>
      <c r="C40" s="535"/>
      <c r="D40" s="560">
        <v>1</v>
      </c>
      <c r="E40" s="762" t="str">
        <f>IF(D40&gt;$R$47,,UPPER(VLOOKUP(D40,'1MD ELO (3)'!$A$7:$Q$134,2)))</f>
        <v/>
      </c>
      <c r="F40" s="762"/>
      <c r="G40" s="567" t="s">
        <v>7</v>
      </c>
      <c r="H40" s="533"/>
      <c r="I40" s="561"/>
      <c r="J40" s="568"/>
      <c r="K40" s="527" t="s">
        <v>111</v>
      </c>
      <c r="L40" s="574"/>
      <c r="M40" s="562"/>
      <c r="P40" s="556"/>
      <c r="Q40" s="556"/>
      <c r="R40" s="223"/>
    </row>
    <row r="41" spans="1:18" x14ac:dyDescent="0.25">
      <c r="A41" s="536" t="s">
        <v>124</v>
      </c>
      <c r="B41" s="330"/>
      <c r="C41" s="538"/>
      <c r="D41" s="563">
        <v>2</v>
      </c>
      <c r="E41" s="763" t="str">
        <f>IF(D41&gt;$R$47,,UPPER(VLOOKUP(D41,'1MD ELO (3)'!$A$7:$Q$134,2)))</f>
        <v/>
      </c>
      <c r="F41" s="763"/>
      <c r="G41" s="569" t="s">
        <v>8</v>
      </c>
      <c r="H41" s="89"/>
      <c r="I41" s="525"/>
      <c r="J41" s="90"/>
      <c r="K41" s="571"/>
      <c r="L41" s="499"/>
      <c r="M41" s="566"/>
      <c r="P41" s="223"/>
      <c r="Q41" s="217"/>
      <c r="R41" s="223"/>
    </row>
    <row r="42" spans="1:18" x14ac:dyDescent="0.25">
      <c r="A42" s="374"/>
      <c r="B42" s="375"/>
      <c r="C42" s="376"/>
      <c r="D42" s="563"/>
      <c r="E42" s="91"/>
      <c r="F42" s="521"/>
      <c r="G42" s="569" t="s">
        <v>9</v>
      </c>
      <c r="H42" s="89"/>
      <c r="I42" s="525"/>
      <c r="J42" s="90"/>
      <c r="K42" s="527" t="s">
        <v>112</v>
      </c>
      <c r="L42" s="574"/>
      <c r="M42" s="562"/>
      <c r="P42" s="556"/>
      <c r="Q42" s="556"/>
      <c r="R42" s="223"/>
    </row>
    <row r="43" spans="1:18" x14ac:dyDescent="0.25">
      <c r="A43" s="234"/>
      <c r="B43" s="146"/>
      <c r="C43" s="235"/>
      <c r="D43" s="563"/>
      <c r="E43" s="91"/>
      <c r="F43" s="521"/>
      <c r="G43" s="569" t="s">
        <v>10</v>
      </c>
      <c r="H43" s="89"/>
      <c r="I43" s="525"/>
      <c r="J43" s="90"/>
      <c r="K43" s="572"/>
      <c r="L43" s="521"/>
      <c r="M43" s="564"/>
      <c r="P43" s="223"/>
      <c r="Q43" s="217"/>
      <c r="R43" s="223"/>
    </row>
    <row r="44" spans="1:18" x14ac:dyDescent="0.25">
      <c r="A44" s="361"/>
      <c r="B44" s="377"/>
      <c r="C44" s="418"/>
      <c r="D44" s="563"/>
      <c r="E44" s="91"/>
      <c r="F44" s="521"/>
      <c r="G44" s="569" t="s">
        <v>11</v>
      </c>
      <c r="H44" s="89"/>
      <c r="I44" s="525"/>
      <c r="J44" s="90"/>
      <c r="K44" s="536"/>
      <c r="L44" s="499"/>
      <c r="M44" s="566"/>
      <c r="P44" s="223"/>
      <c r="Q44" s="217"/>
      <c r="R44" s="223"/>
    </row>
    <row r="45" spans="1:18" x14ac:dyDescent="0.25">
      <c r="A45" s="362"/>
      <c r="B45" s="24"/>
      <c r="C45" s="235"/>
      <c r="D45" s="563"/>
      <c r="E45" s="91"/>
      <c r="F45" s="521"/>
      <c r="G45" s="569" t="s">
        <v>12</v>
      </c>
      <c r="H45" s="89"/>
      <c r="I45" s="525"/>
      <c r="J45" s="90"/>
      <c r="K45" s="527" t="s">
        <v>92</v>
      </c>
      <c r="L45" s="574"/>
      <c r="M45" s="562"/>
      <c r="P45" s="556"/>
      <c r="Q45" s="556"/>
      <c r="R45" s="223"/>
    </row>
    <row r="46" spans="1:18" x14ac:dyDescent="0.25">
      <c r="A46" s="362"/>
      <c r="B46" s="24"/>
      <c r="C46" s="372"/>
      <c r="D46" s="563"/>
      <c r="E46" s="91"/>
      <c r="F46" s="521"/>
      <c r="G46" s="569" t="s">
        <v>13</v>
      </c>
      <c r="H46" s="89"/>
      <c r="I46" s="525"/>
      <c r="J46" s="90"/>
      <c r="K46" s="572"/>
      <c r="L46" s="521"/>
      <c r="M46" s="564"/>
      <c r="P46" s="223"/>
      <c r="Q46" s="217"/>
      <c r="R46" s="223"/>
    </row>
    <row r="47" spans="1:18" x14ac:dyDescent="0.25">
      <c r="A47" s="363"/>
      <c r="B47" s="360"/>
      <c r="C47" s="373"/>
      <c r="D47" s="565"/>
      <c r="E47" s="237"/>
      <c r="F47" s="499"/>
      <c r="G47" s="570" t="s">
        <v>14</v>
      </c>
      <c r="H47" s="330"/>
      <c r="I47" s="529"/>
      <c r="J47" s="239"/>
      <c r="K47" s="536" t="str">
        <f>L4</f>
        <v>Kovács Zoltán</v>
      </c>
      <c r="L47" s="499"/>
      <c r="M47" s="566"/>
      <c r="P47" s="223"/>
      <c r="Q47" s="217"/>
      <c r="R47" s="557">
        <f>MIN(4,'1MD ELO (3)'!Q5)</f>
        <v>4</v>
      </c>
    </row>
  </sheetData>
  <mergeCells count="42">
    <mergeCell ref="E40:F40"/>
    <mergeCell ref="E41:F41"/>
    <mergeCell ref="C32:D32"/>
    <mergeCell ref="F32:G32"/>
    <mergeCell ref="C34:D34"/>
    <mergeCell ref="F34:G34"/>
    <mergeCell ref="C36:D36"/>
    <mergeCell ref="F36:G36"/>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4:C24"/>
    <mergeCell ref="D24:E24"/>
    <mergeCell ref="F24:G24"/>
    <mergeCell ref="H24:I24"/>
    <mergeCell ref="B25:C25"/>
    <mergeCell ref="D25:E25"/>
    <mergeCell ref="F25:G25"/>
    <mergeCell ref="H25:I25"/>
    <mergeCell ref="H22:I22"/>
    <mergeCell ref="B23:C23"/>
    <mergeCell ref="D23:E23"/>
    <mergeCell ref="F23:G23"/>
    <mergeCell ref="H23:I23"/>
    <mergeCell ref="A1:F1"/>
    <mergeCell ref="A4:C4"/>
    <mergeCell ref="B22:C22"/>
    <mergeCell ref="D22:E22"/>
    <mergeCell ref="F22:G22"/>
  </mergeCells>
  <conditionalFormatting sqref="E7 E9 E11 E13 E15 E17">
    <cfRule type="cellIs" dxfId="430" priority="1" stopIfTrue="1" operator="equal">
      <formula>"Bye"</formula>
    </cfRule>
  </conditionalFormatting>
  <conditionalFormatting sqref="R47">
    <cfRule type="expression" dxfId="429"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62653-119F-43CF-BABE-1641C5081DEF}">
  <sheetPr codeName="Munka27">
    <tabColor indexed="11"/>
  </sheetPr>
  <dimension ref="A1:AK49"/>
  <sheetViews>
    <sheetView workbookViewId="0">
      <selection activeCell="O10" sqref="O10"/>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769" t="str">
        <f>Altalanos!$A$6</f>
        <v>Diákolimpiai Döntő</v>
      </c>
      <c r="B1" s="769"/>
      <c r="C1" s="769"/>
      <c r="D1" s="769"/>
      <c r="E1" s="769"/>
      <c r="F1" s="769"/>
      <c r="G1" s="470"/>
      <c r="H1" s="473" t="s">
        <v>123</v>
      </c>
      <c r="I1" s="471"/>
      <c r="J1" s="472"/>
      <c r="L1" s="474"/>
      <c r="M1" s="475"/>
      <c r="N1" s="136"/>
      <c r="O1" s="136" t="s">
        <v>71</v>
      </c>
      <c r="P1" s="136"/>
      <c r="Q1" s="135"/>
      <c r="R1" s="136"/>
      <c r="AB1" s="605" t="e">
        <f>IF(Y5=1,CONCATENATE(VLOOKUP(Y3,AA16:AH27,2)),CONCATENATE(VLOOKUP(Y3,AA2:AK13,2)))</f>
        <v>#N/A</v>
      </c>
      <c r="AC1" s="605" t="e">
        <f>IF(Y5=1,CONCATENATE(VLOOKUP(Y3,AA16:AK27,3)),CONCATENATE(VLOOKUP(Y3,AA2:AK13,3)))</f>
        <v>#N/A</v>
      </c>
      <c r="AD1" s="605" t="e">
        <f>IF(Y5=1,CONCATENATE(VLOOKUP(Y3,AA16:AK27,4)),CONCATENATE(VLOOKUP(Y3,AA2:AK13,4)))</f>
        <v>#N/A</v>
      </c>
      <c r="AE1" s="605" t="e">
        <f>IF(Y5=1,CONCATENATE(VLOOKUP(Y3,AA16:AK27,5)),CONCATENATE(VLOOKUP(Y3,AA2:AK13,5)))</f>
        <v>#N/A</v>
      </c>
      <c r="AF1" s="605" t="e">
        <f>IF(Y5=1,CONCATENATE(VLOOKUP(Y3,AA16:AK27,6)),CONCATENATE(VLOOKUP(Y3,AA2:AK13,6)))</f>
        <v>#N/A</v>
      </c>
      <c r="AG1" s="605" t="e">
        <f>IF(Y5=1,CONCATENATE(VLOOKUP(Y3,AA16:AK27,7)),CONCATENATE(VLOOKUP(Y3,AA2:AK13,7)))</f>
        <v>#N/A</v>
      </c>
      <c r="AH1" s="605" t="e">
        <f>IF(Y5=1,CONCATENATE(VLOOKUP(Y3,AA16:AK27,8)),CONCATENATE(VLOOKUP(Y3,AA2:AK13,8)))</f>
        <v>#N/A</v>
      </c>
      <c r="AI1" s="605" t="e">
        <f>IF(Y5=1,CONCATENATE(VLOOKUP(Y3,AA16:AK27,9)),CONCATENATE(VLOOKUP(Y3,AA2:AK13,9)))</f>
        <v>#N/A</v>
      </c>
      <c r="AJ1" s="605" t="e">
        <f>IF(Y5=1,CONCATENATE(VLOOKUP(Y3,AA16:AK27,10)),CONCATENATE(VLOOKUP(Y3,AA2:AK13,10)))</f>
        <v>#N/A</v>
      </c>
      <c r="AK1" s="605" t="e">
        <f>IF(Y5=1,CONCATENATE(VLOOKUP(Y3,AA16:AK27,11)),CONCATENATE(VLOOKUP(Y3,AA2:AK13,11)))</f>
        <v>#N/A</v>
      </c>
    </row>
    <row r="2" spans="1:37" x14ac:dyDescent="0.25">
      <c r="A2" s="476" t="s">
        <v>122</v>
      </c>
      <c r="B2" s="477"/>
      <c r="C2" s="477"/>
      <c r="D2" s="477"/>
      <c r="E2" s="701">
        <f>Altalanos!$C$8</f>
        <v>0</v>
      </c>
      <c r="F2" s="477"/>
      <c r="G2" s="478"/>
      <c r="H2" s="479"/>
      <c r="I2" s="479"/>
      <c r="J2" s="480"/>
      <c r="K2" s="474"/>
      <c r="L2" s="474"/>
      <c r="M2" s="474"/>
      <c r="N2" s="138"/>
      <c r="O2" s="108"/>
      <c r="P2" s="138"/>
      <c r="Q2" s="108"/>
      <c r="R2" s="138"/>
      <c r="Y2" s="600"/>
      <c r="Z2" s="599"/>
      <c r="AA2" s="599" t="s">
        <v>164</v>
      </c>
      <c r="AB2" s="590">
        <v>150</v>
      </c>
      <c r="AC2" s="590">
        <v>120</v>
      </c>
      <c r="AD2" s="590">
        <v>100</v>
      </c>
      <c r="AE2" s="590">
        <v>80</v>
      </c>
      <c r="AF2" s="590">
        <v>70</v>
      </c>
      <c r="AG2" s="590">
        <v>60</v>
      </c>
      <c r="AH2" s="590">
        <v>55</v>
      </c>
      <c r="AI2" s="590">
        <v>50</v>
      </c>
      <c r="AJ2" s="590">
        <v>45</v>
      </c>
      <c r="AK2" s="590">
        <v>40</v>
      </c>
    </row>
    <row r="3" spans="1:37" x14ac:dyDescent="0.25">
      <c r="A3" s="54" t="s">
        <v>82</v>
      </c>
      <c r="B3" s="54"/>
      <c r="C3" s="54"/>
      <c r="D3" s="54"/>
      <c r="E3" s="54" t="s">
        <v>79</v>
      </c>
      <c r="F3" s="54"/>
      <c r="G3" s="54"/>
      <c r="H3" s="54" t="s">
        <v>87</v>
      </c>
      <c r="I3" s="54"/>
      <c r="J3" s="140"/>
      <c r="K3" s="54"/>
      <c r="L3" s="55" t="s">
        <v>88</v>
      </c>
      <c r="M3" s="54"/>
      <c r="N3" s="548"/>
      <c r="O3" s="547"/>
      <c r="P3" s="548"/>
      <c r="Q3" s="589" t="s">
        <v>178</v>
      </c>
      <c r="R3" s="590" t="s">
        <v>184</v>
      </c>
      <c r="S3" s="590" t="s">
        <v>179</v>
      </c>
      <c r="Y3" s="599">
        <f>IF(H4="OB","A",IF(H4="IX","W",H4))</f>
        <v>0</v>
      </c>
      <c r="Z3" s="599"/>
      <c r="AA3" s="599" t="s">
        <v>194</v>
      </c>
      <c r="AB3" s="590">
        <v>120</v>
      </c>
      <c r="AC3" s="590">
        <v>90</v>
      </c>
      <c r="AD3" s="590">
        <v>65</v>
      </c>
      <c r="AE3" s="590">
        <v>55</v>
      </c>
      <c r="AF3" s="590">
        <v>50</v>
      </c>
      <c r="AG3" s="590">
        <v>45</v>
      </c>
      <c r="AH3" s="590">
        <v>40</v>
      </c>
      <c r="AI3" s="590">
        <v>35</v>
      </c>
      <c r="AJ3" s="590">
        <v>25</v>
      </c>
      <c r="AK3" s="590">
        <v>20</v>
      </c>
    </row>
    <row r="4" spans="1:37" ht="13.8" thickBot="1" x14ac:dyDescent="0.3">
      <c r="A4" s="770" t="str">
        <f>Altalanos!$A$10</f>
        <v xml:space="preserve">2026. május 7. </v>
      </c>
      <c r="B4" s="770"/>
      <c r="C4" s="770"/>
      <c r="D4" s="481"/>
      <c r="E4" s="482" t="str">
        <f>Altalanos!$C$10</f>
        <v>Gyula</v>
      </c>
      <c r="F4" s="482"/>
      <c r="G4" s="482"/>
      <c r="H4" s="485"/>
      <c r="I4" s="482"/>
      <c r="J4" s="484"/>
      <c r="K4" s="485"/>
      <c r="L4" s="487" t="str">
        <f>Altalanos!$E$10</f>
        <v>Kovács Zoltán</v>
      </c>
      <c r="M4" s="485"/>
      <c r="N4" s="550"/>
      <c r="O4" s="551"/>
      <c r="P4" s="550"/>
      <c r="Q4" s="591" t="s">
        <v>185</v>
      </c>
      <c r="R4" s="592" t="s">
        <v>180</v>
      </c>
      <c r="S4" s="592" t="s">
        <v>181</v>
      </c>
      <c r="Y4" s="599"/>
      <c r="Z4" s="599"/>
      <c r="AA4" s="599" t="s">
        <v>195</v>
      </c>
      <c r="AB4" s="590">
        <v>90</v>
      </c>
      <c r="AC4" s="590">
        <v>60</v>
      </c>
      <c r="AD4" s="590">
        <v>45</v>
      </c>
      <c r="AE4" s="590">
        <v>34</v>
      </c>
      <c r="AF4" s="590">
        <v>27</v>
      </c>
      <c r="AG4" s="590">
        <v>22</v>
      </c>
      <c r="AH4" s="590">
        <v>18</v>
      </c>
      <c r="AI4" s="590">
        <v>15</v>
      </c>
      <c r="AJ4" s="590">
        <v>12</v>
      </c>
      <c r="AK4" s="590">
        <v>9</v>
      </c>
    </row>
    <row r="5" spans="1:37" x14ac:dyDescent="0.25">
      <c r="A5" s="37"/>
      <c r="B5" s="37" t="s">
        <v>118</v>
      </c>
      <c r="C5" s="543" t="s">
        <v>162</v>
      </c>
      <c r="D5" s="37" t="s">
        <v>105</v>
      </c>
      <c r="E5" s="37" t="s">
        <v>167</v>
      </c>
      <c r="F5" s="37"/>
      <c r="G5" s="37" t="s">
        <v>86</v>
      </c>
      <c r="H5" s="37"/>
      <c r="I5" s="37" t="s">
        <v>90</v>
      </c>
      <c r="J5" s="37"/>
      <c r="K5" s="576" t="s">
        <v>168</v>
      </c>
      <c r="L5" s="576" t="s">
        <v>169</v>
      </c>
      <c r="M5" s="576" t="s">
        <v>170</v>
      </c>
      <c r="Q5" s="593" t="s">
        <v>186</v>
      </c>
      <c r="R5" s="594" t="s">
        <v>182</v>
      </c>
      <c r="S5" s="594" t="s">
        <v>183</v>
      </c>
      <c r="Y5" s="599">
        <f>IF(OR(Altalanos!$A$8="F1",Altalanos!$A$8="F2",Altalanos!$A$8="N1",Altalanos!$A$8="N2"),1,2)</f>
        <v>2</v>
      </c>
      <c r="Z5" s="599"/>
      <c r="AA5" s="599" t="s">
        <v>196</v>
      </c>
      <c r="AB5" s="590">
        <v>60</v>
      </c>
      <c r="AC5" s="590">
        <v>40</v>
      </c>
      <c r="AD5" s="590">
        <v>30</v>
      </c>
      <c r="AE5" s="590">
        <v>20</v>
      </c>
      <c r="AF5" s="590">
        <v>18</v>
      </c>
      <c r="AG5" s="590">
        <v>15</v>
      </c>
      <c r="AH5" s="590">
        <v>12</v>
      </c>
      <c r="AI5" s="590">
        <v>10</v>
      </c>
      <c r="AJ5" s="590">
        <v>8</v>
      </c>
      <c r="AK5" s="590">
        <v>6</v>
      </c>
    </row>
    <row r="6" spans="1:37" x14ac:dyDescent="0.25">
      <c r="A6" s="521"/>
      <c r="B6" s="521"/>
      <c r="C6" s="575"/>
      <c r="D6" s="521"/>
      <c r="E6" s="521"/>
      <c r="F6" s="521"/>
      <c r="G6" s="521"/>
      <c r="H6" s="521"/>
      <c r="I6" s="521"/>
      <c r="J6" s="521"/>
      <c r="K6" s="521"/>
      <c r="L6" s="521"/>
      <c r="M6" s="521"/>
      <c r="Y6" s="599"/>
      <c r="Z6" s="599"/>
      <c r="AA6" s="599" t="s">
        <v>197</v>
      </c>
      <c r="AB6" s="590">
        <v>40</v>
      </c>
      <c r="AC6" s="590">
        <v>25</v>
      </c>
      <c r="AD6" s="590">
        <v>18</v>
      </c>
      <c r="AE6" s="590">
        <v>13</v>
      </c>
      <c r="AF6" s="590">
        <v>10</v>
      </c>
      <c r="AG6" s="590">
        <v>8</v>
      </c>
      <c r="AH6" s="590">
        <v>6</v>
      </c>
      <c r="AI6" s="590">
        <v>5</v>
      </c>
      <c r="AJ6" s="590">
        <v>4</v>
      </c>
      <c r="AK6" s="590">
        <v>3</v>
      </c>
    </row>
    <row r="7" spans="1:37" x14ac:dyDescent="0.25">
      <c r="A7" s="583" t="s">
        <v>164</v>
      </c>
      <c r="B7" s="595"/>
      <c r="C7" s="545" t="str">
        <f>IF($B7="","",VLOOKUP($B7,'1MD ELO (3)'!$A$7:$O$22,5))</f>
        <v/>
      </c>
      <c r="D7" s="545" t="str">
        <f>IF($B7="","",VLOOKUP($B7,'1MD ELO (3)'!$A$7:$O$22,15))</f>
        <v/>
      </c>
      <c r="E7" s="541" t="str">
        <f>UPPER(IF($B7="","",VLOOKUP($B7,'1MD ELO (3)'!$A$7:$O$22,2)))</f>
        <v/>
      </c>
      <c r="F7" s="544"/>
      <c r="G7" s="541" t="str">
        <f>IF($B7="","",VLOOKUP($B7,'1MD ELO (3)'!$A$7:$O$22,3))</f>
        <v/>
      </c>
      <c r="H7" s="544"/>
      <c r="I7" s="541" t="str">
        <f>IF($B7="","",VLOOKUP($B7,'1MD ELO (3)'!$A$7:$O$22,4))</f>
        <v/>
      </c>
      <c r="J7" s="521"/>
      <c r="K7" s="606"/>
      <c r="L7" s="601" t="str">
        <f>IF(K7="","",CONCATENATE(VLOOKUP($Y$3,$AB$1:$AK$1,K7)," pont"))</f>
        <v/>
      </c>
      <c r="M7" s="607"/>
      <c r="Q7" s="589" t="s">
        <v>178</v>
      </c>
      <c r="R7" s="685" t="s">
        <v>218</v>
      </c>
      <c r="S7" s="685" t="s">
        <v>220</v>
      </c>
      <c r="Y7" s="599"/>
      <c r="Z7" s="599"/>
      <c r="AA7" s="599" t="s">
        <v>198</v>
      </c>
      <c r="AB7" s="590">
        <v>25</v>
      </c>
      <c r="AC7" s="590">
        <v>15</v>
      </c>
      <c r="AD7" s="590">
        <v>13</v>
      </c>
      <c r="AE7" s="590">
        <v>8</v>
      </c>
      <c r="AF7" s="590">
        <v>6</v>
      </c>
      <c r="AG7" s="590">
        <v>4</v>
      </c>
      <c r="AH7" s="590">
        <v>3</v>
      </c>
      <c r="AI7" s="590">
        <v>2</v>
      </c>
      <c r="AJ7" s="590">
        <v>1</v>
      </c>
      <c r="AK7" s="590">
        <v>0</v>
      </c>
    </row>
    <row r="8" spans="1:37" x14ac:dyDescent="0.25">
      <c r="A8" s="552"/>
      <c r="B8" s="596"/>
      <c r="C8" s="553"/>
      <c r="D8" s="553"/>
      <c r="E8" s="553"/>
      <c r="F8" s="553"/>
      <c r="G8" s="553"/>
      <c r="H8" s="553"/>
      <c r="I8" s="553"/>
      <c r="J8" s="521"/>
      <c r="K8" s="552"/>
      <c r="L8" s="552"/>
      <c r="M8" s="608"/>
      <c r="Q8" s="591" t="s">
        <v>185</v>
      </c>
      <c r="R8" s="686" t="s">
        <v>219</v>
      </c>
      <c r="S8" s="686" t="s">
        <v>221</v>
      </c>
      <c r="Y8" s="599"/>
      <c r="Z8" s="599"/>
      <c r="AA8" s="599" t="s">
        <v>199</v>
      </c>
      <c r="AB8" s="590">
        <v>15</v>
      </c>
      <c r="AC8" s="590">
        <v>10</v>
      </c>
      <c r="AD8" s="590">
        <v>7</v>
      </c>
      <c r="AE8" s="590">
        <v>5</v>
      </c>
      <c r="AF8" s="590">
        <v>4</v>
      </c>
      <c r="AG8" s="590">
        <v>3</v>
      </c>
      <c r="AH8" s="590">
        <v>2</v>
      </c>
      <c r="AI8" s="590">
        <v>1</v>
      </c>
      <c r="AJ8" s="590">
        <v>0</v>
      </c>
      <c r="AK8" s="590">
        <v>0</v>
      </c>
    </row>
    <row r="9" spans="1:37" x14ac:dyDescent="0.25">
      <c r="A9" s="552" t="s">
        <v>165</v>
      </c>
      <c r="B9" s="597"/>
      <c r="C9" s="545" t="str">
        <f>IF($B9="","",VLOOKUP($B9,'1MD ELO (3)'!$A$7:$O$22,5))</f>
        <v/>
      </c>
      <c r="D9" s="545" t="str">
        <f>IF($B9="","",VLOOKUP($B9,'1MD ELO (3)'!$A$7:$O$22,15))</f>
        <v/>
      </c>
      <c r="E9" s="540" t="str">
        <f>UPPER(IF($B9="","",VLOOKUP($B9,'1MD ELO (3)'!$A$7:$O$22,2)))</f>
        <v/>
      </c>
      <c r="F9" s="546"/>
      <c r="G9" s="540" t="str">
        <f>IF($B9="","",VLOOKUP($B9,'1MD ELO (3)'!$A$7:$O$22,3))</f>
        <v/>
      </c>
      <c r="H9" s="546"/>
      <c r="I9" s="540" t="str">
        <f>IF($B9="","",VLOOKUP($B9,'1MD ELO (3)'!$A$7:$O$22,4))</f>
        <v/>
      </c>
      <c r="J9" s="521"/>
      <c r="K9" s="606"/>
      <c r="L9" s="601" t="str">
        <f>IF(K9="","",CONCATENATE(VLOOKUP($Y$3,$AB$1:$AK$1,K9)," pont"))</f>
        <v/>
      </c>
      <c r="M9" s="607"/>
      <c r="Q9" s="593" t="s">
        <v>186</v>
      </c>
      <c r="R9" s="687" t="s">
        <v>190</v>
      </c>
      <c r="S9" s="687" t="s">
        <v>222</v>
      </c>
      <c r="Y9" s="599"/>
      <c r="Z9" s="599"/>
      <c r="AA9" s="599" t="s">
        <v>200</v>
      </c>
      <c r="AB9" s="590">
        <v>10</v>
      </c>
      <c r="AC9" s="590">
        <v>6</v>
      </c>
      <c r="AD9" s="590">
        <v>4</v>
      </c>
      <c r="AE9" s="590">
        <v>2</v>
      </c>
      <c r="AF9" s="590">
        <v>1</v>
      </c>
      <c r="AG9" s="590">
        <v>0</v>
      </c>
      <c r="AH9" s="590">
        <v>0</v>
      </c>
      <c r="AI9" s="590">
        <v>0</v>
      </c>
      <c r="AJ9" s="590">
        <v>0</v>
      </c>
      <c r="AK9" s="590">
        <v>0</v>
      </c>
    </row>
    <row r="10" spans="1:37" x14ac:dyDescent="0.25">
      <c r="A10" s="552"/>
      <c r="B10" s="596"/>
      <c r="C10" s="553"/>
      <c r="D10" s="553"/>
      <c r="E10" s="553"/>
      <c r="F10" s="553"/>
      <c r="G10" s="553"/>
      <c r="H10" s="553"/>
      <c r="I10" s="553"/>
      <c r="J10" s="521"/>
      <c r="K10" s="552"/>
      <c r="L10" s="552"/>
      <c r="M10" s="608"/>
      <c r="Y10" s="599"/>
      <c r="Z10" s="599"/>
      <c r="AA10" s="599" t="s">
        <v>201</v>
      </c>
      <c r="AB10" s="590">
        <v>6</v>
      </c>
      <c r="AC10" s="590">
        <v>3</v>
      </c>
      <c r="AD10" s="590">
        <v>2</v>
      </c>
      <c r="AE10" s="590">
        <v>1</v>
      </c>
      <c r="AF10" s="590">
        <v>0</v>
      </c>
      <c r="AG10" s="590">
        <v>0</v>
      </c>
      <c r="AH10" s="590">
        <v>0</v>
      </c>
      <c r="AI10" s="590">
        <v>0</v>
      </c>
      <c r="AJ10" s="590">
        <v>0</v>
      </c>
      <c r="AK10" s="590">
        <v>0</v>
      </c>
    </row>
    <row r="11" spans="1:37" x14ac:dyDescent="0.25">
      <c r="A11" s="552" t="s">
        <v>166</v>
      </c>
      <c r="B11" s="597"/>
      <c r="C11" s="545" t="str">
        <f>IF($B11="","",VLOOKUP($B11,'1MD ELO (3)'!$A$7:$O$22,5))</f>
        <v/>
      </c>
      <c r="D11" s="545" t="str">
        <f>IF($B11="","",VLOOKUP($B11,'1MD ELO (3)'!$A$7:$O$22,15))</f>
        <v/>
      </c>
      <c r="E11" s="540" t="str">
        <f>UPPER(IF($B11="","",VLOOKUP($B11,'1MD ELO (3)'!$A$7:$O$22,2)))</f>
        <v/>
      </c>
      <c r="F11" s="546"/>
      <c r="G11" s="540" t="str">
        <f>IF($B11="","",VLOOKUP($B11,'1MD ELO (3)'!$A$7:$O$22,3))</f>
        <v/>
      </c>
      <c r="H11" s="546"/>
      <c r="I11" s="540" t="str">
        <f>IF($B11="","",VLOOKUP($B11,'1MD ELO (3)'!$A$7:$O$22,4))</f>
        <v/>
      </c>
      <c r="J11" s="521"/>
      <c r="K11" s="606"/>
      <c r="L11" s="601" t="str">
        <f>IF(K11="","",CONCATENATE(VLOOKUP($Y$3,$AB$1:$AK$1,K11)," pont"))</f>
        <v/>
      </c>
      <c r="M11" s="607"/>
      <c r="Y11" s="599"/>
      <c r="Z11" s="599"/>
      <c r="AA11" s="599" t="s">
        <v>206</v>
      </c>
      <c r="AB11" s="590">
        <v>3</v>
      </c>
      <c r="AC11" s="590">
        <v>2</v>
      </c>
      <c r="AD11" s="590">
        <v>1</v>
      </c>
      <c r="AE11" s="590">
        <v>0</v>
      </c>
      <c r="AF11" s="590">
        <v>0</v>
      </c>
      <c r="AG11" s="590">
        <v>0</v>
      </c>
      <c r="AH11" s="590">
        <v>0</v>
      </c>
      <c r="AI11" s="590">
        <v>0</v>
      </c>
      <c r="AJ11" s="590">
        <v>0</v>
      </c>
      <c r="AK11" s="590">
        <v>0</v>
      </c>
    </row>
    <row r="12" spans="1:37" x14ac:dyDescent="0.25">
      <c r="A12" s="521"/>
      <c r="B12" s="583"/>
      <c r="C12" s="575"/>
      <c r="D12" s="521"/>
      <c r="E12" s="521"/>
      <c r="F12" s="521"/>
      <c r="G12" s="521"/>
      <c r="H12" s="521"/>
      <c r="I12" s="521"/>
      <c r="J12" s="521"/>
      <c r="K12" s="575"/>
      <c r="L12" s="575"/>
      <c r="M12" s="608"/>
      <c r="Y12" s="599"/>
      <c r="Z12" s="599"/>
      <c r="AA12" s="599" t="s">
        <v>202</v>
      </c>
      <c r="AB12" s="604">
        <v>0</v>
      </c>
      <c r="AC12" s="604">
        <v>0</v>
      </c>
      <c r="AD12" s="604">
        <v>0</v>
      </c>
      <c r="AE12" s="604">
        <v>0</v>
      </c>
      <c r="AF12" s="604">
        <v>0</v>
      </c>
      <c r="AG12" s="604">
        <v>0</v>
      </c>
      <c r="AH12" s="604">
        <v>0</v>
      </c>
      <c r="AI12" s="604">
        <v>0</v>
      </c>
      <c r="AJ12" s="604">
        <v>0</v>
      </c>
      <c r="AK12" s="604">
        <v>0</v>
      </c>
    </row>
    <row r="13" spans="1:37" x14ac:dyDescent="0.25">
      <c r="A13" s="583" t="s">
        <v>171</v>
      </c>
      <c r="B13" s="595"/>
      <c r="C13" s="545" t="str">
        <f>IF($B13="","",VLOOKUP($B13,'1MD ELO (3)'!$A$7:$O$22,5))</f>
        <v/>
      </c>
      <c r="D13" s="545" t="str">
        <f>IF($B13="","",VLOOKUP($B13,'1MD ELO (3)'!$A$7:$O$22,15))</f>
        <v/>
      </c>
      <c r="E13" s="541" t="str">
        <f>UPPER(IF($B13="","",VLOOKUP($B13,'1MD ELO (3)'!$A$7:$O$22,2)))</f>
        <v/>
      </c>
      <c r="F13" s="544"/>
      <c r="G13" s="541" t="str">
        <f>IF($B13="","",VLOOKUP($B13,'1MD ELO (3)'!$A$7:$O$22,3))</f>
        <v/>
      </c>
      <c r="H13" s="544"/>
      <c r="I13" s="541" t="str">
        <f>IF($B13="","",VLOOKUP($B13,'1MD ELO (3)'!$A$7:$O$22,4))</f>
        <v/>
      </c>
      <c r="J13" s="521"/>
      <c r="K13" s="606"/>
      <c r="L13" s="601" t="str">
        <f>IF(K13="","",CONCATENATE(VLOOKUP($Y$3,$AB$1:$AK$1,K13)," pont"))</f>
        <v/>
      </c>
      <c r="M13" s="607"/>
      <c r="Y13" s="599"/>
      <c r="Z13" s="599"/>
      <c r="AA13" s="599" t="s">
        <v>203</v>
      </c>
      <c r="AB13" s="604">
        <v>0</v>
      </c>
      <c r="AC13" s="604">
        <v>0</v>
      </c>
      <c r="AD13" s="604">
        <v>0</v>
      </c>
      <c r="AE13" s="604">
        <v>0</v>
      </c>
      <c r="AF13" s="604">
        <v>0</v>
      </c>
      <c r="AG13" s="604">
        <v>0</v>
      </c>
      <c r="AH13" s="604">
        <v>0</v>
      </c>
      <c r="AI13" s="604">
        <v>0</v>
      </c>
      <c r="AJ13" s="604">
        <v>0</v>
      </c>
      <c r="AK13" s="604">
        <v>0</v>
      </c>
    </row>
    <row r="14" spans="1:37" x14ac:dyDescent="0.25">
      <c r="A14" s="552"/>
      <c r="B14" s="596"/>
      <c r="C14" s="553"/>
      <c r="D14" s="553"/>
      <c r="E14" s="553"/>
      <c r="F14" s="553"/>
      <c r="G14" s="553"/>
      <c r="H14" s="553"/>
      <c r="I14" s="553"/>
      <c r="J14" s="521"/>
      <c r="K14" s="552"/>
      <c r="L14" s="552"/>
      <c r="M14" s="608"/>
      <c r="Y14" s="599"/>
      <c r="Z14" s="599"/>
      <c r="AA14" s="599"/>
      <c r="AB14" s="599"/>
      <c r="AC14" s="599"/>
      <c r="AD14" s="599"/>
      <c r="AE14" s="599"/>
      <c r="AF14" s="599"/>
      <c r="AG14" s="599"/>
      <c r="AH14" s="599"/>
      <c r="AI14" s="599"/>
      <c r="AJ14" s="599"/>
      <c r="AK14" s="599"/>
    </row>
    <row r="15" spans="1:37" x14ac:dyDescent="0.25">
      <c r="A15" s="552" t="s">
        <v>172</v>
      </c>
      <c r="B15" s="597"/>
      <c r="C15" s="545" t="str">
        <f>IF($B15="","",VLOOKUP($B15,'1MD ELO (3)'!$A$7:$O$22,5))</f>
        <v/>
      </c>
      <c r="D15" s="545" t="str">
        <f>IF($B15="","",VLOOKUP($B15,'1MD ELO (3)'!$A$7:$O$22,15))</f>
        <v/>
      </c>
      <c r="E15" s="540" t="str">
        <f>UPPER(IF($B15="","",VLOOKUP($B15,'1MD ELO (3)'!$A$7:$O$22,2)))</f>
        <v/>
      </c>
      <c r="F15" s="546"/>
      <c r="G15" s="540" t="str">
        <f>IF($B15="","",VLOOKUP($B15,'1MD ELO (3)'!$A$7:$O$22,3))</f>
        <v/>
      </c>
      <c r="H15" s="546"/>
      <c r="I15" s="540" t="str">
        <f>IF($B15="","",VLOOKUP($B15,'1MD ELO (3)'!$A$7:$O$22,4))</f>
        <v/>
      </c>
      <c r="J15" s="521"/>
      <c r="K15" s="606"/>
      <c r="L15" s="601" t="str">
        <f>IF(K15="","",CONCATENATE(VLOOKUP($Y$3,$AB$1:$AK$1,K15)," pont"))</f>
        <v/>
      </c>
      <c r="M15" s="607"/>
      <c r="Y15" s="599"/>
      <c r="Z15" s="599"/>
      <c r="AA15" s="599"/>
      <c r="AB15" s="599"/>
      <c r="AC15" s="599"/>
      <c r="AD15" s="599"/>
      <c r="AE15" s="599"/>
      <c r="AF15" s="599"/>
      <c r="AG15" s="599"/>
      <c r="AH15" s="599"/>
      <c r="AI15" s="599"/>
      <c r="AJ15" s="599"/>
      <c r="AK15" s="599"/>
    </row>
    <row r="16" spans="1:37" x14ac:dyDescent="0.25">
      <c r="A16" s="552"/>
      <c r="B16" s="596"/>
      <c r="C16" s="553"/>
      <c r="D16" s="553"/>
      <c r="E16" s="553"/>
      <c r="F16" s="553"/>
      <c r="G16" s="553"/>
      <c r="H16" s="553"/>
      <c r="I16" s="553"/>
      <c r="J16" s="521"/>
      <c r="K16" s="552"/>
      <c r="L16" s="552"/>
      <c r="M16" s="608"/>
      <c r="Y16" s="599"/>
      <c r="Z16" s="599"/>
      <c r="AA16" s="599" t="s">
        <v>164</v>
      </c>
      <c r="AB16" s="599">
        <v>300</v>
      </c>
      <c r="AC16" s="599">
        <v>250</v>
      </c>
      <c r="AD16" s="599">
        <v>220</v>
      </c>
      <c r="AE16" s="599">
        <v>180</v>
      </c>
      <c r="AF16" s="599">
        <v>160</v>
      </c>
      <c r="AG16" s="599">
        <v>150</v>
      </c>
      <c r="AH16" s="599">
        <v>140</v>
      </c>
      <c r="AI16" s="599">
        <v>130</v>
      </c>
      <c r="AJ16" s="599">
        <v>120</v>
      </c>
      <c r="AK16" s="599">
        <v>110</v>
      </c>
    </row>
    <row r="17" spans="1:37" x14ac:dyDescent="0.25">
      <c r="A17" s="552" t="s">
        <v>173</v>
      </c>
      <c r="B17" s="597"/>
      <c r="C17" s="545" t="str">
        <f>IF($B17="","",VLOOKUP($B17,'1MD ELO (3)'!$A$7:$O$22,5))</f>
        <v/>
      </c>
      <c r="D17" s="545" t="str">
        <f>IF($B17="","",VLOOKUP($B17,'1MD ELO (3)'!$A$7:$O$22,15))</f>
        <v/>
      </c>
      <c r="E17" s="540" t="str">
        <f>UPPER(IF($B17="","",VLOOKUP($B17,'1MD ELO (3)'!$A$7:$O$22,2)))</f>
        <v/>
      </c>
      <c r="F17" s="546"/>
      <c r="G17" s="540" t="str">
        <f>IF($B17="","",VLOOKUP($B17,'1MD ELO (3)'!$A$7:$O$22,3))</f>
        <v/>
      </c>
      <c r="H17" s="546"/>
      <c r="I17" s="540" t="str">
        <f>IF($B17="","",VLOOKUP($B17,'1MD ELO (3)'!$A$7:$O$22,4))</f>
        <v/>
      </c>
      <c r="J17" s="521"/>
      <c r="K17" s="606"/>
      <c r="L17" s="601" t="str">
        <f>IF(K17="","",CONCATENATE(VLOOKUP($Y$3,$AB$1:$AK$1,K17)," pont"))</f>
        <v/>
      </c>
      <c r="M17" s="607"/>
      <c r="Y17" s="599"/>
      <c r="Z17" s="599"/>
      <c r="AA17" s="599" t="s">
        <v>194</v>
      </c>
      <c r="AB17" s="599">
        <v>250</v>
      </c>
      <c r="AC17" s="599">
        <v>200</v>
      </c>
      <c r="AD17" s="599">
        <v>160</v>
      </c>
      <c r="AE17" s="599">
        <v>140</v>
      </c>
      <c r="AF17" s="599">
        <v>120</v>
      </c>
      <c r="AG17" s="599">
        <v>110</v>
      </c>
      <c r="AH17" s="599">
        <v>100</v>
      </c>
      <c r="AI17" s="599">
        <v>90</v>
      </c>
      <c r="AJ17" s="599">
        <v>80</v>
      </c>
      <c r="AK17" s="599">
        <v>70</v>
      </c>
    </row>
    <row r="18" spans="1:37" x14ac:dyDescent="0.25">
      <c r="A18" s="552"/>
      <c r="B18" s="596"/>
      <c r="C18" s="553"/>
      <c r="D18" s="553"/>
      <c r="E18" s="553"/>
      <c r="F18" s="553"/>
      <c r="G18" s="553"/>
      <c r="H18" s="553"/>
      <c r="I18" s="553"/>
      <c r="J18" s="521"/>
      <c r="K18" s="552"/>
      <c r="L18" s="552"/>
      <c r="M18" s="608"/>
      <c r="Y18" s="599"/>
      <c r="Z18" s="599"/>
      <c r="AA18" s="599" t="s">
        <v>195</v>
      </c>
      <c r="AB18" s="599">
        <v>200</v>
      </c>
      <c r="AC18" s="599">
        <v>150</v>
      </c>
      <c r="AD18" s="599">
        <v>130</v>
      </c>
      <c r="AE18" s="599">
        <v>110</v>
      </c>
      <c r="AF18" s="599">
        <v>95</v>
      </c>
      <c r="AG18" s="599">
        <v>80</v>
      </c>
      <c r="AH18" s="599">
        <v>70</v>
      </c>
      <c r="AI18" s="599">
        <v>60</v>
      </c>
      <c r="AJ18" s="599">
        <v>55</v>
      </c>
      <c r="AK18" s="599">
        <v>50</v>
      </c>
    </row>
    <row r="19" spans="1:37" x14ac:dyDescent="0.25">
      <c r="A19" s="552" t="s">
        <v>173</v>
      </c>
      <c r="B19" s="597"/>
      <c r="C19" s="545" t="str">
        <f>IF($B19="","",VLOOKUP($B19,'1MD ELO (3)'!$A$7:$O$22,5))</f>
        <v/>
      </c>
      <c r="D19" s="545" t="str">
        <f>IF($B19="","",VLOOKUP($B19,'1MD ELO (3)'!$A$7:$O$22,15))</f>
        <v/>
      </c>
      <c r="E19" s="540" t="str">
        <f>UPPER(IF($B19="","",VLOOKUP($B19,'1MD ELO (3)'!$A$7:$O$22,2)))</f>
        <v/>
      </c>
      <c r="F19" s="546"/>
      <c r="G19" s="540" t="str">
        <f>IF($B19="","",VLOOKUP($B19,'1MD ELO (3)'!$A$7:$O$22,3))</f>
        <v/>
      </c>
      <c r="H19" s="546"/>
      <c r="I19" s="540" t="str">
        <f>IF($B19="","",VLOOKUP($B19,'1MD ELO (3)'!$A$7:$O$22,4))</f>
        <v/>
      </c>
      <c r="J19" s="521"/>
      <c r="K19" s="606"/>
      <c r="L19" s="601" t="str">
        <f>IF(K19="","",CONCATENATE(VLOOKUP($Y$3,$AB$1:$AK$1,K19)," pont"))</f>
        <v/>
      </c>
      <c r="M19" s="607"/>
      <c r="Y19" s="599"/>
      <c r="Z19" s="599"/>
      <c r="AA19" s="599" t="s">
        <v>196</v>
      </c>
      <c r="AB19" s="599">
        <v>150</v>
      </c>
      <c r="AC19" s="599">
        <v>120</v>
      </c>
      <c r="AD19" s="599">
        <v>100</v>
      </c>
      <c r="AE19" s="599">
        <v>80</v>
      </c>
      <c r="AF19" s="599">
        <v>70</v>
      </c>
      <c r="AG19" s="599">
        <v>60</v>
      </c>
      <c r="AH19" s="599">
        <v>55</v>
      </c>
      <c r="AI19" s="599">
        <v>50</v>
      </c>
      <c r="AJ19" s="599">
        <v>45</v>
      </c>
      <c r="AK19" s="599">
        <v>40</v>
      </c>
    </row>
    <row r="20" spans="1:37" x14ac:dyDescent="0.25">
      <c r="A20" s="521"/>
      <c r="B20" s="521"/>
      <c r="C20" s="521"/>
      <c r="D20" s="521"/>
      <c r="E20" s="521"/>
      <c r="F20" s="521"/>
      <c r="G20" s="521"/>
      <c r="H20" s="521"/>
      <c r="I20" s="521"/>
      <c r="J20" s="521"/>
      <c r="K20" s="521"/>
      <c r="L20" s="521"/>
      <c r="M20" s="521"/>
      <c r="Y20" s="599"/>
      <c r="Z20" s="599"/>
      <c r="AA20" s="599" t="s">
        <v>197</v>
      </c>
      <c r="AB20" s="599">
        <v>120</v>
      </c>
      <c r="AC20" s="599">
        <v>90</v>
      </c>
      <c r="AD20" s="599">
        <v>65</v>
      </c>
      <c r="AE20" s="599">
        <v>55</v>
      </c>
      <c r="AF20" s="599">
        <v>50</v>
      </c>
      <c r="AG20" s="599">
        <v>45</v>
      </c>
      <c r="AH20" s="599">
        <v>40</v>
      </c>
      <c r="AI20" s="599">
        <v>35</v>
      </c>
      <c r="AJ20" s="599">
        <v>25</v>
      </c>
      <c r="AK20" s="599">
        <v>20</v>
      </c>
    </row>
    <row r="21" spans="1:37" x14ac:dyDescent="0.25">
      <c r="A21" s="521"/>
      <c r="B21" s="521"/>
      <c r="C21" s="521"/>
      <c r="D21" s="521"/>
      <c r="E21" s="521"/>
      <c r="F21" s="521"/>
      <c r="G21" s="521"/>
      <c r="H21" s="521"/>
      <c r="I21" s="521"/>
      <c r="J21" s="521"/>
      <c r="K21" s="521"/>
      <c r="L21" s="521"/>
      <c r="M21" s="521"/>
      <c r="Y21" s="599"/>
      <c r="Z21" s="599"/>
      <c r="AA21" s="599" t="s">
        <v>198</v>
      </c>
      <c r="AB21" s="599">
        <v>90</v>
      </c>
      <c r="AC21" s="599">
        <v>60</v>
      </c>
      <c r="AD21" s="599">
        <v>45</v>
      </c>
      <c r="AE21" s="599">
        <v>34</v>
      </c>
      <c r="AF21" s="599">
        <v>27</v>
      </c>
      <c r="AG21" s="599">
        <v>22</v>
      </c>
      <c r="AH21" s="599">
        <v>18</v>
      </c>
      <c r="AI21" s="599">
        <v>15</v>
      </c>
      <c r="AJ21" s="599">
        <v>12</v>
      </c>
      <c r="AK21" s="599">
        <v>9</v>
      </c>
    </row>
    <row r="22" spans="1:37" ht="18.75" customHeight="1" x14ac:dyDescent="0.25">
      <c r="A22" s="521"/>
      <c r="B22" s="768"/>
      <c r="C22" s="768"/>
      <c r="D22" s="766" t="str">
        <f>E7</f>
        <v/>
      </c>
      <c r="E22" s="766"/>
      <c r="F22" s="766" t="str">
        <f>E9</f>
        <v/>
      </c>
      <c r="G22" s="766"/>
      <c r="H22" s="766" t="str">
        <f>E11</f>
        <v/>
      </c>
      <c r="I22" s="766"/>
      <c r="J22" s="521"/>
      <c r="K22" s="521"/>
      <c r="L22" s="521"/>
      <c r="M22" s="584" t="s">
        <v>168</v>
      </c>
      <c r="Y22" s="599"/>
      <c r="Z22" s="599"/>
      <c r="AA22" s="599" t="s">
        <v>199</v>
      </c>
      <c r="AB22" s="599">
        <v>60</v>
      </c>
      <c r="AC22" s="599">
        <v>40</v>
      </c>
      <c r="AD22" s="599">
        <v>30</v>
      </c>
      <c r="AE22" s="599">
        <v>20</v>
      </c>
      <c r="AF22" s="599">
        <v>18</v>
      </c>
      <c r="AG22" s="599">
        <v>15</v>
      </c>
      <c r="AH22" s="599">
        <v>12</v>
      </c>
      <c r="AI22" s="599">
        <v>10</v>
      </c>
      <c r="AJ22" s="599">
        <v>8</v>
      </c>
      <c r="AK22" s="599">
        <v>6</v>
      </c>
    </row>
    <row r="23" spans="1:37" ht="18.75" customHeight="1" x14ac:dyDescent="0.25">
      <c r="A23" s="582" t="s">
        <v>164</v>
      </c>
      <c r="B23" s="764" t="str">
        <f>E7</f>
        <v/>
      </c>
      <c r="C23" s="764"/>
      <c r="D23" s="767"/>
      <c r="E23" s="767"/>
      <c r="F23" s="765"/>
      <c r="G23" s="765"/>
      <c r="H23" s="765"/>
      <c r="I23" s="765"/>
      <c r="J23" s="521"/>
      <c r="K23" s="521"/>
      <c r="L23" s="521"/>
      <c r="M23" s="585"/>
      <c r="Y23" s="599"/>
      <c r="Z23" s="599"/>
      <c r="AA23" s="599" t="s">
        <v>200</v>
      </c>
      <c r="AB23" s="599">
        <v>40</v>
      </c>
      <c r="AC23" s="599">
        <v>25</v>
      </c>
      <c r="AD23" s="599">
        <v>18</v>
      </c>
      <c r="AE23" s="599">
        <v>13</v>
      </c>
      <c r="AF23" s="599">
        <v>8</v>
      </c>
      <c r="AG23" s="599">
        <v>7</v>
      </c>
      <c r="AH23" s="599">
        <v>6</v>
      </c>
      <c r="AI23" s="599">
        <v>5</v>
      </c>
      <c r="AJ23" s="599">
        <v>4</v>
      </c>
      <c r="AK23" s="599">
        <v>3</v>
      </c>
    </row>
    <row r="24" spans="1:37" ht="18.75" customHeight="1" x14ac:dyDescent="0.25">
      <c r="A24" s="582" t="s">
        <v>165</v>
      </c>
      <c r="B24" s="764" t="str">
        <f>E9</f>
        <v/>
      </c>
      <c r="C24" s="764"/>
      <c r="D24" s="765"/>
      <c r="E24" s="765"/>
      <c r="F24" s="767"/>
      <c r="G24" s="767"/>
      <c r="H24" s="765"/>
      <c r="I24" s="765"/>
      <c r="J24" s="521"/>
      <c r="K24" s="521"/>
      <c r="L24" s="521"/>
      <c r="M24" s="585"/>
      <c r="Y24" s="599"/>
      <c r="Z24" s="599"/>
      <c r="AA24" s="599" t="s">
        <v>201</v>
      </c>
      <c r="AB24" s="599">
        <v>25</v>
      </c>
      <c r="AC24" s="599">
        <v>15</v>
      </c>
      <c r="AD24" s="599">
        <v>13</v>
      </c>
      <c r="AE24" s="599">
        <v>7</v>
      </c>
      <c r="AF24" s="599">
        <v>6</v>
      </c>
      <c r="AG24" s="599">
        <v>5</v>
      </c>
      <c r="AH24" s="599">
        <v>4</v>
      </c>
      <c r="AI24" s="599">
        <v>3</v>
      </c>
      <c r="AJ24" s="599">
        <v>2</v>
      </c>
      <c r="AK24" s="599">
        <v>1</v>
      </c>
    </row>
    <row r="25" spans="1:37" ht="18.75" customHeight="1" x14ac:dyDescent="0.25">
      <c r="A25" s="582" t="s">
        <v>166</v>
      </c>
      <c r="B25" s="764" t="str">
        <f>E11</f>
        <v/>
      </c>
      <c r="C25" s="764"/>
      <c r="D25" s="765"/>
      <c r="E25" s="765"/>
      <c r="F25" s="765"/>
      <c r="G25" s="765"/>
      <c r="H25" s="767"/>
      <c r="I25" s="767"/>
      <c r="J25" s="521"/>
      <c r="K25" s="521"/>
      <c r="L25" s="521"/>
      <c r="M25" s="585"/>
      <c r="Y25" s="599"/>
      <c r="Z25" s="599"/>
      <c r="AA25" s="599" t="s">
        <v>206</v>
      </c>
      <c r="AB25" s="599">
        <v>15</v>
      </c>
      <c r="AC25" s="599">
        <v>10</v>
      </c>
      <c r="AD25" s="599">
        <v>8</v>
      </c>
      <c r="AE25" s="599">
        <v>4</v>
      </c>
      <c r="AF25" s="599">
        <v>3</v>
      </c>
      <c r="AG25" s="599">
        <v>2</v>
      </c>
      <c r="AH25" s="599">
        <v>1</v>
      </c>
      <c r="AI25" s="599">
        <v>0</v>
      </c>
      <c r="AJ25" s="599">
        <v>0</v>
      </c>
      <c r="AK25" s="599">
        <v>0</v>
      </c>
    </row>
    <row r="26" spans="1:37" x14ac:dyDescent="0.25">
      <c r="A26" s="521"/>
      <c r="B26" s="521"/>
      <c r="C26" s="521"/>
      <c r="D26" s="521"/>
      <c r="E26" s="521"/>
      <c r="F26" s="521"/>
      <c r="G26" s="521"/>
      <c r="H26" s="521"/>
      <c r="I26" s="521"/>
      <c r="J26" s="521"/>
      <c r="K26" s="521"/>
      <c r="L26" s="521"/>
      <c r="M26" s="586"/>
      <c r="Y26" s="599"/>
      <c r="Z26" s="599"/>
      <c r="AA26" s="599" t="s">
        <v>202</v>
      </c>
      <c r="AB26" s="599">
        <v>10</v>
      </c>
      <c r="AC26" s="599">
        <v>6</v>
      </c>
      <c r="AD26" s="599">
        <v>4</v>
      </c>
      <c r="AE26" s="599">
        <v>2</v>
      </c>
      <c r="AF26" s="599">
        <v>1</v>
      </c>
      <c r="AG26" s="599">
        <v>0</v>
      </c>
      <c r="AH26" s="599">
        <v>0</v>
      </c>
      <c r="AI26" s="599">
        <v>0</v>
      </c>
      <c r="AJ26" s="599">
        <v>0</v>
      </c>
      <c r="AK26" s="599">
        <v>0</v>
      </c>
    </row>
    <row r="27" spans="1:37" ht="18.75" customHeight="1" x14ac:dyDescent="0.25">
      <c r="A27" s="521"/>
      <c r="B27" s="768"/>
      <c r="C27" s="768"/>
      <c r="D27" s="766" t="str">
        <f>E13</f>
        <v/>
      </c>
      <c r="E27" s="766"/>
      <c r="F27" s="766" t="str">
        <f>E15</f>
        <v/>
      </c>
      <c r="G27" s="766"/>
      <c r="H27" s="766" t="str">
        <f>E17</f>
        <v/>
      </c>
      <c r="I27" s="766"/>
      <c r="J27" s="766" t="str">
        <f>E19</f>
        <v/>
      </c>
      <c r="K27" s="766"/>
      <c r="L27" s="521"/>
      <c r="M27" s="586"/>
      <c r="Y27" s="599"/>
      <c r="Z27" s="599"/>
      <c r="AA27" s="599" t="s">
        <v>203</v>
      </c>
      <c r="AB27" s="599">
        <v>3</v>
      </c>
      <c r="AC27" s="599">
        <v>2</v>
      </c>
      <c r="AD27" s="599">
        <v>1</v>
      </c>
      <c r="AE27" s="599">
        <v>0</v>
      </c>
      <c r="AF27" s="599">
        <v>0</v>
      </c>
      <c r="AG27" s="599">
        <v>0</v>
      </c>
      <c r="AH27" s="599">
        <v>0</v>
      </c>
      <c r="AI27" s="599">
        <v>0</v>
      </c>
      <c r="AJ27" s="599">
        <v>0</v>
      </c>
      <c r="AK27" s="599">
        <v>0</v>
      </c>
    </row>
    <row r="28" spans="1:37" ht="18.75" customHeight="1" x14ac:dyDescent="0.25">
      <c r="A28" s="582" t="s">
        <v>171</v>
      </c>
      <c r="B28" s="764" t="str">
        <f>E13</f>
        <v/>
      </c>
      <c r="C28" s="764"/>
      <c r="D28" s="767"/>
      <c r="E28" s="767"/>
      <c r="F28" s="765"/>
      <c r="G28" s="765"/>
      <c r="H28" s="765"/>
      <c r="I28" s="765"/>
      <c r="J28" s="766"/>
      <c r="K28" s="766"/>
      <c r="L28" s="521"/>
      <c r="M28" s="585"/>
    </row>
    <row r="29" spans="1:37" ht="18.75" customHeight="1" x14ac:dyDescent="0.25">
      <c r="A29" s="582" t="s">
        <v>172</v>
      </c>
      <c r="B29" s="764" t="str">
        <f>E15</f>
        <v/>
      </c>
      <c r="C29" s="764"/>
      <c r="D29" s="765"/>
      <c r="E29" s="765"/>
      <c r="F29" s="767"/>
      <c r="G29" s="767"/>
      <c r="H29" s="765"/>
      <c r="I29" s="765"/>
      <c r="J29" s="765"/>
      <c r="K29" s="765"/>
      <c r="L29" s="521"/>
      <c r="M29" s="585"/>
    </row>
    <row r="30" spans="1:37" ht="18.75" customHeight="1" x14ac:dyDescent="0.25">
      <c r="A30" s="582" t="s">
        <v>173</v>
      </c>
      <c r="B30" s="764" t="str">
        <f>E17</f>
        <v/>
      </c>
      <c r="C30" s="764"/>
      <c r="D30" s="765"/>
      <c r="E30" s="765"/>
      <c r="F30" s="765"/>
      <c r="G30" s="765"/>
      <c r="H30" s="767"/>
      <c r="I30" s="767"/>
      <c r="J30" s="765"/>
      <c r="K30" s="765"/>
      <c r="L30" s="521"/>
      <c r="M30" s="585"/>
    </row>
    <row r="31" spans="1:37" ht="18.75" customHeight="1" x14ac:dyDescent="0.25">
      <c r="A31" s="582" t="s">
        <v>177</v>
      </c>
      <c r="B31" s="764" t="str">
        <f>E19</f>
        <v/>
      </c>
      <c r="C31" s="764"/>
      <c r="D31" s="765"/>
      <c r="E31" s="765"/>
      <c r="F31" s="765"/>
      <c r="G31" s="765"/>
      <c r="H31" s="766"/>
      <c r="I31" s="766"/>
      <c r="J31" s="767"/>
      <c r="K31" s="767"/>
      <c r="L31" s="521"/>
      <c r="M31" s="585"/>
    </row>
    <row r="32" spans="1:37" ht="18.75" customHeight="1" x14ac:dyDescent="0.25">
      <c r="A32" s="287"/>
      <c r="B32" s="587"/>
      <c r="C32" s="587"/>
      <c r="D32" s="287"/>
      <c r="E32" s="287"/>
      <c r="F32" s="287"/>
      <c r="G32" s="287"/>
      <c r="H32" s="287"/>
      <c r="I32" s="287"/>
      <c r="J32" s="521"/>
      <c r="K32" s="521"/>
      <c r="L32" s="521"/>
      <c r="M32" s="588"/>
    </row>
    <row r="33" spans="1:18" x14ac:dyDescent="0.25">
      <c r="A33" s="521"/>
      <c r="B33" s="521"/>
      <c r="C33" s="521"/>
      <c r="D33" s="521"/>
      <c r="E33" s="521"/>
      <c r="F33" s="521"/>
      <c r="G33" s="521"/>
      <c r="H33" s="521"/>
      <c r="I33" s="521"/>
      <c r="J33" s="521"/>
      <c r="K33" s="521"/>
      <c r="L33" s="521"/>
      <c r="M33" s="521"/>
    </row>
    <row r="34" spans="1:18" x14ac:dyDescent="0.25">
      <c r="A34" s="521" t="s">
        <v>129</v>
      </c>
      <c r="B34" s="521"/>
      <c r="C34" s="761" t="str">
        <f>IF(M23=1,B23,IF(M24=1,B24,IF(M25=1,B25,"")))</f>
        <v/>
      </c>
      <c r="D34" s="761"/>
      <c r="E34" s="552" t="s">
        <v>175</v>
      </c>
      <c r="F34" s="761" t="str">
        <f>IF(M28=1,B28,IF(M29=1,B29,IF(M30=1,B30,IF(M31=1,B31,""))))</f>
        <v/>
      </c>
      <c r="G34" s="761"/>
      <c r="H34" s="521"/>
      <c r="I34" s="499"/>
      <c r="J34" s="521"/>
      <c r="K34" s="521"/>
      <c r="L34" s="521"/>
      <c r="M34" s="521"/>
    </row>
    <row r="35" spans="1:18" x14ac:dyDescent="0.25">
      <c r="A35" s="521"/>
      <c r="B35" s="521"/>
      <c r="C35" s="521"/>
      <c r="D35" s="521"/>
      <c r="E35" s="521"/>
      <c r="F35" s="552"/>
      <c r="G35" s="552"/>
      <c r="H35" s="521"/>
      <c r="I35" s="521"/>
      <c r="J35" s="521"/>
      <c r="K35" s="521"/>
      <c r="L35" s="521"/>
      <c r="M35" s="521"/>
    </row>
    <row r="36" spans="1:18" x14ac:dyDescent="0.25">
      <c r="A36" s="521" t="s">
        <v>174</v>
      </c>
      <c r="B36" s="521"/>
      <c r="C36" s="761" t="str">
        <f>IF(M23=2,B23,IF(M24=2,B24,IF(M25=2,B25,"")))</f>
        <v/>
      </c>
      <c r="D36" s="761"/>
      <c r="E36" s="552" t="s">
        <v>175</v>
      </c>
      <c r="F36" s="761" t="str">
        <f>IF(M28=2,B28,IF(M29=2,B29,IF(M30=2,B30,IF(M31=2,B31,""))))</f>
        <v/>
      </c>
      <c r="G36" s="761"/>
      <c r="H36" s="521"/>
      <c r="I36" s="499"/>
      <c r="J36" s="521"/>
      <c r="K36" s="521"/>
      <c r="L36" s="521"/>
      <c r="M36" s="521"/>
    </row>
    <row r="37" spans="1:18" x14ac:dyDescent="0.25">
      <c r="A37" s="521"/>
      <c r="B37" s="521"/>
      <c r="C37" s="552"/>
      <c r="D37" s="552"/>
      <c r="E37" s="552"/>
      <c r="F37" s="552"/>
      <c r="G37" s="552"/>
      <c r="H37" s="521"/>
      <c r="I37" s="521"/>
      <c r="J37" s="521"/>
      <c r="K37" s="521"/>
      <c r="L37" s="521"/>
      <c r="M37" s="521"/>
    </row>
    <row r="38" spans="1:18" x14ac:dyDescent="0.25">
      <c r="A38" s="521" t="s">
        <v>176</v>
      </c>
      <c r="B38" s="521"/>
      <c r="C38" s="761" t="str">
        <f>IF(M23=3,B23,IF(M24=3,B24,IF(M25=3,B25,"")))</f>
        <v/>
      </c>
      <c r="D38" s="761"/>
      <c r="E38" s="552" t="s">
        <v>175</v>
      </c>
      <c r="F38" s="761" t="str">
        <f>IF(M28=3,B28,IF(M29=3,B29,IF(M30=3,B30,IF(M31=3,B31,""))))</f>
        <v/>
      </c>
      <c r="G38" s="761"/>
      <c r="H38" s="521"/>
      <c r="I38" s="499"/>
      <c r="J38" s="521"/>
      <c r="K38" s="521"/>
      <c r="L38" s="521"/>
      <c r="M38" s="521"/>
    </row>
    <row r="39" spans="1:18" x14ac:dyDescent="0.25">
      <c r="A39" s="521"/>
      <c r="B39" s="521"/>
      <c r="C39" s="521"/>
      <c r="D39" s="521"/>
      <c r="E39" s="521"/>
      <c r="F39" s="521"/>
      <c r="G39" s="521"/>
      <c r="H39" s="521"/>
      <c r="I39" s="521"/>
      <c r="J39" s="521"/>
      <c r="K39" s="521"/>
      <c r="L39" s="521"/>
      <c r="M39" s="521"/>
    </row>
    <row r="40" spans="1:18" x14ac:dyDescent="0.25">
      <c r="A40" s="521"/>
      <c r="B40" s="521"/>
      <c r="C40" s="521"/>
      <c r="D40" s="521"/>
      <c r="E40" s="521"/>
      <c r="F40" s="521"/>
      <c r="G40" s="521"/>
      <c r="H40" s="521"/>
      <c r="I40" s="521"/>
      <c r="J40" s="521"/>
      <c r="K40" s="521"/>
      <c r="L40" s="499"/>
      <c r="M40" s="521"/>
    </row>
    <row r="41" spans="1:18" x14ac:dyDescent="0.25">
      <c r="A41" s="205" t="s">
        <v>105</v>
      </c>
      <c r="B41" s="206"/>
      <c r="C41" s="419"/>
      <c r="D41" s="558" t="s">
        <v>6</v>
      </c>
      <c r="E41" s="559" t="s">
        <v>107</v>
      </c>
      <c r="F41" s="573"/>
      <c r="G41" s="558" t="s">
        <v>6</v>
      </c>
      <c r="H41" s="559" t="s">
        <v>125</v>
      </c>
      <c r="I41" s="359"/>
      <c r="J41" s="559" t="s">
        <v>126</v>
      </c>
      <c r="K41" s="358" t="s">
        <v>127</v>
      </c>
      <c r="L41" s="37"/>
      <c r="M41" s="573"/>
      <c r="P41" s="554"/>
      <c r="Q41" s="554"/>
      <c r="R41" s="555"/>
    </row>
    <row r="42" spans="1:18" x14ac:dyDescent="0.25">
      <c r="A42" s="532" t="s">
        <v>106</v>
      </c>
      <c r="B42" s="533"/>
      <c r="C42" s="535"/>
      <c r="D42" s="560">
        <v>1</v>
      </c>
      <c r="E42" s="762" t="str">
        <f>IF(D42&gt;$R$44,,UPPER(VLOOKUP(D42,'1MD ELO (3)'!$A$7:$Q$134,2)))</f>
        <v/>
      </c>
      <c r="F42" s="762"/>
      <c r="G42" s="567" t="s">
        <v>7</v>
      </c>
      <c r="H42" s="533"/>
      <c r="I42" s="561"/>
      <c r="J42" s="568"/>
      <c r="K42" s="527" t="s">
        <v>111</v>
      </c>
      <c r="L42" s="574"/>
      <c r="M42" s="562"/>
      <c r="P42" s="556"/>
      <c r="Q42" s="556"/>
      <c r="R42" s="223"/>
    </row>
    <row r="43" spans="1:18" x14ac:dyDescent="0.25">
      <c r="A43" s="536" t="s">
        <v>124</v>
      </c>
      <c r="B43" s="330"/>
      <c r="C43" s="538"/>
      <c r="D43" s="563">
        <v>2</v>
      </c>
      <c r="E43" s="763" t="str">
        <f>IF(D43&gt;$R$44,,UPPER(VLOOKUP(D43,'1MD ELO (3)'!$A$7:$Q$134,2)))</f>
        <v/>
      </c>
      <c r="F43" s="763"/>
      <c r="G43" s="569" t="s">
        <v>8</v>
      </c>
      <c r="H43" s="89"/>
      <c r="I43" s="525"/>
      <c r="J43" s="90"/>
      <c r="K43" s="571"/>
      <c r="L43" s="499"/>
      <c r="M43" s="566"/>
      <c r="P43" s="223"/>
      <c r="Q43" s="217"/>
      <c r="R43" s="223"/>
    </row>
    <row r="44" spans="1:18" x14ac:dyDescent="0.25">
      <c r="A44" s="374"/>
      <c r="B44" s="375"/>
      <c r="C44" s="376"/>
      <c r="D44" s="563"/>
      <c r="E44" s="91"/>
      <c r="F44" s="521"/>
      <c r="G44" s="569" t="s">
        <v>9</v>
      </c>
      <c r="H44" s="89"/>
      <c r="I44" s="525"/>
      <c r="J44" s="90"/>
      <c r="K44" s="527" t="s">
        <v>112</v>
      </c>
      <c r="L44" s="574"/>
      <c r="M44" s="562"/>
      <c r="P44" s="556"/>
      <c r="Q44" s="556"/>
      <c r="R44" s="557">
        <f>MIN(4,'1MD ELO (3)'!Q2)</f>
        <v>4</v>
      </c>
    </row>
    <row r="45" spans="1:18" x14ac:dyDescent="0.25">
      <c r="A45" s="234"/>
      <c r="B45" s="146"/>
      <c r="C45" s="235"/>
      <c r="D45" s="563"/>
      <c r="E45" s="91"/>
      <c r="F45" s="521"/>
      <c r="G45" s="569" t="s">
        <v>10</v>
      </c>
      <c r="H45" s="89"/>
      <c r="I45" s="525"/>
      <c r="J45" s="90"/>
      <c r="K45" s="572"/>
      <c r="L45" s="521"/>
      <c r="M45" s="564"/>
      <c r="P45" s="223"/>
      <c r="Q45" s="217"/>
      <c r="R45" s="223"/>
    </row>
    <row r="46" spans="1:18" x14ac:dyDescent="0.25">
      <c r="A46" s="361"/>
      <c r="B46" s="377"/>
      <c r="C46" s="418"/>
      <c r="D46" s="563"/>
      <c r="E46" s="91"/>
      <c r="F46" s="521"/>
      <c r="G46" s="569" t="s">
        <v>11</v>
      </c>
      <c r="H46" s="89"/>
      <c r="I46" s="525"/>
      <c r="J46" s="90"/>
      <c r="K46" s="536"/>
      <c r="L46" s="499"/>
      <c r="M46" s="566"/>
      <c r="P46" s="223"/>
      <c r="Q46" s="217"/>
      <c r="R46" s="223"/>
    </row>
    <row r="47" spans="1:18" x14ac:dyDescent="0.25">
      <c r="A47" s="362"/>
      <c r="B47" s="24"/>
      <c r="C47" s="235"/>
      <c r="D47" s="563"/>
      <c r="E47" s="91"/>
      <c r="F47" s="521"/>
      <c r="G47" s="569" t="s">
        <v>12</v>
      </c>
      <c r="H47" s="89"/>
      <c r="I47" s="525"/>
      <c r="J47" s="90"/>
      <c r="K47" s="527" t="s">
        <v>92</v>
      </c>
      <c r="L47" s="574"/>
      <c r="M47" s="562"/>
      <c r="P47" s="556"/>
      <c r="Q47" s="556"/>
      <c r="R47" s="223"/>
    </row>
    <row r="48" spans="1:18" x14ac:dyDescent="0.25">
      <c r="A48" s="362"/>
      <c r="B48" s="24"/>
      <c r="C48" s="372"/>
      <c r="D48" s="563"/>
      <c r="E48" s="91"/>
      <c r="F48" s="521"/>
      <c r="G48" s="569" t="s">
        <v>13</v>
      </c>
      <c r="H48" s="89"/>
      <c r="I48" s="525"/>
      <c r="J48" s="90"/>
      <c r="K48" s="572"/>
      <c r="L48" s="521"/>
      <c r="M48" s="564"/>
      <c r="P48" s="223"/>
      <c r="Q48" s="217"/>
      <c r="R48" s="223"/>
    </row>
    <row r="49" spans="1:18" x14ac:dyDescent="0.25">
      <c r="A49" s="363"/>
      <c r="B49" s="360"/>
      <c r="C49" s="373"/>
      <c r="D49" s="565"/>
      <c r="E49" s="237"/>
      <c r="F49" s="499"/>
      <c r="G49" s="570" t="s">
        <v>14</v>
      </c>
      <c r="H49" s="330"/>
      <c r="I49" s="529"/>
      <c r="J49" s="239"/>
      <c r="K49" s="536" t="str">
        <f>L4</f>
        <v>Kovács Zoltán</v>
      </c>
      <c r="L49" s="499"/>
      <c r="M49" s="566"/>
      <c r="P49" s="223"/>
      <c r="Q49" s="217"/>
      <c r="R49" s="557"/>
    </row>
  </sheetData>
  <mergeCells count="51">
    <mergeCell ref="E42:F42"/>
    <mergeCell ref="E43:F43"/>
    <mergeCell ref="C34:D34"/>
    <mergeCell ref="F34:G34"/>
    <mergeCell ref="C36:D36"/>
    <mergeCell ref="F36:G36"/>
    <mergeCell ref="C38:D38"/>
    <mergeCell ref="F38:G38"/>
    <mergeCell ref="B31:C31"/>
    <mergeCell ref="D31:E31"/>
    <mergeCell ref="F31:G31"/>
    <mergeCell ref="H31:I31"/>
    <mergeCell ref="J31:K31"/>
    <mergeCell ref="B30:C30"/>
    <mergeCell ref="D30:E30"/>
    <mergeCell ref="F30:G30"/>
    <mergeCell ref="H30:I30"/>
    <mergeCell ref="J30:K30"/>
    <mergeCell ref="B29:C29"/>
    <mergeCell ref="D29:E29"/>
    <mergeCell ref="F29:G29"/>
    <mergeCell ref="H29:I29"/>
    <mergeCell ref="J29:K29"/>
    <mergeCell ref="B28:C28"/>
    <mergeCell ref="D28:E28"/>
    <mergeCell ref="F28:G28"/>
    <mergeCell ref="H28:I28"/>
    <mergeCell ref="J28:K28"/>
    <mergeCell ref="B27:C27"/>
    <mergeCell ref="D27:E27"/>
    <mergeCell ref="F27:G27"/>
    <mergeCell ref="H27:I27"/>
    <mergeCell ref="J27:K27"/>
    <mergeCell ref="B24:C24"/>
    <mergeCell ref="D24:E24"/>
    <mergeCell ref="F24:G24"/>
    <mergeCell ref="H24:I24"/>
    <mergeCell ref="B25:C25"/>
    <mergeCell ref="D25:E25"/>
    <mergeCell ref="F25:G25"/>
    <mergeCell ref="H25:I25"/>
    <mergeCell ref="H22:I22"/>
    <mergeCell ref="B23:C23"/>
    <mergeCell ref="D23:E23"/>
    <mergeCell ref="F23:G23"/>
    <mergeCell ref="H23:I23"/>
    <mergeCell ref="A1:F1"/>
    <mergeCell ref="A4:C4"/>
    <mergeCell ref="B22:C22"/>
    <mergeCell ref="D22:E22"/>
    <mergeCell ref="F22:G22"/>
  </mergeCells>
  <conditionalFormatting sqref="E7 E9 E11 E13 E15 E17 E19">
    <cfRule type="cellIs" dxfId="428" priority="1" stopIfTrue="1" operator="equal">
      <formula>"Bye"</formula>
    </cfRule>
  </conditionalFormatting>
  <conditionalFormatting sqref="R44 R49">
    <cfRule type="expression" dxfId="427"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961AE-A04D-4025-922B-2FE278EA6BE2}">
  <dimension ref="A1:N198"/>
  <sheetViews>
    <sheetView workbookViewId="0"/>
  </sheetViews>
  <sheetFormatPr defaultRowHeight="13.2" x14ac:dyDescent="0.25"/>
  <cols>
    <col min="1" max="1" width="31.109375" bestFit="1" customWidth="1"/>
  </cols>
  <sheetData>
    <row r="1" spans="1:14" ht="28.8" x14ac:dyDescent="0.3">
      <c r="A1" s="786" t="s">
        <v>706</v>
      </c>
      <c r="B1" s="786" t="s">
        <v>707</v>
      </c>
      <c r="C1" s="786" t="s">
        <v>708</v>
      </c>
      <c r="D1" s="786" t="s">
        <v>709</v>
      </c>
      <c r="E1" s="786" t="s">
        <v>466</v>
      </c>
      <c r="F1" s="786" t="s">
        <v>710</v>
      </c>
      <c r="G1" s="786" t="s">
        <v>711</v>
      </c>
      <c r="H1" s="786" t="s">
        <v>87</v>
      </c>
      <c r="I1" s="786" t="s">
        <v>465</v>
      </c>
      <c r="J1" s="786" t="s">
        <v>712</v>
      </c>
      <c r="K1" s="786" t="s">
        <v>713</v>
      </c>
      <c r="L1" s="786" t="s">
        <v>714</v>
      </c>
      <c r="M1" s="786" t="s">
        <v>715</v>
      </c>
      <c r="N1" s="786" t="s">
        <v>716</v>
      </c>
    </row>
    <row r="2" spans="1:14" x14ac:dyDescent="0.25">
      <c r="A2" t="s">
        <v>717</v>
      </c>
      <c r="B2" t="s">
        <v>718</v>
      </c>
      <c r="C2" t="s">
        <v>719</v>
      </c>
      <c r="D2" t="s">
        <v>719</v>
      </c>
      <c r="E2" t="s">
        <v>720</v>
      </c>
      <c r="F2" t="s">
        <v>173</v>
      </c>
      <c r="G2" t="s">
        <v>172</v>
      </c>
      <c r="H2" t="s">
        <v>164</v>
      </c>
      <c r="I2" t="s">
        <v>721</v>
      </c>
      <c r="J2" t="s">
        <v>273</v>
      </c>
      <c r="K2" t="s">
        <v>722</v>
      </c>
      <c r="L2" t="s">
        <v>71</v>
      </c>
      <c r="M2" t="s">
        <v>723</v>
      </c>
      <c r="N2" t="s">
        <v>71</v>
      </c>
    </row>
    <row r="3" spans="1:14" x14ac:dyDescent="0.25">
      <c r="A3" t="s">
        <v>717</v>
      </c>
      <c r="B3" t="s">
        <v>724</v>
      </c>
      <c r="C3" t="s">
        <v>719</v>
      </c>
      <c r="D3" t="s">
        <v>719</v>
      </c>
      <c r="E3" t="s">
        <v>720</v>
      </c>
      <c r="F3" t="s">
        <v>173</v>
      </c>
      <c r="G3" t="s">
        <v>172</v>
      </c>
      <c r="H3" t="s">
        <v>165</v>
      </c>
      <c r="I3" t="s">
        <v>725</v>
      </c>
      <c r="J3" t="s">
        <v>231</v>
      </c>
      <c r="K3" t="s">
        <v>726</v>
      </c>
      <c r="L3" t="s">
        <v>71</v>
      </c>
      <c r="M3" t="s">
        <v>727</v>
      </c>
      <c r="N3" t="s">
        <v>71</v>
      </c>
    </row>
    <row r="4" spans="1:14" x14ac:dyDescent="0.25">
      <c r="A4" t="s">
        <v>717</v>
      </c>
      <c r="B4" t="s">
        <v>724</v>
      </c>
      <c r="C4" t="s">
        <v>719</v>
      </c>
      <c r="D4" t="s">
        <v>719</v>
      </c>
      <c r="E4" t="s">
        <v>720</v>
      </c>
      <c r="F4" t="s">
        <v>173</v>
      </c>
      <c r="G4" t="s">
        <v>172</v>
      </c>
      <c r="H4" t="s">
        <v>165</v>
      </c>
      <c r="I4" t="s">
        <v>725</v>
      </c>
      <c r="J4" t="s">
        <v>231</v>
      </c>
      <c r="K4" t="s">
        <v>728</v>
      </c>
      <c r="L4" t="s">
        <v>71</v>
      </c>
      <c r="M4" t="s">
        <v>727</v>
      </c>
      <c r="N4" t="s">
        <v>71</v>
      </c>
    </row>
    <row r="5" spans="1:14" x14ac:dyDescent="0.25">
      <c r="A5" t="s">
        <v>717</v>
      </c>
      <c r="B5" t="s">
        <v>724</v>
      </c>
      <c r="C5" t="s">
        <v>719</v>
      </c>
      <c r="D5" t="s">
        <v>719</v>
      </c>
      <c r="E5" t="s">
        <v>720</v>
      </c>
      <c r="F5" t="s">
        <v>173</v>
      </c>
      <c r="G5" t="s">
        <v>172</v>
      </c>
      <c r="H5" t="s">
        <v>165</v>
      </c>
      <c r="I5" t="s">
        <v>729</v>
      </c>
      <c r="J5" t="s">
        <v>231</v>
      </c>
      <c r="K5" t="s">
        <v>730</v>
      </c>
      <c r="L5" t="s">
        <v>71</v>
      </c>
      <c r="M5" t="s">
        <v>731</v>
      </c>
      <c r="N5" t="s">
        <v>71</v>
      </c>
    </row>
    <row r="6" spans="1:14" x14ac:dyDescent="0.25">
      <c r="A6" t="s">
        <v>717</v>
      </c>
      <c r="B6" t="s">
        <v>718</v>
      </c>
      <c r="C6" t="s">
        <v>719</v>
      </c>
      <c r="D6" t="s">
        <v>719</v>
      </c>
      <c r="E6" t="s">
        <v>720</v>
      </c>
      <c r="F6" t="s">
        <v>173</v>
      </c>
      <c r="G6" t="s">
        <v>172</v>
      </c>
      <c r="H6" t="s">
        <v>165</v>
      </c>
      <c r="I6" t="s">
        <v>721</v>
      </c>
      <c r="J6" t="s">
        <v>273</v>
      </c>
      <c r="K6" t="s">
        <v>732</v>
      </c>
      <c r="L6" t="s">
        <v>71</v>
      </c>
      <c r="M6" t="s">
        <v>733</v>
      </c>
      <c r="N6" t="s">
        <v>734</v>
      </c>
    </row>
    <row r="7" spans="1:14" x14ac:dyDescent="0.25">
      <c r="A7" t="s">
        <v>717</v>
      </c>
      <c r="B7" t="s">
        <v>724</v>
      </c>
      <c r="C7" t="s">
        <v>719</v>
      </c>
      <c r="D7" t="s">
        <v>719</v>
      </c>
      <c r="E7" t="s">
        <v>720</v>
      </c>
      <c r="F7" t="s">
        <v>173</v>
      </c>
      <c r="G7" t="s">
        <v>172</v>
      </c>
      <c r="H7" t="s">
        <v>165</v>
      </c>
      <c r="I7" t="s">
        <v>725</v>
      </c>
      <c r="J7" t="s">
        <v>231</v>
      </c>
      <c r="K7" t="s">
        <v>735</v>
      </c>
      <c r="L7" t="s">
        <v>71</v>
      </c>
      <c r="M7" t="s">
        <v>736</v>
      </c>
      <c r="N7" t="s">
        <v>71</v>
      </c>
    </row>
    <row r="8" spans="1:14" x14ac:dyDescent="0.25">
      <c r="A8" t="s">
        <v>717</v>
      </c>
      <c r="B8" t="s">
        <v>724</v>
      </c>
      <c r="C8" t="s">
        <v>719</v>
      </c>
      <c r="D8" t="s">
        <v>719</v>
      </c>
      <c r="E8" t="s">
        <v>720</v>
      </c>
      <c r="F8" t="s">
        <v>737</v>
      </c>
      <c r="G8" t="s">
        <v>172</v>
      </c>
      <c r="H8" t="s">
        <v>164</v>
      </c>
      <c r="I8" t="s">
        <v>725</v>
      </c>
      <c r="J8" t="s">
        <v>231</v>
      </c>
      <c r="K8" t="s">
        <v>738</v>
      </c>
      <c r="L8" t="s">
        <v>71</v>
      </c>
      <c r="M8" t="s">
        <v>727</v>
      </c>
      <c r="N8" t="s">
        <v>71</v>
      </c>
    </row>
    <row r="9" spans="1:14" x14ac:dyDescent="0.25">
      <c r="A9" t="s">
        <v>717</v>
      </c>
      <c r="B9" t="s">
        <v>724</v>
      </c>
      <c r="C9" t="s">
        <v>719</v>
      </c>
      <c r="D9" t="s">
        <v>719</v>
      </c>
      <c r="E9" t="s">
        <v>720</v>
      </c>
      <c r="F9" t="s">
        <v>737</v>
      </c>
      <c r="G9" t="s">
        <v>172</v>
      </c>
      <c r="H9" t="s">
        <v>165</v>
      </c>
      <c r="I9" t="s">
        <v>739</v>
      </c>
      <c r="J9" t="s">
        <v>231</v>
      </c>
      <c r="K9" t="s">
        <v>740</v>
      </c>
      <c r="L9" t="s">
        <v>71</v>
      </c>
      <c r="M9" t="s">
        <v>741</v>
      </c>
      <c r="N9" t="s">
        <v>71</v>
      </c>
    </row>
    <row r="10" spans="1:14" x14ac:dyDescent="0.25">
      <c r="A10" t="s">
        <v>717</v>
      </c>
      <c r="B10" t="s">
        <v>724</v>
      </c>
      <c r="C10" t="s">
        <v>719</v>
      </c>
      <c r="D10" t="s">
        <v>719</v>
      </c>
      <c r="E10" t="s">
        <v>720</v>
      </c>
      <c r="F10" t="s">
        <v>737</v>
      </c>
      <c r="G10" t="s">
        <v>172</v>
      </c>
      <c r="H10" t="s">
        <v>165</v>
      </c>
      <c r="I10" t="s">
        <v>739</v>
      </c>
      <c r="J10" t="s">
        <v>231</v>
      </c>
      <c r="K10" t="s">
        <v>742</v>
      </c>
      <c r="L10" t="s">
        <v>71</v>
      </c>
      <c r="M10" t="s">
        <v>741</v>
      </c>
      <c r="N10" t="s">
        <v>71</v>
      </c>
    </row>
    <row r="11" spans="1:14" x14ac:dyDescent="0.25">
      <c r="A11" t="s">
        <v>717</v>
      </c>
      <c r="B11" t="s">
        <v>724</v>
      </c>
      <c r="C11" t="s">
        <v>719</v>
      </c>
      <c r="D11" t="s">
        <v>719</v>
      </c>
      <c r="E11" t="s">
        <v>720</v>
      </c>
      <c r="F11" t="s">
        <v>737</v>
      </c>
      <c r="G11" t="s">
        <v>172</v>
      </c>
      <c r="H11" t="s">
        <v>165</v>
      </c>
      <c r="I11" t="s">
        <v>725</v>
      </c>
      <c r="J11" t="s">
        <v>231</v>
      </c>
      <c r="K11" t="s">
        <v>743</v>
      </c>
      <c r="L11" t="s">
        <v>71</v>
      </c>
      <c r="M11" t="s">
        <v>736</v>
      </c>
      <c r="N11" t="s">
        <v>71</v>
      </c>
    </row>
    <row r="12" spans="1:14" x14ac:dyDescent="0.25">
      <c r="A12" t="s">
        <v>717</v>
      </c>
      <c r="B12" t="s">
        <v>724</v>
      </c>
      <c r="C12" t="s">
        <v>719</v>
      </c>
      <c r="D12" t="s">
        <v>719</v>
      </c>
      <c r="E12" t="s">
        <v>720</v>
      </c>
      <c r="F12" t="s">
        <v>737</v>
      </c>
      <c r="G12" t="s">
        <v>172</v>
      </c>
      <c r="H12" t="s">
        <v>165</v>
      </c>
      <c r="I12" t="s">
        <v>725</v>
      </c>
      <c r="J12" t="s">
        <v>231</v>
      </c>
      <c r="K12" t="s">
        <v>744</v>
      </c>
      <c r="L12" t="s">
        <v>71</v>
      </c>
      <c r="M12" t="s">
        <v>736</v>
      </c>
      <c r="N12" t="s">
        <v>71</v>
      </c>
    </row>
    <row r="13" spans="1:14" x14ac:dyDescent="0.25">
      <c r="A13" t="s">
        <v>717</v>
      </c>
      <c r="B13" t="s">
        <v>724</v>
      </c>
      <c r="C13" t="s">
        <v>719</v>
      </c>
      <c r="D13" t="s">
        <v>719</v>
      </c>
      <c r="E13" t="s">
        <v>745</v>
      </c>
      <c r="F13" t="s">
        <v>173</v>
      </c>
      <c r="G13" t="s">
        <v>172</v>
      </c>
      <c r="H13" t="s">
        <v>164</v>
      </c>
      <c r="I13" t="s">
        <v>725</v>
      </c>
      <c r="J13" t="s">
        <v>231</v>
      </c>
      <c r="K13" t="s">
        <v>746</v>
      </c>
      <c r="L13" t="s">
        <v>71</v>
      </c>
      <c r="M13" t="s">
        <v>727</v>
      </c>
      <c r="N13" t="s">
        <v>71</v>
      </c>
    </row>
    <row r="14" spans="1:14" x14ac:dyDescent="0.25">
      <c r="A14" t="s">
        <v>717</v>
      </c>
      <c r="B14" t="s">
        <v>724</v>
      </c>
      <c r="C14" t="s">
        <v>719</v>
      </c>
      <c r="D14" t="s">
        <v>719</v>
      </c>
      <c r="E14" t="s">
        <v>745</v>
      </c>
      <c r="F14" t="s">
        <v>173</v>
      </c>
      <c r="G14" t="s">
        <v>172</v>
      </c>
      <c r="H14" t="s">
        <v>164</v>
      </c>
      <c r="I14" t="s">
        <v>729</v>
      </c>
      <c r="J14" t="s">
        <v>231</v>
      </c>
      <c r="K14" t="s">
        <v>747</v>
      </c>
      <c r="L14" t="s">
        <v>71</v>
      </c>
      <c r="M14" t="s">
        <v>731</v>
      </c>
      <c r="N14" t="s">
        <v>71</v>
      </c>
    </row>
    <row r="15" spans="1:14" x14ac:dyDescent="0.25">
      <c r="A15" t="s">
        <v>717</v>
      </c>
      <c r="B15" t="s">
        <v>718</v>
      </c>
      <c r="C15" t="s">
        <v>719</v>
      </c>
      <c r="D15" t="s">
        <v>719</v>
      </c>
      <c r="E15" t="s">
        <v>745</v>
      </c>
      <c r="F15" t="s">
        <v>173</v>
      </c>
      <c r="G15" t="s">
        <v>172</v>
      </c>
      <c r="H15" t="s">
        <v>164</v>
      </c>
      <c r="I15" t="s">
        <v>721</v>
      </c>
      <c r="J15" t="s">
        <v>273</v>
      </c>
      <c r="K15" t="s">
        <v>748</v>
      </c>
      <c r="L15" t="s">
        <v>71</v>
      </c>
      <c r="M15" t="s">
        <v>733</v>
      </c>
      <c r="N15" t="s">
        <v>734</v>
      </c>
    </row>
    <row r="16" spans="1:14" x14ac:dyDescent="0.25">
      <c r="A16" t="s">
        <v>717</v>
      </c>
      <c r="B16" t="s">
        <v>724</v>
      </c>
      <c r="C16" t="s">
        <v>719</v>
      </c>
      <c r="D16" t="s">
        <v>719</v>
      </c>
      <c r="E16" t="s">
        <v>745</v>
      </c>
      <c r="F16" t="s">
        <v>173</v>
      </c>
      <c r="G16" t="s">
        <v>172</v>
      </c>
      <c r="H16" t="s">
        <v>165</v>
      </c>
      <c r="I16" t="s">
        <v>739</v>
      </c>
      <c r="J16" t="s">
        <v>231</v>
      </c>
      <c r="K16" t="s">
        <v>749</v>
      </c>
      <c r="L16" t="s">
        <v>71</v>
      </c>
      <c r="M16" t="s">
        <v>741</v>
      </c>
      <c r="N16" t="s">
        <v>71</v>
      </c>
    </row>
    <row r="17" spans="1:14" x14ac:dyDescent="0.25">
      <c r="A17" t="s">
        <v>717</v>
      </c>
      <c r="B17" t="s">
        <v>724</v>
      </c>
      <c r="C17" t="s">
        <v>719</v>
      </c>
      <c r="D17" t="s">
        <v>719</v>
      </c>
      <c r="E17" t="s">
        <v>745</v>
      </c>
      <c r="F17" t="s">
        <v>173</v>
      </c>
      <c r="G17" t="s">
        <v>172</v>
      </c>
      <c r="H17" t="s">
        <v>165</v>
      </c>
      <c r="I17" t="s">
        <v>739</v>
      </c>
      <c r="J17" t="s">
        <v>231</v>
      </c>
      <c r="K17" t="s">
        <v>750</v>
      </c>
      <c r="L17" t="s">
        <v>71</v>
      </c>
      <c r="M17" t="s">
        <v>741</v>
      </c>
      <c r="N17" t="s">
        <v>71</v>
      </c>
    </row>
    <row r="18" spans="1:14" x14ac:dyDescent="0.25">
      <c r="A18" t="s">
        <v>717</v>
      </c>
      <c r="B18" t="s">
        <v>724</v>
      </c>
      <c r="C18" t="s">
        <v>719</v>
      </c>
      <c r="D18" t="s">
        <v>719</v>
      </c>
      <c r="E18" t="s">
        <v>745</v>
      </c>
      <c r="F18" t="s">
        <v>173</v>
      </c>
      <c r="G18" t="s">
        <v>172</v>
      </c>
      <c r="H18" t="s">
        <v>165</v>
      </c>
      <c r="I18" t="s">
        <v>739</v>
      </c>
      <c r="J18" t="s">
        <v>231</v>
      </c>
      <c r="K18" t="s">
        <v>751</v>
      </c>
      <c r="L18" t="s">
        <v>71</v>
      </c>
      <c r="M18" t="s">
        <v>741</v>
      </c>
      <c r="N18" t="s">
        <v>71</v>
      </c>
    </row>
    <row r="19" spans="1:14" x14ac:dyDescent="0.25">
      <c r="A19" t="s">
        <v>717</v>
      </c>
      <c r="B19" t="s">
        <v>752</v>
      </c>
      <c r="C19" t="s">
        <v>719</v>
      </c>
      <c r="D19" t="s">
        <v>719</v>
      </c>
      <c r="E19" t="s">
        <v>745</v>
      </c>
      <c r="F19" t="s">
        <v>173</v>
      </c>
      <c r="G19" t="s">
        <v>172</v>
      </c>
      <c r="H19" t="s">
        <v>165</v>
      </c>
      <c r="I19" t="s">
        <v>753</v>
      </c>
      <c r="J19" t="s">
        <v>754</v>
      </c>
      <c r="K19" t="s">
        <v>755</v>
      </c>
      <c r="L19" t="s">
        <v>71</v>
      </c>
      <c r="M19" t="s">
        <v>756</v>
      </c>
      <c r="N19" t="s">
        <v>71</v>
      </c>
    </row>
    <row r="20" spans="1:14" x14ac:dyDescent="0.25">
      <c r="A20" t="s">
        <v>717</v>
      </c>
      <c r="B20" t="s">
        <v>752</v>
      </c>
      <c r="C20" t="s">
        <v>719</v>
      </c>
      <c r="D20" t="s">
        <v>719</v>
      </c>
      <c r="E20" t="s">
        <v>745</v>
      </c>
      <c r="F20" t="s">
        <v>173</v>
      </c>
      <c r="G20" t="s">
        <v>172</v>
      </c>
      <c r="H20" t="s">
        <v>165</v>
      </c>
      <c r="I20" t="s">
        <v>753</v>
      </c>
      <c r="J20" t="s">
        <v>754</v>
      </c>
      <c r="K20" t="s">
        <v>757</v>
      </c>
      <c r="L20" t="s">
        <v>71</v>
      </c>
      <c r="M20" t="s">
        <v>756</v>
      </c>
      <c r="N20" t="s">
        <v>71</v>
      </c>
    </row>
    <row r="21" spans="1:14" x14ac:dyDescent="0.25">
      <c r="A21" t="s">
        <v>717</v>
      </c>
      <c r="B21" t="s">
        <v>752</v>
      </c>
      <c r="C21" t="s">
        <v>719</v>
      </c>
      <c r="D21" t="s">
        <v>719</v>
      </c>
      <c r="E21" t="s">
        <v>745</v>
      </c>
      <c r="F21" t="s">
        <v>173</v>
      </c>
      <c r="G21" t="s">
        <v>172</v>
      </c>
      <c r="H21" t="s">
        <v>165</v>
      </c>
      <c r="I21" t="s">
        <v>753</v>
      </c>
      <c r="J21" t="s">
        <v>754</v>
      </c>
      <c r="K21" t="s">
        <v>758</v>
      </c>
      <c r="L21" t="s">
        <v>71</v>
      </c>
      <c r="M21" t="s">
        <v>756</v>
      </c>
      <c r="N21" t="s">
        <v>71</v>
      </c>
    </row>
    <row r="22" spans="1:14" x14ac:dyDescent="0.25">
      <c r="A22" t="s">
        <v>717</v>
      </c>
      <c r="B22" t="s">
        <v>752</v>
      </c>
      <c r="C22" t="s">
        <v>719</v>
      </c>
      <c r="D22" t="s">
        <v>719</v>
      </c>
      <c r="E22" t="s">
        <v>745</v>
      </c>
      <c r="F22" t="s">
        <v>173</v>
      </c>
      <c r="G22" t="s">
        <v>172</v>
      </c>
      <c r="H22" t="s">
        <v>165</v>
      </c>
      <c r="I22" t="s">
        <v>759</v>
      </c>
      <c r="J22" t="s">
        <v>754</v>
      </c>
      <c r="K22" t="s">
        <v>760</v>
      </c>
      <c r="L22" t="s">
        <v>71</v>
      </c>
      <c r="M22" t="s">
        <v>761</v>
      </c>
      <c r="N22" t="s">
        <v>71</v>
      </c>
    </row>
    <row r="23" spans="1:14" x14ac:dyDescent="0.25">
      <c r="A23" t="s">
        <v>717</v>
      </c>
      <c r="B23" t="s">
        <v>752</v>
      </c>
      <c r="C23" t="s">
        <v>719</v>
      </c>
      <c r="D23" t="s">
        <v>719</v>
      </c>
      <c r="E23" t="s">
        <v>745</v>
      </c>
      <c r="F23" t="s">
        <v>173</v>
      </c>
      <c r="G23" t="s">
        <v>172</v>
      </c>
      <c r="H23" t="s">
        <v>165</v>
      </c>
      <c r="I23" t="s">
        <v>762</v>
      </c>
      <c r="J23" t="s">
        <v>754</v>
      </c>
      <c r="K23" t="s">
        <v>763</v>
      </c>
      <c r="L23" t="s">
        <v>71</v>
      </c>
      <c r="M23" t="s">
        <v>764</v>
      </c>
      <c r="N23" t="s">
        <v>71</v>
      </c>
    </row>
    <row r="24" spans="1:14" x14ac:dyDescent="0.25">
      <c r="A24" t="s">
        <v>717</v>
      </c>
      <c r="B24" t="s">
        <v>724</v>
      </c>
      <c r="C24" t="s">
        <v>719</v>
      </c>
      <c r="D24" t="s">
        <v>719</v>
      </c>
      <c r="E24" t="s">
        <v>745</v>
      </c>
      <c r="F24" t="s">
        <v>173</v>
      </c>
      <c r="G24" t="s">
        <v>172</v>
      </c>
      <c r="H24" t="s">
        <v>165</v>
      </c>
      <c r="I24" t="s">
        <v>725</v>
      </c>
      <c r="J24" t="s">
        <v>231</v>
      </c>
      <c r="K24" t="s">
        <v>765</v>
      </c>
      <c r="L24" t="s">
        <v>71</v>
      </c>
      <c r="M24" t="s">
        <v>736</v>
      </c>
      <c r="N24" t="s">
        <v>71</v>
      </c>
    </row>
    <row r="25" spans="1:14" x14ac:dyDescent="0.25">
      <c r="A25" t="s">
        <v>717</v>
      </c>
      <c r="B25" t="s">
        <v>724</v>
      </c>
      <c r="C25" t="s">
        <v>719</v>
      </c>
      <c r="D25" t="s">
        <v>719</v>
      </c>
      <c r="E25" t="s">
        <v>745</v>
      </c>
      <c r="F25" t="s">
        <v>173</v>
      </c>
      <c r="G25" t="s">
        <v>172</v>
      </c>
      <c r="H25" t="s">
        <v>165</v>
      </c>
      <c r="I25" t="s">
        <v>725</v>
      </c>
      <c r="J25" t="s">
        <v>231</v>
      </c>
      <c r="K25" t="s">
        <v>766</v>
      </c>
      <c r="L25" t="s">
        <v>71</v>
      </c>
      <c r="M25" t="s">
        <v>736</v>
      </c>
      <c r="N25" t="s">
        <v>71</v>
      </c>
    </row>
    <row r="26" spans="1:14" x14ac:dyDescent="0.25">
      <c r="A26" t="s">
        <v>717</v>
      </c>
      <c r="B26" t="s">
        <v>724</v>
      </c>
      <c r="C26" t="s">
        <v>719</v>
      </c>
      <c r="D26" t="s">
        <v>719</v>
      </c>
      <c r="E26" t="s">
        <v>745</v>
      </c>
      <c r="F26" t="s">
        <v>173</v>
      </c>
      <c r="G26" t="s">
        <v>172</v>
      </c>
      <c r="H26" t="s">
        <v>165</v>
      </c>
      <c r="I26" t="s">
        <v>725</v>
      </c>
      <c r="J26" t="s">
        <v>231</v>
      </c>
      <c r="K26" t="s">
        <v>767</v>
      </c>
      <c r="L26" t="s">
        <v>71</v>
      </c>
      <c r="M26" t="s">
        <v>736</v>
      </c>
      <c r="N26" t="s">
        <v>71</v>
      </c>
    </row>
    <row r="27" spans="1:14" x14ac:dyDescent="0.25">
      <c r="A27" t="s">
        <v>717</v>
      </c>
      <c r="B27" t="s">
        <v>724</v>
      </c>
      <c r="C27" t="s">
        <v>719</v>
      </c>
      <c r="D27" t="s">
        <v>719</v>
      </c>
      <c r="E27" t="s">
        <v>745</v>
      </c>
      <c r="F27" t="s">
        <v>173</v>
      </c>
      <c r="G27" t="s">
        <v>172</v>
      </c>
      <c r="H27" t="s">
        <v>165</v>
      </c>
      <c r="I27" t="s">
        <v>725</v>
      </c>
      <c r="J27" t="s">
        <v>231</v>
      </c>
      <c r="K27" t="s">
        <v>768</v>
      </c>
      <c r="L27" t="s">
        <v>71</v>
      </c>
      <c r="M27" t="s">
        <v>736</v>
      </c>
      <c r="N27" t="s">
        <v>71</v>
      </c>
    </row>
    <row r="28" spans="1:14" x14ac:dyDescent="0.25">
      <c r="A28" t="s">
        <v>717</v>
      </c>
      <c r="B28" t="s">
        <v>724</v>
      </c>
      <c r="C28" t="s">
        <v>719</v>
      </c>
      <c r="D28" t="s">
        <v>719</v>
      </c>
      <c r="E28" t="s">
        <v>745</v>
      </c>
      <c r="F28" t="s">
        <v>737</v>
      </c>
      <c r="G28" t="s">
        <v>172</v>
      </c>
      <c r="H28" t="s">
        <v>164</v>
      </c>
      <c r="I28" t="s">
        <v>725</v>
      </c>
      <c r="J28" t="s">
        <v>231</v>
      </c>
      <c r="K28" t="s">
        <v>769</v>
      </c>
      <c r="L28" t="s">
        <v>71</v>
      </c>
      <c r="M28" t="s">
        <v>727</v>
      </c>
      <c r="N28" t="s">
        <v>71</v>
      </c>
    </row>
    <row r="29" spans="1:14" x14ac:dyDescent="0.25">
      <c r="A29" t="s">
        <v>717</v>
      </c>
      <c r="B29" t="s">
        <v>752</v>
      </c>
      <c r="C29" t="s">
        <v>719</v>
      </c>
      <c r="D29" t="s">
        <v>719</v>
      </c>
      <c r="E29" t="s">
        <v>745</v>
      </c>
      <c r="F29" t="s">
        <v>737</v>
      </c>
      <c r="G29" t="s">
        <v>172</v>
      </c>
      <c r="H29" t="s">
        <v>164</v>
      </c>
      <c r="I29" t="s">
        <v>759</v>
      </c>
      <c r="J29" t="s">
        <v>754</v>
      </c>
      <c r="K29" t="s">
        <v>770</v>
      </c>
      <c r="L29" t="s">
        <v>71</v>
      </c>
      <c r="M29" t="s">
        <v>761</v>
      </c>
      <c r="N29" t="s">
        <v>71</v>
      </c>
    </row>
    <row r="30" spans="1:14" x14ac:dyDescent="0.25">
      <c r="A30" t="s">
        <v>717</v>
      </c>
      <c r="B30" t="s">
        <v>718</v>
      </c>
      <c r="C30" t="s">
        <v>719</v>
      </c>
      <c r="D30" t="s">
        <v>719</v>
      </c>
      <c r="E30" t="s">
        <v>745</v>
      </c>
      <c r="F30" t="s">
        <v>737</v>
      </c>
      <c r="G30" t="s">
        <v>172</v>
      </c>
      <c r="H30" t="s">
        <v>164</v>
      </c>
      <c r="I30" t="s">
        <v>721</v>
      </c>
      <c r="J30" t="s">
        <v>273</v>
      </c>
      <c r="K30" t="s">
        <v>771</v>
      </c>
      <c r="L30" t="s">
        <v>71</v>
      </c>
      <c r="M30" t="s">
        <v>733</v>
      </c>
      <c r="N30" t="s">
        <v>734</v>
      </c>
    </row>
    <row r="31" spans="1:14" x14ac:dyDescent="0.25">
      <c r="A31" t="s">
        <v>717</v>
      </c>
      <c r="B31" t="s">
        <v>724</v>
      </c>
      <c r="C31" t="s">
        <v>719</v>
      </c>
      <c r="D31" t="s">
        <v>719</v>
      </c>
      <c r="E31" t="s">
        <v>745</v>
      </c>
      <c r="F31" t="s">
        <v>737</v>
      </c>
      <c r="G31" t="s">
        <v>172</v>
      </c>
      <c r="H31" t="s">
        <v>165</v>
      </c>
      <c r="I31" t="s">
        <v>739</v>
      </c>
      <c r="J31" t="s">
        <v>231</v>
      </c>
      <c r="K31" t="s">
        <v>772</v>
      </c>
      <c r="L31" t="s">
        <v>71</v>
      </c>
      <c r="M31" t="s">
        <v>741</v>
      </c>
      <c r="N31" t="s">
        <v>71</v>
      </c>
    </row>
    <row r="32" spans="1:14" x14ac:dyDescent="0.25">
      <c r="A32" t="s">
        <v>717</v>
      </c>
      <c r="B32" t="s">
        <v>724</v>
      </c>
      <c r="C32" t="s">
        <v>719</v>
      </c>
      <c r="D32" t="s">
        <v>719</v>
      </c>
      <c r="E32" t="s">
        <v>745</v>
      </c>
      <c r="F32" t="s">
        <v>737</v>
      </c>
      <c r="G32" t="s">
        <v>172</v>
      </c>
      <c r="H32" t="s">
        <v>165</v>
      </c>
      <c r="I32" t="s">
        <v>739</v>
      </c>
      <c r="J32" t="s">
        <v>231</v>
      </c>
      <c r="K32" t="s">
        <v>773</v>
      </c>
      <c r="L32" t="s">
        <v>71</v>
      </c>
      <c r="M32" t="s">
        <v>741</v>
      </c>
      <c r="N32" t="s">
        <v>71</v>
      </c>
    </row>
    <row r="33" spans="1:14" x14ac:dyDescent="0.25">
      <c r="A33" t="s">
        <v>717</v>
      </c>
      <c r="B33" t="s">
        <v>718</v>
      </c>
      <c r="C33" t="s">
        <v>719</v>
      </c>
      <c r="D33" t="s">
        <v>719</v>
      </c>
      <c r="E33" t="s">
        <v>745</v>
      </c>
      <c r="F33" t="s">
        <v>737</v>
      </c>
      <c r="G33" t="s">
        <v>172</v>
      </c>
      <c r="H33" t="s">
        <v>165</v>
      </c>
      <c r="I33" t="s">
        <v>721</v>
      </c>
      <c r="J33" t="s">
        <v>273</v>
      </c>
      <c r="K33" t="s">
        <v>774</v>
      </c>
      <c r="L33" t="s">
        <v>71</v>
      </c>
      <c r="M33" t="s">
        <v>733</v>
      </c>
      <c r="N33" t="s">
        <v>734</v>
      </c>
    </row>
    <row r="34" spans="1:14" x14ac:dyDescent="0.25">
      <c r="A34" t="s">
        <v>717</v>
      </c>
      <c r="B34" t="s">
        <v>724</v>
      </c>
      <c r="C34" t="s">
        <v>719</v>
      </c>
      <c r="D34" t="s">
        <v>719</v>
      </c>
      <c r="E34" t="s">
        <v>745</v>
      </c>
      <c r="F34" t="s">
        <v>737</v>
      </c>
      <c r="G34" t="s">
        <v>172</v>
      </c>
      <c r="H34" t="s">
        <v>165</v>
      </c>
      <c r="I34" t="s">
        <v>775</v>
      </c>
      <c r="J34" t="s">
        <v>278</v>
      </c>
      <c r="K34" t="s">
        <v>776</v>
      </c>
      <c r="L34" t="s">
        <v>71</v>
      </c>
      <c r="M34" t="s">
        <v>777</v>
      </c>
      <c r="N34" t="s">
        <v>71</v>
      </c>
    </row>
    <row r="35" spans="1:14" x14ac:dyDescent="0.25">
      <c r="A35" t="s">
        <v>717</v>
      </c>
      <c r="B35" t="s">
        <v>718</v>
      </c>
      <c r="C35" t="s">
        <v>719</v>
      </c>
      <c r="D35" t="s">
        <v>719</v>
      </c>
      <c r="E35" t="s">
        <v>778</v>
      </c>
      <c r="F35" t="s">
        <v>173</v>
      </c>
      <c r="G35" t="s">
        <v>172</v>
      </c>
      <c r="H35" t="s">
        <v>164</v>
      </c>
      <c r="I35" t="s">
        <v>721</v>
      </c>
      <c r="J35" t="s">
        <v>273</v>
      </c>
      <c r="K35" t="s">
        <v>779</v>
      </c>
      <c r="L35" t="s">
        <v>71</v>
      </c>
      <c r="M35" t="s">
        <v>723</v>
      </c>
      <c r="N35" t="s">
        <v>71</v>
      </c>
    </row>
    <row r="36" spans="1:14" x14ac:dyDescent="0.25">
      <c r="A36" t="s">
        <v>717</v>
      </c>
      <c r="B36" t="s">
        <v>752</v>
      </c>
      <c r="C36" t="s">
        <v>719</v>
      </c>
      <c r="D36" t="s">
        <v>719</v>
      </c>
      <c r="E36" t="s">
        <v>778</v>
      </c>
      <c r="F36" t="s">
        <v>173</v>
      </c>
      <c r="G36" t="s">
        <v>172</v>
      </c>
      <c r="H36" t="s">
        <v>164</v>
      </c>
      <c r="I36" t="s">
        <v>753</v>
      </c>
      <c r="J36" t="s">
        <v>754</v>
      </c>
      <c r="K36" t="s">
        <v>780</v>
      </c>
      <c r="L36" t="s">
        <v>71</v>
      </c>
      <c r="M36" t="s">
        <v>756</v>
      </c>
      <c r="N36" t="s">
        <v>71</v>
      </c>
    </row>
    <row r="37" spans="1:14" x14ac:dyDescent="0.25">
      <c r="A37" t="s">
        <v>717</v>
      </c>
      <c r="B37" t="s">
        <v>752</v>
      </c>
      <c r="C37" t="s">
        <v>719</v>
      </c>
      <c r="D37" t="s">
        <v>719</v>
      </c>
      <c r="E37" t="s">
        <v>778</v>
      </c>
      <c r="F37" t="s">
        <v>173</v>
      </c>
      <c r="G37" t="s">
        <v>172</v>
      </c>
      <c r="H37" t="s">
        <v>164</v>
      </c>
      <c r="I37" t="s">
        <v>759</v>
      </c>
      <c r="J37" t="s">
        <v>754</v>
      </c>
      <c r="K37" t="s">
        <v>781</v>
      </c>
      <c r="L37" t="s">
        <v>71</v>
      </c>
      <c r="M37" t="s">
        <v>761</v>
      </c>
      <c r="N37" t="s">
        <v>71</v>
      </c>
    </row>
    <row r="38" spans="1:14" x14ac:dyDescent="0.25">
      <c r="A38" t="s">
        <v>717</v>
      </c>
      <c r="B38" t="s">
        <v>752</v>
      </c>
      <c r="C38" t="s">
        <v>719</v>
      </c>
      <c r="D38" t="s">
        <v>719</v>
      </c>
      <c r="E38" t="s">
        <v>778</v>
      </c>
      <c r="F38" t="s">
        <v>173</v>
      </c>
      <c r="G38" t="s">
        <v>172</v>
      </c>
      <c r="H38" t="s">
        <v>164</v>
      </c>
      <c r="I38" t="s">
        <v>759</v>
      </c>
      <c r="J38" t="s">
        <v>754</v>
      </c>
      <c r="K38" t="s">
        <v>782</v>
      </c>
      <c r="L38" t="s">
        <v>71</v>
      </c>
      <c r="M38" t="s">
        <v>783</v>
      </c>
      <c r="N38" t="s">
        <v>71</v>
      </c>
    </row>
    <row r="39" spans="1:14" x14ac:dyDescent="0.25">
      <c r="A39" t="s">
        <v>717</v>
      </c>
      <c r="B39" t="s">
        <v>718</v>
      </c>
      <c r="C39" t="s">
        <v>719</v>
      </c>
      <c r="D39" t="s">
        <v>719</v>
      </c>
      <c r="E39" t="s">
        <v>778</v>
      </c>
      <c r="F39" t="s">
        <v>173</v>
      </c>
      <c r="G39" t="s">
        <v>172</v>
      </c>
      <c r="H39" t="s">
        <v>164</v>
      </c>
      <c r="I39" t="s">
        <v>721</v>
      </c>
      <c r="J39" t="s">
        <v>273</v>
      </c>
      <c r="K39" t="s">
        <v>784</v>
      </c>
      <c r="L39" t="s">
        <v>71</v>
      </c>
      <c r="M39" t="s">
        <v>733</v>
      </c>
      <c r="N39" t="s">
        <v>734</v>
      </c>
    </row>
    <row r="40" spans="1:14" x14ac:dyDescent="0.25">
      <c r="A40" t="s">
        <v>717</v>
      </c>
      <c r="B40" t="s">
        <v>752</v>
      </c>
      <c r="C40" t="s">
        <v>719</v>
      </c>
      <c r="D40" t="s">
        <v>719</v>
      </c>
      <c r="E40" t="s">
        <v>778</v>
      </c>
      <c r="F40" t="s">
        <v>173</v>
      </c>
      <c r="G40" t="s">
        <v>172</v>
      </c>
      <c r="H40" t="s">
        <v>164</v>
      </c>
      <c r="I40" t="s">
        <v>785</v>
      </c>
      <c r="J40" t="s">
        <v>754</v>
      </c>
      <c r="K40" t="s">
        <v>786</v>
      </c>
      <c r="L40" t="s">
        <v>71</v>
      </c>
      <c r="M40" t="s">
        <v>787</v>
      </c>
      <c r="N40" t="s">
        <v>71</v>
      </c>
    </row>
    <row r="41" spans="1:14" x14ac:dyDescent="0.25">
      <c r="A41" t="s">
        <v>717</v>
      </c>
      <c r="B41" t="s">
        <v>724</v>
      </c>
      <c r="C41" t="s">
        <v>719</v>
      </c>
      <c r="D41" t="s">
        <v>719</v>
      </c>
      <c r="E41" t="s">
        <v>778</v>
      </c>
      <c r="F41" t="s">
        <v>173</v>
      </c>
      <c r="G41" t="s">
        <v>172</v>
      </c>
      <c r="H41" t="s">
        <v>165</v>
      </c>
      <c r="I41" t="s">
        <v>725</v>
      </c>
      <c r="J41" t="s">
        <v>231</v>
      </c>
      <c r="K41" t="s">
        <v>788</v>
      </c>
      <c r="L41" t="s">
        <v>71</v>
      </c>
      <c r="M41" t="s">
        <v>727</v>
      </c>
      <c r="N41" t="s">
        <v>71</v>
      </c>
    </row>
    <row r="42" spans="1:14" x14ac:dyDescent="0.25">
      <c r="A42" t="s">
        <v>717</v>
      </c>
      <c r="B42" t="s">
        <v>724</v>
      </c>
      <c r="C42" t="s">
        <v>719</v>
      </c>
      <c r="D42" t="s">
        <v>719</v>
      </c>
      <c r="E42" t="s">
        <v>778</v>
      </c>
      <c r="F42" t="s">
        <v>173</v>
      </c>
      <c r="G42" t="s">
        <v>172</v>
      </c>
      <c r="H42" t="s">
        <v>165</v>
      </c>
      <c r="I42" t="s">
        <v>725</v>
      </c>
      <c r="J42" t="s">
        <v>231</v>
      </c>
      <c r="K42" t="s">
        <v>789</v>
      </c>
      <c r="L42" t="s">
        <v>71</v>
      </c>
      <c r="M42" t="s">
        <v>727</v>
      </c>
      <c r="N42" t="s">
        <v>71</v>
      </c>
    </row>
    <row r="43" spans="1:14" x14ac:dyDescent="0.25">
      <c r="A43" t="s">
        <v>717</v>
      </c>
      <c r="B43" t="s">
        <v>724</v>
      </c>
      <c r="C43" t="s">
        <v>719</v>
      </c>
      <c r="D43" t="s">
        <v>719</v>
      </c>
      <c r="E43" t="s">
        <v>778</v>
      </c>
      <c r="F43" t="s">
        <v>173</v>
      </c>
      <c r="G43" t="s">
        <v>172</v>
      </c>
      <c r="H43" t="s">
        <v>165</v>
      </c>
      <c r="I43" t="s">
        <v>725</v>
      </c>
      <c r="J43" t="s">
        <v>231</v>
      </c>
      <c r="K43" t="s">
        <v>790</v>
      </c>
      <c r="L43" t="s">
        <v>71</v>
      </c>
      <c r="M43" t="s">
        <v>727</v>
      </c>
      <c r="N43" t="s">
        <v>71</v>
      </c>
    </row>
    <row r="44" spans="1:14" x14ac:dyDescent="0.25">
      <c r="A44" t="s">
        <v>717</v>
      </c>
      <c r="B44" t="s">
        <v>724</v>
      </c>
      <c r="C44" t="s">
        <v>719</v>
      </c>
      <c r="D44" t="s">
        <v>719</v>
      </c>
      <c r="E44" t="s">
        <v>778</v>
      </c>
      <c r="F44" t="s">
        <v>173</v>
      </c>
      <c r="G44" t="s">
        <v>172</v>
      </c>
      <c r="H44" t="s">
        <v>165</v>
      </c>
      <c r="I44" t="s">
        <v>725</v>
      </c>
      <c r="J44" t="s">
        <v>231</v>
      </c>
      <c r="K44" t="s">
        <v>791</v>
      </c>
      <c r="L44" t="s">
        <v>71</v>
      </c>
      <c r="M44" t="s">
        <v>727</v>
      </c>
      <c r="N44" t="s">
        <v>71</v>
      </c>
    </row>
    <row r="45" spans="1:14" x14ac:dyDescent="0.25">
      <c r="A45" t="s">
        <v>717</v>
      </c>
      <c r="B45" t="s">
        <v>752</v>
      </c>
      <c r="C45" t="s">
        <v>719</v>
      </c>
      <c r="D45" t="s">
        <v>719</v>
      </c>
      <c r="E45" t="s">
        <v>778</v>
      </c>
      <c r="F45" t="s">
        <v>173</v>
      </c>
      <c r="G45" t="s">
        <v>172</v>
      </c>
      <c r="H45" t="s">
        <v>165</v>
      </c>
      <c r="I45" t="s">
        <v>792</v>
      </c>
      <c r="J45" t="s">
        <v>754</v>
      </c>
      <c r="K45" t="s">
        <v>793</v>
      </c>
      <c r="L45" t="s">
        <v>71</v>
      </c>
      <c r="M45" t="s">
        <v>794</v>
      </c>
      <c r="N45" t="s">
        <v>71</v>
      </c>
    </row>
    <row r="46" spans="1:14" x14ac:dyDescent="0.25">
      <c r="A46" t="s">
        <v>717</v>
      </c>
      <c r="B46" t="s">
        <v>724</v>
      </c>
      <c r="C46" t="s">
        <v>719</v>
      </c>
      <c r="D46" t="s">
        <v>719</v>
      </c>
      <c r="E46" t="s">
        <v>778</v>
      </c>
      <c r="F46" t="s">
        <v>173</v>
      </c>
      <c r="G46" t="s">
        <v>172</v>
      </c>
      <c r="H46" t="s">
        <v>165</v>
      </c>
      <c r="I46" t="s">
        <v>775</v>
      </c>
      <c r="J46" t="s">
        <v>278</v>
      </c>
      <c r="K46" t="s">
        <v>795</v>
      </c>
      <c r="L46" t="s">
        <v>71</v>
      </c>
      <c r="M46" t="s">
        <v>777</v>
      </c>
      <c r="N46" t="s">
        <v>71</v>
      </c>
    </row>
    <row r="47" spans="1:14" x14ac:dyDescent="0.25">
      <c r="A47" t="s">
        <v>717</v>
      </c>
      <c r="B47" t="s">
        <v>724</v>
      </c>
      <c r="C47" t="s">
        <v>719</v>
      </c>
      <c r="D47" t="s">
        <v>719</v>
      </c>
      <c r="E47" t="s">
        <v>778</v>
      </c>
      <c r="F47" t="s">
        <v>173</v>
      </c>
      <c r="G47" t="s">
        <v>172</v>
      </c>
      <c r="H47" t="s">
        <v>165</v>
      </c>
      <c r="I47" t="s">
        <v>775</v>
      </c>
      <c r="J47" t="s">
        <v>278</v>
      </c>
      <c r="K47" t="s">
        <v>796</v>
      </c>
      <c r="L47" t="s">
        <v>71</v>
      </c>
      <c r="M47" t="s">
        <v>777</v>
      </c>
      <c r="N47" t="s">
        <v>71</v>
      </c>
    </row>
    <row r="48" spans="1:14" x14ac:dyDescent="0.25">
      <c r="A48" t="s">
        <v>717</v>
      </c>
      <c r="B48" t="s">
        <v>724</v>
      </c>
      <c r="C48" t="s">
        <v>719</v>
      </c>
      <c r="D48" t="s">
        <v>719</v>
      </c>
      <c r="E48" t="s">
        <v>778</v>
      </c>
      <c r="F48" t="s">
        <v>173</v>
      </c>
      <c r="G48" t="s">
        <v>172</v>
      </c>
      <c r="H48" t="s">
        <v>165</v>
      </c>
      <c r="I48" t="s">
        <v>725</v>
      </c>
      <c r="J48" t="s">
        <v>231</v>
      </c>
      <c r="K48" t="s">
        <v>797</v>
      </c>
      <c r="L48" t="s">
        <v>71</v>
      </c>
      <c r="M48" t="s">
        <v>736</v>
      </c>
      <c r="N48" t="s">
        <v>71</v>
      </c>
    </row>
    <row r="49" spans="1:14" x14ac:dyDescent="0.25">
      <c r="A49" t="s">
        <v>717</v>
      </c>
      <c r="B49" t="s">
        <v>752</v>
      </c>
      <c r="C49" t="s">
        <v>719</v>
      </c>
      <c r="D49" t="s">
        <v>719</v>
      </c>
      <c r="E49" t="s">
        <v>778</v>
      </c>
      <c r="F49" t="s">
        <v>173</v>
      </c>
      <c r="G49" t="s">
        <v>172</v>
      </c>
      <c r="H49" t="s">
        <v>165</v>
      </c>
      <c r="I49" t="s">
        <v>759</v>
      </c>
      <c r="J49" t="s">
        <v>754</v>
      </c>
      <c r="K49" t="s">
        <v>798</v>
      </c>
      <c r="L49" t="s">
        <v>71</v>
      </c>
      <c r="M49" t="s">
        <v>783</v>
      </c>
      <c r="N49" t="s">
        <v>71</v>
      </c>
    </row>
    <row r="50" spans="1:14" x14ac:dyDescent="0.25">
      <c r="A50" t="s">
        <v>717</v>
      </c>
      <c r="B50" t="s">
        <v>724</v>
      </c>
      <c r="C50" t="s">
        <v>719</v>
      </c>
      <c r="D50" t="s">
        <v>719</v>
      </c>
      <c r="E50" t="s">
        <v>778</v>
      </c>
      <c r="F50" t="s">
        <v>737</v>
      </c>
      <c r="G50" t="s">
        <v>172</v>
      </c>
      <c r="H50" t="s">
        <v>165</v>
      </c>
      <c r="I50" t="s">
        <v>725</v>
      </c>
      <c r="J50" t="s">
        <v>231</v>
      </c>
      <c r="K50" t="s">
        <v>799</v>
      </c>
      <c r="L50" t="s">
        <v>71</v>
      </c>
      <c r="M50" t="s">
        <v>727</v>
      </c>
      <c r="N50" t="s">
        <v>71</v>
      </c>
    </row>
    <row r="51" spans="1:14" x14ac:dyDescent="0.25">
      <c r="A51" t="s">
        <v>717</v>
      </c>
      <c r="B51" t="s">
        <v>800</v>
      </c>
      <c r="C51" t="s">
        <v>719</v>
      </c>
      <c r="D51" t="s">
        <v>719</v>
      </c>
      <c r="E51" t="s">
        <v>778</v>
      </c>
      <c r="F51" t="s">
        <v>737</v>
      </c>
      <c r="G51" t="s">
        <v>172</v>
      </c>
      <c r="H51" t="s">
        <v>165</v>
      </c>
      <c r="I51" t="s">
        <v>801</v>
      </c>
      <c r="J51" t="s">
        <v>249</v>
      </c>
      <c r="K51" t="s">
        <v>802</v>
      </c>
      <c r="L51" t="s">
        <v>71</v>
      </c>
      <c r="M51" t="s">
        <v>803</v>
      </c>
      <c r="N51" t="s">
        <v>71</v>
      </c>
    </row>
    <row r="52" spans="1:14" x14ac:dyDescent="0.25">
      <c r="A52" t="s">
        <v>717</v>
      </c>
      <c r="B52" t="s">
        <v>718</v>
      </c>
      <c r="C52" t="s">
        <v>719</v>
      </c>
      <c r="D52" t="s">
        <v>719</v>
      </c>
      <c r="E52" t="s">
        <v>778</v>
      </c>
      <c r="F52" t="s">
        <v>737</v>
      </c>
      <c r="G52" t="s">
        <v>172</v>
      </c>
      <c r="H52" t="s">
        <v>165</v>
      </c>
      <c r="I52" t="s">
        <v>721</v>
      </c>
      <c r="J52" t="s">
        <v>273</v>
      </c>
      <c r="K52" t="s">
        <v>804</v>
      </c>
      <c r="L52" t="s">
        <v>71</v>
      </c>
      <c r="M52" t="s">
        <v>733</v>
      </c>
      <c r="N52" t="s">
        <v>734</v>
      </c>
    </row>
    <row r="53" spans="1:14" x14ac:dyDescent="0.25">
      <c r="A53" t="s">
        <v>717</v>
      </c>
      <c r="B53" t="s">
        <v>800</v>
      </c>
      <c r="C53" t="s">
        <v>719</v>
      </c>
      <c r="D53" t="s">
        <v>719</v>
      </c>
      <c r="E53" t="s">
        <v>778</v>
      </c>
      <c r="F53" t="s">
        <v>737</v>
      </c>
      <c r="G53" t="s">
        <v>172</v>
      </c>
      <c r="H53" t="s">
        <v>165</v>
      </c>
      <c r="I53" t="s">
        <v>805</v>
      </c>
      <c r="J53" t="s">
        <v>249</v>
      </c>
      <c r="K53" t="s">
        <v>806</v>
      </c>
      <c r="L53" t="s">
        <v>71</v>
      </c>
      <c r="M53" t="s">
        <v>807</v>
      </c>
      <c r="N53" t="s">
        <v>808</v>
      </c>
    </row>
    <row r="54" spans="1:14" x14ac:dyDescent="0.25">
      <c r="A54" t="s">
        <v>717</v>
      </c>
      <c r="B54" t="s">
        <v>752</v>
      </c>
      <c r="C54" t="s">
        <v>719</v>
      </c>
      <c r="D54" t="s">
        <v>719</v>
      </c>
      <c r="E54" t="s">
        <v>778</v>
      </c>
      <c r="F54" t="s">
        <v>737</v>
      </c>
      <c r="G54" t="s">
        <v>172</v>
      </c>
      <c r="H54" t="s">
        <v>165</v>
      </c>
      <c r="I54" t="s">
        <v>792</v>
      </c>
      <c r="J54" t="s">
        <v>754</v>
      </c>
      <c r="K54" t="s">
        <v>809</v>
      </c>
      <c r="L54" t="s">
        <v>71</v>
      </c>
      <c r="M54" t="s">
        <v>810</v>
      </c>
      <c r="N54" t="s">
        <v>71</v>
      </c>
    </row>
    <row r="55" spans="1:14" x14ac:dyDescent="0.25">
      <c r="A55" t="s">
        <v>717</v>
      </c>
      <c r="B55" t="s">
        <v>724</v>
      </c>
      <c r="C55" t="s">
        <v>719</v>
      </c>
      <c r="D55" t="s">
        <v>719</v>
      </c>
      <c r="E55" t="s">
        <v>811</v>
      </c>
      <c r="F55" t="s">
        <v>173</v>
      </c>
      <c r="G55" t="s">
        <v>172</v>
      </c>
      <c r="H55" t="s">
        <v>164</v>
      </c>
      <c r="I55" t="s">
        <v>725</v>
      </c>
      <c r="J55" t="s">
        <v>231</v>
      </c>
      <c r="K55" t="s">
        <v>812</v>
      </c>
      <c r="L55" t="s">
        <v>71</v>
      </c>
      <c r="M55" t="s">
        <v>727</v>
      </c>
      <c r="N55" t="s">
        <v>71</v>
      </c>
    </row>
    <row r="56" spans="1:14" x14ac:dyDescent="0.25">
      <c r="A56" t="s">
        <v>717</v>
      </c>
      <c r="B56" t="s">
        <v>724</v>
      </c>
      <c r="C56" t="s">
        <v>719</v>
      </c>
      <c r="D56" t="s">
        <v>719</v>
      </c>
      <c r="E56" t="s">
        <v>811</v>
      </c>
      <c r="F56" t="s">
        <v>173</v>
      </c>
      <c r="G56" t="s">
        <v>172</v>
      </c>
      <c r="H56" t="s">
        <v>164</v>
      </c>
      <c r="I56" t="s">
        <v>725</v>
      </c>
      <c r="J56" t="s">
        <v>231</v>
      </c>
      <c r="K56" t="s">
        <v>546</v>
      </c>
      <c r="L56" t="s">
        <v>71</v>
      </c>
      <c r="M56" t="s">
        <v>727</v>
      </c>
      <c r="N56" t="s">
        <v>71</v>
      </c>
    </row>
    <row r="57" spans="1:14" x14ac:dyDescent="0.25">
      <c r="A57" t="s">
        <v>717</v>
      </c>
      <c r="B57" t="s">
        <v>752</v>
      </c>
      <c r="C57" t="s">
        <v>719</v>
      </c>
      <c r="D57" t="s">
        <v>719</v>
      </c>
      <c r="E57" t="s">
        <v>811</v>
      </c>
      <c r="F57" t="s">
        <v>173</v>
      </c>
      <c r="G57" t="s">
        <v>172</v>
      </c>
      <c r="H57" t="s">
        <v>164</v>
      </c>
      <c r="I57" t="s">
        <v>759</v>
      </c>
      <c r="J57" t="s">
        <v>754</v>
      </c>
      <c r="K57" t="s">
        <v>500</v>
      </c>
      <c r="L57" t="s">
        <v>71</v>
      </c>
      <c r="M57" t="s">
        <v>813</v>
      </c>
      <c r="N57" t="s">
        <v>71</v>
      </c>
    </row>
    <row r="58" spans="1:14" x14ac:dyDescent="0.25">
      <c r="A58" t="s">
        <v>717</v>
      </c>
      <c r="B58" t="s">
        <v>718</v>
      </c>
      <c r="C58" t="s">
        <v>719</v>
      </c>
      <c r="D58" t="s">
        <v>719</v>
      </c>
      <c r="E58" t="s">
        <v>811</v>
      </c>
      <c r="F58" t="s">
        <v>173</v>
      </c>
      <c r="G58" t="s">
        <v>172</v>
      </c>
      <c r="H58" t="s">
        <v>164</v>
      </c>
      <c r="I58" t="s">
        <v>721</v>
      </c>
      <c r="J58" t="s">
        <v>273</v>
      </c>
      <c r="K58" t="s">
        <v>814</v>
      </c>
      <c r="L58" t="s">
        <v>71</v>
      </c>
      <c r="M58" t="s">
        <v>733</v>
      </c>
      <c r="N58" t="s">
        <v>734</v>
      </c>
    </row>
    <row r="59" spans="1:14" x14ac:dyDescent="0.25">
      <c r="A59" t="s">
        <v>717</v>
      </c>
      <c r="B59" t="s">
        <v>718</v>
      </c>
      <c r="C59" t="s">
        <v>719</v>
      </c>
      <c r="D59" t="s">
        <v>719</v>
      </c>
      <c r="E59" t="s">
        <v>811</v>
      </c>
      <c r="F59" t="s">
        <v>173</v>
      </c>
      <c r="G59" t="s">
        <v>172</v>
      </c>
      <c r="H59" t="s">
        <v>164</v>
      </c>
      <c r="I59" t="s">
        <v>721</v>
      </c>
      <c r="J59" t="s">
        <v>273</v>
      </c>
      <c r="K59" t="s">
        <v>499</v>
      </c>
      <c r="L59" t="s">
        <v>71</v>
      </c>
      <c r="M59" t="s">
        <v>733</v>
      </c>
      <c r="N59" t="s">
        <v>734</v>
      </c>
    </row>
    <row r="60" spans="1:14" x14ac:dyDescent="0.25">
      <c r="A60" t="s">
        <v>717</v>
      </c>
      <c r="B60" t="s">
        <v>724</v>
      </c>
      <c r="C60" t="s">
        <v>719</v>
      </c>
      <c r="D60" t="s">
        <v>719</v>
      </c>
      <c r="E60" t="s">
        <v>811</v>
      </c>
      <c r="F60" t="s">
        <v>173</v>
      </c>
      <c r="G60" t="s">
        <v>172</v>
      </c>
      <c r="H60" t="s">
        <v>164</v>
      </c>
      <c r="I60" t="s">
        <v>775</v>
      </c>
      <c r="J60" t="s">
        <v>278</v>
      </c>
      <c r="K60" t="s">
        <v>498</v>
      </c>
      <c r="L60" t="s">
        <v>71</v>
      </c>
      <c r="M60" t="s">
        <v>777</v>
      </c>
      <c r="N60" t="s">
        <v>71</v>
      </c>
    </row>
    <row r="61" spans="1:14" x14ac:dyDescent="0.25">
      <c r="A61" t="s">
        <v>717</v>
      </c>
      <c r="B61" t="s">
        <v>724</v>
      </c>
      <c r="C61" t="s">
        <v>719</v>
      </c>
      <c r="D61" t="s">
        <v>719</v>
      </c>
      <c r="E61" t="s">
        <v>811</v>
      </c>
      <c r="F61" t="s">
        <v>173</v>
      </c>
      <c r="G61" t="s">
        <v>172</v>
      </c>
      <c r="H61" t="s">
        <v>165</v>
      </c>
      <c r="I61" t="s">
        <v>725</v>
      </c>
      <c r="J61" t="s">
        <v>231</v>
      </c>
      <c r="K61" t="s">
        <v>518</v>
      </c>
      <c r="L61" t="s">
        <v>71</v>
      </c>
      <c r="M61" t="s">
        <v>727</v>
      </c>
      <c r="N61" t="s">
        <v>71</v>
      </c>
    </row>
    <row r="62" spans="1:14" x14ac:dyDescent="0.25">
      <c r="A62" t="s">
        <v>717</v>
      </c>
      <c r="B62" t="s">
        <v>752</v>
      </c>
      <c r="C62" t="s">
        <v>719</v>
      </c>
      <c r="D62" t="s">
        <v>719</v>
      </c>
      <c r="E62" t="s">
        <v>811</v>
      </c>
      <c r="F62" t="s">
        <v>173</v>
      </c>
      <c r="G62" t="s">
        <v>172</v>
      </c>
      <c r="H62" t="s">
        <v>165</v>
      </c>
      <c r="I62" t="s">
        <v>762</v>
      </c>
      <c r="J62" t="s">
        <v>754</v>
      </c>
      <c r="K62" t="s">
        <v>517</v>
      </c>
      <c r="L62" t="s">
        <v>71</v>
      </c>
      <c r="M62" t="s">
        <v>815</v>
      </c>
      <c r="N62" t="s">
        <v>71</v>
      </c>
    </row>
    <row r="63" spans="1:14" x14ac:dyDescent="0.25">
      <c r="A63" t="s">
        <v>717</v>
      </c>
      <c r="B63" t="s">
        <v>800</v>
      </c>
      <c r="C63" t="s">
        <v>719</v>
      </c>
      <c r="D63" t="s">
        <v>719</v>
      </c>
      <c r="E63" t="s">
        <v>811</v>
      </c>
      <c r="F63" t="s">
        <v>173</v>
      </c>
      <c r="G63" t="s">
        <v>172</v>
      </c>
      <c r="H63" t="s">
        <v>165</v>
      </c>
      <c r="I63" t="s">
        <v>816</v>
      </c>
      <c r="J63" t="s">
        <v>249</v>
      </c>
      <c r="K63" t="s">
        <v>817</v>
      </c>
      <c r="L63" t="s">
        <v>71</v>
      </c>
      <c r="M63" t="s">
        <v>808</v>
      </c>
      <c r="N63" t="s">
        <v>71</v>
      </c>
    </row>
    <row r="64" spans="1:14" x14ac:dyDescent="0.25">
      <c r="A64" t="s">
        <v>717</v>
      </c>
      <c r="B64" t="s">
        <v>752</v>
      </c>
      <c r="C64" t="s">
        <v>719</v>
      </c>
      <c r="D64" t="s">
        <v>719</v>
      </c>
      <c r="E64" t="s">
        <v>811</v>
      </c>
      <c r="F64" t="s">
        <v>173</v>
      </c>
      <c r="G64" t="s">
        <v>172</v>
      </c>
      <c r="H64" t="s">
        <v>165</v>
      </c>
      <c r="I64" t="s">
        <v>759</v>
      </c>
      <c r="J64" t="s">
        <v>754</v>
      </c>
      <c r="K64" t="s">
        <v>520</v>
      </c>
      <c r="L64" t="s">
        <v>71</v>
      </c>
      <c r="M64" t="s">
        <v>783</v>
      </c>
      <c r="N64" t="s">
        <v>71</v>
      </c>
    </row>
    <row r="65" spans="1:14" x14ac:dyDescent="0.25">
      <c r="A65" t="s">
        <v>717</v>
      </c>
      <c r="B65" t="s">
        <v>752</v>
      </c>
      <c r="C65" t="s">
        <v>719</v>
      </c>
      <c r="D65" t="s">
        <v>719</v>
      </c>
      <c r="E65" t="s">
        <v>811</v>
      </c>
      <c r="F65" t="s">
        <v>173</v>
      </c>
      <c r="G65" t="s">
        <v>172</v>
      </c>
      <c r="H65" t="s">
        <v>165</v>
      </c>
      <c r="I65" t="s">
        <v>753</v>
      </c>
      <c r="J65" t="s">
        <v>754</v>
      </c>
      <c r="K65" t="s">
        <v>519</v>
      </c>
      <c r="L65" t="s">
        <v>71</v>
      </c>
      <c r="M65" t="s">
        <v>818</v>
      </c>
      <c r="N65" t="s">
        <v>71</v>
      </c>
    </row>
    <row r="66" spans="1:14" x14ac:dyDescent="0.25">
      <c r="A66" t="s">
        <v>717</v>
      </c>
      <c r="B66" t="s">
        <v>724</v>
      </c>
      <c r="C66" t="s">
        <v>719</v>
      </c>
      <c r="D66" t="s">
        <v>719</v>
      </c>
      <c r="E66" t="s">
        <v>811</v>
      </c>
      <c r="F66" t="s">
        <v>737</v>
      </c>
      <c r="G66" t="s">
        <v>172</v>
      </c>
      <c r="H66" t="s">
        <v>165</v>
      </c>
      <c r="I66" t="s">
        <v>819</v>
      </c>
      <c r="J66" t="s">
        <v>231</v>
      </c>
      <c r="K66" t="s">
        <v>567</v>
      </c>
      <c r="L66" t="s">
        <v>71</v>
      </c>
      <c r="M66" t="s">
        <v>820</v>
      </c>
      <c r="N66" t="s">
        <v>71</v>
      </c>
    </row>
    <row r="67" spans="1:14" x14ac:dyDescent="0.25">
      <c r="A67" t="s">
        <v>717</v>
      </c>
      <c r="B67" t="s">
        <v>724</v>
      </c>
      <c r="C67" t="s">
        <v>719</v>
      </c>
      <c r="D67" t="s">
        <v>719</v>
      </c>
      <c r="E67" t="s">
        <v>811</v>
      </c>
      <c r="F67" t="s">
        <v>737</v>
      </c>
      <c r="G67" t="s">
        <v>172</v>
      </c>
      <c r="H67" t="s">
        <v>165</v>
      </c>
      <c r="I67" t="s">
        <v>819</v>
      </c>
      <c r="J67" t="s">
        <v>231</v>
      </c>
      <c r="K67" t="s">
        <v>821</v>
      </c>
      <c r="L67" t="s">
        <v>71</v>
      </c>
      <c r="M67" t="s">
        <v>820</v>
      </c>
      <c r="N67" t="s">
        <v>71</v>
      </c>
    </row>
    <row r="68" spans="1:14" x14ac:dyDescent="0.25">
      <c r="A68" t="s">
        <v>717</v>
      </c>
      <c r="B68" t="s">
        <v>724</v>
      </c>
      <c r="C68" t="s">
        <v>719</v>
      </c>
      <c r="D68" t="s">
        <v>719</v>
      </c>
      <c r="E68" t="s">
        <v>811</v>
      </c>
      <c r="F68" t="s">
        <v>737</v>
      </c>
      <c r="G68" t="s">
        <v>172</v>
      </c>
      <c r="H68" t="s">
        <v>165</v>
      </c>
      <c r="I68" t="s">
        <v>819</v>
      </c>
      <c r="J68" t="s">
        <v>231</v>
      </c>
      <c r="K68" t="s">
        <v>539</v>
      </c>
      <c r="L68" t="s">
        <v>71</v>
      </c>
      <c r="M68" t="s">
        <v>820</v>
      </c>
      <c r="N68" t="s">
        <v>71</v>
      </c>
    </row>
    <row r="69" spans="1:14" x14ac:dyDescent="0.25">
      <c r="A69" t="s">
        <v>717</v>
      </c>
      <c r="B69" t="s">
        <v>724</v>
      </c>
      <c r="C69" t="s">
        <v>719</v>
      </c>
      <c r="D69" t="s">
        <v>719</v>
      </c>
      <c r="E69" t="s">
        <v>811</v>
      </c>
      <c r="F69" t="s">
        <v>737</v>
      </c>
      <c r="G69" t="s">
        <v>172</v>
      </c>
      <c r="H69" t="s">
        <v>165</v>
      </c>
      <c r="I69" t="s">
        <v>739</v>
      </c>
      <c r="J69" t="s">
        <v>231</v>
      </c>
      <c r="K69" t="s">
        <v>822</v>
      </c>
      <c r="L69" t="s">
        <v>71</v>
      </c>
      <c r="M69" t="s">
        <v>741</v>
      </c>
      <c r="N69" t="s">
        <v>71</v>
      </c>
    </row>
    <row r="70" spans="1:14" x14ac:dyDescent="0.25">
      <c r="A70" t="s">
        <v>717</v>
      </c>
      <c r="B70" t="s">
        <v>724</v>
      </c>
      <c r="C70" t="s">
        <v>719</v>
      </c>
      <c r="D70" t="s">
        <v>719</v>
      </c>
      <c r="E70" t="s">
        <v>811</v>
      </c>
      <c r="F70" t="s">
        <v>737</v>
      </c>
      <c r="G70" t="s">
        <v>172</v>
      </c>
      <c r="H70" t="s">
        <v>165</v>
      </c>
      <c r="I70" t="s">
        <v>739</v>
      </c>
      <c r="J70" t="s">
        <v>231</v>
      </c>
      <c r="K70" t="s">
        <v>538</v>
      </c>
      <c r="L70" t="s">
        <v>71</v>
      </c>
      <c r="M70" t="s">
        <v>741</v>
      </c>
      <c r="N70" t="s">
        <v>71</v>
      </c>
    </row>
    <row r="71" spans="1:14" x14ac:dyDescent="0.25">
      <c r="A71" t="s">
        <v>717</v>
      </c>
      <c r="B71" t="s">
        <v>724</v>
      </c>
      <c r="C71" t="s">
        <v>719</v>
      </c>
      <c r="D71" t="s">
        <v>719</v>
      </c>
      <c r="E71" t="s">
        <v>811</v>
      </c>
      <c r="F71" t="s">
        <v>737</v>
      </c>
      <c r="G71" t="s">
        <v>172</v>
      </c>
      <c r="H71" t="s">
        <v>165</v>
      </c>
      <c r="I71" t="s">
        <v>739</v>
      </c>
      <c r="J71" t="s">
        <v>231</v>
      </c>
      <c r="K71" t="s">
        <v>540</v>
      </c>
      <c r="L71" t="s">
        <v>71</v>
      </c>
      <c r="M71" t="s">
        <v>741</v>
      </c>
      <c r="N71" t="s">
        <v>71</v>
      </c>
    </row>
    <row r="72" spans="1:14" x14ac:dyDescent="0.25">
      <c r="A72" t="s">
        <v>717</v>
      </c>
      <c r="B72" t="s">
        <v>800</v>
      </c>
      <c r="C72" t="s">
        <v>719</v>
      </c>
      <c r="D72" t="s">
        <v>719</v>
      </c>
      <c r="E72" t="s">
        <v>811</v>
      </c>
      <c r="F72" t="s">
        <v>737</v>
      </c>
      <c r="G72" t="s">
        <v>172</v>
      </c>
      <c r="H72" t="s">
        <v>165</v>
      </c>
      <c r="I72" t="s">
        <v>801</v>
      </c>
      <c r="J72" t="s">
        <v>249</v>
      </c>
      <c r="K72" t="s">
        <v>823</v>
      </c>
      <c r="L72" t="s">
        <v>71</v>
      </c>
      <c r="M72" t="s">
        <v>824</v>
      </c>
      <c r="N72" t="s">
        <v>71</v>
      </c>
    </row>
    <row r="73" spans="1:14" x14ac:dyDescent="0.25">
      <c r="A73" t="s">
        <v>717</v>
      </c>
      <c r="B73" t="s">
        <v>724</v>
      </c>
      <c r="C73" t="s">
        <v>719</v>
      </c>
      <c r="D73" t="s">
        <v>719</v>
      </c>
      <c r="E73" t="s">
        <v>825</v>
      </c>
      <c r="F73" t="s">
        <v>173</v>
      </c>
      <c r="G73" t="s">
        <v>172</v>
      </c>
      <c r="H73" t="s">
        <v>164</v>
      </c>
      <c r="I73" t="s">
        <v>725</v>
      </c>
      <c r="J73" t="s">
        <v>231</v>
      </c>
      <c r="K73" t="s">
        <v>826</v>
      </c>
      <c r="L73" t="s">
        <v>71</v>
      </c>
      <c r="M73" t="s">
        <v>727</v>
      </c>
      <c r="N73" t="s">
        <v>71</v>
      </c>
    </row>
    <row r="74" spans="1:14" x14ac:dyDescent="0.25">
      <c r="A74" t="s">
        <v>717</v>
      </c>
      <c r="B74" t="s">
        <v>724</v>
      </c>
      <c r="C74" t="s">
        <v>719</v>
      </c>
      <c r="D74" t="s">
        <v>719</v>
      </c>
      <c r="E74" t="s">
        <v>825</v>
      </c>
      <c r="F74" t="s">
        <v>173</v>
      </c>
      <c r="G74" t="s">
        <v>172</v>
      </c>
      <c r="H74" t="s">
        <v>164</v>
      </c>
      <c r="I74" t="s">
        <v>725</v>
      </c>
      <c r="J74" t="s">
        <v>231</v>
      </c>
      <c r="K74" t="s">
        <v>509</v>
      </c>
      <c r="L74" t="s">
        <v>71</v>
      </c>
      <c r="M74" t="s">
        <v>727</v>
      </c>
      <c r="N74" t="s">
        <v>71</v>
      </c>
    </row>
    <row r="75" spans="1:14" x14ac:dyDescent="0.25">
      <c r="A75" t="s">
        <v>717</v>
      </c>
      <c r="B75" t="s">
        <v>724</v>
      </c>
      <c r="C75" t="s">
        <v>719</v>
      </c>
      <c r="D75" t="s">
        <v>719</v>
      </c>
      <c r="E75" t="s">
        <v>825</v>
      </c>
      <c r="F75" t="s">
        <v>173</v>
      </c>
      <c r="G75" t="s">
        <v>172</v>
      </c>
      <c r="H75" t="s">
        <v>164</v>
      </c>
      <c r="I75" t="s">
        <v>729</v>
      </c>
      <c r="J75" t="s">
        <v>231</v>
      </c>
      <c r="K75" t="s">
        <v>827</v>
      </c>
      <c r="L75" t="s">
        <v>71</v>
      </c>
      <c r="M75" t="s">
        <v>731</v>
      </c>
      <c r="N75" t="s">
        <v>71</v>
      </c>
    </row>
    <row r="76" spans="1:14" x14ac:dyDescent="0.25">
      <c r="A76" t="s">
        <v>717</v>
      </c>
      <c r="B76" t="s">
        <v>752</v>
      </c>
      <c r="C76" t="s">
        <v>719</v>
      </c>
      <c r="D76" t="s">
        <v>719</v>
      </c>
      <c r="E76" t="s">
        <v>825</v>
      </c>
      <c r="F76" t="s">
        <v>173</v>
      </c>
      <c r="G76" t="s">
        <v>172</v>
      </c>
      <c r="H76" t="s">
        <v>164</v>
      </c>
      <c r="I76" t="s">
        <v>759</v>
      </c>
      <c r="J76" t="s">
        <v>754</v>
      </c>
      <c r="K76" t="s">
        <v>507</v>
      </c>
      <c r="L76" t="s">
        <v>71</v>
      </c>
      <c r="M76" t="s">
        <v>828</v>
      </c>
      <c r="N76" t="s">
        <v>71</v>
      </c>
    </row>
    <row r="77" spans="1:14" x14ac:dyDescent="0.25">
      <c r="A77" t="s">
        <v>717</v>
      </c>
      <c r="B77" t="s">
        <v>752</v>
      </c>
      <c r="C77" t="s">
        <v>719</v>
      </c>
      <c r="D77" t="s">
        <v>719</v>
      </c>
      <c r="E77" t="s">
        <v>825</v>
      </c>
      <c r="F77" t="s">
        <v>173</v>
      </c>
      <c r="G77" t="s">
        <v>172</v>
      </c>
      <c r="H77" t="s">
        <v>164</v>
      </c>
      <c r="I77" t="s">
        <v>762</v>
      </c>
      <c r="J77" t="s">
        <v>754</v>
      </c>
      <c r="K77" t="s">
        <v>510</v>
      </c>
      <c r="L77" t="s">
        <v>71</v>
      </c>
      <c r="M77" t="s">
        <v>764</v>
      </c>
      <c r="N77" t="s">
        <v>71</v>
      </c>
    </row>
    <row r="78" spans="1:14" x14ac:dyDescent="0.25">
      <c r="A78" t="s">
        <v>717</v>
      </c>
      <c r="B78" t="s">
        <v>752</v>
      </c>
      <c r="C78" t="s">
        <v>719</v>
      </c>
      <c r="D78" t="s">
        <v>719</v>
      </c>
      <c r="E78" t="s">
        <v>825</v>
      </c>
      <c r="F78" t="s">
        <v>173</v>
      </c>
      <c r="G78" t="s">
        <v>172</v>
      </c>
      <c r="H78" t="s">
        <v>164</v>
      </c>
      <c r="I78" t="s">
        <v>829</v>
      </c>
      <c r="J78" t="s">
        <v>754</v>
      </c>
      <c r="K78" t="s">
        <v>511</v>
      </c>
      <c r="L78" t="s">
        <v>71</v>
      </c>
      <c r="M78" t="s">
        <v>830</v>
      </c>
      <c r="N78" t="s">
        <v>71</v>
      </c>
    </row>
    <row r="79" spans="1:14" x14ac:dyDescent="0.25">
      <c r="A79" t="s">
        <v>717</v>
      </c>
      <c r="B79" t="s">
        <v>752</v>
      </c>
      <c r="C79" t="s">
        <v>719</v>
      </c>
      <c r="D79" t="s">
        <v>719</v>
      </c>
      <c r="E79" t="s">
        <v>825</v>
      </c>
      <c r="F79" t="s">
        <v>173</v>
      </c>
      <c r="G79" t="s">
        <v>172</v>
      </c>
      <c r="H79" t="s">
        <v>164</v>
      </c>
      <c r="I79" t="s">
        <v>785</v>
      </c>
      <c r="J79" t="s">
        <v>754</v>
      </c>
      <c r="K79" t="s">
        <v>508</v>
      </c>
      <c r="L79" t="s">
        <v>71</v>
      </c>
      <c r="M79" t="s">
        <v>787</v>
      </c>
      <c r="N79" t="s">
        <v>71</v>
      </c>
    </row>
    <row r="80" spans="1:14" x14ac:dyDescent="0.25">
      <c r="A80" t="s">
        <v>717</v>
      </c>
      <c r="B80" t="s">
        <v>724</v>
      </c>
      <c r="C80" t="s">
        <v>719</v>
      </c>
      <c r="D80" t="s">
        <v>719</v>
      </c>
      <c r="E80" t="s">
        <v>825</v>
      </c>
      <c r="F80" t="s">
        <v>173</v>
      </c>
      <c r="G80" t="s">
        <v>172</v>
      </c>
      <c r="H80" t="s">
        <v>165</v>
      </c>
      <c r="I80" t="s">
        <v>725</v>
      </c>
      <c r="J80" t="s">
        <v>231</v>
      </c>
      <c r="K80" t="s">
        <v>831</v>
      </c>
      <c r="L80" t="s">
        <v>71</v>
      </c>
      <c r="M80" t="s">
        <v>727</v>
      </c>
      <c r="N80" t="s">
        <v>71</v>
      </c>
    </row>
    <row r="81" spans="1:14" x14ac:dyDescent="0.25">
      <c r="A81" t="s">
        <v>717</v>
      </c>
      <c r="B81" t="s">
        <v>724</v>
      </c>
      <c r="C81" t="s">
        <v>719</v>
      </c>
      <c r="D81" t="s">
        <v>719</v>
      </c>
      <c r="E81" t="s">
        <v>825</v>
      </c>
      <c r="F81" t="s">
        <v>173</v>
      </c>
      <c r="G81" t="s">
        <v>172</v>
      </c>
      <c r="H81" t="s">
        <v>165</v>
      </c>
      <c r="I81" t="s">
        <v>725</v>
      </c>
      <c r="J81" t="s">
        <v>231</v>
      </c>
      <c r="K81" t="s">
        <v>598</v>
      </c>
      <c r="L81" t="s">
        <v>71</v>
      </c>
      <c r="M81" t="s">
        <v>727</v>
      </c>
      <c r="N81" t="s">
        <v>71</v>
      </c>
    </row>
    <row r="82" spans="1:14" x14ac:dyDescent="0.25">
      <c r="A82" t="s">
        <v>717</v>
      </c>
      <c r="B82" t="s">
        <v>724</v>
      </c>
      <c r="C82" t="s">
        <v>719</v>
      </c>
      <c r="D82" t="s">
        <v>719</v>
      </c>
      <c r="E82" t="s">
        <v>825</v>
      </c>
      <c r="F82" t="s">
        <v>173</v>
      </c>
      <c r="G82" t="s">
        <v>172</v>
      </c>
      <c r="H82" t="s">
        <v>165</v>
      </c>
      <c r="I82" t="s">
        <v>725</v>
      </c>
      <c r="J82" t="s">
        <v>231</v>
      </c>
      <c r="K82" t="s">
        <v>832</v>
      </c>
      <c r="L82" t="s">
        <v>71</v>
      </c>
      <c r="M82" t="s">
        <v>727</v>
      </c>
      <c r="N82" t="s">
        <v>71</v>
      </c>
    </row>
    <row r="83" spans="1:14" x14ac:dyDescent="0.25">
      <c r="A83" t="s">
        <v>717</v>
      </c>
      <c r="B83" t="s">
        <v>724</v>
      </c>
      <c r="C83" t="s">
        <v>719</v>
      </c>
      <c r="D83" t="s">
        <v>719</v>
      </c>
      <c r="E83" t="s">
        <v>825</v>
      </c>
      <c r="F83" t="s">
        <v>173</v>
      </c>
      <c r="G83" t="s">
        <v>172</v>
      </c>
      <c r="H83" t="s">
        <v>165</v>
      </c>
      <c r="I83" t="s">
        <v>819</v>
      </c>
      <c r="J83" t="s">
        <v>231</v>
      </c>
      <c r="K83" t="s">
        <v>600</v>
      </c>
      <c r="L83" t="s">
        <v>71</v>
      </c>
      <c r="M83" t="s">
        <v>833</v>
      </c>
      <c r="N83" t="s">
        <v>71</v>
      </c>
    </row>
    <row r="84" spans="1:14" x14ac:dyDescent="0.25">
      <c r="A84" t="s">
        <v>717</v>
      </c>
      <c r="B84" t="s">
        <v>724</v>
      </c>
      <c r="C84" t="s">
        <v>719</v>
      </c>
      <c r="D84" t="s">
        <v>719</v>
      </c>
      <c r="E84" t="s">
        <v>825</v>
      </c>
      <c r="F84" t="s">
        <v>173</v>
      </c>
      <c r="G84" t="s">
        <v>172</v>
      </c>
      <c r="H84" t="s">
        <v>165</v>
      </c>
      <c r="I84" t="s">
        <v>819</v>
      </c>
      <c r="J84" t="s">
        <v>231</v>
      </c>
      <c r="K84" t="s">
        <v>834</v>
      </c>
      <c r="L84" t="s">
        <v>71</v>
      </c>
      <c r="M84" t="s">
        <v>833</v>
      </c>
      <c r="N84" t="s">
        <v>71</v>
      </c>
    </row>
    <row r="85" spans="1:14" x14ac:dyDescent="0.25">
      <c r="A85" t="s">
        <v>717</v>
      </c>
      <c r="B85" t="s">
        <v>724</v>
      </c>
      <c r="C85" t="s">
        <v>719</v>
      </c>
      <c r="D85" t="s">
        <v>719</v>
      </c>
      <c r="E85" t="s">
        <v>825</v>
      </c>
      <c r="F85" t="s">
        <v>173</v>
      </c>
      <c r="G85" t="s">
        <v>172</v>
      </c>
      <c r="H85" t="s">
        <v>165</v>
      </c>
      <c r="I85" t="s">
        <v>729</v>
      </c>
      <c r="J85" t="s">
        <v>231</v>
      </c>
      <c r="K85" t="s">
        <v>835</v>
      </c>
      <c r="L85" t="s">
        <v>71</v>
      </c>
      <c r="M85" t="s">
        <v>731</v>
      </c>
      <c r="N85" t="s">
        <v>71</v>
      </c>
    </row>
    <row r="86" spans="1:14" x14ac:dyDescent="0.25">
      <c r="A86" t="s">
        <v>717</v>
      </c>
      <c r="B86" t="s">
        <v>724</v>
      </c>
      <c r="C86" t="s">
        <v>719</v>
      </c>
      <c r="D86" t="s">
        <v>719</v>
      </c>
      <c r="E86" t="s">
        <v>825</v>
      </c>
      <c r="F86" t="s">
        <v>173</v>
      </c>
      <c r="G86" t="s">
        <v>172</v>
      </c>
      <c r="H86" t="s">
        <v>165</v>
      </c>
      <c r="I86" t="s">
        <v>739</v>
      </c>
      <c r="J86" t="s">
        <v>231</v>
      </c>
      <c r="K86" t="s">
        <v>599</v>
      </c>
      <c r="L86" t="s">
        <v>71</v>
      </c>
      <c r="M86" t="s">
        <v>741</v>
      </c>
      <c r="N86" t="s">
        <v>71</v>
      </c>
    </row>
    <row r="87" spans="1:14" x14ac:dyDescent="0.25">
      <c r="A87" t="s">
        <v>717</v>
      </c>
      <c r="B87" t="s">
        <v>724</v>
      </c>
      <c r="C87" t="s">
        <v>719</v>
      </c>
      <c r="D87" t="s">
        <v>719</v>
      </c>
      <c r="E87" t="s">
        <v>825</v>
      </c>
      <c r="F87" t="s">
        <v>173</v>
      </c>
      <c r="G87" t="s">
        <v>172</v>
      </c>
      <c r="H87" t="s">
        <v>165</v>
      </c>
      <c r="I87" t="s">
        <v>739</v>
      </c>
      <c r="J87" t="s">
        <v>231</v>
      </c>
      <c r="K87" t="s">
        <v>652</v>
      </c>
      <c r="L87" t="s">
        <v>71</v>
      </c>
      <c r="M87" t="s">
        <v>741</v>
      </c>
      <c r="N87" t="s">
        <v>71</v>
      </c>
    </row>
    <row r="88" spans="1:14" x14ac:dyDescent="0.25">
      <c r="A88" t="s">
        <v>717</v>
      </c>
      <c r="B88" t="s">
        <v>752</v>
      </c>
      <c r="C88" t="s">
        <v>719</v>
      </c>
      <c r="D88" t="s">
        <v>719</v>
      </c>
      <c r="E88" t="s">
        <v>825</v>
      </c>
      <c r="F88" t="s">
        <v>173</v>
      </c>
      <c r="G88" t="s">
        <v>172</v>
      </c>
      <c r="H88" t="s">
        <v>165</v>
      </c>
      <c r="I88" t="s">
        <v>759</v>
      </c>
      <c r="J88" t="s">
        <v>754</v>
      </c>
      <c r="K88" t="s">
        <v>603</v>
      </c>
      <c r="L88" t="s">
        <v>71</v>
      </c>
      <c r="M88" t="s">
        <v>761</v>
      </c>
      <c r="N88" t="s">
        <v>71</v>
      </c>
    </row>
    <row r="89" spans="1:14" x14ac:dyDescent="0.25">
      <c r="A89" t="s">
        <v>717</v>
      </c>
      <c r="B89" t="s">
        <v>752</v>
      </c>
      <c r="C89" t="s">
        <v>719</v>
      </c>
      <c r="D89" t="s">
        <v>719</v>
      </c>
      <c r="E89" t="s">
        <v>825</v>
      </c>
      <c r="F89" t="s">
        <v>173</v>
      </c>
      <c r="G89" t="s">
        <v>172</v>
      </c>
      <c r="H89" t="s">
        <v>165</v>
      </c>
      <c r="I89" t="s">
        <v>759</v>
      </c>
      <c r="J89" t="s">
        <v>754</v>
      </c>
      <c r="K89" t="s">
        <v>593</v>
      </c>
      <c r="L89" t="s">
        <v>71</v>
      </c>
      <c r="M89" t="s">
        <v>761</v>
      </c>
      <c r="N89" t="s">
        <v>71</v>
      </c>
    </row>
    <row r="90" spans="1:14" x14ac:dyDescent="0.25">
      <c r="A90" t="s">
        <v>717</v>
      </c>
      <c r="B90" t="s">
        <v>724</v>
      </c>
      <c r="C90" t="s">
        <v>719</v>
      </c>
      <c r="D90" t="s">
        <v>719</v>
      </c>
      <c r="E90" t="s">
        <v>825</v>
      </c>
      <c r="F90" t="s">
        <v>173</v>
      </c>
      <c r="G90" t="s">
        <v>172</v>
      </c>
      <c r="H90" t="s">
        <v>165</v>
      </c>
      <c r="I90" t="s">
        <v>775</v>
      </c>
      <c r="J90" t="s">
        <v>278</v>
      </c>
      <c r="K90" t="s">
        <v>836</v>
      </c>
      <c r="L90" t="s">
        <v>71</v>
      </c>
      <c r="M90" t="s">
        <v>777</v>
      </c>
      <c r="N90" t="s">
        <v>71</v>
      </c>
    </row>
    <row r="91" spans="1:14" x14ac:dyDescent="0.25">
      <c r="A91" t="s">
        <v>717</v>
      </c>
      <c r="B91" t="s">
        <v>724</v>
      </c>
      <c r="C91" t="s">
        <v>719</v>
      </c>
      <c r="D91" t="s">
        <v>719</v>
      </c>
      <c r="E91" t="s">
        <v>825</v>
      </c>
      <c r="F91" t="s">
        <v>173</v>
      </c>
      <c r="G91" t="s">
        <v>172</v>
      </c>
      <c r="H91" t="s">
        <v>165</v>
      </c>
      <c r="I91" t="s">
        <v>725</v>
      </c>
      <c r="J91" t="s">
        <v>231</v>
      </c>
      <c r="K91" t="s">
        <v>601</v>
      </c>
      <c r="L91" t="s">
        <v>71</v>
      </c>
      <c r="M91" t="s">
        <v>736</v>
      </c>
      <c r="N91" t="s">
        <v>71</v>
      </c>
    </row>
    <row r="92" spans="1:14" x14ac:dyDescent="0.25">
      <c r="A92" t="s">
        <v>717</v>
      </c>
      <c r="B92" t="s">
        <v>800</v>
      </c>
      <c r="C92" t="s">
        <v>719</v>
      </c>
      <c r="D92" t="s">
        <v>719</v>
      </c>
      <c r="E92" t="s">
        <v>825</v>
      </c>
      <c r="F92" t="s">
        <v>173</v>
      </c>
      <c r="G92" t="s">
        <v>172</v>
      </c>
      <c r="H92" t="s">
        <v>165</v>
      </c>
      <c r="I92" t="s">
        <v>801</v>
      </c>
      <c r="J92" t="s">
        <v>249</v>
      </c>
      <c r="K92" t="s">
        <v>597</v>
      </c>
      <c r="L92" t="s">
        <v>71</v>
      </c>
      <c r="M92" t="s">
        <v>824</v>
      </c>
      <c r="N92" t="s">
        <v>71</v>
      </c>
    </row>
    <row r="93" spans="1:14" x14ac:dyDescent="0.25">
      <c r="A93" t="s">
        <v>717</v>
      </c>
      <c r="B93" t="s">
        <v>752</v>
      </c>
      <c r="C93" t="s">
        <v>719</v>
      </c>
      <c r="D93" t="s">
        <v>719</v>
      </c>
      <c r="E93" t="s">
        <v>825</v>
      </c>
      <c r="F93" t="s">
        <v>173</v>
      </c>
      <c r="G93" t="s">
        <v>172</v>
      </c>
      <c r="H93" t="s">
        <v>165</v>
      </c>
      <c r="I93" t="s">
        <v>753</v>
      </c>
      <c r="J93" t="s">
        <v>754</v>
      </c>
      <c r="K93" t="s">
        <v>837</v>
      </c>
      <c r="L93" t="s">
        <v>71</v>
      </c>
      <c r="M93" t="s">
        <v>818</v>
      </c>
      <c r="N93" t="s">
        <v>71</v>
      </c>
    </row>
    <row r="94" spans="1:14" x14ac:dyDescent="0.25">
      <c r="A94" t="s">
        <v>717</v>
      </c>
      <c r="B94" t="s">
        <v>724</v>
      </c>
      <c r="C94" t="s">
        <v>719</v>
      </c>
      <c r="D94" t="s">
        <v>719</v>
      </c>
      <c r="E94" t="s">
        <v>825</v>
      </c>
      <c r="F94" t="s">
        <v>737</v>
      </c>
      <c r="G94" t="s">
        <v>172</v>
      </c>
      <c r="H94" t="s">
        <v>164</v>
      </c>
      <c r="I94" t="s">
        <v>838</v>
      </c>
      <c r="J94" t="s">
        <v>231</v>
      </c>
      <c r="K94" t="s">
        <v>839</v>
      </c>
      <c r="L94" t="s">
        <v>71</v>
      </c>
      <c r="M94" t="s">
        <v>840</v>
      </c>
      <c r="N94" t="s">
        <v>71</v>
      </c>
    </row>
    <row r="95" spans="1:14" x14ac:dyDescent="0.25">
      <c r="A95" t="s">
        <v>717</v>
      </c>
      <c r="B95" t="s">
        <v>724</v>
      </c>
      <c r="C95" t="s">
        <v>719</v>
      </c>
      <c r="D95" t="s">
        <v>719</v>
      </c>
      <c r="E95" t="s">
        <v>825</v>
      </c>
      <c r="F95" t="s">
        <v>737</v>
      </c>
      <c r="G95" t="s">
        <v>172</v>
      </c>
      <c r="H95" t="s">
        <v>165</v>
      </c>
      <c r="I95" t="s">
        <v>841</v>
      </c>
      <c r="J95" t="s">
        <v>377</v>
      </c>
      <c r="K95" t="s">
        <v>548</v>
      </c>
      <c r="L95" t="s">
        <v>71</v>
      </c>
      <c r="M95" t="s">
        <v>842</v>
      </c>
      <c r="N95" t="s">
        <v>71</v>
      </c>
    </row>
    <row r="96" spans="1:14" x14ac:dyDescent="0.25">
      <c r="A96" t="s">
        <v>717</v>
      </c>
      <c r="B96" t="s">
        <v>724</v>
      </c>
      <c r="C96" t="s">
        <v>719</v>
      </c>
      <c r="D96" t="s">
        <v>719</v>
      </c>
      <c r="E96" t="s">
        <v>825</v>
      </c>
      <c r="F96" t="s">
        <v>737</v>
      </c>
      <c r="G96" t="s">
        <v>172</v>
      </c>
      <c r="H96" t="s">
        <v>165</v>
      </c>
      <c r="I96" t="s">
        <v>725</v>
      </c>
      <c r="J96" t="s">
        <v>231</v>
      </c>
      <c r="K96" t="s">
        <v>606</v>
      </c>
      <c r="L96" t="s">
        <v>71</v>
      </c>
      <c r="M96" t="s">
        <v>727</v>
      </c>
      <c r="N96" t="s">
        <v>71</v>
      </c>
    </row>
    <row r="97" spans="1:14" x14ac:dyDescent="0.25">
      <c r="A97" t="s">
        <v>717</v>
      </c>
      <c r="B97" t="s">
        <v>724</v>
      </c>
      <c r="C97" t="s">
        <v>719</v>
      </c>
      <c r="D97" t="s">
        <v>719</v>
      </c>
      <c r="E97" t="s">
        <v>825</v>
      </c>
      <c r="F97" t="s">
        <v>737</v>
      </c>
      <c r="G97" t="s">
        <v>172</v>
      </c>
      <c r="H97" t="s">
        <v>165</v>
      </c>
      <c r="I97" t="s">
        <v>725</v>
      </c>
      <c r="J97" t="s">
        <v>231</v>
      </c>
      <c r="K97" t="s">
        <v>843</v>
      </c>
      <c r="L97" t="s">
        <v>71</v>
      </c>
      <c r="M97" t="s">
        <v>727</v>
      </c>
      <c r="N97" t="s">
        <v>71</v>
      </c>
    </row>
    <row r="98" spans="1:14" x14ac:dyDescent="0.25">
      <c r="A98" t="s">
        <v>717</v>
      </c>
      <c r="B98" t="s">
        <v>724</v>
      </c>
      <c r="C98" t="s">
        <v>719</v>
      </c>
      <c r="D98" t="s">
        <v>719</v>
      </c>
      <c r="E98" t="s">
        <v>825</v>
      </c>
      <c r="F98" t="s">
        <v>737</v>
      </c>
      <c r="G98" t="s">
        <v>172</v>
      </c>
      <c r="H98" t="s">
        <v>165</v>
      </c>
      <c r="I98" t="s">
        <v>725</v>
      </c>
      <c r="J98" t="s">
        <v>231</v>
      </c>
      <c r="K98" t="s">
        <v>609</v>
      </c>
      <c r="L98" t="s">
        <v>71</v>
      </c>
      <c r="M98" t="s">
        <v>727</v>
      </c>
      <c r="N98" t="s">
        <v>71</v>
      </c>
    </row>
    <row r="99" spans="1:14" x14ac:dyDescent="0.25">
      <c r="A99" t="s">
        <v>717</v>
      </c>
      <c r="B99" t="s">
        <v>724</v>
      </c>
      <c r="C99" t="s">
        <v>719</v>
      </c>
      <c r="D99" t="s">
        <v>719</v>
      </c>
      <c r="E99" t="s">
        <v>825</v>
      </c>
      <c r="F99" t="s">
        <v>737</v>
      </c>
      <c r="G99" t="s">
        <v>172</v>
      </c>
      <c r="H99" t="s">
        <v>165</v>
      </c>
      <c r="I99" t="s">
        <v>819</v>
      </c>
      <c r="J99" t="s">
        <v>231</v>
      </c>
      <c r="K99" t="s">
        <v>616</v>
      </c>
      <c r="L99" t="s">
        <v>71</v>
      </c>
      <c r="M99" t="s">
        <v>833</v>
      </c>
      <c r="N99" t="s">
        <v>71</v>
      </c>
    </row>
    <row r="100" spans="1:14" x14ac:dyDescent="0.25">
      <c r="A100" t="s">
        <v>717</v>
      </c>
      <c r="B100" t="s">
        <v>724</v>
      </c>
      <c r="C100" t="s">
        <v>719</v>
      </c>
      <c r="D100" t="s">
        <v>719</v>
      </c>
      <c r="E100" t="s">
        <v>825</v>
      </c>
      <c r="F100" t="s">
        <v>737</v>
      </c>
      <c r="G100" t="s">
        <v>172</v>
      </c>
      <c r="H100" t="s">
        <v>165</v>
      </c>
      <c r="I100" t="s">
        <v>819</v>
      </c>
      <c r="J100" t="s">
        <v>231</v>
      </c>
      <c r="K100" t="s">
        <v>613</v>
      </c>
      <c r="L100" t="s">
        <v>71</v>
      </c>
      <c r="M100" t="s">
        <v>833</v>
      </c>
      <c r="N100" t="s">
        <v>71</v>
      </c>
    </row>
    <row r="101" spans="1:14" x14ac:dyDescent="0.25">
      <c r="A101" t="s">
        <v>717</v>
      </c>
      <c r="B101" t="s">
        <v>724</v>
      </c>
      <c r="C101" t="s">
        <v>719</v>
      </c>
      <c r="D101" t="s">
        <v>719</v>
      </c>
      <c r="E101" t="s">
        <v>825</v>
      </c>
      <c r="F101" t="s">
        <v>737</v>
      </c>
      <c r="G101" t="s">
        <v>172</v>
      </c>
      <c r="H101" t="s">
        <v>165</v>
      </c>
      <c r="I101" t="s">
        <v>819</v>
      </c>
      <c r="J101" t="s">
        <v>231</v>
      </c>
      <c r="K101" t="s">
        <v>844</v>
      </c>
      <c r="L101" t="s">
        <v>71</v>
      </c>
      <c r="M101" t="s">
        <v>833</v>
      </c>
      <c r="N101" t="s">
        <v>71</v>
      </c>
    </row>
    <row r="102" spans="1:14" x14ac:dyDescent="0.25">
      <c r="A102" t="s">
        <v>717</v>
      </c>
      <c r="B102" t="s">
        <v>724</v>
      </c>
      <c r="C102" t="s">
        <v>719</v>
      </c>
      <c r="D102" t="s">
        <v>719</v>
      </c>
      <c r="E102" t="s">
        <v>825</v>
      </c>
      <c r="F102" t="s">
        <v>737</v>
      </c>
      <c r="G102" t="s">
        <v>172</v>
      </c>
      <c r="H102" t="s">
        <v>165</v>
      </c>
      <c r="I102" t="s">
        <v>819</v>
      </c>
      <c r="J102" t="s">
        <v>231</v>
      </c>
      <c r="K102" t="s">
        <v>556</v>
      </c>
      <c r="L102" t="s">
        <v>71</v>
      </c>
      <c r="M102" t="s">
        <v>833</v>
      </c>
      <c r="N102" t="s">
        <v>71</v>
      </c>
    </row>
    <row r="103" spans="1:14" x14ac:dyDescent="0.25">
      <c r="A103" t="s">
        <v>717</v>
      </c>
      <c r="B103" t="s">
        <v>724</v>
      </c>
      <c r="C103" t="s">
        <v>719</v>
      </c>
      <c r="D103" t="s">
        <v>719</v>
      </c>
      <c r="E103" t="s">
        <v>825</v>
      </c>
      <c r="F103" t="s">
        <v>737</v>
      </c>
      <c r="G103" t="s">
        <v>172</v>
      </c>
      <c r="H103" t="s">
        <v>165</v>
      </c>
      <c r="I103" t="s">
        <v>819</v>
      </c>
      <c r="J103" t="s">
        <v>231</v>
      </c>
      <c r="K103" t="s">
        <v>553</v>
      </c>
      <c r="L103" t="s">
        <v>71</v>
      </c>
      <c r="M103" t="s">
        <v>833</v>
      </c>
      <c r="N103" t="s">
        <v>71</v>
      </c>
    </row>
    <row r="104" spans="1:14" x14ac:dyDescent="0.25">
      <c r="A104" t="s">
        <v>717</v>
      </c>
      <c r="B104" t="s">
        <v>845</v>
      </c>
      <c r="C104" t="s">
        <v>719</v>
      </c>
      <c r="D104" t="s">
        <v>719</v>
      </c>
      <c r="E104" t="s">
        <v>825</v>
      </c>
      <c r="F104" t="s">
        <v>737</v>
      </c>
      <c r="G104" t="s">
        <v>172</v>
      </c>
      <c r="H104" t="s">
        <v>165</v>
      </c>
      <c r="I104" t="s">
        <v>846</v>
      </c>
      <c r="J104" t="s">
        <v>387</v>
      </c>
      <c r="K104" t="s">
        <v>617</v>
      </c>
      <c r="L104" t="s">
        <v>71</v>
      </c>
      <c r="M104" t="s">
        <v>847</v>
      </c>
      <c r="N104" t="s">
        <v>71</v>
      </c>
    </row>
    <row r="105" spans="1:14" x14ac:dyDescent="0.25">
      <c r="A105" t="s">
        <v>717</v>
      </c>
      <c r="B105" t="s">
        <v>845</v>
      </c>
      <c r="C105" t="s">
        <v>719</v>
      </c>
      <c r="D105" t="s">
        <v>719</v>
      </c>
      <c r="E105" t="s">
        <v>825</v>
      </c>
      <c r="F105" t="s">
        <v>737</v>
      </c>
      <c r="G105" t="s">
        <v>172</v>
      </c>
      <c r="H105" t="s">
        <v>165</v>
      </c>
      <c r="I105" t="s">
        <v>846</v>
      </c>
      <c r="J105" t="s">
        <v>387</v>
      </c>
      <c r="K105" t="s">
        <v>554</v>
      </c>
      <c r="L105" t="s">
        <v>71</v>
      </c>
      <c r="M105" t="s">
        <v>847</v>
      </c>
      <c r="N105" t="s">
        <v>71</v>
      </c>
    </row>
    <row r="106" spans="1:14" x14ac:dyDescent="0.25">
      <c r="A106" t="s">
        <v>717</v>
      </c>
      <c r="B106" t="s">
        <v>724</v>
      </c>
      <c r="C106" t="s">
        <v>719</v>
      </c>
      <c r="D106" t="s">
        <v>719</v>
      </c>
      <c r="E106" t="s">
        <v>825</v>
      </c>
      <c r="F106" t="s">
        <v>737</v>
      </c>
      <c r="G106" t="s">
        <v>172</v>
      </c>
      <c r="H106" t="s">
        <v>165</v>
      </c>
      <c r="I106" t="s">
        <v>739</v>
      </c>
      <c r="J106" t="s">
        <v>231</v>
      </c>
      <c r="K106" t="s">
        <v>848</v>
      </c>
      <c r="L106" t="s">
        <v>71</v>
      </c>
      <c r="M106" t="s">
        <v>741</v>
      </c>
      <c r="N106" t="s">
        <v>71</v>
      </c>
    </row>
    <row r="107" spans="1:14" x14ac:dyDescent="0.25">
      <c r="A107" t="s">
        <v>717</v>
      </c>
      <c r="B107" t="s">
        <v>724</v>
      </c>
      <c r="C107" t="s">
        <v>719</v>
      </c>
      <c r="D107" t="s">
        <v>719</v>
      </c>
      <c r="E107" t="s">
        <v>825</v>
      </c>
      <c r="F107" t="s">
        <v>737</v>
      </c>
      <c r="G107" t="s">
        <v>172</v>
      </c>
      <c r="H107" t="s">
        <v>165</v>
      </c>
      <c r="I107" t="s">
        <v>739</v>
      </c>
      <c r="J107" t="s">
        <v>231</v>
      </c>
      <c r="K107" t="s">
        <v>849</v>
      </c>
      <c r="L107" t="s">
        <v>71</v>
      </c>
      <c r="M107" t="s">
        <v>741</v>
      </c>
      <c r="N107" t="s">
        <v>71</v>
      </c>
    </row>
    <row r="108" spans="1:14" x14ac:dyDescent="0.25">
      <c r="A108" t="s">
        <v>717</v>
      </c>
      <c r="B108" t="s">
        <v>752</v>
      </c>
      <c r="C108" t="s">
        <v>719</v>
      </c>
      <c r="D108" t="s">
        <v>719</v>
      </c>
      <c r="E108" t="s">
        <v>825</v>
      </c>
      <c r="F108" t="s">
        <v>737</v>
      </c>
      <c r="G108" t="s">
        <v>172</v>
      </c>
      <c r="H108" t="s">
        <v>165</v>
      </c>
      <c r="I108" t="s">
        <v>762</v>
      </c>
      <c r="J108" t="s">
        <v>754</v>
      </c>
      <c r="K108" t="s">
        <v>850</v>
      </c>
      <c r="L108" t="s">
        <v>71</v>
      </c>
      <c r="M108" t="s">
        <v>815</v>
      </c>
      <c r="N108" t="s">
        <v>71</v>
      </c>
    </row>
    <row r="109" spans="1:14" x14ac:dyDescent="0.25">
      <c r="A109" t="s">
        <v>717</v>
      </c>
      <c r="B109" t="s">
        <v>752</v>
      </c>
      <c r="C109" t="s">
        <v>719</v>
      </c>
      <c r="D109" t="s">
        <v>719</v>
      </c>
      <c r="E109" t="s">
        <v>825</v>
      </c>
      <c r="F109" t="s">
        <v>737</v>
      </c>
      <c r="G109" t="s">
        <v>172</v>
      </c>
      <c r="H109" t="s">
        <v>165</v>
      </c>
      <c r="I109" t="s">
        <v>762</v>
      </c>
      <c r="J109" t="s">
        <v>754</v>
      </c>
      <c r="K109" t="s">
        <v>851</v>
      </c>
      <c r="L109" t="s">
        <v>71</v>
      </c>
      <c r="M109" t="s">
        <v>815</v>
      </c>
      <c r="N109" t="s">
        <v>71</v>
      </c>
    </row>
    <row r="110" spans="1:14" x14ac:dyDescent="0.25">
      <c r="A110" t="s">
        <v>717</v>
      </c>
      <c r="B110" t="s">
        <v>752</v>
      </c>
      <c r="C110" t="s">
        <v>719</v>
      </c>
      <c r="D110" t="s">
        <v>719</v>
      </c>
      <c r="E110" t="s">
        <v>825</v>
      </c>
      <c r="F110" t="s">
        <v>737</v>
      </c>
      <c r="G110" t="s">
        <v>172</v>
      </c>
      <c r="H110" t="s">
        <v>165</v>
      </c>
      <c r="I110" t="s">
        <v>762</v>
      </c>
      <c r="J110" t="s">
        <v>754</v>
      </c>
      <c r="K110" t="s">
        <v>549</v>
      </c>
      <c r="L110" t="s">
        <v>71</v>
      </c>
      <c r="M110" t="s">
        <v>815</v>
      </c>
      <c r="N110" t="s">
        <v>71</v>
      </c>
    </row>
    <row r="111" spans="1:14" x14ac:dyDescent="0.25">
      <c r="A111" t="s">
        <v>717</v>
      </c>
      <c r="B111" t="s">
        <v>800</v>
      </c>
      <c r="C111" t="s">
        <v>719</v>
      </c>
      <c r="D111" t="s">
        <v>719</v>
      </c>
      <c r="E111" t="s">
        <v>825</v>
      </c>
      <c r="F111" t="s">
        <v>737</v>
      </c>
      <c r="G111" t="s">
        <v>172</v>
      </c>
      <c r="H111" t="s">
        <v>165</v>
      </c>
      <c r="I111" t="s">
        <v>852</v>
      </c>
      <c r="J111" t="s">
        <v>249</v>
      </c>
      <c r="K111" t="s">
        <v>853</v>
      </c>
      <c r="L111" t="s">
        <v>71</v>
      </c>
      <c r="M111" t="s">
        <v>854</v>
      </c>
      <c r="N111" t="s">
        <v>71</v>
      </c>
    </row>
    <row r="112" spans="1:14" x14ac:dyDescent="0.25">
      <c r="A112" t="s">
        <v>717</v>
      </c>
      <c r="B112" t="s">
        <v>800</v>
      </c>
      <c r="C112" t="s">
        <v>719</v>
      </c>
      <c r="D112" t="s">
        <v>719</v>
      </c>
      <c r="E112" t="s">
        <v>825</v>
      </c>
      <c r="F112" t="s">
        <v>737</v>
      </c>
      <c r="G112" t="s">
        <v>172</v>
      </c>
      <c r="H112" t="s">
        <v>165</v>
      </c>
      <c r="I112" t="s">
        <v>801</v>
      </c>
      <c r="J112" t="s">
        <v>249</v>
      </c>
      <c r="K112" t="s">
        <v>855</v>
      </c>
      <c r="L112" t="s">
        <v>71</v>
      </c>
      <c r="M112" t="s">
        <v>803</v>
      </c>
      <c r="N112" t="s">
        <v>71</v>
      </c>
    </row>
    <row r="113" spans="1:14" x14ac:dyDescent="0.25">
      <c r="A113" t="s">
        <v>717</v>
      </c>
      <c r="B113" t="s">
        <v>800</v>
      </c>
      <c r="C113" t="s">
        <v>719</v>
      </c>
      <c r="D113" t="s">
        <v>719</v>
      </c>
      <c r="E113" t="s">
        <v>825</v>
      </c>
      <c r="F113" t="s">
        <v>737</v>
      </c>
      <c r="G113" t="s">
        <v>172</v>
      </c>
      <c r="H113" t="s">
        <v>165</v>
      </c>
      <c r="I113" t="s">
        <v>805</v>
      </c>
      <c r="J113" t="s">
        <v>249</v>
      </c>
      <c r="K113" t="s">
        <v>611</v>
      </c>
      <c r="L113" t="s">
        <v>71</v>
      </c>
      <c r="M113" t="s">
        <v>856</v>
      </c>
      <c r="N113" t="s">
        <v>808</v>
      </c>
    </row>
    <row r="114" spans="1:14" x14ac:dyDescent="0.25">
      <c r="A114" t="s">
        <v>717</v>
      </c>
      <c r="B114" t="s">
        <v>752</v>
      </c>
      <c r="C114" t="s">
        <v>719</v>
      </c>
      <c r="D114" t="s">
        <v>719</v>
      </c>
      <c r="E114" t="s">
        <v>857</v>
      </c>
      <c r="F114" t="s">
        <v>173</v>
      </c>
      <c r="G114" t="s">
        <v>172</v>
      </c>
      <c r="H114" t="s">
        <v>164</v>
      </c>
      <c r="I114" t="s">
        <v>858</v>
      </c>
      <c r="J114" t="s">
        <v>754</v>
      </c>
      <c r="K114" t="s">
        <v>502</v>
      </c>
      <c r="L114" t="s">
        <v>71</v>
      </c>
      <c r="M114" t="s">
        <v>859</v>
      </c>
      <c r="N114" t="s">
        <v>71</v>
      </c>
    </row>
    <row r="115" spans="1:14" x14ac:dyDescent="0.25">
      <c r="A115" t="s">
        <v>717</v>
      </c>
      <c r="B115" t="s">
        <v>800</v>
      </c>
      <c r="C115" t="s">
        <v>719</v>
      </c>
      <c r="D115" t="s">
        <v>719</v>
      </c>
      <c r="E115" t="s">
        <v>857</v>
      </c>
      <c r="F115" t="s">
        <v>173</v>
      </c>
      <c r="G115" t="s">
        <v>172</v>
      </c>
      <c r="H115" t="s">
        <v>164</v>
      </c>
      <c r="I115" t="s">
        <v>816</v>
      </c>
      <c r="J115" t="s">
        <v>249</v>
      </c>
      <c r="K115" t="s">
        <v>503</v>
      </c>
      <c r="L115" t="s">
        <v>71</v>
      </c>
      <c r="M115" t="s">
        <v>808</v>
      </c>
      <c r="N115" t="s">
        <v>808</v>
      </c>
    </row>
    <row r="116" spans="1:14" x14ac:dyDescent="0.25">
      <c r="A116" t="s">
        <v>717</v>
      </c>
      <c r="B116" t="s">
        <v>752</v>
      </c>
      <c r="C116" t="s">
        <v>719</v>
      </c>
      <c r="D116" t="s">
        <v>719</v>
      </c>
      <c r="E116" t="s">
        <v>857</v>
      </c>
      <c r="F116" t="s">
        <v>173</v>
      </c>
      <c r="G116" t="s">
        <v>172</v>
      </c>
      <c r="H116" t="s">
        <v>164</v>
      </c>
      <c r="I116" t="s">
        <v>792</v>
      </c>
      <c r="J116" t="s">
        <v>754</v>
      </c>
      <c r="K116" t="s">
        <v>860</v>
      </c>
      <c r="L116" t="s">
        <v>71</v>
      </c>
      <c r="M116" t="s">
        <v>794</v>
      </c>
      <c r="N116" t="s">
        <v>71</v>
      </c>
    </row>
    <row r="117" spans="1:14" x14ac:dyDescent="0.25">
      <c r="A117" t="s">
        <v>717</v>
      </c>
      <c r="B117" t="s">
        <v>752</v>
      </c>
      <c r="C117" t="s">
        <v>719</v>
      </c>
      <c r="D117" t="s">
        <v>719</v>
      </c>
      <c r="E117" t="s">
        <v>857</v>
      </c>
      <c r="F117" t="s">
        <v>173</v>
      </c>
      <c r="G117" t="s">
        <v>172</v>
      </c>
      <c r="H117" t="s">
        <v>164</v>
      </c>
      <c r="I117" t="s">
        <v>792</v>
      </c>
      <c r="J117" t="s">
        <v>754</v>
      </c>
      <c r="K117" t="s">
        <v>505</v>
      </c>
      <c r="L117" t="s">
        <v>71</v>
      </c>
      <c r="M117" t="s">
        <v>794</v>
      </c>
      <c r="N117" t="s">
        <v>71</v>
      </c>
    </row>
    <row r="118" spans="1:14" x14ac:dyDescent="0.25">
      <c r="A118" t="s">
        <v>717</v>
      </c>
      <c r="B118" t="s">
        <v>724</v>
      </c>
      <c r="C118" t="s">
        <v>719</v>
      </c>
      <c r="D118" t="s">
        <v>719</v>
      </c>
      <c r="E118" t="s">
        <v>857</v>
      </c>
      <c r="F118" t="s">
        <v>173</v>
      </c>
      <c r="G118" t="s">
        <v>172</v>
      </c>
      <c r="H118" t="s">
        <v>165</v>
      </c>
      <c r="I118" t="s">
        <v>819</v>
      </c>
      <c r="J118" t="s">
        <v>231</v>
      </c>
      <c r="K118" t="s">
        <v>861</v>
      </c>
      <c r="L118" t="s">
        <v>71</v>
      </c>
      <c r="M118" t="s">
        <v>833</v>
      </c>
      <c r="N118" t="s">
        <v>71</v>
      </c>
    </row>
    <row r="119" spans="1:14" x14ac:dyDescent="0.25">
      <c r="A119" t="s">
        <v>717</v>
      </c>
      <c r="B119" t="s">
        <v>724</v>
      </c>
      <c r="C119" t="s">
        <v>719</v>
      </c>
      <c r="D119" t="s">
        <v>719</v>
      </c>
      <c r="E119" t="s">
        <v>857</v>
      </c>
      <c r="F119" t="s">
        <v>173</v>
      </c>
      <c r="G119" t="s">
        <v>172</v>
      </c>
      <c r="H119" t="s">
        <v>165</v>
      </c>
      <c r="I119" t="s">
        <v>819</v>
      </c>
      <c r="J119" t="s">
        <v>231</v>
      </c>
      <c r="K119" t="s">
        <v>862</v>
      </c>
      <c r="L119" t="s">
        <v>71</v>
      </c>
      <c r="M119" t="s">
        <v>833</v>
      </c>
      <c r="N119" t="s">
        <v>71</v>
      </c>
    </row>
    <row r="120" spans="1:14" x14ac:dyDescent="0.25">
      <c r="A120" t="s">
        <v>717</v>
      </c>
      <c r="B120" t="s">
        <v>724</v>
      </c>
      <c r="C120" t="s">
        <v>719</v>
      </c>
      <c r="D120" t="s">
        <v>719</v>
      </c>
      <c r="E120" t="s">
        <v>857</v>
      </c>
      <c r="F120" t="s">
        <v>173</v>
      </c>
      <c r="G120" t="s">
        <v>172</v>
      </c>
      <c r="H120" t="s">
        <v>165</v>
      </c>
      <c r="I120" t="s">
        <v>819</v>
      </c>
      <c r="J120" t="s">
        <v>231</v>
      </c>
      <c r="K120" t="s">
        <v>633</v>
      </c>
      <c r="L120" t="s">
        <v>71</v>
      </c>
      <c r="M120" t="s">
        <v>833</v>
      </c>
      <c r="N120" t="s">
        <v>71</v>
      </c>
    </row>
    <row r="121" spans="1:14" x14ac:dyDescent="0.25">
      <c r="A121" t="s">
        <v>717</v>
      </c>
      <c r="B121" t="s">
        <v>752</v>
      </c>
      <c r="C121" t="s">
        <v>719</v>
      </c>
      <c r="D121" t="s">
        <v>719</v>
      </c>
      <c r="E121" t="s">
        <v>857</v>
      </c>
      <c r="F121" t="s">
        <v>173</v>
      </c>
      <c r="G121" t="s">
        <v>172</v>
      </c>
      <c r="H121" t="s">
        <v>165</v>
      </c>
      <c r="I121" t="s">
        <v>858</v>
      </c>
      <c r="J121" t="s">
        <v>754</v>
      </c>
      <c r="K121" t="s">
        <v>661</v>
      </c>
      <c r="L121" t="s">
        <v>71</v>
      </c>
      <c r="M121" t="s">
        <v>859</v>
      </c>
      <c r="N121" t="s">
        <v>71</v>
      </c>
    </row>
    <row r="122" spans="1:14" x14ac:dyDescent="0.25">
      <c r="A122" t="s">
        <v>717</v>
      </c>
      <c r="B122" t="s">
        <v>752</v>
      </c>
      <c r="C122" t="s">
        <v>719</v>
      </c>
      <c r="D122" t="s">
        <v>719</v>
      </c>
      <c r="E122" t="s">
        <v>857</v>
      </c>
      <c r="F122" t="s">
        <v>173</v>
      </c>
      <c r="G122" t="s">
        <v>172</v>
      </c>
      <c r="H122" t="s">
        <v>165</v>
      </c>
      <c r="I122" t="s">
        <v>858</v>
      </c>
      <c r="J122" t="s">
        <v>754</v>
      </c>
      <c r="K122" t="s">
        <v>863</v>
      </c>
      <c r="L122" t="s">
        <v>71</v>
      </c>
      <c r="M122" t="s">
        <v>864</v>
      </c>
      <c r="N122" t="s">
        <v>71</v>
      </c>
    </row>
    <row r="123" spans="1:14" x14ac:dyDescent="0.25">
      <c r="A123" t="s">
        <v>717</v>
      </c>
      <c r="B123" t="s">
        <v>752</v>
      </c>
      <c r="C123" t="s">
        <v>719</v>
      </c>
      <c r="D123" t="s">
        <v>719</v>
      </c>
      <c r="E123" t="s">
        <v>857</v>
      </c>
      <c r="F123" t="s">
        <v>173</v>
      </c>
      <c r="G123" t="s">
        <v>172</v>
      </c>
      <c r="H123" t="s">
        <v>165</v>
      </c>
      <c r="I123" t="s">
        <v>858</v>
      </c>
      <c r="J123" t="s">
        <v>754</v>
      </c>
      <c r="K123" t="s">
        <v>621</v>
      </c>
      <c r="L123" t="s">
        <v>71</v>
      </c>
      <c r="M123" t="s">
        <v>864</v>
      </c>
      <c r="N123" t="s">
        <v>71</v>
      </c>
    </row>
    <row r="124" spans="1:14" x14ac:dyDescent="0.25">
      <c r="A124" t="s">
        <v>717</v>
      </c>
      <c r="B124" t="s">
        <v>724</v>
      </c>
      <c r="C124" t="s">
        <v>719</v>
      </c>
      <c r="D124" t="s">
        <v>719</v>
      </c>
      <c r="E124" t="s">
        <v>857</v>
      </c>
      <c r="F124" t="s">
        <v>173</v>
      </c>
      <c r="G124" t="s">
        <v>172</v>
      </c>
      <c r="H124" t="s">
        <v>165</v>
      </c>
      <c r="I124" t="s">
        <v>838</v>
      </c>
      <c r="J124" t="s">
        <v>231</v>
      </c>
      <c r="K124" t="s">
        <v>865</v>
      </c>
      <c r="L124" t="s">
        <v>71</v>
      </c>
      <c r="M124" t="s">
        <v>866</v>
      </c>
      <c r="N124" t="s">
        <v>71</v>
      </c>
    </row>
    <row r="125" spans="1:14" x14ac:dyDescent="0.25">
      <c r="A125" t="s">
        <v>717</v>
      </c>
      <c r="B125" t="s">
        <v>752</v>
      </c>
      <c r="C125" t="s">
        <v>719</v>
      </c>
      <c r="D125" t="s">
        <v>719</v>
      </c>
      <c r="E125" t="s">
        <v>857</v>
      </c>
      <c r="F125" t="s">
        <v>173</v>
      </c>
      <c r="G125" t="s">
        <v>172</v>
      </c>
      <c r="H125" t="s">
        <v>165</v>
      </c>
      <c r="I125" t="s">
        <v>829</v>
      </c>
      <c r="J125" t="s">
        <v>754</v>
      </c>
      <c r="K125" t="s">
        <v>626</v>
      </c>
      <c r="L125" t="s">
        <v>71</v>
      </c>
      <c r="M125" t="s">
        <v>830</v>
      </c>
      <c r="N125" t="s">
        <v>71</v>
      </c>
    </row>
    <row r="126" spans="1:14" x14ac:dyDescent="0.25">
      <c r="A126" t="s">
        <v>717</v>
      </c>
      <c r="B126" t="s">
        <v>752</v>
      </c>
      <c r="C126" t="s">
        <v>719</v>
      </c>
      <c r="D126" t="s">
        <v>719</v>
      </c>
      <c r="E126" t="s">
        <v>857</v>
      </c>
      <c r="F126" t="s">
        <v>173</v>
      </c>
      <c r="G126" t="s">
        <v>172</v>
      </c>
      <c r="H126" t="s">
        <v>165</v>
      </c>
      <c r="I126" t="s">
        <v>829</v>
      </c>
      <c r="J126" t="s">
        <v>754</v>
      </c>
      <c r="K126" t="s">
        <v>631</v>
      </c>
      <c r="L126" t="s">
        <v>71</v>
      </c>
      <c r="M126" t="s">
        <v>830</v>
      </c>
      <c r="N126" t="s">
        <v>71</v>
      </c>
    </row>
    <row r="127" spans="1:14" x14ac:dyDescent="0.25">
      <c r="A127" t="s">
        <v>717</v>
      </c>
      <c r="B127" t="s">
        <v>724</v>
      </c>
      <c r="C127" t="s">
        <v>719</v>
      </c>
      <c r="D127" t="s">
        <v>719</v>
      </c>
      <c r="E127" t="s">
        <v>857</v>
      </c>
      <c r="F127" t="s">
        <v>173</v>
      </c>
      <c r="G127" t="s">
        <v>172</v>
      </c>
      <c r="H127" t="s">
        <v>165</v>
      </c>
      <c r="I127" t="s">
        <v>775</v>
      </c>
      <c r="J127" t="s">
        <v>278</v>
      </c>
      <c r="K127" t="s">
        <v>867</v>
      </c>
      <c r="L127" t="s">
        <v>71</v>
      </c>
      <c r="M127" t="s">
        <v>777</v>
      </c>
      <c r="N127" t="s">
        <v>71</v>
      </c>
    </row>
    <row r="128" spans="1:14" x14ac:dyDescent="0.25">
      <c r="A128" t="s">
        <v>717</v>
      </c>
      <c r="B128" t="s">
        <v>800</v>
      </c>
      <c r="C128" t="s">
        <v>719</v>
      </c>
      <c r="D128" t="s">
        <v>719</v>
      </c>
      <c r="E128" t="s">
        <v>857</v>
      </c>
      <c r="F128" t="s">
        <v>173</v>
      </c>
      <c r="G128" t="s">
        <v>172</v>
      </c>
      <c r="H128" t="s">
        <v>165</v>
      </c>
      <c r="I128" t="s">
        <v>805</v>
      </c>
      <c r="J128" t="s">
        <v>249</v>
      </c>
      <c r="K128" t="s">
        <v>668</v>
      </c>
      <c r="L128" t="s">
        <v>71</v>
      </c>
      <c r="M128" t="s">
        <v>807</v>
      </c>
      <c r="N128" t="s">
        <v>808</v>
      </c>
    </row>
    <row r="129" spans="1:14" x14ac:dyDescent="0.25">
      <c r="A129" t="s">
        <v>717</v>
      </c>
      <c r="B129" t="s">
        <v>800</v>
      </c>
      <c r="C129" t="s">
        <v>719</v>
      </c>
      <c r="D129" t="s">
        <v>719</v>
      </c>
      <c r="E129" t="s">
        <v>857</v>
      </c>
      <c r="F129" t="s">
        <v>173</v>
      </c>
      <c r="G129" t="s">
        <v>172</v>
      </c>
      <c r="H129" t="s">
        <v>165</v>
      </c>
      <c r="I129" t="s">
        <v>801</v>
      </c>
      <c r="J129" t="s">
        <v>249</v>
      </c>
      <c r="K129" t="s">
        <v>627</v>
      </c>
      <c r="L129" t="s">
        <v>71</v>
      </c>
      <c r="M129" t="s">
        <v>824</v>
      </c>
      <c r="N129" t="s">
        <v>71</v>
      </c>
    </row>
    <row r="130" spans="1:14" x14ac:dyDescent="0.25">
      <c r="A130" t="s">
        <v>717</v>
      </c>
      <c r="B130" t="s">
        <v>800</v>
      </c>
      <c r="C130" t="s">
        <v>719</v>
      </c>
      <c r="D130" t="s">
        <v>719</v>
      </c>
      <c r="E130" t="s">
        <v>857</v>
      </c>
      <c r="F130" t="s">
        <v>173</v>
      </c>
      <c r="G130" t="s">
        <v>172</v>
      </c>
      <c r="H130" t="s">
        <v>165</v>
      </c>
      <c r="I130" t="s">
        <v>868</v>
      </c>
      <c r="J130" t="s">
        <v>249</v>
      </c>
      <c r="K130" t="s">
        <v>628</v>
      </c>
      <c r="L130" t="s">
        <v>71</v>
      </c>
      <c r="M130" t="s">
        <v>869</v>
      </c>
      <c r="N130" t="s">
        <v>808</v>
      </c>
    </row>
    <row r="131" spans="1:14" x14ac:dyDescent="0.25">
      <c r="A131" t="s">
        <v>717</v>
      </c>
      <c r="B131" t="s">
        <v>800</v>
      </c>
      <c r="C131" t="s">
        <v>719</v>
      </c>
      <c r="D131" t="s">
        <v>719</v>
      </c>
      <c r="E131" t="s">
        <v>857</v>
      </c>
      <c r="F131" t="s">
        <v>173</v>
      </c>
      <c r="G131" t="s">
        <v>172</v>
      </c>
      <c r="H131" t="s">
        <v>165</v>
      </c>
      <c r="I131" t="s">
        <v>870</v>
      </c>
      <c r="J131" t="s">
        <v>335</v>
      </c>
      <c r="K131" t="s">
        <v>871</v>
      </c>
      <c r="L131" t="s">
        <v>71</v>
      </c>
      <c r="M131" t="s">
        <v>872</v>
      </c>
      <c r="N131" t="s">
        <v>71</v>
      </c>
    </row>
    <row r="132" spans="1:14" x14ac:dyDescent="0.25">
      <c r="A132" t="s">
        <v>717</v>
      </c>
      <c r="B132" t="s">
        <v>724</v>
      </c>
      <c r="C132" t="s">
        <v>719</v>
      </c>
      <c r="D132" t="s">
        <v>719</v>
      </c>
      <c r="E132" t="s">
        <v>857</v>
      </c>
      <c r="F132" t="s">
        <v>737</v>
      </c>
      <c r="G132" t="s">
        <v>172</v>
      </c>
      <c r="H132" t="s">
        <v>165</v>
      </c>
      <c r="I132" t="s">
        <v>725</v>
      </c>
      <c r="J132" t="s">
        <v>231</v>
      </c>
      <c r="K132" t="s">
        <v>529</v>
      </c>
      <c r="L132" t="s">
        <v>71</v>
      </c>
      <c r="M132" t="s">
        <v>727</v>
      </c>
      <c r="N132" t="s">
        <v>71</v>
      </c>
    </row>
    <row r="133" spans="1:14" x14ac:dyDescent="0.25">
      <c r="A133" t="s">
        <v>717</v>
      </c>
      <c r="B133" t="s">
        <v>724</v>
      </c>
      <c r="C133" t="s">
        <v>719</v>
      </c>
      <c r="D133" t="s">
        <v>719</v>
      </c>
      <c r="E133" t="s">
        <v>857</v>
      </c>
      <c r="F133" t="s">
        <v>737</v>
      </c>
      <c r="G133" t="s">
        <v>172</v>
      </c>
      <c r="H133" t="s">
        <v>165</v>
      </c>
      <c r="I133" t="s">
        <v>725</v>
      </c>
      <c r="J133" t="s">
        <v>231</v>
      </c>
      <c r="K133" t="s">
        <v>525</v>
      </c>
      <c r="L133" t="s">
        <v>71</v>
      </c>
      <c r="M133" t="s">
        <v>727</v>
      </c>
      <c r="N133" t="s">
        <v>71</v>
      </c>
    </row>
    <row r="134" spans="1:14" x14ac:dyDescent="0.25">
      <c r="A134" t="s">
        <v>717</v>
      </c>
      <c r="B134" t="s">
        <v>724</v>
      </c>
      <c r="C134" t="s">
        <v>719</v>
      </c>
      <c r="D134" t="s">
        <v>719</v>
      </c>
      <c r="E134" t="s">
        <v>857</v>
      </c>
      <c r="F134" t="s">
        <v>737</v>
      </c>
      <c r="G134" t="s">
        <v>172</v>
      </c>
      <c r="H134" t="s">
        <v>165</v>
      </c>
      <c r="I134" t="s">
        <v>725</v>
      </c>
      <c r="J134" t="s">
        <v>231</v>
      </c>
      <c r="K134" t="s">
        <v>574</v>
      </c>
      <c r="L134" t="s">
        <v>71</v>
      </c>
      <c r="M134" t="s">
        <v>727</v>
      </c>
      <c r="N134" t="s">
        <v>71</v>
      </c>
    </row>
    <row r="135" spans="1:14" x14ac:dyDescent="0.25">
      <c r="A135" t="s">
        <v>717</v>
      </c>
      <c r="B135" t="s">
        <v>724</v>
      </c>
      <c r="C135" t="s">
        <v>719</v>
      </c>
      <c r="D135" t="s">
        <v>719</v>
      </c>
      <c r="E135" t="s">
        <v>857</v>
      </c>
      <c r="F135" t="s">
        <v>737</v>
      </c>
      <c r="G135" t="s">
        <v>172</v>
      </c>
      <c r="H135" t="s">
        <v>165</v>
      </c>
      <c r="I135" t="s">
        <v>725</v>
      </c>
      <c r="J135" t="s">
        <v>231</v>
      </c>
      <c r="K135" t="s">
        <v>531</v>
      </c>
      <c r="L135" t="s">
        <v>71</v>
      </c>
      <c r="M135" t="s">
        <v>727</v>
      </c>
      <c r="N135" t="s">
        <v>71</v>
      </c>
    </row>
    <row r="136" spans="1:14" x14ac:dyDescent="0.25">
      <c r="A136" t="s">
        <v>717</v>
      </c>
      <c r="B136" t="s">
        <v>724</v>
      </c>
      <c r="C136" t="s">
        <v>719</v>
      </c>
      <c r="D136" t="s">
        <v>719</v>
      </c>
      <c r="E136" t="s">
        <v>857</v>
      </c>
      <c r="F136" t="s">
        <v>737</v>
      </c>
      <c r="G136" t="s">
        <v>172</v>
      </c>
      <c r="H136" t="s">
        <v>165</v>
      </c>
      <c r="I136" t="s">
        <v>819</v>
      </c>
      <c r="J136" t="s">
        <v>231</v>
      </c>
      <c r="K136" t="s">
        <v>514</v>
      </c>
      <c r="L136" t="s">
        <v>71</v>
      </c>
      <c r="M136" t="s">
        <v>833</v>
      </c>
      <c r="N136" t="s">
        <v>71</v>
      </c>
    </row>
    <row r="137" spans="1:14" x14ac:dyDescent="0.25">
      <c r="A137" t="s">
        <v>717</v>
      </c>
      <c r="B137" t="s">
        <v>724</v>
      </c>
      <c r="C137" t="s">
        <v>719</v>
      </c>
      <c r="D137" t="s">
        <v>719</v>
      </c>
      <c r="E137" t="s">
        <v>857</v>
      </c>
      <c r="F137" t="s">
        <v>737</v>
      </c>
      <c r="G137" t="s">
        <v>172</v>
      </c>
      <c r="H137" t="s">
        <v>165</v>
      </c>
      <c r="I137" t="s">
        <v>739</v>
      </c>
      <c r="J137" t="s">
        <v>231</v>
      </c>
      <c r="K137" t="s">
        <v>873</v>
      </c>
      <c r="L137" t="s">
        <v>71</v>
      </c>
      <c r="M137" t="s">
        <v>741</v>
      </c>
      <c r="N137" t="s">
        <v>71</v>
      </c>
    </row>
    <row r="138" spans="1:14" x14ac:dyDescent="0.25">
      <c r="A138" t="s">
        <v>717</v>
      </c>
      <c r="B138" t="s">
        <v>724</v>
      </c>
      <c r="C138" t="s">
        <v>719</v>
      </c>
      <c r="D138" t="s">
        <v>719</v>
      </c>
      <c r="E138" t="s">
        <v>857</v>
      </c>
      <c r="F138" t="s">
        <v>737</v>
      </c>
      <c r="G138" t="s">
        <v>172</v>
      </c>
      <c r="H138" t="s">
        <v>165</v>
      </c>
      <c r="I138" t="s">
        <v>739</v>
      </c>
      <c r="J138" t="s">
        <v>231</v>
      </c>
      <c r="K138" t="s">
        <v>562</v>
      </c>
      <c r="L138" t="s">
        <v>71</v>
      </c>
      <c r="M138" t="s">
        <v>741</v>
      </c>
      <c r="N138" t="s">
        <v>71</v>
      </c>
    </row>
    <row r="139" spans="1:14" x14ac:dyDescent="0.25">
      <c r="A139" t="s">
        <v>717</v>
      </c>
      <c r="B139" t="s">
        <v>752</v>
      </c>
      <c r="C139" t="s">
        <v>719</v>
      </c>
      <c r="D139" t="s">
        <v>719</v>
      </c>
      <c r="E139" t="s">
        <v>857</v>
      </c>
      <c r="F139" t="s">
        <v>737</v>
      </c>
      <c r="G139" t="s">
        <v>172</v>
      </c>
      <c r="H139" t="s">
        <v>165</v>
      </c>
      <c r="I139" t="s">
        <v>762</v>
      </c>
      <c r="J139" t="s">
        <v>754</v>
      </c>
      <c r="K139" t="s">
        <v>523</v>
      </c>
      <c r="L139" t="s">
        <v>71</v>
      </c>
      <c r="M139" t="s">
        <v>764</v>
      </c>
      <c r="N139" t="s">
        <v>71</v>
      </c>
    </row>
    <row r="140" spans="1:14" x14ac:dyDescent="0.25">
      <c r="A140" t="s">
        <v>717</v>
      </c>
      <c r="B140" t="s">
        <v>752</v>
      </c>
      <c r="C140" t="s">
        <v>719</v>
      </c>
      <c r="D140" t="s">
        <v>719</v>
      </c>
      <c r="E140" t="s">
        <v>857</v>
      </c>
      <c r="F140" t="s">
        <v>737</v>
      </c>
      <c r="G140" t="s">
        <v>172</v>
      </c>
      <c r="H140" t="s">
        <v>165</v>
      </c>
      <c r="I140" t="s">
        <v>762</v>
      </c>
      <c r="J140" t="s">
        <v>754</v>
      </c>
      <c r="K140" t="s">
        <v>874</v>
      </c>
      <c r="L140" t="s">
        <v>71</v>
      </c>
      <c r="M140" t="s">
        <v>764</v>
      </c>
      <c r="N140" t="s">
        <v>71</v>
      </c>
    </row>
    <row r="141" spans="1:14" x14ac:dyDescent="0.25">
      <c r="A141" t="s">
        <v>717</v>
      </c>
      <c r="B141" t="s">
        <v>800</v>
      </c>
      <c r="C141" t="s">
        <v>719</v>
      </c>
      <c r="D141" t="s">
        <v>719</v>
      </c>
      <c r="E141" t="s">
        <v>857</v>
      </c>
      <c r="F141" t="s">
        <v>737</v>
      </c>
      <c r="G141" t="s">
        <v>172</v>
      </c>
      <c r="H141" t="s">
        <v>165</v>
      </c>
      <c r="I141" t="s">
        <v>875</v>
      </c>
      <c r="J141" t="s">
        <v>429</v>
      </c>
      <c r="K141" t="s">
        <v>566</v>
      </c>
      <c r="L141" t="s">
        <v>71</v>
      </c>
      <c r="M141" t="s">
        <v>876</v>
      </c>
      <c r="N141" t="s">
        <v>71</v>
      </c>
    </row>
    <row r="142" spans="1:14" x14ac:dyDescent="0.25">
      <c r="A142" t="s">
        <v>717</v>
      </c>
      <c r="B142" t="s">
        <v>752</v>
      </c>
      <c r="C142" t="s">
        <v>719</v>
      </c>
      <c r="D142" t="s">
        <v>719</v>
      </c>
      <c r="E142" t="s">
        <v>857</v>
      </c>
      <c r="F142" t="s">
        <v>737</v>
      </c>
      <c r="G142" t="s">
        <v>172</v>
      </c>
      <c r="H142" t="s">
        <v>165</v>
      </c>
      <c r="I142" t="s">
        <v>877</v>
      </c>
      <c r="J142" t="s">
        <v>754</v>
      </c>
      <c r="K142" t="s">
        <v>557</v>
      </c>
      <c r="L142" t="s">
        <v>71</v>
      </c>
      <c r="M142" t="s">
        <v>878</v>
      </c>
      <c r="N142" t="s">
        <v>71</v>
      </c>
    </row>
    <row r="143" spans="1:14" x14ac:dyDescent="0.25">
      <c r="A143" t="s">
        <v>717</v>
      </c>
      <c r="B143" t="s">
        <v>800</v>
      </c>
      <c r="C143" t="s">
        <v>719</v>
      </c>
      <c r="D143" t="s">
        <v>719</v>
      </c>
      <c r="E143" t="s">
        <v>857</v>
      </c>
      <c r="F143" t="s">
        <v>737</v>
      </c>
      <c r="G143" t="s">
        <v>172</v>
      </c>
      <c r="H143" t="s">
        <v>165</v>
      </c>
      <c r="I143" t="s">
        <v>805</v>
      </c>
      <c r="J143" t="s">
        <v>249</v>
      </c>
      <c r="K143" t="s">
        <v>524</v>
      </c>
      <c r="L143" t="s">
        <v>71</v>
      </c>
      <c r="M143" t="s">
        <v>807</v>
      </c>
      <c r="N143" t="s">
        <v>808</v>
      </c>
    </row>
    <row r="144" spans="1:14" x14ac:dyDescent="0.25">
      <c r="A144" t="s">
        <v>717</v>
      </c>
      <c r="B144" t="s">
        <v>845</v>
      </c>
      <c r="C144" t="s">
        <v>719</v>
      </c>
      <c r="D144" t="s">
        <v>719</v>
      </c>
      <c r="E144" t="s">
        <v>857</v>
      </c>
      <c r="F144" t="s">
        <v>737</v>
      </c>
      <c r="G144" t="s">
        <v>172</v>
      </c>
      <c r="H144" t="s">
        <v>165</v>
      </c>
      <c r="I144" t="s">
        <v>879</v>
      </c>
      <c r="J144" t="s">
        <v>387</v>
      </c>
      <c r="K144" t="s">
        <v>880</v>
      </c>
      <c r="L144" t="s">
        <v>71</v>
      </c>
      <c r="M144" t="s">
        <v>881</v>
      </c>
      <c r="N144" t="s">
        <v>71</v>
      </c>
    </row>
    <row r="145" spans="1:14" x14ac:dyDescent="0.25">
      <c r="A145" t="s">
        <v>717</v>
      </c>
      <c r="B145" t="s">
        <v>724</v>
      </c>
      <c r="C145" t="s">
        <v>719</v>
      </c>
      <c r="D145" t="s">
        <v>719</v>
      </c>
      <c r="E145" t="s">
        <v>857</v>
      </c>
      <c r="F145" t="s">
        <v>737</v>
      </c>
      <c r="G145" t="s">
        <v>172</v>
      </c>
      <c r="H145" t="s">
        <v>165</v>
      </c>
      <c r="I145" t="s">
        <v>775</v>
      </c>
      <c r="J145" t="s">
        <v>278</v>
      </c>
      <c r="K145" t="s">
        <v>882</v>
      </c>
      <c r="L145" t="s">
        <v>71</v>
      </c>
      <c r="M145" t="s">
        <v>777</v>
      </c>
      <c r="N145" t="s">
        <v>71</v>
      </c>
    </row>
    <row r="146" spans="1:14" x14ac:dyDescent="0.25">
      <c r="A146" t="s">
        <v>717</v>
      </c>
      <c r="B146" t="s">
        <v>724</v>
      </c>
      <c r="C146" t="s">
        <v>719</v>
      </c>
      <c r="D146" t="s">
        <v>719</v>
      </c>
      <c r="E146" t="s">
        <v>857</v>
      </c>
      <c r="F146" t="s">
        <v>737</v>
      </c>
      <c r="G146" t="s">
        <v>172</v>
      </c>
      <c r="H146" t="s">
        <v>165</v>
      </c>
      <c r="I146" t="s">
        <v>775</v>
      </c>
      <c r="J146" t="s">
        <v>278</v>
      </c>
      <c r="K146" t="s">
        <v>883</v>
      </c>
      <c r="L146" t="s">
        <v>71</v>
      </c>
      <c r="M146" t="s">
        <v>777</v>
      </c>
      <c r="N146" t="s">
        <v>71</v>
      </c>
    </row>
    <row r="147" spans="1:14" x14ac:dyDescent="0.25">
      <c r="A147" t="s">
        <v>717</v>
      </c>
      <c r="B147" t="s">
        <v>800</v>
      </c>
      <c r="C147" t="s">
        <v>719</v>
      </c>
      <c r="D147" t="s">
        <v>719</v>
      </c>
      <c r="E147" t="s">
        <v>857</v>
      </c>
      <c r="F147" t="s">
        <v>737</v>
      </c>
      <c r="G147" t="s">
        <v>172</v>
      </c>
      <c r="H147" t="s">
        <v>165</v>
      </c>
      <c r="I147" t="s">
        <v>868</v>
      </c>
      <c r="J147" t="s">
        <v>249</v>
      </c>
      <c r="K147" t="s">
        <v>526</v>
      </c>
      <c r="L147" t="s">
        <v>71</v>
      </c>
      <c r="M147" t="s">
        <v>869</v>
      </c>
      <c r="N147" t="s">
        <v>71</v>
      </c>
    </row>
    <row r="148" spans="1:14" x14ac:dyDescent="0.25">
      <c r="A148" t="s">
        <v>717</v>
      </c>
      <c r="B148" t="s">
        <v>800</v>
      </c>
      <c r="C148" t="s">
        <v>719</v>
      </c>
      <c r="D148" t="s">
        <v>719</v>
      </c>
      <c r="E148" t="s">
        <v>857</v>
      </c>
      <c r="F148" t="s">
        <v>737</v>
      </c>
      <c r="G148" t="s">
        <v>172</v>
      </c>
      <c r="H148" t="s">
        <v>165</v>
      </c>
      <c r="I148" t="s">
        <v>868</v>
      </c>
      <c r="J148" t="s">
        <v>249</v>
      </c>
      <c r="K148" t="s">
        <v>884</v>
      </c>
      <c r="L148" t="s">
        <v>71</v>
      </c>
      <c r="M148" t="s">
        <v>869</v>
      </c>
      <c r="N148" t="s">
        <v>71</v>
      </c>
    </row>
    <row r="149" spans="1:14" x14ac:dyDescent="0.25">
      <c r="A149" t="s">
        <v>717</v>
      </c>
      <c r="B149" t="s">
        <v>800</v>
      </c>
      <c r="C149" t="s">
        <v>719</v>
      </c>
      <c r="D149" t="s">
        <v>719</v>
      </c>
      <c r="E149" t="s">
        <v>857</v>
      </c>
      <c r="F149" t="s">
        <v>737</v>
      </c>
      <c r="G149" t="s">
        <v>172</v>
      </c>
      <c r="H149" t="s">
        <v>165</v>
      </c>
      <c r="I149" t="s">
        <v>868</v>
      </c>
      <c r="J149" t="s">
        <v>249</v>
      </c>
      <c r="K149" t="s">
        <v>532</v>
      </c>
      <c r="L149" t="s">
        <v>71</v>
      </c>
      <c r="M149" t="s">
        <v>869</v>
      </c>
      <c r="N149" t="s">
        <v>71</v>
      </c>
    </row>
    <row r="150" spans="1:14" x14ac:dyDescent="0.25">
      <c r="A150" t="s">
        <v>717</v>
      </c>
      <c r="B150" t="s">
        <v>800</v>
      </c>
      <c r="C150" t="s">
        <v>719</v>
      </c>
      <c r="D150" t="s">
        <v>719</v>
      </c>
      <c r="E150" t="s">
        <v>857</v>
      </c>
      <c r="F150" t="s">
        <v>737</v>
      </c>
      <c r="G150" t="s">
        <v>172</v>
      </c>
      <c r="H150" t="s">
        <v>165</v>
      </c>
      <c r="I150" t="s">
        <v>868</v>
      </c>
      <c r="J150" t="s">
        <v>249</v>
      </c>
      <c r="K150" t="s">
        <v>530</v>
      </c>
      <c r="L150" t="s">
        <v>71</v>
      </c>
      <c r="M150" t="s">
        <v>869</v>
      </c>
      <c r="N150" t="s">
        <v>71</v>
      </c>
    </row>
    <row r="151" spans="1:14" x14ac:dyDescent="0.25">
      <c r="A151" t="s">
        <v>717</v>
      </c>
      <c r="B151" t="s">
        <v>800</v>
      </c>
      <c r="C151" t="s">
        <v>719</v>
      </c>
      <c r="D151" t="s">
        <v>719</v>
      </c>
      <c r="E151" t="s">
        <v>857</v>
      </c>
      <c r="F151" t="s">
        <v>737</v>
      </c>
      <c r="G151" t="s">
        <v>172</v>
      </c>
      <c r="H151" t="s">
        <v>165</v>
      </c>
      <c r="I151" t="s">
        <v>868</v>
      </c>
      <c r="J151" t="s">
        <v>249</v>
      </c>
      <c r="K151" t="s">
        <v>565</v>
      </c>
      <c r="L151" t="s">
        <v>71</v>
      </c>
      <c r="M151" t="s">
        <v>869</v>
      </c>
      <c r="N151" t="s">
        <v>71</v>
      </c>
    </row>
    <row r="152" spans="1:14" x14ac:dyDescent="0.25">
      <c r="A152" t="s">
        <v>717</v>
      </c>
      <c r="B152" t="s">
        <v>800</v>
      </c>
      <c r="C152" t="s">
        <v>719</v>
      </c>
      <c r="D152" t="s">
        <v>719</v>
      </c>
      <c r="E152" t="s">
        <v>857</v>
      </c>
      <c r="F152" t="s">
        <v>737</v>
      </c>
      <c r="G152" t="s">
        <v>172</v>
      </c>
      <c r="H152" t="s">
        <v>165</v>
      </c>
      <c r="I152" t="s">
        <v>868</v>
      </c>
      <c r="J152" t="s">
        <v>249</v>
      </c>
      <c r="K152" t="s">
        <v>533</v>
      </c>
      <c r="L152" t="s">
        <v>71</v>
      </c>
      <c r="M152" t="s">
        <v>869</v>
      </c>
      <c r="N152" t="s">
        <v>71</v>
      </c>
    </row>
    <row r="153" spans="1:14" x14ac:dyDescent="0.25">
      <c r="A153" t="s">
        <v>717</v>
      </c>
      <c r="B153" t="s">
        <v>800</v>
      </c>
      <c r="C153" t="s">
        <v>719</v>
      </c>
      <c r="D153" t="s">
        <v>719</v>
      </c>
      <c r="E153" t="s">
        <v>857</v>
      </c>
      <c r="F153" t="s">
        <v>737</v>
      </c>
      <c r="G153" t="s">
        <v>172</v>
      </c>
      <c r="H153" t="s">
        <v>165</v>
      </c>
      <c r="I153" t="s">
        <v>868</v>
      </c>
      <c r="J153" t="s">
        <v>249</v>
      </c>
      <c r="K153" t="s">
        <v>885</v>
      </c>
      <c r="L153" t="s">
        <v>71</v>
      </c>
      <c r="M153" t="s">
        <v>869</v>
      </c>
      <c r="N153" t="s">
        <v>71</v>
      </c>
    </row>
    <row r="154" spans="1:14" x14ac:dyDescent="0.25">
      <c r="A154" t="s">
        <v>717</v>
      </c>
      <c r="B154" t="s">
        <v>800</v>
      </c>
      <c r="C154" t="s">
        <v>719</v>
      </c>
      <c r="D154" t="s">
        <v>719</v>
      </c>
      <c r="E154" t="s">
        <v>857</v>
      </c>
      <c r="F154" t="s">
        <v>737</v>
      </c>
      <c r="G154" t="s">
        <v>172</v>
      </c>
      <c r="H154" t="s">
        <v>165</v>
      </c>
      <c r="I154" t="s">
        <v>868</v>
      </c>
      <c r="J154" t="s">
        <v>249</v>
      </c>
      <c r="K154" t="s">
        <v>886</v>
      </c>
      <c r="L154" t="s">
        <v>71</v>
      </c>
      <c r="M154" t="s">
        <v>869</v>
      </c>
      <c r="N154" t="s">
        <v>71</v>
      </c>
    </row>
    <row r="155" spans="1:14" x14ac:dyDescent="0.25">
      <c r="A155" t="s">
        <v>717</v>
      </c>
      <c r="B155" t="s">
        <v>800</v>
      </c>
      <c r="C155" t="s">
        <v>719</v>
      </c>
      <c r="D155" t="s">
        <v>719</v>
      </c>
      <c r="E155" t="s">
        <v>857</v>
      </c>
      <c r="F155" t="s">
        <v>737</v>
      </c>
      <c r="G155" t="s">
        <v>172</v>
      </c>
      <c r="H155" t="s">
        <v>165</v>
      </c>
      <c r="I155" t="s">
        <v>868</v>
      </c>
      <c r="J155" t="s">
        <v>249</v>
      </c>
      <c r="K155" t="s">
        <v>887</v>
      </c>
      <c r="L155" t="s">
        <v>71</v>
      </c>
      <c r="M155" t="s">
        <v>869</v>
      </c>
      <c r="N155" t="s">
        <v>71</v>
      </c>
    </row>
    <row r="156" spans="1:14" x14ac:dyDescent="0.25">
      <c r="A156" t="s">
        <v>717</v>
      </c>
      <c r="B156" t="s">
        <v>800</v>
      </c>
      <c r="C156" t="s">
        <v>719</v>
      </c>
      <c r="D156" t="s">
        <v>719</v>
      </c>
      <c r="E156" t="s">
        <v>857</v>
      </c>
      <c r="F156" t="s">
        <v>737</v>
      </c>
      <c r="G156" t="s">
        <v>172</v>
      </c>
      <c r="H156" t="s">
        <v>165</v>
      </c>
      <c r="I156" t="s">
        <v>816</v>
      </c>
      <c r="J156" t="s">
        <v>249</v>
      </c>
      <c r="K156" t="s">
        <v>888</v>
      </c>
      <c r="L156" t="s">
        <v>71</v>
      </c>
      <c r="M156" t="s">
        <v>808</v>
      </c>
      <c r="N156" t="s">
        <v>71</v>
      </c>
    </row>
    <row r="157" spans="1:14" x14ac:dyDescent="0.25">
      <c r="A157" t="s">
        <v>717</v>
      </c>
      <c r="B157" t="s">
        <v>724</v>
      </c>
      <c r="C157" t="s">
        <v>719</v>
      </c>
      <c r="D157" t="s">
        <v>719</v>
      </c>
      <c r="E157" t="s">
        <v>889</v>
      </c>
      <c r="F157" t="s">
        <v>173</v>
      </c>
      <c r="G157" t="s">
        <v>172</v>
      </c>
      <c r="H157" t="s">
        <v>164</v>
      </c>
      <c r="I157" t="s">
        <v>729</v>
      </c>
      <c r="J157" t="s">
        <v>231</v>
      </c>
      <c r="K157" t="s">
        <v>693</v>
      </c>
      <c r="L157" t="s">
        <v>71</v>
      </c>
      <c r="M157" t="s">
        <v>731</v>
      </c>
      <c r="N157" t="s">
        <v>71</v>
      </c>
    </row>
    <row r="158" spans="1:14" x14ac:dyDescent="0.25">
      <c r="A158" t="s">
        <v>717</v>
      </c>
      <c r="B158" t="s">
        <v>752</v>
      </c>
      <c r="C158" t="s">
        <v>719</v>
      </c>
      <c r="D158" t="s">
        <v>719</v>
      </c>
      <c r="E158" t="s">
        <v>889</v>
      </c>
      <c r="F158" t="s">
        <v>173</v>
      </c>
      <c r="G158" t="s">
        <v>172</v>
      </c>
      <c r="H158" t="s">
        <v>164</v>
      </c>
      <c r="I158" t="s">
        <v>877</v>
      </c>
      <c r="J158" t="s">
        <v>754</v>
      </c>
      <c r="K158" t="s">
        <v>682</v>
      </c>
      <c r="L158" t="s">
        <v>71</v>
      </c>
      <c r="M158" t="s">
        <v>878</v>
      </c>
      <c r="N158" t="s">
        <v>71</v>
      </c>
    </row>
    <row r="159" spans="1:14" x14ac:dyDescent="0.25">
      <c r="A159" t="s">
        <v>717</v>
      </c>
      <c r="B159" t="s">
        <v>752</v>
      </c>
      <c r="C159" t="s">
        <v>719</v>
      </c>
      <c r="D159" t="s">
        <v>719</v>
      </c>
      <c r="E159" t="s">
        <v>889</v>
      </c>
      <c r="F159" t="s">
        <v>173</v>
      </c>
      <c r="G159" t="s">
        <v>172</v>
      </c>
      <c r="H159" t="s">
        <v>164</v>
      </c>
      <c r="I159" t="s">
        <v>877</v>
      </c>
      <c r="J159" t="s">
        <v>754</v>
      </c>
      <c r="K159" t="s">
        <v>683</v>
      </c>
      <c r="L159" t="s">
        <v>71</v>
      </c>
      <c r="M159" t="s">
        <v>878</v>
      </c>
      <c r="N159" t="s">
        <v>71</v>
      </c>
    </row>
    <row r="160" spans="1:14" x14ac:dyDescent="0.25">
      <c r="A160" t="s">
        <v>717</v>
      </c>
      <c r="B160" t="s">
        <v>752</v>
      </c>
      <c r="C160" t="s">
        <v>719</v>
      </c>
      <c r="D160" t="s">
        <v>719</v>
      </c>
      <c r="E160" t="s">
        <v>889</v>
      </c>
      <c r="F160" t="s">
        <v>173</v>
      </c>
      <c r="G160" t="s">
        <v>172</v>
      </c>
      <c r="H160" t="s">
        <v>165</v>
      </c>
      <c r="I160" t="s">
        <v>877</v>
      </c>
      <c r="J160" t="s">
        <v>754</v>
      </c>
      <c r="K160" t="s">
        <v>692</v>
      </c>
      <c r="L160" t="s">
        <v>71</v>
      </c>
      <c r="M160" t="s">
        <v>878</v>
      </c>
      <c r="N160" t="s">
        <v>71</v>
      </c>
    </row>
    <row r="161" spans="1:14" x14ac:dyDescent="0.25">
      <c r="A161" t="s">
        <v>717</v>
      </c>
      <c r="B161" t="s">
        <v>752</v>
      </c>
      <c r="C161" t="s">
        <v>719</v>
      </c>
      <c r="D161" t="s">
        <v>719</v>
      </c>
      <c r="E161" t="s">
        <v>889</v>
      </c>
      <c r="F161" t="s">
        <v>173</v>
      </c>
      <c r="G161" t="s">
        <v>172</v>
      </c>
      <c r="H161" t="s">
        <v>165</v>
      </c>
      <c r="I161" t="s">
        <v>877</v>
      </c>
      <c r="J161" t="s">
        <v>754</v>
      </c>
      <c r="K161" t="s">
        <v>686</v>
      </c>
      <c r="L161" t="s">
        <v>71</v>
      </c>
      <c r="M161" t="s">
        <v>878</v>
      </c>
      <c r="N161" t="s">
        <v>71</v>
      </c>
    </row>
    <row r="162" spans="1:14" x14ac:dyDescent="0.25">
      <c r="A162" t="s">
        <v>717</v>
      </c>
      <c r="B162" t="s">
        <v>752</v>
      </c>
      <c r="C162" t="s">
        <v>719</v>
      </c>
      <c r="D162" t="s">
        <v>719</v>
      </c>
      <c r="E162" t="s">
        <v>889</v>
      </c>
      <c r="F162" t="s">
        <v>173</v>
      </c>
      <c r="G162" t="s">
        <v>172</v>
      </c>
      <c r="H162" t="s">
        <v>165</v>
      </c>
      <c r="I162" t="s">
        <v>877</v>
      </c>
      <c r="J162" t="s">
        <v>754</v>
      </c>
      <c r="K162" t="s">
        <v>687</v>
      </c>
      <c r="L162" t="s">
        <v>71</v>
      </c>
      <c r="M162" t="s">
        <v>878</v>
      </c>
      <c r="N162" t="s">
        <v>71</v>
      </c>
    </row>
    <row r="163" spans="1:14" x14ac:dyDescent="0.25">
      <c r="A163" t="s">
        <v>717</v>
      </c>
      <c r="B163" t="s">
        <v>752</v>
      </c>
      <c r="C163" t="s">
        <v>719</v>
      </c>
      <c r="D163" t="s">
        <v>719</v>
      </c>
      <c r="E163" t="s">
        <v>889</v>
      </c>
      <c r="F163" t="s">
        <v>173</v>
      </c>
      <c r="G163" t="s">
        <v>172</v>
      </c>
      <c r="H163" t="s">
        <v>165</v>
      </c>
      <c r="I163" t="s">
        <v>877</v>
      </c>
      <c r="J163" t="s">
        <v>754</v>
      </c>
      <c r="K163" t="s">
        <v>688</v>
      </c>
      <c r="L163" t="s">
        <v>71</v>
      </c>
      <c r="M163" t="s">
        <v>878</v>
      </c>
      <c r="N163" t="s">
        <v>71</v>
      </c>
    </row>
    <row r="164" spans="1:14" x14ac:dyDescent="0.25">
      <c r="A164" t="s">
        <v>717</v>
      </c>
      <c r="B164" t="s">
        <v>724</v>
      </c>
      <c r="C164" t="s">
        <v>719</v>
      </c>
      <c r="D164" t="s">
        <v>719</v>
      </c>
      <c r="E164" t="s">
        <v>889</v>
      </c>
      <c r="F164" t="s">
        <v>173</v>
      </c>
      <c r="G164" t="s">
        <v>172</v>
      </c>
      <c r="H164" t="s">
        <v>165</v>
      </c>
      <c r="I164" t="s">
        <v>890</v>
      </c>
      <c r="J164" t="s">
        <v>231</v>
      </c>
      <c r="K164" t="s">
        <v>685</v>
      </c>
      <c r="L164" t="s">
        <v>71</v>
      </c>
      <c r="M164" t="s">
        <v>891</v>
      </c>
      <c r="N164" t="s">
        <v>71</v>
      </c>
    </row>
    <row r="165" spans="1:14" x14ac:dyDescent="0.25">
      <c r="A165" t="s">
        <v>717</v>
      </c>
      <c r="B165" t="s">
        <v>752</v>
      </c>
      <c r="C165" t="s">
        <v>719</v>
      </c>
      <c r="D165" t="s">
        <v>719</v>
      </c>
      <c r="E165" t="s">
        <v>889</v>
      </c>
      <c r="F165" t="s">
        <v>737</v>
      </c>
      <c r="G165" t="s">
        <v>172</v>
      </c>
      <c r="H165" t="s">
        <v>165</v>
      </c>
      <c r="I165" t="s">
        <v>858</v>
      </c>
      <c r="J165" t="s">
        <v>754</v>
      </c>
      <c r="K165" t="s">
        <v>892</v>
      </c>
      <c r="L165" t="s">
        <v>71</v>
      </c>
      <c r="M165" t="s">
        <v>864</v>
      </c>
      <c r="N165" t="s">
        <v>71</v>
      </c>
    </row>
    <row r="166" spans="1:14" x14ac:dyDescent="0.25">
      <c r="A166" t="s">
        <v>717</v>
      </c>
      <c r="B166" t="s">
        <v>752</v>
      </c>
      <c r="C166" t="s">
        <v>719</v>
      </c>
      <c r="D166" t="s">
        <v>719</v>
      </c>
      <c r="E166" t="s">
        <v>893</v>
      </c>
      <c r="F166" t="s">
        <v>173</v>
      </c>
      <c r="G166" t="s">
        <v>172</v>
      </c>
      <c r="H166" t="s">
        <v>164</v>
      </c>
      <c r="I166" t="s">
        <v>877</v>
      </c>
      <c r="J166" t="s">
        <v>754</v>
      </c>
      <c r="K166" t="s">
        <v>636</v>
      </c>
      <c r="L166" t="s">
        <v>71</v>
      </c>
      <c r="M166" t="s">
        <v>878</v>
      </c>
      <c r="N166" t="s">
        <v>71</v>
      </c>
    </row>
    <row r="167" spans="1:14" x14ac:dyDescent="0.25">
      <c r="A167" t="s">
        <v>717</v>
      </c>
      <c r="B167" t="s">
        <v>752</v>
      </c>
      <c r="C167" t="s">
        <v>719</v>
      </c>
      <c r="D167" t="s">
        <v>719</v>
      </c>
      <c r="E167" t="s">
        <v>893</v>
      </c>
      <c r="F167" t="s">
        <v>173</v>
      </c>
      <c r="G167" t="s">
        <v>172</v>
      </c>
      <c r="H167" t="s">
        <v>164</v>
      </c>
      <c r="I167" t="s">
        <v>858</v>
      </c>
      <c r="J167" t="s">
        <v>754</v>
      </c>
      <c r="K167" t="s">
        <v>637</v>
      </c>
      <c r="L167" t="s">
        <v>71</v>
      </c>
      <c r="M167" t="s">
        <v>864</v>
      </c>
      <c r="N167" t="s">
        <v>71</v>
      </c>
    </row>
    <row r="168" spans="1:14" x14ac:dyDescent="0.25">
      <c r="A168" t="s">
        <v>717</v>
      </c>
      <c r="B168" t="s">
        <v>724</v>
      </c>
      <c r="C168" t="s">
        <v>719</v>
      </c>
      <c r="D168" t="s">
        <v>719</v>
      </c>
      <c r="E168" t="s">
        <v>893</v>
      </c>
      <c r="F168" t="s">
        <v>173</v>
      </c>
      <c r="G168" t="s">
        <v>172</v>
      </c>
      <c r="H168" t="s">
        <v>164</v>
      </c>
      <c r="I168" t="s">
        <v>890</v>
      </c>
      <c r="J168" t="s">
        <v>231</v>
      </c>
      <c r="K168" t="s">
        <v>638</v>
      </c>
      <c r="L168" t="s">
        <v>71</v>
      </c>
      <c r="M168" t="s">
        <v>891</v>
      </c>
      <c r="N168" t="s">
        <v>71</v>
      </c>
    </row>
    <row r="169" spans="1:14" x14ac:dyDescent="0.25">
      <c r="A169" t="s">
        <v>717</v>
      </c>
      <c r="B169" t="s">
        <v>752</v>
      </c>
      <c r="C169" t="s">
        <v>719</v>
      </c>
      <c r="D169" t="s">
        <v>719</v>
      </c>
      <c r="E169" t="s">
        <v>893</v>
      </c>
      <c r="F169" t="s">
        <v>173</v>
      </c>
      <c r="G169" t="s">
        <v>172</v>
      </c>
      <c r="H169" t="s">
        <v>164</v>
      </c>
      <c r="I169" t="s">
        <v>894</v>
      </c>
      <c r="J169" t="s">
        <v>754</v>
      </c>
      <c r="K169" t="s">
        <v>635</v>
      </c>
      <c r="L169" t="s">
        <v>71</v>
      </c>
      <c r="M169" t="s">
        <v>895</v>
      </c>
      <c r="N169" t="s">
        <v>71</v>
      </c>
    </row>
    <row r="170" spans="1:14" x14ac:dyDescent="0.25">
      <c r="A170" t="s">
        <v>717</v>
      </c>
      <c r="B170" t="s">
        <v>724</v>
      </c>
      <c r="C170" t="s">
        <v>719</v>
      </c>
      <c r="D170" t="s">
        <v>719</v>
      </c>
      <c r="E170" t="s">
        <v>893</v>
      </c>
      <c r="F170" t="s">
        <v>173</v>
      </c>
      <c r="G170" t="s">
        <v>172</v>
      </c>
      <c r="H170" t="s">
        <v>165</v>
      </c>
      <c r="I170" t="s">
        <v>896</v>
      </c>
      <c r="J170" t="s">
        <v>278</v>
      </c>
      <c r="K170" t="s">
        <v>897</v>
      </c>
      <c r="L170" t="s">
        <v>71</v>
      </c>
      <c r="M170" t="s">
        <v>898</v>
      </c>
      <c r="N170" t="s">
        <v>71</v>
      </c>
    </row>
    <row r="171" spans="1:14" x14ac:dyDescent="0.25">
      <c r="A171" t="s">
        <v>717</v>
      </c>
      <c r="B171" t="s">
        <v>752</v>
      </c>
      <c r="C171" t="s">
        <v>719</v>
      </c>
      <c r="D171" t="s">
        <v>719</v>
      </c>
      <c r="E171" t="s">
        <v>893</v>
      </c>
      <c r="F171" t="s">
        <v>173</v>
      </c>
      <c r="G171" t="s">
        <v>172</v>
      </c>
      <c r="H171" t="s">
        <v>165</v>
      </c>
      <c r="I171" t="s">
        <v>877</v>
      </c>
      <c r="J171" t="s">
        <v>754</v>
      </c>
      <c r="K171" t="s">
        <v>677</v>
      </c>
      <c r="L171" t="s">
        <v>71</v>
      </c>
      <c r="M171" t="s">
        <v>878</v>
      </c>
      <c r="N171" t="s">
        <v>71</v>
      </c>
    </row>
    <row r="172" spans="1:14" x14ac:dyDescent="0.25">
      <c r="A172" t="s">
        <v>717</v>
      </c>
      <c r="B172" t="s">
        <v>752</v>
      </c>
      <c r="C172" t="s">
        <v>719</v>
      </c>
      <c r="D172" t="s">
        <v>719</v>
      </c>
      <c r="E172" t="s">
        <v>893</v>
      </c>
      <c r="F172" t="s">
        <v>173</v>
      </c>
      <c r="G172" t="s">
        <v>172</v>
      </c>
      <c r="H172" t="s">
        <v>165</v>
      </c>
      <c r="I172" t="s">
        <v>877</v>
      </c>
      <c r="J172" t="s">
        <v>754</v>
      </c>
      <c r="K172" t="s">
        <v>679</v>
      </c>
      <c r="L172" t="s">
        <v>71</v>
      </c>
      <c r="M172" t="s">
        <v>878</v>
      </c>
      <c r="N172" t="s">
        <v>71</v>
      </c>
    </row>
    <row r="173" spans="1:14" x14ac:dyDescent="0.25">
      <c r="A173" t="s">
        <v>717</v>
      </c>
      <c r="B173" t="s">
        <v>752</v>
      </c>
      <c r="C173" t="s">
        <v>719</v>
      </c>
      <c r="D173" t="s">
        <v>719</v>
      </c>
      <c r="E173" t="s">
        <v>893</v>
      </c>
      <c r="F173" t="s">
        <v>173</v>
      </c>
      <c r="G173" t="s">
        <v>172</v>
      </c>
      <c r="H173" t="s">
        <v>165</v>
      </c>
      <c r="I173" t="s">
        <v>877</v>
      </c>
      <c r="J173" t="s">
        <v>754</v>
      </c>
      <c r="K173" t="s">
        <v>673</v>
      </c>
      <c r="L173" t="s">
        <v>71</v>
      </c>
      <c r="M173" t="s">
        <v>878</v>
      </c>
      <c r="N173" t="s">
        <v>71</v>
      </c>
    </row>
    <row r="174" spans="1:14" x14ac:dyDescent="0.25">
      <c r="A174" t="s">
        <v>717</v>
      </c>
      <c r="B174" t="s">
        <v>752</v>
      </c>
      <c r="C174" t="s">
        <v>719</v>
      </c>
      <c r="D174" t="s">
        <v>719</v>
      </c>
      <c r="E174" t="s">
        <v>893</v>
      </c>
      <c r="F174" t="s">
        <v>173</v>
      </c>
      <c r="G174" t="s">
        <v>172</v>
      </c>
      <c r="H174" t="s">
        <v>165</v>
      </c>
      <c r="I174" t="s">
        <v>877</v>
      </c>
      <c r="J174" t="s">
        <v>754</v>
      </c>
      <c r="K174" t="s">
        <v>680</v>
      </c>
      <c r="L174" t="s">
        <v>71</v>
      </c>
      <c r="M174" t="s">
        <v>878</v>
      </c>
      <c r="N174" t="s">
        <v>71</v>
      </c>
    </row>
    <row r="175" spans="1:14" x14ac:dyDescent="0.25">
      <c r="A175" t="s">
        <v>717</v>
      </c>
      <c r="B175" t="s">
        <v>752</v>
      </c>
      <c r="C175" t="s">
        <v>719</v>
      </c>
      <c r="D175" t="s">
        <v>719</v>
      </c>
      <c r="E175" t="s">
        <v>893</v>
      </c>
      <c r="F175" t="s">
        <v>173</v>
      </c>
      <c r="G175" t="s">
        <v>172</v>
      </c>
      <c r="H175" t="s">
        <v>165</v>
      </c>
      <c r="I175" t="s">
        <v>877</v>
      </c>
      <c r="J175" t="s">
        <v>754</v>
      </c>
      <c r="K175" t="s">
        <v>678</v>
      </c>
      <c r="L175" t="s">
        <v>71</v>
      </c>
      <c r="M175" t="s">
        <v>878</v>
      </c>
      <c r="N175" t="s">
        <v>71</v>
      </c>
    </row>
    <row r="176" spans="1:14" x14ac:dyDescent="0.25">
      <c r="A176" t="s">
        <v>717</v>
      </c>
      <c r="B176" t="s">
        <v>800</v>
      </c>
      <c r="C176" t="s">
        <v>719</v>
      </c>
      <c r="D176" t="s">
        <v>719</v>
      </c>
      <c r="E176" t="s">
        <v>893</v>
      </c>
      <c r="F176" t="s">
        <v>173</v>
      </c>
      <c r="G176" t="s">
        <v>172</v>
      </c>
      <c r="H176" t="s">
        <v>165</v>
      </c>
      <c r="I176" t="s">
        <v>816</v>
      </c>
      <c r="J176" t="s">
        <v>249</v>
      </c>
      <c r="K176" t="s">
        <v>675</v>
      </c>
      <c r="L176" t="s">
        <v>71</v>
      </c>
      <c r="M176" t="s">
        <v>808</v>
      </c>
      <c r="N176" t="s">
        <v>71</v>
      </c>
    </row>
    <row r="177" spans="1:14" x14ac:dyDescent="0.25">
      <c r="A177" t="s">
        <v>717</v>
      </c>
      <c r="B177" t="s">
        <v>724</v>
      </c>
      <c r="C177" t="s">
        <v>719</v>
      </c>
      <c r="D177" t="s">
        <v>719</v>
      </c>
      <c r="E177" t="s">
        <v>893</v>
      </c>
      <c r="F177" t="s">
        <v>173</v>
      </c>
      <c r="G177" t="s">
        <v>172</v>
      </c>
      <c r="H177" t="s">
        <v>165</v>
      </c>
      <c r="I177" t="s">
        <v>890</v>
      </c>
      <c r="J177" t="s">
        <v>231</v>
      </c>
      <c r="K177" t="s">
        <v>899</v>
      </c>
      <c r="L177" t="s">
        <v>71</v>
      </c>
      <c r="M177" t="s">
        <v>891</v>
      </c>
      <c r="N177" t="s">
        <v>71</v>
      </c>
    </row>
    <row r="178" spans="1:14" x14ac:dyDescent="0.25">
      <c r="A178" t="s">
        <v>717</v>
      </c>
      <c r="B178" t="s">
        <v>724</v>
      </c>
      <c r="C178" t="s">
        <v>719</v>
      </c>
      <c r="D178" t="s">
        <v>719</v>
      </c>
      <c r="E178" t="s">
        <v>893</v>
      </c>
      <c r="F178" t="s">
        <v>173</v>
      </c>
      <c r="G178" t="s">
        <v>172</v>
      </c>
      <c r="H178" t="s">
        <v>165</v>
      </c>
      <c r="I178" t="s">
        <v>890</v>
      </c>
      <c r="J178" t="s">
        <v>231</v>
      </c>
      <c r="K178" t="s">
        <v>702</v>
      </c>
      <c r="L178" t="s">
        <v>71</v>
      </c>
      <c r="M178" t="s">
        <v>891</v>
      </c>
      <c r="N178" t="s">
        <v>71</v>
      </c>
    </row>
    <row r="179" spans="1:14" x14ac:dyDescent="0.25">
      <c r="A179" t="s">
        <v>717</v>
      </c>
      <c r="B179" t="s">
        <v>752</v>
      </c>
      <c r="C179" t="s">
        <v>719</v>
      </c>
      <c r="D179" t="s">
        <v>719</v>
      </c>
      <c r="E179" t="s">
        <v>893</v>
      </c>
      <c r="F179" t="s">
        <v>173</v>
      </c>
      <c r="G179" t="s">
        <v>172</v>
      </c>
      <c r="H179" t="s">
        <v>165</v>
      </c>
      <c r="I179" t="s">
        <v>900</v>
      </c>
      <c r="J179" t="s">
        <v>754</v>
      </c>
      <c r="K179" t="s">
        <v>901</v>
      </c>
      <c r="L179" t="s">
        <v>71</v>
      </c>
      <c r="M179" t="s">
        <v>902</v>
      </c>
      <c r="N179" t="s">
        <v>71</v>
      </c>
    </row>
    <row r="180" spans="1:14" x14ac:dyDescent="0.25">
      <c r="A180" t="s">
        <v>717</v>
      </c>
      <c r="B180" t="s">
        <v>752</v>
      </c>
      <c r="C180" t="s">
        <v>719</v>
      </c>
      <c r="D180" t="s">
        <v>719</v>
      </c>
      <c r="E180" t="s">
        <v>893</v>
      </c>
      <c r="F180" t="s">
        <v>173</v>
      </c>
      <c r="G180" t="s">
        <v>172</v>
      </c>
      <c r="H180" t="s">
        <v>165</v>
      </c>
      <c r="I180" t="s">
        <v>900</v>
      </c>
      <c r="J180" t="s">
        <v>754</v>
      </c>
      <c r="K180" t="s">
        <v>672</v>
      </c>
      <c r="L180" t="s">
        <v>71</v>
      </c>
      <c r="M180" t="s">
        <v>902</v>
      </c>
      <c r="N180" t="s">
        <v>71</v>
      </c>
    </row>
    <row r="181" spans="1:14" x14ac:dyDescent="0.25">
      <c r="A181" t="s">
        <v>717</v>
      </c>
      <c r="B181" t="s">
        <v>752</v>
      </c>
      <c r="C181" t="s">
        <v>719</v>
      </c>
      <c r="D181" t="s">
        <v>719</v>
      </c>
      <c r="E181" t="s">
        <v>893</v>
      </c>
      <c r="F181" t="s">
        <v>173</v>
      </c>
      <c r="G181" t="s">
        <v>172</v>
      </c>
      <c r="H181" t="s">
        <v>165</v>
      </c>
      <c r="I181" t="s">
        <v>762</v>
      </c>
      <c r="J181" t="s">
        <v>754</v>
      </c>
      <c r="K181" t="s">
        <v>676</v>
      </c>
      <c r="L181" t="s">
        <v>71</v>
      </c>
      <c r="M181" t="s">
        <v>764</v>
      </c>
      <c r="N181" t="s">
        <v>71</v>
      </c>
    </row>
    <row r="182" spans="1:14" x14ac:dyDescent="0.25">
      <c r="A182" t="s">
        <v>717</v>
      </c>
      <c r="B182" t="s">
        <v>752</v>
      </c>
      <c r="C182" t="s">
        <v>719</v>
      </c>
      <c r="D182" t="s">
        <v>719</v>
      </c>
      <c r="E182" t="s">
        <v>893</v>
      </c>
      <c r="F182" t="s">
        <v>173</v>
      </c>
      <c r="G182" t="s">
        <v>172</v>
      </c>
      <c r="H182" t="s">
        <v>165</v>
      </c>
      <c r="I182" t="s">
        <v>762</v>
      </c>
      <c r="J182" t="s">
        <v>754</v>
      </c>
      <c r="K182" t="s">
        <v>903</v>
      </c>
      <c r="L182" t="s">
        <v>71</v>
      </c>
      <c r="M182" t="s">
        <v>764</v>
      </c>
      <c r="N182" t="s">
        <v>71</v>
      </c>
    </row>
    <row r="183" spans="1:14" x14ac:dyDescent="0.25">
      <c r="A183" t="s">
        <v>717</v>
      </c>
      <c r="B183" t="s">
        <v>752</v>
      </c>
      <c r="C183" t="s">
        <v>719</v>
      </c>
      <c r="D183" t="s">
        <v>719</v>
      </c>
      <c r="E183" t="s">
        <v>893</v>
      </c>
      <c r="F183" t="s">
        <v>737</v>
      </c>
      <c r="G183" t="s">
        <v>172</v>
      </c>
      <c r="H183" t="s">
        <v>164</v>
      </c>
      <c r="I183" t="s">
        <v>877</v>
      </c>
      <c r="J183" t="s">
        <v>754</v>
      </c>
      <c r="K183" t="s">
        <v>904</v>
      </c>
      <c r="L183" t="s">
        <v>71</v>
      </c>
      <c r="M183" t="s">
        <v>878</v>
      </c>
      <c r="N183" t="s">
        <v>71</v>
      </c>
    </row>
    <row r="184" spans="1:14" x14ac:dyDescent="0.25">
      <c r="A184" t="s">
        <v>717</v>
      </c>
      <c r="B184" t="s">
        <v>724</v>
      </c>
      <c r="C184" t="s">
        <v>719</v>
      </c>
      <c r="D184" t="s">
        <v>719</v>
      </c>
      <c r="E184" t="s">
        <v>893</v>
      </c>
      <c r="F184" t="s">
        <v>737</v>
      </c>
      <c r="G184" t="s">
        <v>172</v>
      </c>
      <c r="H184" t="s">
        <v>164</v>
      </c>
      <c r="I184" t="s">
        <v>890</v>
      </c>
      <c r="J184" t="s">
        <v>231</v>
      </c>
      <c r="K184" t="s">
        <v>905</v>
      </c>
      <c r="L184" t="s">
        <v>71</v>
      </c>
      <c r="M184" t="s">
        <v>891</v>
      </c>
      <c r="N184" t="s">
        <v>71</v>
      </c>
    </row>
    <row r="185" spans="1:14" x14ac:dyDescent="0.25">
      <c r="A185" t="s">
        <v>717</v>
      </c>
      <c r="B185" t="s">
        <v>724</v>
      </c>
      <c r="C185" t="s">
        <v>719</v>
      </c>
      <c r="D185" t="s">
        <v>719</v>
      </c>
      <c r="E185" t="s">
        <v>893</v>
      </c>
      <c r="F185" t="s">
        <v>737</v>
      </c>
      <c r="G185" t="s">
        <v>172</v>
      </c>
      <c r="H185" t="s">
        <v>164</v>
      </c>
      <c r="I185" t="s">
        <v>890</v>
      </c>
      <c r="J185" t="s">
        <v>231</v>
      </c>
      <c r="K185" t="s">
        <v>906</v>
      </c>
      <c r="L185" t="s">
        <v>71</v>
      </c>
      <c r="M185" t="s">
        <v>891</v>
      </c>
      <c r="N185" t="s">
        <v>71</v>
      </c>
    </row>
    <row r="186" spans="1:14" x14ac:dyDescent="0.25">
      <c r="A186" t="s">
        <v>717</v>
      </c>
      <c r="B186" t="s">
        <v>752</v>
      </c>
      <c r="C186" t="s">
        <v>719</v>
      </c>
      <c r="D186" t="s">
        <v>719</v>
      </c>
      <c r="E186" t="s">
        <v>893</v>
      </c>
      <c r="F186" t="s">
        <v>737</v>
      </c>
      <c r="G186" t="s">
        <v>172</v>
      </c>
      <c r="H186" t="s">
        <v>165</v>
      </c>
      <c r="I186" t="s">
        <v>792</v>
      </c>
      <c r="J186" t="s">
        <v>754</v>
      </c>
      <c r="K186" t="s">
        <v>639</v>
      </c>
      <c r="L186" t="s">
        <v>71</v>
      </c>
      <c r="M186" t="s">
        <v>794</v>
      </c>
      <c r="N186" t="s">
        <v>71</v>
      </c>
    </row>
    <row r="187" spans="1:14" x14ac:dyDescent="0.25">
      <c r="A187" t="s">
        <v>717</v>
      </c>
      <c r="B187" t="s">
        <v>752</v>
      </c>
      <c r="C187" t="s">
        <v>719</v>
      </c>
      <c r="D187" t="s">
        <v>719</v>
      </c>
      <c r="E187" t="s">
        <v>893</v>
      </c>
      <c r="F187" t="s">
        <v>737</v>
      </c>
      <c r="G187" t="s">
        <v>172</v>
      </c>
      <c r="H187" t="s">
        <v>165</v>
      </c>
      <c r="I187" t="s">
        <v>792</v>
      </c>
      <c r="J187" t="s">
        <v>754</v>
      </c>
      <c r="K187" t="s">
        <v>649</v>
      </c>
      <c r="L187" t="s">
        <v>71</v>
      </c>
      <c r="M187" t="s">
        <v>794</v>
      </c>
      <c r="N187" t="s">
        <v>71</v>
      </c>
    </row>
    <row r="188" spans="1:14" x14ac:dyDescent="0.25">
      <c r="A188" t="s">
        <v>717</v>
      </c>
      <c r="B188" t="s">
        <v>724</v>
      </c>
      <c r="C188" t="s">
        <v>719</v>
      </c>
      <c r="D188" t="s">
        <v>719</v>
      </c>
      <c r="E188" t="s">
        <v>893</v>
      </c>
      <c r="F188" t="s">
        <v>737</v>
      </c>
      <c r="G188" t="s">
        <v>172</v>
      </c>
      <c r="H188" t="s">
        <v>165</v>
      </c>
      <c r="I188" t="s">
        <v>729</v>
      </c>
      <c r="J188" t="s">
        <v>231</v>
      </c>
      <c r="K188" t="s">
        <v>586</v>
      </c>
      <c r="L188" t="s">
        <v>71</v>
      </c>
      <c r="M188" t="s">
        <v>731</v>
      </c>
      <c r="N188" t="s">
        <v>71</v>
      </c>
    </row>
    <row r="189" spans="1:14" x14ac:dyDescent="0.25">
      <c r="A189" t="s">
        <v>717</v>
      </c>
      <c r="B189" t="s">
        <v>724</v>
      </c>
      <c r="C189" t="s">
        <v>719</v>
      </c>
      <c r="D189" t="s">
        <v>719</v>
      </c>
      <c r="E189" t="s">
        <v>893</v>
      </c>
      <c r="F189" t="s">
        <v>737</v>
      </c>
      <c r="G189" t="s">
        <v>172</v>
      </c>
      <c r="H189" t="s">
        <v>165</v>
      </c>
      <c r="I189" t="s">
        <v>729</v>
      </c>
      <c r="J189" t="s">
        <v>231</v>
      </c>
      <c r="K189" t="s">
        <v>580</v>
      </c>
      <c r="L189" t="s">
        <v>71</v>
      </c>
      <c r="M189" t="s">
        <v>731</v>
      </c>
      <c r="N189" t="s">
        <v>71</v>
      </c>
    </row>
    <row r="190" spans="1:14" x14ac:dyDescent="0.25">
      <c r="A190" t="s">
        <v>717</v>
      </c>
      <c r="B190" t="s">
        <v>752</v>
      </c>
      <c r="C190" t="s">
        <v>719</v>
      </c>
      <c r="D190" t="s">
        <v>719</v>
      </c>
      <c r="E190" t="s">
        <v>893</v>
      </c>
      <c r="F190" t="s">
        <v>737</v>
      </c>
      <c r="G190" t="s">
        <v>172</v>
      </c>
      <c r="H190" t="s">
        <v>165</v>
      </c>
      <c r="I190" t="s">
        <v>877</v>
      </c>
      <c r="J190" t="s">
        <v>754</v>
      </c>
      <c r="K190" t="s">
        <v>581</v>
      </c>
      <c r="L190" t="s">
        <v>71</v>
      </c>
      <c r="M190" t="s">
        <v>878</v>
      </c>
      <c r="N190" t="s">
        <v>71</v>
      </c>
    </row>
    <row r="191" spans="1:14" x14ac:dyDescent="0.25">
      <c r="A191" t="s">
        <v>717</v>
      </c>
      <c r="B191" t="s">
        <v>752</v>
      </c>
      <c r="C191" t="s">
        <v>719</v>
      </c>
      <c r="D191" t="s">
        <v>719</v>
      </c>
      <c r="E191" t="s">
        <v>893</v>
      </c>
      <c r="F191" t="s">
        <v>737</v>
      </c>
      <c r="G191" t="s">
        <v>172</v>
      </c>
      <c r="H191" t="s">
        <v>165</v>
      </c>
      <c r="I191" t="s">
        <v>762</v>
      </c>
      <c r="J191" t="s">
        <v>754</v>
      </c>
      <c r="K191" t="s">
        <v>584</v>
      </c>
      <c r="L191" t="s">
        <v>71</v>
      </c>
      <c r="M191" t="s">
        <v>764</v>
      </c>
      <c r="N191" t="s">
        <v>71</v>
      </c>
    </row>
    <row r="192" spans="1:14" x14ac:dyDescent="0.25">
      <c r="A192" t="s">
        <v>717</v>
      </c>
      <c r="B192" t="s">
        <v>800</v>
      </c>
      <c r="C192" t="s">
        <v>719</v>
      </c>
      <c r="D192" t="s">
        <v>719</v>
      </c>
      <c r="E192" t="s">
        <v>893</v>
      </c>
      <c r="F192" t="s">
        <v>737</v>
      </c>
      <c r="G192" t="s">
        <v>172</v>
      </c>
      <c r="H192" t="s">
        <v>165</v>
      </c>
      <c r="I192" t="s">
        <v>816</v>
      </c>
      <c r="J192" t="s">
        <v>249</v>
      </c>
      <c r="K192" t="s">
        <v>645</v>
      </c>
      <c r="L192" t="s">
        <v>71</v>
      </c>
      <c r="M192" t="s">
        <v>808</v>
      </c>
      <c r="N192" t="s">
        <v>808</v>
      </c>
    </row>
    <row r="193" spans="1:14" x14ac:dyDescent="0.25">
      <c r="A193" t="s">
        <v>717</v>
      </c>
      <c r="B193" t="s">
        <v>800</v>
      </c>
      <c r="C193" t="s">
        <v>719</v>
      </c>
      <c r="D193" t="s">
        <v>719</v>
      </c>
      <c r="E193" t="s">
        <v>893</v>
      </c>
      <c r="F193" t="s">
        <v>737</v>
      </c>
      <c r="G193" t="s">
        <v>172</v>
      </c>
      <c r="H193" t="s">
        <v>165</v>
      </c>
      <c r="I193" t="s">
        <v>816</v>
      </c>
      <c r="J193" t="s">
        <v>249</v>
      </c>
      <c r="K193" t="s">
        <v>578</v>
      </c>
      <c r="L193" t="s">
        <v>71</v>
      </c>
      <c r="M193" t="s">
        <v>808</v>
      </c>
      <c r="N193" t="s">
        <v>808</v>
      </c>
    </row>
    <row r="194" spans="1:14" x14ac:dyDescent="0.25">
      <c r="A194" t="s">
        <v>717</v>
      </c>
      <c r="B194" t="s">
        <v>752</v>
      </c>
      <c r="C194" t="s">
        <v>719</v>
      </c>
      <c r="D194" t="s">
        <v>719</v>
      </c>
      <c r="E194" t="s">
        <v>893</v>
      </c>
      <c r="F194" t="s">
        <v>737</v>
      </c>
      <c r="G194" t="s">
        <v>172</v>
      </c>
      <c r="H194" t="s">
        <v>165</v>
      </c>
      <c r="I194" t="s">
        <v>858</v>
      </c>
      <c r="J194" t="s">
        <v>754</v>
      </c>
      <c r="K194" t="s">
        <v>577</v>
      </c>
      <c r="L194" t="s">
        <v>71</v>
      </c>
      <c r="M194" t="s">
        <v>859</v>
      </c>
      <c r="N194" t="s">
        <v>71</v>
      </c>
    </row>
    <row r="195" spans="1:14" x14ac:dyDescent="0.25">
      <c r="A195" t="s">
        <v>717</v>
      </c>
      <c r="B195" t="s">
        <v>752</v>
      </c>
      <c r="C195" t="s">
        <v>719</v>
      </c>
      <c r="D195" t="s">
        <v>719</v>
      </c>
      <c r="E195" t="s">
        <v>893</v>
      </c>
      <c r="F195" t="s">
        <v>737</v>
      </c>
      <c r="G195" t="s">
        <v>172</v>
      </c>
      <c r="H195" t="s">
        <v>165</v>
      </c>
      <c r="I195" t="s">
        <v>858</v>
      </c>
      <c r="J195" t="s">
        <v>754</v>
      </c>
      <c r="K195" t="s">
        <v>585</v>
      </c>
      <c r="L195" t="s">
        <v>71</v>
      </c>
      <c r="M195" t="s">
        <v>864</v>
      </c>
      <c r="N195" t="s">
        <v>71</v>
      </c>
    </row>
    <row r="196" spans="1:14" x14ac:dyDescent="0.25">
      <c r="A196" t="s">
        <v>717</v>
      </c>
      <c r="B196" t="s">
        <v>752</v>
      </c>
      <c r="C196" t="s">
        <v>719</v>
      </c>
      <c r="D196" t="s">
        <v>719</v>
      </c>
      <c r="E196" t="s">
        <v>893</v>
      </c>
      <c r="F196" t="s">
        <v>737</v>
      </c>
      <c r="G196" t="s">
        <v>172</v>
      </c>
      <c r="H196" t="s">
        <v>165</v>
      </c>
      <c r="I196" t="s">
        <v>858</v>
      </c>
      <c r="J196" t="s">
        <v>754</v>
      </c>
      <c r="K196" t="s">
        <v>579</v>
      </c>
      <c r="L196" t="s">
        <v>71</v>
      </c>
      <c r="M196" t="s">
        <v>864</v>
      </c>
      <c r="N196" t="s">
        <v>71</v>
      </c>
    </row>
    <row r="197" spans="1:14" x14ac:dyDescent="0.25">
      <c r="A197" t="s">
        <v>717</v>
      </c>
      <c r="B197" t="s">
        <v>752</v>
      </c>
      <c r="C197" t="s">
        <v>719</v>
      </c>
      <c r="D197" t="s">
        <v>719</v>
      </c>
      <c r="E197" t="s">
        <v>893</v>
      </c>
      <c r="F197" t="s">
        <v>737</v>
      </c>
      <c r="G197" t="s">
        <v>172</v>
      </c>
      <c r="H197" t="s">
        <v>165</v>
      </c>
      <c r="I197" t="s">
        <v>858</v>
      </c>
      <c r="J197" t="s">
        <v>754</v>
      </c>
      <c r="K197" t="s">
        <v>907</v>
      </c>
      <c r="L197" t="s">
        <v>71</v>
      </c>
      <c r="M197" t="s">
        <v>864</v>
      </c>
      <c r="N197" t="s">
        <v>71</v>
      </c>
    </row>
    <row r="198" spans="1:14" x14ac:dyDescent="0.25">
      <c r="A198" t="s">
        <v>717</v>
      </c>
      <c r="B198" t="s">
        <v>724</v>
      </c>
      <c r="C198" t="s">
        <v>719</v>
      </c>
      <c r="D198" t="s">
        <v>719</v>
      </c>
      <c r="E198" t="s">
        <v>893</v>
      </c>
      <c r="F198" t="s">
        <v>737</v>
      </c>
      <c r="G198" t="s">
        <v>172</v>
      </c>
      <c r="H198" t="s">
        <v>165</v>
      </c>
      <c r="I198" t="s">
        <v>890</v>
      </c>
      <c r="J198" t="s">
        <v>231</v>
      </c>
      <c r="K198" t="s">
        <v>908</v>
      </c>
      <c r="L198" t="s">
        <v>71</v>
      </c>
      <c r="M198" t="s">
        <v>891</v>
      </c>
      <c r="N198" t="s">
        <v>71</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8CF1D-FAD7-4DB8-8519-06319607549E}">
  <sheetPr codeName="Munka58">
    <tabColor indexed="11"/>
  </sheetPr>
  <dimension ref="A1:AK53"/>
  <sheetViews>
    <sheetView workbookViewId="0">
      <selection activeCell="O11" sqref="O11"/>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769" t="str">
        <f>Altalanos!$A$6</f>
        <v>Diákolimpiai Döntő</v>
      </c>
      <c r="B1" s="769"/>
      <c r="C1" s="769"/>
      <c r="D1" s="769"/>
      <c r="E1" s="769"/>
      <c r="F1" s="769"/>
      <c r="G1" s="470"/>
      <c r="H1" s="473" t="s">
        <v>123</v>
      </c>
      <c r="I1" s="471"/>
      <c r="J1" s="472"/>
      <c r="L1" s="474"/>
      <c r="M1" s="475"/>
      <c r="N1" s="136"/>
      <c r="O1" s="136" t="s">
        <v>71</v>
      </c>
      <c r="P1" s="136"/>
      <c r="Q1" s="135"/>
      <c r="R1" s="136"/>
      <c r="AB1" s="605" t="e">
        <f>IF(Y5=1,CONCATENATE(VLOOKUP(Y3,AA16:AH30,2)),CONCATENATE(VLOOKUP(Y3,AA2:AK13,2)))</f>
        <v>#N/A</v>
      </c>
      <c r="AC1" s="605" t="e">
        <f>IF(Y5=1,CONCATENATE(VLOOKUP(Y3,AA16:AK30,3)),CONCATENATE(VLOOKUP(Y3,AA2:AK13,3)))</f>
        <v>#N/A</v>
      </c>
      <c r="AD1" s="605" t="e">
        <f>IF(Y5=1,CONCATENATE(VLOOKUP(Y3,AA16:AK30,4)),CONCATENATE(VLOOKUP(Y3,AA2:AK13,4)))</f>
        <v>#N/A</v>
      </c>
      <c r="AE1" s="605" t="e">
        <f>IF(Y5=1,CONCATENATE(VLOOKUP(Y3,AA16:AK30,5)),CONCATENATE(VLOOKUP(Y3,AA2:AK13,5)))</f>
        <v>#N/A</v>
      </c>
      <c r="AF1" s="605" t="e">
        <f>IF(Y5=1,CONCATENATE(VLOOKUP(Y3,AA16:AK30,6)),CONCATENATE(VLOOKUP(Y3,AA2:AK13,6)))</f>
        <v>#N/A</v>
      </c>
      <c r="AG1" s="605" t="e">
        <f>IF(Y5=1,CONCATENATE(VLOOKUP(Y3,AA16:AK30,7)),CONCATENATE(VLOOKUP(Y3,AA2:AK13,7)))</f>
        <v>#N/A</v>
      </c>
      <c r="AH1" s="605" t="e">
        <f>IF(Y5=1,CONCATENATE(VLOOKUP(Y3,AA16:AK30,8)),CONCATENATE(VLOOKUP(Y3,AA2:AK13,8)))</f>
        <v>#N/A</v>
      </c>
      <c r="AI1" s="605" t="e">
        <f>IF(Y5=1,CONCATENATE(VLOOKUP(Y3,AA16:AK30,9)),CONCATENATE(VLOOKUP(Y3,AA2:AK13,9)))</f>
        <v>#N/A</v>
      </c>
      <c r="AJ1" s="605" t="e">
        <f>IF(Y5=1,CONCATENATE(VLOOKUP(Y3,AA16:AK30,10)),CONCATENATE(VLOOKUP(Y3,AA2:AK13,10)))</f>
        <v>#N/A</v>
      </c>
      <c r="AK1" s="605" t="e">
        <f>IF(Y5=1,CONCATENATE(VLOOKUP(Y3,AA16:AK30,11)),CONCATENATE(VLOOKUP(Y3,AA2:AK13,11)))</f>
        <v>#N/A</v>
      </c>
    </row>
    <row r="2" spans="1:37" x14ac:dyDescent="0.25">
      <c r="A2" s="476" t="s">
        <v>122</v>
      </c>
      <c r="B2" s="477"/>
      <c r="C2" s="477"/>
      <c r="D2" s="477"/>
      <c r="E2" s="701">
        <f>Altalanos!$C$8</f>
        <v>0</v>
      </c>
      <c r="F2" s="477"/>
      <c r="G2" s="478"/>
      <c r="H2" s="479"/>
      <c r="I2" s="479"/>
      <c r="J2" s="480"/>
      <c r="K2" s="474"/>
      <c r="L2" s="474"/>
      <c r="M2" s="474"/>
      <c r="N2" s="138"/>
      <c r="O2" s="108"/>
      <c r="P2" s="138"/>
      <c r="Q2" s="108"/>
      <c r="R2" s="138"/>
      <c r="Y2" s="600"/>
      <c r="Z2" s="599"/>
      <c r="AA2" s="599" t="s">
        <v>164</v>
      </c>
      <c r="AB2" s="590">
        <v>150</v>
      </c>
      <c r="AC2" s="590">
        <v>120</v>
      </c>
      <c r="AD2" s="590">
        <v>100</v>
      </c>
      <c r="AE2" s="590">
        <v>80</v>
      </c>
      <c r="AF2" s="590">
        <v>70</v>
      </c>
      <c r="AG2" s="590">
        <v>60</v>
      </c>
      <c r="AH2" s="590">
        <v>55</v>
      </c>
      <c r="AI2" s="590">
        <v>50</v>
      </c>
      <c r="AJ2" s="590">
        <v>45</v>
      </c>
      <c r="AK2" s="590">
        <v>40</v>
      </c>
    </row>
    <row r="3" spans="1:37" x14ac:dyDescent="0.25">
      <c r="A3" s="54" t="s">
        <v>82</v>
      </c>
      <c r="B3" s="54"/>
      <c r="C3" s="54"/>
      <c r="D3" s="54"/>
      <c r="E3" s="54" t="s">
        <v>79</v>
      </c>
      <c r="F3" s="54"/>
      <c r="G3" s="54"/>
      <c r="H3" s="54" t="s">
        <v>87</v>
      </c>
      <c r="I3" s="54"/>
      <c r="J3" s="140"/>
      <c r="K3" s="54"/>
      <c r="L3" s="55" t="s">
        <v>88</v>
      </c>
      <c r="M3" s="54"/>
      <c r="N3" s="548"/>
      <c r="O3" s="547"/>
      <c r="P3" s="548"/>
      <c r="Q3" s="589" t="s">
        <v>178</v>
      </c>
      <c r="R3" s="590" t="s">
        <v>184</v>
      </c>
      <c r="S3" s="590" t="s">
        <v>179</v>
      </c>
      <c r="Y3" s="599">
        <f>IF(H4="OB","A",IF(H4="IX","W",H4))</f>
        <v>0</v>
      </c>
      <c r="Z3" s="599"/>
      <c r="AA3" s="599" t="s">
        <v>194</v>
      </c>
      <c r="AB3" s="590">
        <v>120</v>
      </c>
      <c r="AC3" s="590">
        <v>90</v>
      </c>
      <c r="AD3" s="590">
        <v>65</v>
      </c>
      <c r="AE3" s="590">
        <v>55</v>
      </c>
      <c r="AF3" s="590">
        <v>50</v>
      </c>
      <c r="AG3" s="590">
        <v>45</v>
      </c>
      <c r="AH3" s="590">
        <v>40</v>
      </c>
      <c r="AI3" s="590">
        <v>35</v>
      </c>
      <c r="AJ3" s="590">
        <v>25</v>
      </c>
      <c r="AK3" s="590">
        <v>20</v>
      </c>
    </row>
    <row r="4" spans="1:37" ht="13.8" thickBot="1" x14ac:dyDescent="0.3">
      <c r="A4" s="770" t="str">
        <f>Altalanos!$A$10</f>
        <v xml:space="preserve">2026. május 7. </v>
      </c>
      <c r="B4" s="770"/>
      <c r="C4" s="770"/>
      <c r="D4" s="481"/>
      <c r="E4" s="482" t="str">
        <f>Altalanos!$C$10</f>
        <v>Gyula</v>
      </c>
      <c r="F4" s="482"/>
      <c r="G4" s="482"/>
      <c r="H4" s="485"/>
      <c r="I4" s="482"/>
      <c r="J4" s="484"/>
      <c r="K4" s="485"/>
      <c r="L4" s="487" t="str">
        <f>Altalanos!$E$10</f>
        <v>Kovács Zoltán</v>
      </c>
      <c r="M4" s="485"/>
      <c r="N4" s="550"/>
      <c r="O4" s="551"/>
      <c r="P4" s="550"/>
      <c r="Q4" s="591" t="s">
        <v>185</v>
      </c>
      <c r="R4" s="592" t="s">
        <v>180</v>
      </c>
      <c r="S4" s="592" t="s">
        <v>181</v>
      </c>
      <c r="Y4" s="599"/>
      <c r="Z4" s="599"/>
      <c r="AA4" s="599" t="s">
        <v>195</v>
      </c>
      <c r="AB4" s="590">
        <v>90</v>
      </c>
      <c r="AC4" s="590">
        <v>60</v>
      </c>
      <c r="AD4" s="590">
        <v>45</v>
      </c>
      <c r="AE4" s="590">
        <v>34</v>
      </c>
      <c r="AF4" s="590">
        <v>27</v>
      </c>
      <c r="AG4" s="590">
        <v>22</v>
      </c>
      <c r="AH4" s="590">
        <v>18</v>
      </c>
      <c r="AI4" s="590">
        <v>15</v>
      </c>
      <c r="AJ4" s="590">
        <v>12</v>
      </c>
      <c r="AK4" s="590">
        <v>9</v>
      </c>
    </row>
    <row r="5" spans="1:37" x14ac:dyDescent="0.25">
      <c r="A5" s="37"/>
      <c r="B5" s="37" t="s">
        <v>118</v>
      </c>
      <c r="C5" s="543" t="s">
        <v>162</v>
      </c>
      <c r="D5" s="37" t="s">
        <v>105</v>
      </c>
      <c r="E5" s="37" t="s">
        <v>167</v>
      </c>
      <c r="F5" s="37"/>
      <c r="G5" s="37" t="s">
        <v>86</v>
      </c>
      <c r="H5" s="37"/>
      <c r="I5" s="37" t="s">
        <v>90</v>
      </c>
      <c r="J5" s="37"/>
      <c r="K5" s="576" t="s">
        <v>168</v>
      </c>
      <c r="L5" s="576" t="s">
        <v>169</v>
      </c>
      <c r="M5" s="576" t="s">
        <v>170</v>
      </c>
      <c r="Q5" s="593" t="s">
        <v>186</v>
      </c>
      <c r="R5" s="594" t="s">
        <v>182</v>
      </c>
      <c r="S5" s="594" t="s">
        <v>183</v>
      </c>
      <c r="Y5" s="599">
        <f>IF(OR(Altalanos!$A$8="F1",Altalanos!$A$8="F2",Altalanos!$A$8="N1",Altalanos!$A$8="N2"),1,2)</f>
        <v>2</v>
      </c>
      <c r="Z5" s="599"/>
      <c r="AA5" s="599" t="s">
        <v>196</v>
      </c>
      <c r="AB5" s="590">
        <v>60</v>
      </c>
      <c r="AC5" s="590">
        <v>40</v>
      </c>
      <c r="AD5" s="590">
        <v>30</v>
      </c>
      <c r="AE5" s="590">
        <v>20</v>
      </c>
      <c r="AF5" s="590">
        <v>18</v>
      </c>
      <c r="AG5" s="590">
        <v>15</v>
      </c>
      <c r="AH5" s="590">
        <v>12</v>
      </c>
      <c r="AI5" s="590">
        <v>10</v>
      </c>
      <c r="AJ5" s="590">
        <v>8</v>
      </c>
      <c r="AK5" s="590">
        <v>6</v>
      </c>
    </row>
    <row r="6" spans="1:37" x14ac:dyDescent="0.25">
      <c r="A6" s="521"/>
      <c r="B6" s="521"/>
      <c r="C6" s="575"/>
      <c r="D6" s="521"/>
      <c r="E6" s="521"/>
      <c r="F6" s="521"/>
      <c r="G6" s="521"/>
      <c r="H6" s="521"/>
      <c r="I6" s="521"/>
      <c r="J6" s="521"/>
      <c r="K6" s="521"/>
      <c r="L6" s="521"/>
      <c r="M6" s="521"/>
      <c r="Y6" s="599"/>
      <c r="Z6" s="599"/>
      <c r="AA6" s="599" t="s">
        <v>197</v>
      </c>
      <c r="AB6" s="590">
        <v>40</v>
      </c>
      <c r="AC6" s="590">
        <v>25</v>
      </c>
      <c r="AD6" s="590">
        <v>18</v>
      </c>
      <c r="AE6" s="590">
        <v>13</v>
      </c>
      <c r="AF6" s="590">
        <v>10</v>
      </c>
      <c r="AG6" s="590">
        <v>8</v>
      </c>
      <c r="AH6" s="590">
        <v>6</v>
      </c>
      <c r="AI6" s="590">
        <v>5</v>
      </c>
      <c r="AJ6" s="590">
        <v>4</v>
      </c>
      <c r="AK6" s="590">
        <v>3</v>
      </c>
    </row>
    <row r="7" spans="1:37" x14ac:dyDescent="0.25">
      <c r="A7" s="583" t="s">
        <v>164</v>
      </c>
      <c r="B7" s="595"/>
      <c r="C7" s="545" t="str">
        <f>IF($B7="","",VLOOKUP($B7,'1MD ELO (3)'!$A$7:$O$22,5))</f>
        <v/>
      </c>
      <c r="D7" s="545" t="str">
        <f>IF($B7="","",VLOOKUP($B7,'1MD ELO (3)'!$A$7:$O$22,15))</f>
        <v/>
      </c>
      <c r="E7" s="541" t="str">
        <f>UPPER(IF($B7="","",VLOOKUP($B7,'1MD ELO (3)'!$A$7:$O$22,2)))</f>
        <v/>
      </c>
      <c r="F7" s="544"/>
      <c r="G7" s="541" t="str">
        <f>IF($B7="","",VLOOKUP($B7,'1MD ELO (3)'!$A$7:$O$22,3))</f>
        <v/>
      </c>
      <c r="H7" s="544"/>
      <c r="I7" s="541" t="str">
        <f>IF($B7="","",VLOOKUP($B7,'1MD ELO (3)'!$A$7:$O$22,4))</f>
        <v/>
      </c>
      <c r="J7" s="521"/>
      <c r="K7" s="606"/>
      <c r="L7" s="601" t="str">
        <f>IF(K7="","",CONCATENATE(VLOOKUP($Y$3,$AB$1:$AK$1,K7)," pont"))</f>
        <v/>
      </c>
      <c r="M7" s="607"/>
      <c r="Q7" s="589" t="s">
        <v>178</v>
      </c>
      <c r="R7" s="685" t="s">
        <v>223</v>
      </c>
      <c r="S7" s="685" t="s">
        <v>224</v>
      </c>
      <c r="Y7" s="599"/>
      <c r="Z7" s="599"/>
      <c r="AA7" s="599" t="s">
        <v>198</v>
      </c>
      <c r="AB7" s="590">
        <v>25</v>
      </c>
      <c r="AC7" s="590">
        <v>15</v>
      </c>
      <c r="AD7" s="590">
        <v>13</v>
      </c>
      <c r="AE7" s="590">
        <v>8</v>
      </c>
      <c r="AF7" s="590">
        <v>6</v>
      </c>
      <c r="AG7" s="590">
        <v>4</v>
      </c>
      <c r="AH7" s="590">
        <v>3</v>
      </c>
      <c r="AI7" s="590">
        <v>2</v>
      </c>
      <c r="AJ7" s="590">
        <v>1</v>
      </c>
      <c r="AK7" s="590">
        <v>0</v>
      </c>
    </row>
    <row r="8" spans="1:37" x14ac:dyDescent="0.25">
      <c r="A8" s="552"/>
      <c r="B8" s="596"/>
      <c r="C8" s="553"/>
      <c r="D8" s="553"/>
      <c r="E8" s="553"/>
      <c r="F8" s="553"/>
      <c r="G8" s="553"/>
      <c r="H8" s="553"/>
      <c r="I8" s="553"/>
      <c r="J8" s="521"/>
      <c r="K8" s="552"/>
      <c r="L8" s="552"/>
      <c r="M8" s="608"/>
      <c r="Q8" s="591" t="s">
        <v>185</v>
      </c>
      <c r="R8" s="686" t="s">
        <v>221</v>
      </c>
      <c r="S8" s="686" t="s">
        <v>225</v>
      </c>
      <c r="Y8" s="599"/>
      <c r="Z8" s="599"/>
      <c r="AA8" s="599" t="s">
        <v>199</v>
      </c>
      <c r="AB8" s="590">
        <v>15</v>
      </c>
      <c r="AC8" s="590">
        <v>10</v>
      </c>
      <c r="AD8" s="590">
        <v>7</v>
      </c>
      <c r="AE8" s="590">
        <v>5</v>
      </c>
      <c r="AF8" s="590">
        <v>4</v>
      </c>
      <c r="AG8" s="590">
        <v>3</v>
      </c>
      <c r="AH8" s="590">
        <v>2</v>
      </c>
      <c r="AI8" s="590">
        <v>1</v>
      </c>
      <c r="AJ8" s="590">
        <v>0</v>
      </c>
      <c r="AK8" s="590">
        <v>0</v>
      </c>
    </row>
    <row r="9" spans="1:37" x14ac:dyDescent="0.25">
      <c r="A9" s="552" t="s">
        <v>165</v>
      </c>
      <c r="B9" s="597"/>
      <c r="C9" s="545" t="str">
        <f>IF($B9="","",VLOOKUP($B9,'1MD ELO (3)'!$A$7:$O$22,5))</f>
        <v/>
      </c>
      <c r="D9" s="545" t="str">
        <f>IF($B9="","",VLOOKUP($B9,'1MD ELO (3)'!$A$7:$O$22,15))</f>
        <v/>
      </c>
      <c r="E9" s="540" t="str">
        <f>UPPER(IF($B9="","",VLOOKUP($B9,'1MD ELO (3)'!$A$7:$O$22,2)))</f>
        <v/>
      </c>
      <c r="F9" s="546"/>
      <c r="G9" s="540" t="str">
        <f>IF($B9="","",VLOOKUP($B9,'1MD ELO (3)'!$A$7:$O$22,3))</f>
        <v/>
      </c>
      <c r="H9" s="546"/>
      <c r="I9" s="540" t="str">
        <f>IF($B9="","",VLOOKUP($B9,'1MD ELO (3)'!$A$7:$O$22,4))</f>
        <v/>
      </c>
      <c r="J9" s="521"/>
      <c r="K9" s="606"/>
      <c r="L9" s="601" t="str">
        <f>IF(K9="","",CONCATENATE(VLOOKUP($Y$3,$AB$1:$AK$1,K9)," pont"))</f>
        <v/>
      </c>
      <c r="M9" s="607"/>
      <c r="Q9" s="593" t="s">
        <v>186</v>
      </c>
      <c r="R9" s="687" t="s">
        <v>218</v>
      </c>
      <c r="S9" s="687" t="s">
        <v>226</v>
      </c>
      <c r="Y9" s="599"/>
      <c r="Z9" s="599"/>
      <c r="AA9" s="599" t="s">
        <v>200</v>
      </c>
      <c r="AB9" s="590">
        <v>10</v>
      </c>
      <c r="AC9" s="590">
        <v>6</v>
      </c>
      <c r="AD9" s="590">
        <v>4</v>
      </c>
      <c r="AE9" s="590">
        <v>2</v>
      </c>
      <c r="AF9" s="590">
        <v>1</v>
      </c>
      <c r="AG9" s="590">
        <v>0</v>
      </c>
      <c r="AH9" s="590">
        <v>0</v>
      </c>
      <c r="AI9" s="590">
        <v>0</v>
      </c>
      <c r="AJ9" s="590">
        <v>0</v>
      </c>
      <c r="AK9" s="590">
        <v>0</v>
      </c>
    </row>
    <row r="10" spans="1:37" x14ac:dyDescent="0.25">
      <c r="A10" s="552"/>
      <c r="B10" s="596"/>
      <c r="C10" s="553"/>
      <c r="D10" s="553"/>
      <c r="E10" s="553"/>
      <c r="F10" s="553"/>
      <c r="G10" s="553"/>
      <c r="H10" s="553"/>
      <c r="I10" s="553"/>
      <c r="J10" s="521"/>
      <c r="K10" s="552"/>
      <c r="L10" s="552"/>
      <c r="M10" s="608"/>
      <c r="Y10" s="599"/>
      <c r="Z10" s="599"/>
      <c r="AA10" s="599" t="s">
        <v>201</v>
      </c>
      <c r="AB10" s="590">
        <v>6</v>
      </c>
      <c r="AC10" s="590">
        <v>3</v>
      </c>
      <c r="AD10" s="590">
        <v>2</v>
      </c>
      <c r="AE10" s="590">
        <v>1</v>
      </c>
      <c r="AF10" s="590">
        <v>0</v>
      </c>
      <c r="AG10" s="590">
        <v>0</v>
      </c>
      <c r="AH10" s="590">
        <v>0</v>
      </c>
      <c r="AI10" s="590">
        <v>0</v>
      </c>
      <c r="AJ10" s="590">
        <v>0</v>
      </c>
      <c r="AK10" s="590">
        <v>0</v>
      </c>
    </row>
    <row r="11" spans="1:37" x14ac:dyDescent="0.25">
      <c r="A11" s="552" t="s">
        <v>166</v>
      </c>
      <c r="B11" s="597"/>
      <c r="C11" s="545" t="str">
        <f>IF($B11="","",VLOOKUP($B11,'1MD ELO (3)'!$A$7:$O$22,5))</f>
        <v/>
      </c>
      <c r="D11" s="545" t="str">
        <f>IF($B11="","",VLOOKUP($B11,'1MD ELO (3)'!$A$7:$O$22,15))</f>
        <v/>
      </c>
      <c r="E11" s="540" t="str">
        <f>UPPER(IF($B11="","",VLOOKUP($B11,'1MD ELO (3)'!$A$7:$O$22,2)))</f>
        <v/>
      </c>
      <c r="F11" s="546"/>
      <c r="G11" s="540" t="str">
        <f>IF($B11="","",VLOOKUP($B11,'1MD ELO (3)'!$A$7:$O$22,3))</f>
        <v/>
      </c>
      <c r="H11" s="546"/>
      <c r="I11" s="540" t="str">
        <f>IF($B11="","",VLOOKUP($B11,'1MD ELO (3)'!$A$7:$O$22,4))</f>
        <v/>
      </c>
      <c r="J11" s="521"/>
      <c r="K11" s="606"/>
      <c r="L11" s="601" t="str">
        <f>IF(K11="","",CONCATENATE(VLOOKUP($Y$3,$AB$1:$AK$1,K11)," pont"))</f>
        <v/>
      </c>
      <c r="M11" s="607"/>
      <c r="Y11" s="599"/>
      <c r="Z11" s="599"/>
      <c r="AA11" s="599" t="s">
        <v>206</v>
      </c>
      <c r="AB11" s="590">
        <v>3</v>
      </c>
      <c r="AC11" s="590">
        <v>2</v>
      </c>
      <c r="AD11" s="590">
        <v>1</v>
      </c>
      <c r="AE11" s="590">
        <v>0</v>
      </c>
      <c r="AF11" s="590">
        <v>0</v>
      </c>
      <c r="AG11" s="590">
        <v>0</v>
      </c>
      <c r="AH11" s="590">
        <v>0</v>
      </c>
      <c r="AI11" s="590">
        <v>0</v>
      </c>
      <c r="AJ11" s="590">
        <v>0</v>
      </c>
      <c r="AK11" s="590">
        <v>0</v>
      </c>
    </row>
    <row r="12" spans="1:37" x14ac:dyDescent="0.25">
      <c r="A12" s="521"/>
      <c r="B12" s="583"/>
      <c r="C12" s="575"/>
      <c r="D12" s="521"/>
      <c r="E12" s="521"/>
      <c r="F12" s="521"/>
      <c r="G12" s="521"/>
      <c r="H12" s="521"/>
      <c r="I12" s="521"/>
      <c r="J12" s="521"/>
      <c r="K12" s="575"/>
      <c r="L12" s="575"/>
      <c r="M12" s="608"/>
      <c r="Y12" s="599"/>
      <c r="Z12" s="599"/>
      <c r="AA12" s="599" t="s">
        <v>202</v>
      </c>
      <c r="AB12" s="604">
        <v>0</v>
      </c>
      <c r="AC12" s="604">
        <v>0</v>
      </c>
      <c r="AD12" s="604">
        <v>0</v>
      </c>
      <c r="AE12" s="604">
        <v>0</v>
      </c>
      <c r="AF12" s="604">
        <v>0</v>
      </c>
      <c r="AG12" s="604">
        <v>0</v>
      </c>
      <c r="AH12" s="604">
        <v>0</v>
      </c>
      <c r="AI12" s="604">
        <v>0</v>
      </c>
      <c r="AJ12" s="604">
        <v>0</v>
      </c>
      <c r="AK12" s="604">
        <v>0</v>
      </c>
    </row>
    <row r="13" spans="1:37" x14ac:dyDescent="0.25">
      <c r="A13" s="673" t="s">
        <v>171</v>
      </c>
      <c r="B13" s="676"/>
      <c r="C13" s="545" t="str">
        <f>IF($B13="","",VLOOKUP($B13,'1MD ELO (3)'!$A$7:$O$22,5))</f>
        <v/>
      </c>
      <c r="D13" s="545" t="str">
        <f>IF($B13="","",VLOOKUP($B13,'1MD ELO (3)'!$A$7:$O$22,15))</f>
        <v/>
      </c>
      <c r="E13" s="540" t="str">
        <f>UPPER(IF($B13="","",VLOOKUP($B13,'1MD ELO (3)'!$A$7:$O$22,2)))</f>
        <v/>
      </c>
      <c r="F13" s="546"/>
      <c r="G13" s="540" t="str">
        <f>IF($B13="","",VLOOKUP($B13,'1MD ELO (3)'!$A$7:$O$22,3))</f>
        <v/>
      </c>
      <c r="H13" s="546"/>
      <c r="I13" s="540" t="str">
        <f>IF($B13="","",VLOOKUP($B13,'1MD ELO (3)'!$A$7:$O$22,4))</f>
        <v/>
      </c>
      <c r="J13" s="521"/>
      <c r="K13" s="606"/>
      <c r="L13" s="601" t="str">
        <f>IF(K13="","",CONCATENATE(VLOOKUP($Y$3,$AB$1:$AK$1,K13)," pont"))</f>
        <v/>
      </c>
      <c r="M13" s="607"/>
      <c r="Y13" s="599"/>
      <c r="Z13" s="599"/>
      <c r="AA13" s="599" t="s">
        <v>203</v>
      </c>
      <c r="AB13" s="604">
        <v>0</v>
      </c>
      <c r="AC13" s="604">
        <v>0</v>
      </c>
      <c r="AD13" s="604">
        <v>0</v>
      </c>
      <c r="AE13" s="604">
        <v>0</v>
      </c>
      <c r="AF13" s="604">
        <v>0</v>
      </c>
      <c r="AG13" s="604">
        <v>0</v>
      </c>
      <c r="AH13" s="604">
        <v>0</v>
      </c>
      <c r="AI13" s="604">
        <v>0</v>
      </c>
      <c r="AJ13" s="604">
        <v>0</v>
      </c>
      <c r="AK13" s="604">
        <v>0</v>
      </c>
    </row>
    <row r="14" spans="1:37" x14ac:dyDescent="0.25">
      <c r="A14" s="552"/>
      <c r="B14" s="596"/>
      <c r="C14" s="553"/>
      <c r="D14" s="553"/>
      <c r="E14" s="553"/>
      <c r="F14" s="553"/>
      <c r="G14" s="553"/>
      <c r="H14" s="553"/>
      <c r="I14" s="553"/>
      <c r="J14" s="521"/>
      <c r="K14" s="552"/>
      <c r="L14" s="552"/>
      <c r="M14" s="608"/>
      <c r="Y14" s="599"/>
      <c r="Z14" s="599"/>
      <c r="AA14" s="599"/>
      <c r="AB14" s="599"/>
      <c r="AC14" s="599"/>
      <c r="AD14" s="599"/>
      <c r="AE14" s="599"/>
      <c r="AF14" s="599"/>
      <c r="AG14" s="599"/>
      <c r="AH14" s="599"/>
      <c r="AI14" s="599"/>
      <c r="AJ14" s="599"/>
      <c r="AK14" s="599"/>
    </row>
    <row r="15" spans="1:37" x14ac:dyDescent="0.25">
      <c r="A15" s="583" t="s">
        <v>172</v>
      </c>
      <c r="B15" s="675"/>
      <c r="C15" s="545" t="str">
        <f>IF($B15="","",VLOOKUP($B15,'1MD ELO (3)'!$A$7:$O$22,5))</f>
        <v/>
      </c>
      <c r="D15" s="674" t="str">
        <f>IF($B15="","",VLOOKUP($B15,'1MD ELO (3)'!$A$7:$O$22,15))</f>
        <v/>
      </c>
      <c r="E15" s="541" t="str">
        <f>UPPER(IF($B15="","",VLOOKUP($B15,'1MD ELO (3)'!$A$7:$O$22,2)))</f>
        <v/>
      </c>
      <c r="F15" s="544"/>
      <c r="G15" s="541" t="str">
        <f>IF($B15="","",VLOOKUP($B15,'1MD ELO (3)'!$A$7:$O$22,3))</f>
        <v/>
      </c>
      <c r="H15" s="544"/>
      <c r="I15" s="541" t="str">
        <f>IF($B15="","",VLOOKUP($B15,'1MD ELO (3)'!$A$7:$O$22,4))</f>
        <v/>
      </c>
      <c r="J15" s="521"/>
      <c r="K15" s="606"/>
      <c r="L15" s="601" t="str">
        <f>IF(K15="","",CONCATENATE(VLOOKUP($Y$3,$AB$1:$AK$1,K15)," pont"))</f>
        <v/>
      </c>
      <c r="M15" s="607"/>
      <c r="Y15" s="599"/>
      <c r="Z15" s="599"/>
      <c r="AA15" s="599"/>
      <c r="AB15" s="599"/>
      <c r="AC15" s="599"/>
      <c r="AD15" s="599"/>
      <c r="AE15" s="599"/>
      <c r="AF15" s="599"/>
      <c r="AG15" s="599"/>
      <c r="AH15" s="599"/>
      <c r="AI15" s="599"/>
      <c r="AJ15" s="599"/>
      <c r="AK15" s="599"/>
    </row>
    <row r="16" spans="1:37" x14ac:dyDescent="0.25">
      <c r="A16" s="552"/>
      <c r="B16" s="596"/>
      <c r="C16" s="553"/>
      <c r="D16" s="553"/>
      <c r="E16" s="553"/>
      <c r="F16" s="553"/>
      <c r="G16" s="553"/>
      <c r="H16" s="553"/>
      <c r="I16" s="553"/>
      <c r="J16" s="521"/>
      <c r="K16" s="552"/>
      <c r="L16" s="552"/>
      <c r="M16" s="608"/>
      <c r="Y16" s="599"/>
      <c r="Z16" s="599"/>
      <c r="AA16" s="599" t="s">
        <v>164</v>
      </c>
      <c r="AB16" s="599">
        <v>300</v>
      </c>
      <c r="AC16" s="599">
        <v>250</v>
      </c>
      <c r="AD16" s="599">
        <v>220</v>
      </c>
      <c r="AE16" s="599">
        <v>180</v>
      </c>
      <c r="AF16" s="599">
        <v>160</v>
      </c>
      <c r="AG16" s="599">
        <v>150</v>
      </c>
      <c r="AH16" s="599">
        <v>140</v>
      </c>
      <c r="AI16" s="599">
        <v>130</v>
      </c>
      <c r="AJ16" s="599">
        <v>120</v>
      </c>
      <c r="AK16" s="599">
        <v>110</v>
      </c>
    </row>
    <row r="17" spans="1:37" x14ac:dyDescent="0.25">
      <c r="A17" s="552" t="s">
        <v>173</v>
      </c>
      <c r="B17" s="597"/>
      <c r="C17" s="545" t="str">
        <f>IF($B17="","",VLOOKUP($B17,'1MD ELO (3)'!$A$7:$O$22,5))</f>
        <v/>
      </c>
      <c r="D17" s="545" t="str">
        <f>IF($B17="","",VLOOKUP($B17,'1MD ELO (3)'!$A$7:$O$22,15))</f>
        <v/>
      </c>
      <c r="E17" s="540" t="str">
        <f>UPPER(IF($B17="","",VLOOKUP($B17,'1MD ELO (3)'!$A$7:$O$22,2)))</f>
        <v/>
      </c>
      <c r="F17" s="546"/>
      <c r="G17" s="540" t="str">
        <f>IF($B17="","",VLOOKUP($B17,'1MD ELO (3)'!$A$7:$O$22,3))</f>
        <v/>
      </c>
      <c r="H17" s="546"/>
      <c r="I17" s="540" t="str">
        <f>IF($B17="","",VLOOKUP($B17,'1MD ELO (3)'!$A$7:$O$22,4))</f>
        <v/>
      </c>
      <c r="J17" s="521"/>
      <c r="K17" s="606"/>
      <c r="L17" s="601" t="str">
        <f>IF(K17="","",CONCATENATE(VLOOKUP($Y$3,$AB$1:$AK$1,K17)," pont"))</f>
        <v/>
      </c>
      <c r="M17" s="607"/>
      <c r="Y17" s="599"/>
      <c r="Z17" s="599"/>
      <c r="AA17" s="599" t="s">
        <v>194</v>
      </c>
      <c r="AB17" s="599">
        <v>250</v>
      </c>
      <c r="AC17" s="599">
        <v>200</v>
      </c>
      <c r="AD17" s="599">
        <v>160</v>
      </c>
      <c r="AE17" s="599">
        <v>140</v>
      </c>
      <c r="AF17" s="599">
        <v>120</v>
      </c>
      <c r="AG17" s="599">
        <v>110</v>
      </c>
      <c r="AH17" s="599">
        <v>100</v>
      </c>
      <c r="AI17" s="599">
        <v>90</v>
      </c>
      <c r="AJ17" s="599">
        <v>80</v>
      </c>
      <c r="AK17" s="599">
        <v>70</v>
      </c>
    </row>
    <row r="18" spans="1:37" x14ac:dyDescent="0.25">
      <c r="A18" s="552"/>
      <c r="B18" s="596"/>
      <c r="C18" s="553"/>
      <c r="D18" s="553"/>
      <c r="E18" s="553"/>
      <c r="F18" s="553"/>
      <c r="G18" s="553"/>
      <c r="H18" s="553"/>
      <c r="I18" s="553"/>
      <c r="J18" s="521"/>
      <c r="K18" s="552"/>
      <c r="L18" s="552"/>
      <c r="M18" s="608"/>
      <c r="Y18" s="599"/>
      <c r="Z18" s="599"/>
      <c r="AA18" s="599" t="s">
        <v>195</v>
      </c>
      <c r="AB18" s="599">
        <v>200</v>
      </c>
      <c r="AC18" s="599">
        <v>150</v>
      </c>
      <c r="AD18" s="599">
        <v>130</v>
      </c>
      <c r="AE18" s="599">
        <v>110</v>
      </c>
      <c r="AF18" s="599">
        <v>95</v>
      </c>
      <c r="AG18" s="599">
        <v>80</v>
      </c>
      <c r="AH18" s="599">
        <v>70</v>
      </c>
      <c r="AI18" s="599">
        <v>60</v>
      </c>
      <c r="AJ18" s="599">
        <v>55</v>
      </c>
      <c r="AK18" s="599">
        <v>50</v>
      </c>
    </row>
    <row r="19" spans="1:37" x14ac:dyDescent="0.25">
      <c r="A19" s="673" t="s">
        <v>177</v>
      </c>
      <c r="B19" s="597"/>
      <c r="C19" s="545" t="str">
        <f>IF($B19="","",VLOOKUP($B19,'1MD ELO (3)'!$A$7:$O$22,5))</f>
        <v/>
      </c>
      <c r="D19" s="545" t="str">
        <f>IF($B19="","",VLOOKUP($B19,'1MD ELO (3)'!$A$7:$O$22,15))</f>
        <v/>
      </c>
      <c r="E19" s="540" t="str">
        <f>UPPER(IF($B19="","",VLOOKUP($B19,'1MD ELO (3)'!$A$7:$O$22,2)))</f>
        <v/>
      </c>
      <c r="F19" s="546"/>
      <c r="G19" s="540" t="str">
        <f>IF($B19="","",VLOOKUP($B19,'1MD ELO (3)'!$A$7:$O$22,3))</f>
        <v/>
      </c>
      <c r="H19" s="546"/>
      <c r="I19" s="540" t="str">
        <f>IF($B19="","",VLOOKUP($B19,'1MD ELO (3)'!$A$7:$O$22,4))</f>
        <v/>
      </c>
      <c r="J19" s="521"/>
      <c r="K19" s="606"/>
      <c r="L19" s="601" t="str">
        <f>IF(K19="","",CONCATENATE(VLOOKUP($Y$3,$AB$1:$AK$1,K19)," pont"))</f>
        <v/>
      </c>
      <c r="M19" s="607"/>
      <c r="Y19" s="599"/>
      <c r="Z19" s="599"/>
      <c r="AA19" s="599" t="s">
        <v>196</v>
      </c>
      <c r="AB19" s="599">
        <v>150</v>
      </c>
      <c r="AC19" s="599">
        <v>120</v>
      </c>
      <c r="AD19" s="599">
        <v>100</v>
      </c>
      <c r="AE19" s="599">
        <v>80</v>
      </c>
      <c r="AF19" s="599">
        <v>70</v>
      </c>
      <c r="AG19" s="599">
        <v>60</v>
      </c>
      <c r="AH19" s="599">
        <v>55</v>
      </c>
      <c r="AI19" s="599">
        <v>50</v>
      </c>
      <c r="AJ19" s="599">
        <v>45</v>
      </c>
      <c r="AK19" s="599">
        <v>40</v>
      </c>
    </row>
    <row r="20" spans="1:37" x14ac:dyDescent="0.25">
      <c r="A20" s="552"/>
      <c r="B20" s="596"/>
      <c r="C20" s="553"/>
      <c r="D20" s="553"/>
      <c r="E20" s="553"/>
      <c r="F20" s="553"/>
      <c r="G20" s="553"/>
      <c r="H20" s="553"/>
      <c r="I20" s="553"/>
      <c r="J20" s="521"/>
      <c r="K20" s="552"/>
      <c r="L20" s="552"/>
      <c r="M20" s="608"/>
      <c r="Y20" s="599"/>
      <c r="Z20" s="599"/>
      <c r="AA20" s="599" t="s">
        <v>195</v>
      </c>
      <c r="AB20" s="599">
        <v>200</v>
      </c>
      <c r="AC20" s="599">
        <v>150</v>
      </c>
      <c r="AD20" s="599">
        <v>130</v>
      </c>
      <c r="AE20" s="599">
        <v>110</v>
      </c>
      <c r="AF20" s="599">
        <v>95</v>
      </c>
      <c r="AG20" s="599">
        <v>80</v>
      </c>
      <c r="AH20" s="599">
        <v>70</v>
      </c>
      <c r="AI20" s="599">
        <v>60</v>
      </c>
      <c r="AJ20" s="599">
        <v>55</v>
      </c>
      <c r="AK20" s="599">
        <v>50</v>
      </c>
    </row>
    <row r="21" spans="1:37" x14ac:dyDescent="0.25">
      <c r="A21" s="673" t="s">
        <v>216</v>
      </c>
      <c r="B21" s="597"/>
      <c r="C21" s="545" t="str">
        <f>IF($B21="","",VLOOKUP($B21,'1MD ELO (3)'!$A$7:$O$22,5))</f>
        <v/>
      </c>
      <c r="D21" s="545" t="str">
        <f>IF($B21="","",VLOOKUP($B21,'1MD ELO (3)'!$A$7:$O$22,15))</f>
        <v/>
      </c>
      <c r="E21" s="540" t="str">
        <f>UPPER(IF($B21="","",VLOOKUP($B21,'1MD ELO (3)'!$A$7:$O$22,2)))</f>
        <v/>
      </c>
      <c r="F21" s="546"/>
      <c r="G21" s="540" t="str">
        <f>IF($B21="","",VLOOKUP($B21,'1MD ELO (3)'!$A$7:$O$22,3))</f>
        <v/>
      </c>
      <c r="H21" s="546"/>
      <c r="I21" s="540" t="str">
        <f>IF($B21="","",VLOOKUP($B21,'1MD ELO (3)'!$A$7:$O$22,4))</f>
        <v/>
      </c>
      <c r="J21" s="521"/>
      <c r="K21" s="606"/>
      <c r="L21" s="601" t="str">
        <f>IF(K21="","",CONCATENATE(VLOOKUP($Y$3,$AB$1:$AK$1,K21)," pont"))</f>
        <v/>
      </c>
      <c r="M21" s="607"/>
      <c r="Y21" s="599"/>
      <c r="Z21" s="599"/>
      <c r="AA21" s="599" t="s">
        <v>196</v>
      </c>
      <c r="AB21" s="599">
        <v>150</v>
      </c>
      <c r="AC21" s="599">
        <v>120</v>
      </c>
      <c r="AD21" s="599">
        <v>100</v>
      </c>
      <c r="AE21" s="599">
        <v>80</v>
      </c>
      <c r="AF21" s="599">
        <v>70</v>
      </c>
      <c r="AG21" s="599">
        <v>60</v>
      </c>
      <c r="AH21" s="599">
        <v>55</v>
      </c>
      <c r="AI21" s="599">
        <v>50</v>
      </c>
      <c r="AJ21" s="599">
        <v>45</v>
      </c>
      <c r="AK21" s="599">
        <v>40</v>
      </c>
    </row>
    <row r="22" spans="1:37" x14ac:dyDescent="0.25">
      <c r="A22" s="521"/>
      <c r="B22" s="521"/>
      <c r="C22" s="521"/>
      <c r="D22" s="521"/>
      <c r="E22" s="521"/>
      <c r="F22" s="521"/>
      <c r="G22" s="521"/>
      <c r="H22" s="521"/>
      <c r="I22" s="521"/>
      <c r="J22" s="521"/>
      <c r="K22" s="521"/>
      <c r="L22" s="521"/>
      <c r="M22" s="521"/>
      <c r="Y22" s="599"/>
      <c r="Z22" s="599"/>
      <c r="AA22" s="599" t="s">
        <v>197</v>
      </c>
      <c r="AB22" s="599">
        <v>120</v>
      </c>
      <c r="AC22" s="599">
        <v>90</v>
      </c>
      <c r="AD22" s="599">
        <v>65</v>
      </c>
      <c r="AE22" s="599">
        <v>55</v>
      </c>
      <c r="AF22" s="599">
        <v>50</v>
      </c>
      <c r="AG22" s="599">
        <v>45</v>
      </c>
      <c r="AH22" s="599">
        <v>40</v>
      </c>
      <c r="AI22" s="599">
        <v>35</v>
      </c>
      <c r="AJ22" s="599">
        <v>25</v>
      </c>
      <c r="AK22" s="599">
        <v>20</v>
      </c>
    </row>
    <row r="23" spans="1:37" x14ac:dyDescent="0.25">
      <c r="A23" s="521"/>
      <c r="B23" s="521"/>
      <c r="C23" s="521"/>
      <c r="D23" s="521"/>
      <c r="E23" s="521"/>
      <c r="F23" s="521"/>
      <c r="G23" s="521"/>
      <c r="H23" s="521"/>
      <c r="I23" s="521"/>
      <c r="J23" s="521"/>
      <c r="K23" s="521"/>
      <c r="L23" s="521"/>
      <c r="M23" s="521"/>
      <c r="Y23" s="599"/>
      <c r="Z23" s="599"/>
      <c r="AA23" s="599" t="s">
        <v>198</v>
      </c>
      <c r="AB23" s="599">
        <v>90</v>
      </c>
      <c r="AC23" s="599">
        <v>60</v>
      </c>
      <c r="AD23" s="599">
        <v>45</v>
      </c>
      <c r="AE23" s="599">
        <v>34</v>
      </c>
      <c r="AF23" s="599">
        <v>27</v>
      </c>
      <c r="AG23" s="599">
        <v>22</v>
      </c>
      <c r="AH23" s="599">
        <v>18</v>
      </c>
      <c r="AI23" s="599">
        <v>15</v>
      </c>
      <c r="AJ23" s="599">
        <v>12</v>
      </c>
      <c r="AK23" s="599">
        <v>9</v>
      </c>
    </row>
    <row r="24" spans="1:37" ht="18.75" customHeight="1" x14ac:dyDescent="0.25">
      <c r="A24" s="521"/>
      <c r="B24" s="768"/>
      <c r="C24" s="768"/>
      <c r="D24" s="766" t="str">
        <f>E7</f>
        <v/>
      </c>
      <c r="E24" s="766"/>
      <c r="F24" s="766" t="str">
        <f>E9</f>
        <v/>
      </c>
      <c r="G24" s="766"/>
      <c r="H24" s="766" t="str">
        <f>E11</f>
        <v/>
      </c>
      <c r="I24" s="766"/>
      <c r="J24" s="766" t="str">
        <f>E13</f>
        <v/>
      </c>
      <c r="K24" s="766"/>
      <c r="L24" s="521"/>
      <c r="M24" s="584" t="s">
        <v>168</v>
      </c>
      <c r="Y24" s="599"/>
      <c r="Z24" s="599"/>
      <c r="AA24" s="599" t="s">
        <v>199</v>
      </c>
      <c r="AB24" s="599">
        <v>60</v>
      </c>
      <c r="AC24" s="599">
        <v>40</v>
      </c>
      <c r="AD24" s="599">
        <v>30</v>
      </c>
      <c r="AE24" s="599">
        <v>20</v>
      </c>
      <c r="AF24" s="599">
        <v>18</v>
      </c>
      <c r="AG24" s="599">
        <v>15</v>
      </c>
      <c r="AH24" s="599">
        <v>12</v>
      </c>
      <c r="AI24" s="599">
        <v>10</v>
      </c>
      <c r="AJ24" s="599">
        <v>8</v>
      </c>
      <c r="AK24" s="599">
        <v>6</v>
      </c>
    </row>
    <row r="25" spans="1:37" ht="18.75" customHeight="1" x14ac:dyDescent="0.25">
      <c r="A25" s="582" t="s">
        <v>164</v>
      </c>
      <c r="B25" s="764" t="str">
        <f>E7</f>
        <v/>
      </c>
      <c r="C25" s="764"/>
      <c r="D25" s="767"/>
      <c r="E25" s="767"/>
      <c r="F25" s="765"/>
      <c r="G25" s="765"/>
      <c r="H25" s="765"/>
      <c r="I25" s="765"/>
      <c r="J25" s="766"/>
      <c r="K25" s="766"/>
      <c r="L25" s="521"/>
      <c r="M25" s="585"/>
      <c r="Y25" s="599"/>
      <c r="Z25" s="599"/>
      <c r="AA25" s="599" t="s">
        <v>200</v>
      </c>
      <c r="AB25" s="599">
        <v>40</v>
      </c>
      <c r="AC25" s="599">
        <v>25</v>
      </c>
      <c r="AD25" s="599">
        <v>18</v>
      </c>
      <c r="AE25" s="599">
        <v>13</v>
      </c>
      <c r="AF25" s="599">
        <v>8</v>
      </c>
      <c r="AG25" s="599">
        <v>7</v>
      </c>
      <c r="AH25" s="599">
        <v>6</v>
      </c>
      <c r="AI25" s="599">
        <v>5</v>
      </c>
      <c r="AJ25" s="599">
        <v>4</v>
      </c>
      <c r="AK25" s="599">
        <v>3</v>
      </c>
    </row>
    <row r="26" spans="1:37" ht="18.75" customHeight="1" x14ac:dyDescent="0.25">
      <c r="A26" s="582" t="s">
        <v>165</v>
      </c>
      <c r="B26" s="764" t="str">
        <f>E9</f>
        <v/>
      </c>
      <c r="C26" s="764"/>
      <c r="D26" s="765"/>
      <c r="E26" s="765"/>
      <c r="F26" s="767"/>
      <c r="G26" s="767"/>
      <c r="H26" s="765"/>
      <c r="I26" s="765"/>
      <c r="J26" s="765"/>
      <c r="K26" s="765"/>
      <c r="L26" s="521"/>
      <c r="M26" s="585"/>
      <c r="Y26" s="599"/>
      <c r="Z26" s="599"/>
      <c r="AA26" s="599" t="s">
        <v>201</v>
      </c>
      <c r="AB26" s="599">
        <v>25</v>
      </c>
      <c r="AC26" s="599">
        <v>15</v>
      </c>
      <c r="AD26" s="599">
        <v>13</v>
      </c>
      <c r="AE26" s="599">
        <v>7</v>
      </c>
      <c r="AF26" s="599">
        <v>6</v>
      </c>
      <c r="AG26" s="599">
        <v>5</v>
      </c>
      <c r="AH26" s="599">
        <v>4</v>
      </c>
      <c r="AI26" s="599">
        <v>3</v>
      </c>
      <c r="AJ26" s="599">
        <v>2</v>
      </c>
      <c r="AK26" s="599">
        <v>1</v>
      </c>
    </row>
    <row r="27" spans="1:37" ht="18.75" customHeight="1" x14ac:dyDescent="0.25">
      <c r="A27" s="582" t="s">
        <v>166</v>
      </c>
      <c r="B27" s="764" t="str">
        <f>E11</f>
        <v/>
      </c>
      <c r="C27" s="764"/>
      <c r="D27" s="765"/>
      <c r="E27" s="765"/>
      <c r="F27" s="765"/>
      <c r="G27" s="765"/>
      <c r="H27" s="767"/>
      <c r="I27" s="767"/>
      <c r="J27" s="765"/>
      <c r="K27" s="765"/>
      <c r="L27" s="521"/>
      <c r="M27" s="585"/>
      <c r="Y27" s="599"/>
      <c r="Z27" s="599"/>
      <c r="AA27" s="599" t="s">
        <v>206</v>
      </c>
      <c r="AB27" s="599">
        <v>15</v>
      </c>
      <c r="AC27" s="599">
        <v>10</v>
      </c>
      <c r="AD27" s="599">
        <v>8</v>
      </c>
      <c r="AE27" s="599">
        <v>4</v>
      </c>
      <c r="AF27" s="599">
        <v>3</v>
      </c>
      <c r="AG27" s="599">
        <v>2</v>
      </c>
      <c r="AH27" s="599">
        <v>1</v>
      </c>
      <c r="AI27" s="599">
        <v>0</v>
      </c>
      <c r="AJ27" s="599">
        <v>0</v>
      </c>
      <c r="AK27" s="599">
        <v>0</v>
      </c>
    </row>
    <row r="28" spans="1:37" ht="18.75" customHeight="1" x14ac:dyDescent="0.25">
      <c r="A28" s="672" t="s">
        <v>171</v>
      </c>
      <c r="B28" s="764" t="str">
        <f>E13</f>
        <v/>
      </c>
      <c r="C28" s="764"/>
      <c r="D28" s="765"/>
      <c r="E28" s="765"/>
      <c r="F28" s="765"/>
      <c r="G28" s="765"/>
      <c r="H28" s="766"/>
      <c r="I28" s="766"/>
      <c r="J28" s="767"/>
      <c r="K28" s="767"/>
      <c r="L28" s="521"/>
      <c r="M28" s="585"/>
      <c r="Y28" s="599"/>
      <c r="Z28" s="599"/>
      <c r="AA28" s="599" t="s">
        <v>206</v>
      </c>
      <c r="AB28" s="599">
        <v>15</v>
      </c>
      <c r="AC28" s="599">
        <v>10</v>
      </c>
      <c r="AD28" s="599">
        <v>8</v>
      </c>
      <c r="AE28" s="599">
        <v>4</v>
      </c>
      <c r="AF28" s="599">
        <v>3</v>
      </c>
      <c r="AG28" s="599">
        <v>2</v>
      </c>
      <c r="AH28" s="599">
        <v>1</v>
      </c>
      <c r="AI28" s="599">
        <v>0</v>
      </c>
      <c r="AJ28" s="599">
        <v>0</v>
      </c>
      <c r="AK28" s="599">
        <v>0</v>
      </c>
    </row>
    <row r="29" spans="1:37" x14ac:dyDescent="0.25">
      <c r="A29" s="521"/>
      <c r="B29" s="521"/>
      <c r="C29" s="521"/>
      <c r="D29" s="521"/>
      <c r="E29" s="521"/>
      <c r="F29" s="521"/>
      <c r="G29" s="521"/>
      <c r="H29" s="521"/>
      <c r="I29" s="521"/>
      <c r="J29" s="521"/>
      <c r="K29" s="521"/>
      <c r="L29" s="521"/>
      <c r="M29" s="586"/>
      <c r="Y29" s="599"/>
      <c r="Z29" s="599"/>
      <c r="AA29" s="599" t="s">
        <v>202</v>
      </c>
      <c r="AB29" s="599">
        <v>10</v>
      </c>
      <c r="AC29" s="599">
        <v>6</v>
      </c>
      <c r="AD29" s="599">
        <v>4</v>
      </c>
      <c r="AE29" s="599">
        <v>2</v>
      </c>
      <c r="AF29" s="599">
        <v>1</v>
      </c>
      <c r="AG29" s="599">
        <v>0</v>
      </c>
      <c r="AH29" s="599">
        <v>0</v>
      </c>
      <c r="AI29" s="599">
        <v>0</v>
      </c>
      <c r="AJ29" s="599">
        <v>0</v>
      </c>
      <c r="AK29" s="599">
        <v>0</v>
      </c>
    </row>
    <row r="30" spans="1:37" ht="18.75" customHeight="1" x14ac:dyDescent="0.25">
      <c r="A30" s="521"/>
      <c r="B30" s="768"/>
      <c r="C30" s="768"/>
      <c r="D30" s="766" t="str">
        <f>E15</f>
        <v/>
      </c>
      <c r="E30" s="766"/>
      <c r="F30" s="766" t="str">
        <f>E17</f>
        <v/>
      </c>
      <c r="G30" s="766"/>
      <c r="H30" s="776" t="str">
        <f>E19</f>
        <v/>
      </c>
      <c r="I30" s="777"/>
      <c r="J30" s="766" t="str">
        <f>E21</f>
        <v/>
      </c>
      <c r="K30" s="766"/>
      <c r="L30" s="521"/>
      <c r="M30" s="586"/>
      <c r="Y30" s="599"/>
      <c r="Z30" s="599"/>
      <c r="AA30" s="599" t="s">
        <v>203</v>
      </c>
      <c r="AB30" s="599">
        <v>3</v>
      </c>
      <c r="AC30" s="599">
        <v>2</v>
      </c>
      <c r="AD30" s="599">
        <v>1</v>
      </c>
      <c r="AE30" s="599">
        <v>0</v>
      </c>
      <c r="AF30" s="599">
        <v>0</v>
      </c>
      <c r="AG30" s="599">
        <v>0</v>
      </c>
      <c r="AH30" s="599">
        <v>0</v>
      </c>
      <c r="AI30" s="599">
        <v>0</v>
      </c>
      <c r="AJ30" s="599">
        <v>0</v>
      </c>
      <c r="AK30" s="599">
        <v>0</v>
      </c>
    </row>
    <row r="31" spans="1:37" ht="18.75" customHeight="1" x14ac:dyDescent="0.25">
      <c r="A31" s="672" t="s">
        <v>172</v>
      </c>
      <c r="B31" s="778" t="str">
        <f>E15</f>
        <v/>
      </c>
      <c r="C31" s="779"/>
      <c r="D31" s="767"/>
      <c r="E31" s="767"/>
      <c r="F31" s="765"/>
      <c r="G31" s="765"/>
      <c r="H31" s="765"/>
      <c r="I31" s="765"/>
      <c r="J31" s="766"/>
      <c r="K31" s="766"/>
      <c r="L31" s="521"/>
      <c r="M31" s="585"/>
    </row>
    <row r="32" spans="1:37" ht="18.75" customHeight="1" x14ac:dyDescent="0.25">
      <c r="A32" s="672" t="s">
        <v>173</v>
      </c>
      <c r="B32" s="764" t="str">
        <f>E17</f>
        <v/>
      </c>
      <c r="C32" s="764"/>
      <c r="D32" s="765"/>
      <c r="E32" s="765"/>
      <c r="F32" s="767"/>
      <c r="G32" s="767"/>
      <c r="H32" s="765"/>
      <c r="I32" s="765"/>
      <c r="J32" s="765"/>
      <c r="K32" s="765"/>
      <c r="L32" s="521"/>
      <c r="M32" s="585"/>
    </row>
    <row r="33" spans="1:18" ht="18.75" customHeight="1" x14ac:dyDescent="0.25">
      <c r="A33" s="672" t="s">
        <v>177</v>
      </c>
      <c r="B33" s="764" t="str">
        <f>E19</f>
        <v/>
      </c>
      <c r="C33" s="764"/>
      <c r="D33" s="765"/>
      <c r="E33" s="765"/>
      <c r="F33" s="765"/>
      <c r="G33" s="765"/>
      <c r="H33" s="767"/>
      <c r="I33" s="767"/>
      <c r="J33" s="765"/>
      <c r="K33" s="765"/>
      <c r="L33" s="521"/>
      <c r="M33" s="585"/>
    </row>
    <row r="34" spans="1:18" ht="18.75" customHeight="1" x14ac:dyDescent="0.25">
      <c r="A34" s="672" t="s">
        <v>216</v>
      </c>
      <c r="B34" s="764" t="str">
        <f>E21</f>
        <v/>
      </c>
      <c r="C34" s="764"/>
      <c r="D34" s="765"/>
      <c r="E34" s="765"/>
      <c r="F34" s="765"/>
      <c r="G34" s="765"/>
      <c r="H34" s="766"/>
      <c r="I34" s="766"/>
      <c r="J34" s="767"/>
      <c r="K34" s="767"/>
      <c r="L34" s="521"/>
      <c r="M34" s="585"/>
    </row>
    <row r="35" spans="1:18" ht="18.75" customHeight="1" x14ac:dyDescent="0.25">
      <c r="A35" s="287"/>
      <c r="B35" s="587"/>
      <c r="C35" s="587"/>
      <c r="D35" s="287"/>
      <c r="E35" s="287"/>
      <c r="F35" s="287"/>
      <c r="G35" s="287"/>
      <c r="H35" s="287"/>
      <c r="I35" s="287"/>
      <c r="J35" s="521"/>
      <c r="K35" s="521"/>
      <c r="L35" s="521"/>
      <c r="M35" s="588"/>
    </row>
    <row r="36" spans="1:18" x14ac:dyDescent="0.25">
      <c r="A36" s="521"/>
      <c r="B36" s="521"/>
      <c r="C36" s="521"/>
      <c r="D36" s="521"/>
      <c r="E36" s="521"/>
      <c r="F36" s="521"/>
      <c r="G36" s="521"/>
      <c r="H36" s="521"/>
      <c r="I36" s="521"/>
      <c r="J36" s="521"/>
      <c r="K36" s="521"/>
      <c r="L36" s="521"/>
      <c r="M36" s="521"/>
    </row>
    <row r="37" spans="1:18" x14ac:dyDescent="0.25">
      <c r="A37" s="521" t="s">
        <v>129</v>
      </c>
      <c r="B37" s="521"/>
      <c r="C37" s="761" t="str">
        <f>IF(M25=1,B25,IF(M26=1,B26,IF(M27=1,B27,IF(M28=1,B28,""))))</f>
        <v/>
      </c>
      <c r="D37" s="761"/>
      <c r="E37" s="552" t="s">
        <v>175</v>
      </c>
      <c r="F37" s="761" t="str">
        <f>IF(M31=1,B31,IF(M32=1,B32,IF(M33=1,B33,IF(M34=1,B34,""))))</f>
        <v/>
      </c>
      <c r="G37" s="761"/>
      <c r="H37" s="521"/>
      <c r="I37" s="499"/>
      <c r="J37" s="521"/>
      <c r="K37" s="521"/>
      <c r="L37" s="521"/>
      <c r="M37" s="521"/>
    </row>
    <row r="38" spans="1:18" x14ac:dyDescent="0.25">
      <c r="A38" s="521"/>
      <c r="B38" s="521"/>
      <c r="C38" s="521"/>
      <c r="D38" s="521"/>
      <c r="E38" s="521"/>
      <c r="F38" s="552"/>
      <c r="G38" s="552"/>
      <c r="H38" s="521"/>
      <c r="I38" s="521"/>
      <c r="J38" s="521"/>
      <c r="K38" s="521"/>
      <c r="L38" s="521"/>
      <c r="M38" s="521"/>
    </row>
    <row r="39" spans="1:18" x14ac:dyDescent="0.25">
      <c r="A39" s="521" t="s">
        <v>174</v>
      </c>
      <c r="B39" s="521"/>
      <c r="C39" s="761" t="str">
        <f>IF(M25=2,B25,IF(M26=2,B26,IF(M27=2,B27,IF(M28=2,B28,""))))</f>
        <v/>
      </c>
      <c r="D39" s="761"/>
      <c r="E39" s="552" t="s">
        <v>175</v>
      </c>
      <c r="F39" s="761" t="str">
        <f>IF(M31=2,B31,IF(M32=2,B32,IF(M33=2,B33,IF(M34=2,B34,""))))</f>
        <v/>
      </c>
      <c r="G39" s="761"/>
      <c r="H39" s="521"/>
      <c r="I39" s="499"/>
      <c r="J39" s="521"/>
      <c r="K39" s="521"/>
      <c r="L39" s="521"/>
      <c r="M39" s="521"/>
    </row>
    <row r="40" spans="1:18" x14ac:dyDescent="0.25">
      <c r="A40" s="521"/>
      <c r="B40" s="521"/>
      <c r="C40" s="552"/>
      <c r="D40" s="552"/>
      <c r="E40" s="552"/>
      <c r="F40" s="552"/>
      <c r="G40" s="552"/>
      <c r="H40" s="521"/>
      <c r="I40" s="521"/>
      <c r="J40" s="521"/>
      <c r="K40" s="521"/>
      <c r="L40" s="521"/>
      <c r="M40" s="521"/>
    </row>
    <row r="41" spans="1:18" x14ac:dyDescent="0.25">
      <c r="A41" s="521" t="s">
        <v>176</v>
      </c>
      <c r="B41" s="521"/>
      <c r="C41" s="761" t="str">
        <f>IF(M25=3,B25,IF(M26=3,B26,IF(M27=3,B27,IF(M28=3,B28,""))))</f>
        <v/>
      </c>
      <c r="D41" s="761"/>
      <c r="E41" s="552" t="s">
        <v>175</v>
      </c>
      <c r="F41" s="761" t="str">
        <f>IF(M31=3,B31,IF(M32=3,B32,IF(M33=3,B33,IF(M34=3,B34,""))))</f>
        <v/>
      </c>
      <c r="G41" s="761"/>
      <c r="H41" s="521"/>
      <c r="I41" s="499"/>
      <c r="J41" s="521"/>
      <c r="K41" s="521"/>
      <c r="L41" s="521"/>
      <c r="M41" s="521"/>
    </row>
    <row r="42" spans="1:18" x14ac:dyDescent="0.25">
      <c r="A42" s="521"/>
      <c r="B42" s="521"/>
      <c r="C42" s="521"/>
      <c r="D42" s="521"/>
      <c r="E42" s="521"/>
      <c r="F42" s="521"/>
      <c r="G42" s="521"/>
      <c r="H42" s="521"/>
      <c r="I42" s="521"/>
      <c r="J42" s="521"/>
      <c r="K42" s="521"/>
      <c r="L42" s="521"/>
      <c r="M42" s="521"/>
    </row>
    <row r="43" spans="1:18" x14ac:dyDescent="0.25">
      <c r="A43" s="553" t="s">
        <v>217</v>
      </c>
      <c r="B43" s="521"/>
      <c r="C43" s="761">
        <f>IF(M25=4,B25,IF(M26=4,B26,IF(M27=4,B27,IF(M28=4,B28,))))</f>
        <v>0</v>
      </c>
      <c r="D43" s="761"/>
      <c r="E43" s="552" t="s">
        <v>175</v>
      </c>
      <c r="F43" s="761" t="str">
        <f>IF(M31=3,B31,IF(M32=3,B32,IF(M33=4,B33,IF(M34=4,B34,""))))</f>
        <v/>
      </c>
      <c r="G43" s="761"/>
      <c r="H43" s="521"/>
      <c r="I43" s="499"/>
      <c r="J43" s="521"/>
      <c r="K43" s="521"/>
      <c r="L43" s="521"/>
      <c r="M43" s="521"/>
    </row>
    <row r="44" spans="1:18" x14ac:dyDescent="0.25">
      <c r="A44" s="521"/>
      <c r="B44" s="521"/>
      <c r="C44" s="521"/>
      <c r="D44" s="521"/>
      <c r="E44" s="521"/>
      <c r="F44" s="521"/>
      <c r="G44" s="521"/>
      <c r="H44" s="521"/>
      <c r="I44" s="521"/>
      <c r="J44" s="521"/>
      <c r="K44" s="521"/>
      <c r="L44" s="499"/>
      <c r="M44" s="521"/>
      <c r="P44" s="554"/>
      <c r="Q44" s="554"/>
      <c r="R44" s="555"/>
    </row>
    <row r="45" spans="1:18" x14ac:dyDescent="0.25">
      <c r="A45" s="205" t="s">
        <v>105</v>
      </c>
      <c r="B45" s="206"/>
      <c r="C45" s="419"/>
      <c r="D45" s="558" t="s">
        <v>6</v>
      </c>
      <c r="E45" s="559" t="s">
        <v>107</v>
      </c>
      <c r="F45" s="573"/>
      <c r="G45" s="558" t="s">
        <v>6</v>
      </c>
      <c r="H45" s="559" t="s">
        <v>125</v>
      </c>
      <c r="I45" s="359"/>
      <c r="J45" s="559" t="s">
        <v>126</v>
      </c>
      <c r="K45" s="358" t="s">
        <v>127</v>
      </c>
      <c r="L45" s="37"/>
      <c r="M45" s="573"/>
      <c r="P45" s="556"/>
      <c r="Q45" s="556"/>
      <c r="R45" s="223"/>
    </row>
    <row r="46" spans="1:18" x14ac:dyDescent="0.25">
      <c r="A46" s="532" t="s">
        <v>106</v>
      </c>
      <c r="B46" s="533"/>
      <c r="C46" s="535"/>
      <c r="D46" s="560">
        <v>1</v>
      </c>
      <c r="E46" s="762" t="str">
        <f>IF(D46&gt;$R$47,,UPPER(VLOOKUP(D46,'1MD ELO (3)'!$A$7:$Q$134,2)))</f>
        <v/>
      </c>
      <c r="F46" s="762"/>
      <c r="G46" s="567" t="s">
        <v>7</v>
      </c>
      <c r="H46" s="533"/>
      <c r="I46" s="561"/>
      <c r="J46" s="568"/>
      <c r="K46" s="527" t="s">
        <v>111</v>
      </c>
      <c r="L46" s="574"/>
      <c r="M46" s="562"/>
      <c r="P46" s="223"/>
      <c r="Q46" s="217"/>
      <c r="R46" s="223"/>
    </row>
    <row r="47" spans="1:18" x14ac:dyDescent="0.25">
      <c r="A47" s="536" t="s">
        <v>124</v>
      </c>
      <c r="B47" s="330"/>
      <c r="C47" s="538"/>
      <c r="D47" s="563">
        <v>2</v>
      </c>
      <c r="E47" s="763" t="str">
        <f>IF(D47&gt;$R$47,,UPPER(VLOOKUP(D47,'1MD ELO (3)'!$A$7:$Q$134,2)))</f>
        <v/>
      </c>
      <c r="F47" s="763"/>
      <c r="G47" s="569" t="s">
        <v>8</v>
      </c>
      <c r="H47" s="89"/>
      <c r="I47" s="525"/>
      <c r="J47" s="90"/>
      <c r="K47" s="571"/>
      <c r="L47" s="499"/>
      <c r="M47" s="566"/>
      <c r="P47" s="556"/>
      <c r="Q47" s="556"/>
      <c r="R47" s="557">
        <f>MIN(4,'1MD ELO (3)'!Q2)</f>
        <v>4</v>
      </c>
    </row>
    <row r="48" spans="1:18" x14ac:dyDescent="0.25">
      <c r="A48" s="374"/>
      <c r="B48" s="375"/>
      <c r="C48" s="376"/>
      <c r="D48" s="563"/>
      <c r="E48" s="91"/>
      <c r="F48" s="521"/>
      <c r="G48" s="569" t="s">
        <v>9</v>
      </c>
      <c r="H48" s="89"/>
      <c r="I48" s="525"/>
      <c r="J48" s="90"/>
      <c r="K48" s="527" t="s">
        <v>112</v>
      </c>
      <c r="L48" s="574"/>
      <c r="M48" s="562"/>
      <c r="P48" s="223"/>
      <c r="Q48" s="217"/>
      <c r="R48" s="223"/>
    </row>
    <row r="49" spans="1:18" x14ac:dyDescent="0.25">
      <c r="A49" s="234"/>
      <c r="B49" s="146"/>
      <c r="C49" s="235"/>
      <c r="D49" s="563"/>
      <c r="E49" s="91"/>
      <c r="F49" s="521"/>
      <c r="G49" s="569" t="s">
        <v>10</v>
      </c>
      <c r="H49" s="89"/>
      <c r="I49" s="525"/>
      <c r="J49" s="90"/>
      <c r="K49" s="572"/>
      <c r="L49" s="521"/>
      <c r="M49" s="564"/>
      <c r="P49" s="223"/>
      <c r="Q49" s="217"/>
      <c r="R49" s="223"/>
    </row>
    <row r="50" spans="1:18" x14ac:dyDescent="0.25">
      <c r="A50" s="361"/>
      <c r="B50" s="377"/>
      <c r="C50" s="418"/>
      <c r="D50" s="563"/>
      <c r="E50" s="91"/>
      <c r="F50" s="521"/>
      <c r="G50" s="569" t="s">
        <v>11</v>
      </c>
      <c r="H50" s="89"/>
      <c r="I50" s="525"/>
      <c r="J50" s="90"/>
      <c r="K50" s="536"/>
      <c r="L50" s="499"/>
      <c r="M50" s="566"/>
      <c r="P50" s="556"/>
      <c r="Q50" s="556"/>
      <c r="R50" s="223"/>
    </row>
    <row r="51" spans="1:18" x14ac:dyDescent="0.25">
      <c r="A51" s="362"/>
      <c r="B51" s="24"/>
      <c r="C51" s="235"/>
      <c r="D51" s="563"/>
      <c r="E51" s="91"/>
      <c r="F51" s="521"/>
      <c r="G51" s="569" t="s">
        <v>12</v>
      </c>
      <c r="H51" s="89"/>
      <c r="I51" s="525"/>
      <c r="J51" s="90"/>
      <c r="K51" s="527" t="s">
        <v>92</v>
      </c>
      <c r="L51" s="574"/>
      <c r="M51" s="562"/>
      <c r="P51" s="223"/>
      <c r="Q51" s="217"/>
      <c r="R51" s="223"/>
    </row>
    <row r="52" spans="1:18" x14ac:dyDescent="0.25">
      <c r="A52" s="362"/>
      <c r="B52" s="24"/>
      <c r="C52" s="372"/>
      <c r="D52" s="563"/>
      <c r="E52" s="91"/>
      <c r="F52" s="521"/>
      <c r="G52" s="569" t="s">
        <v>13</v>
      </c>
      <c r="H52" s="89"/>
      <c r="I52" s="525"/>
      <c r="J52" s="90"/>
      <c r="K52" s="572"/>
      <c r="L52" s="521"/>
      <c r="M52" s="564"/>
      <c r="P52" s="223"/>
      <c r="Q52" s="217"/>
      <c r="R52" s="557"/>
    </row>
    <row r="53" spans="1:18" x14ac:dyDescent="0.25">
      <c r="A53" s="363"/>
      <c r="B53" s="360"/>
      <c r="C53" s="373"/>
      <c r="D53" s="565"/>
      <c r="E53" s="237"/>
      <c r="F53" s="499"/>
      <c r="G53" s="570" t="s">
        <v>14</v>
      </c>
      <c r="H53" s="330"/>
      <c r="I53" s="529"/>
      <c r="J53" s="239"/>
      <c r="K53" s="536" t="str">
        <f>L4</f>
        <v>Kovács Zoltán</v>
      </c>
      <c r="L53" s="499"/>
      <c r="M53" s="566"/>
    </row>
  </sheetData>
  <mergeCells count="62">
    <mergeCell ref="C43:D43"/>
    <mergeCell ref="F43:G43"/>
    <mergeCell ref="E46:F46"/>
    <mergeCell ref="E47:F47"/>
    <mergeCell ref="C37:D37"/>
    <mergeCell ref="F37:G37"/>
    <mergeCell ref="C39:D39"/>
    <mergeCell ref="F39:G39"/>
    <mergeCell ref="C41:D41"/>
    <mergeCell ref="F41:G41"/>
    <mergeCell ref="B34:C34"/>
    <mergeCell ref="D34:E34"/>
    <mergeCell ref="F34:G34"/>
    <mergeCell ref="H34:I34"/>
    <mergeCell ref="J34:K34"/>
    <mergeCell ref="B33:C33"/>
    <mergeCell ref="D33:E33"/>
    <mergeCell ref="F33:G33"/>
    <mergeCell ref="H33:I33"/>
    <mergeCell ref="J33:K33"/>
    <mergeCell ref="B32:C32"/>
    <mergeCell ref="D32:E32"/>
    <mergeCell ref="F32:G32"/>
    <mergeCell ref="H32:I32"/>
    <mergeCell ref="J32:K32"/>
    <mergeCell ref="B31:C31"/>
    <mergeCell ref="D31:E31"/>
    <mergeCell ref="F31:G31"/>
    <mergeCell ref="H31:I31"/>
    <mergeCell ref="J31:K31"/>
    <mergeCell ref="B30:C30"/>
    <mergeCell ref="D30:E30"/>
    <mergeCell ref="F30:G30"/>
    <mergeCell ref="H30:I30"/>
    <mergeCell ref="J30:K30"/>
    <mergeCell ref="B28:C28"/>
    <mergeCell ref="D28:E28"/>
    <mergeCell ref="F28:G28"/>
    <mergeCell ref="H28:I28"/>
    <mergeCell ref="J28:K28"/>
    <mergeCell ref="B27:C27"/>
    <mergeCell ref="D27:E27"/>
    <mergeCell ref="F27:G27"/>
    <mergeCell ref="H27:I27"/>
    <mergeCell ref="J27:K27"/>
    <mergeCell ref="B26:C26"/>
    <mergeCell ref="D26:E26"/>
    <mergeCell ref="F26:G26"/>
    <mergeCell ref="H26:I26"/>
    <mergeCell ref="J26:K26"/>
    <mergeCell ref="H24:I24"/>
    <mergeCell ref="J24:K24"/>
    <mergeCell ref="B25:C25"/>
    <mergeCell ref="D25:E25"/>
    <mergeCell ref="F25:G25"/>
    <mergeCell ref="H25:I25"/>
    <mergeCell ref="J25:K25"/>
    <mergeCell ref="A1:F1"/>
    <mergeCell ref="A4:C4"/>
    <mergeCell ref="B24:C24"/>
    <mergeCell ref="D24:E24"/>
    <mergeCell ref="F24:G24"/>
  </mergeCells>
  <conditionalFormatting sqref="E7 E9 E11 E13 E15 E17 E19:E21">
    <cfRule type="cellIs" dxfId="426" priority="1" stopIfTrue="1" operator="equal">
      <formula>"Bye"</formula>
    </cfRule>
  </conditionalFormatting>
  <conditionalFormatting sqref="R47 R52">
    <cfRule type="expression" dxfId="425"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BB52E-7EEF-4487-85F1-6A04A20E0F4B}">
  <sheetPr codeName="Munka28">
    <tabColor indexed="11"/>
  </sheetPr>
  <dimension ref="A1:AS140"/>
  <sheetViews>
    <sheetView workbookViewId="0">
      <selection activeCell="A6" sqref="A6:IV6"/>
    </sheetView>
  </sheetViews>
  <sheetFormatPr defaultRowHeight="13.2" x14ac:dyDescent="0.25"/>
  <cols>
    <col min="1" max="2" width="3.33203125" customWidth="1"/>
    <col min="3" max="3" width="4.6640625" customWidth="1"/>
    <col min="4" max="4" width="6.88671875" customWidth="1"/>
    <col min="5" max="5" width="4.33203125" customWidth="1"/>
    <col min="6" max="6" width="12.6640625" customWidth="1"/>
    <col min="7" max="7" width="2.6640625" customWidth="1"/>
    <col min="8" max="8" width="7.664062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614" customWidth="1"/>
  </cols>
  <sheetData>
    <row r="1" spans="1:45" s="132" customFormat="1" ht="21.75" customHeight="1" x14ac:dyDescent="0.25">
      <c r="A1" s="469" t="str">
        <f>Altalanos!$A$6</f>
        <v>Diákolimpiai Döntő</v>
      </c>
      <c r="B1" s="469"/>
      <c r="C1" s="470"/>
      <c r="D1" s="470"/>
      <c r="E1" s="470"/>
      <c r="F1" s="470"/>
      <c r="G1" s="470"/>
      <c r="H1" s="469"/>
      <c r="I1" s="471"/>
      <c r="J1" s="472"/>
      <c r="K1" s="473" t="s">
        <v>123</v>
      </c>
      <c r="L1" s="474"/>
      <c r="M1" s="475"/>
      <c r="N1" s="472"/>
      <c r="O1" s="472" t="s">
        <v>71</v>
      </c>
      <c r="P1" s="472"/>
      <c r="Q1" s="470"/>
      <c r="R1" s="472"/>
      <c r="T1" s="522"/>
      <c r="U1" s="522"/>
      <c r="V1" s="522"/>
      <c r="W1" s="522"/>
      <c r="X1" s="522"/>
      <c r="Y1" s="522"/>
      <c r="Z1" s="522"/>
      <c r="AA1" s="522"/>
      <c r="AB1" s="605" t="e">
        <f>IF($Y$5=1,CONCATENATE(VLOOKUP($Y$3,$AA$2:$AH$14,2)),CONCATENATE(VLOOKUP($Y$3,$AA$16:$AH$25,2)))</f>
        <v>#N/A</v>
      </c>
      <c r="AC1" s="605" t="e">
        <f>IF($Y$5=1,CONCATENATE(VLOOKUP($Y$3,$AA$2:$AH$14,3)),CONCATENATE(VLOOKUP($Y$3,$AA$16:$AH$25,3)))</f>
        <v>#N/A</v>
      </c>
      <c r="AD1" s="605" t="e">
        <f>IF($Y$5=1,CONCATENATE(VLOOKUP($Y$3,$AA$2:$AH$14,4)),CONCATENATE(VLOOKUP($Y$3,$AA$16:$AH$25,4)))</f>
        <v>#N/A</v>
      </c>
      <c r="AE1" s="605" t="e">
        <f>IF($Y$5=1,CONCATENATE(VLOOKUP($Y$3,$AA$2:$AH$14,5)),CONCATENATE(VLOOKUP($Y$3,$AA$16:$AH$25,5)))</f>
        <v>#N/A</v>
      </c>
      <c r="AF1" s="605" t="e">
        <f>IF($Y$5=1,CONCATENATE(VLOOKUP($Y$3,$AA$2:$AH$14,6)),CONCATENATE(VLOOKUP($Y$3,$AA$16:$AH$25,6)))</f>
        <v>#N/A</v>
      </c>
      <c r="AG1" s="605" t="e">
        <f>IF($Y$5=1,CONCATENATE(VLOOKUP($Y$3,$AA$2:$AH$14,7)),CONCATENATE(VLOOKUP($Y$3,$AA$16:$AH$25,7)))</f>
        <v>#N/A</v>
      </c>
      <c r="AH1" s="605" t="e">
        <f>IF($Y$5=1,CONCATENATE(VLOOKUP($Y$3,$AA$2:$AH$14,8)),CONCATENATE(VLOOKUP($Y$3,$AA$16:$AH$25,8)))</f>
        <v>#N/A</v>
      </c>
      <c r="AI1" s="611"/>
      <c r="AJ1" s="611"/>
      <c r="AK1" s="611"/>
    </row>
    <row r="2" spans="1:45" s="106" customFormat="1" x14ac:dyDescent="0.25">
      <c r="A2" s="476" t="s">
        <v>122</v>
      </c>
      <c r="B2" s="477"/>
      <c r="C2" s="477"/>
      <c r="D2" s="477"/>
      <c r="E2" s="701">
        <f>Altalanos!$C$8</f>
        <v>0</v>
      </c>
      <c r="F2" s="477"/>
      <c r="G2" s="478"/>
      <c r="H2" s="479"/>
      <c r="I2" s="479"/>
      <c r="J2" s="480"/>
      <c r="K2" s="474"/>
      <c r="L2" s="474"/>
      <c r="M2" s="474"/>
      <c r="N2" s="480"/>
      <c r="O2" s="479"/>
      <c r="P2" s="480"/>
      <c r="Q2" s="479"/>
      <c r="R2" s="480"/>
      <c r="T2" s="515"/>
      <c r="U2" s="515"/>
      <c r="V2" s="515"/>
      <c r="W2" s="515"/>
      <c r="X2" s="515"/>
      <c r="Y2" s="600"/>
      <c r="Z2" s="599"/>
      <c r="AA2" s="599" t="s">
        <v>164</v>
      </c>
      <c r="AB2" s="590">
        <v>300</v>
      </c>
      <c r="AC2" s="590">
        <v>250</v>
      </c>
      <c r="AD2" s="590">
        <v>200</v>
      </c>
      <c r="AE2" s="590">
        <v>150</v>
      </c>
      <c r="AF2" s="590">
        <v>120</v>
      </c>
      <c r="AG2" s="590">
        <v>90</v>
      </c>
      <c r="AH2" s="590">
        <v>40</v>
      </c>
      <c r="AI2" s="575"/>
      <c r="AJ2" s="575"/>
      <c r="AK2" s="575"/>
      <c r="AL2" s="515"/>
      <c r="AM2" s="515"/>
      <c r="AN2" s="515"/>
      <c r="AO2" s="515"/>
      <c r="AP2" s="515"/>
      <c r="AQ2" s="515"/>
      <c r="AR2" s="515"/>
      <c r="AS2" s="515"/>
    </row>
    <row r="3" spans="1:45" s="19" customFormat="1" ht="11.25" customHeight="1" x14ac:dyDescent="0.25">
      <c r="A3" s="54" t="s">
        <v>82</v>
      </c>
      <c r="B3" s="54"/>
      <c r="C3" s="54"/>
      <c r="D3" s="54"/>
      <c r="E3" s="53"/>
      <c r="F3" s="54"/>
      <c r="G3" s="54" t="s">
        <v>79</v>
      </c>
      <c r="H3" s="54"/>
      <c r="I3" s="54"/>
      <c r="J3" s="140"/>
      <c r="K3" s="54" t="s">
        <v>87</v>
      </c>
      <c r="L3" s="140"/>
      <c r="M3" s="54"/>
      <c r="N3" s="140"/>
      <c r="O3" s="54"/>
      <c r="P3" s="140"/>
      <c r="Q3" s="54"/>
      <c r="R3" s="55" t="s">
        <v>88</v>
      </c>
      <c r="T3" s="516"/>
      <c r="U3" s="516"/>
      <c r="V3" s="516"/>
      <c r="W3" s="516"/>
      <c r="X3" s="516"/>
      <c r="Y3" s="599" t="str">
        <f>IF(K4="OB","A",IF(K4="IX","W",IF(K4="","",K4)))</f>
        <v/>
      </c>
      <c r="Z3" s="599"/>
      <c r="AA3" s="599" t="s">
        <v>165</v>
      </c>
      <c r="AB3" s="590">
        <v>280</v>
      </c>
      <c r="AC3" s="590">
        <v>230</v>
      </c>
      <c r="AD3" s="590">
        <v>180</v>
      </c>
      <c r="AE3" s="590">
        <v>140</v>
      </c>
      <c r="AF3" s="590">
        <v>80</v>
      </c>
      <c r="AG3" s="590">
        <v>0</v>
      </c>
      <c r="AH3" s="590">
        <v>0</v>
      </c>
      <c r="AI3" s="575"/>
      <c r="AJ3" s="575"/>
      <c r="AK3" s="575"/>
      <c r="AL3" s="516"/>
      <c r="AM3" s="516"/>
      <c r="AN3" s="516"/>
      <c r="AO3" s="516"/>
      <c r="AP3" s="516"/>
      <c r="AQ3" s="516"/>
      <c r="AR3" s="516"/>
      <c r="AS3" s="516"/>
    </row>
    <row r="4" spans="1:45" s="31" customFormat="1" ht="11.25" customHeight="1" thickBot="1" x14ac:dyDescent="0.3">
      <c r="A4" s="770" t="str">
        <f>Altalanos!$A$10</f>
        <v xml:space="preserve">2026. május 7. </v>
      </c>
      <c r="B4" s="770"/>
      <c r="C4" s="770"/>
      <c r="D4" s="481"/>
      <c r="E4" s="482"/>
      <c r="F4" s="482"/>
      <c r="G4" s="482" t="str">
        <f>Altalanos!$C$10</f>
        <v>Gyula</v>
      </c>
      <c r="H4" s="483"/>
      <c r="I4" s="482"/>
      <c r="J4" s="484"/>
      <c r="K4" s="485"/>
      <c r="L4" s="484"/>
      <c r="M4" s="486"/>
      <c r="N4" s="484"/>
      <c r="O4" s="482"/>
      <c r="P4" s="484"/>
      <c r="Q4" s="482"/>
      <c r="R4" s="487" t="str">
        <f>Altalanos!$E$10</f>
        <v>Kovács Zoltán</v>
      </c>
      <c r="T4" s="517"/>
      <c r="U4" s="517"/>
      <c r="V4" s="517"/>
      <c r="W4" s="517"/>
      <c r="X4" s="517"/>
      <c r="Y4" s="599"/>
      <c r="Z4" s="599"/>
      <c r="AA4" s="599" t="s">
        <v>194</v>
      </c>
      <c r="AB4" s="590">
        <v>250</v>
      </c>
      <c r="AC4" s="590">
        <v>200</v>
      </c>
      <c r="AD4" s="590">
        <v>150</v>
      </c>
      <c r="AE4" s="590">
        <v>120</v>
      </c>
      <c r="AF4" s="590">
        <v>90</v>
      </c>
      <c r="AG4" s="590">
        <v>60</v>
      </c>
      <c r="AH4" s="590">
        <v>25</v>
      </c>
      <c r="AI4" s="575"/>
      <c r="AJ4" s="575"/>
      <c r="AK4" s="575"/>
      <c r="AL4" s="517"/>
      <c r="AM4" s="517"/>
      <c r="AN4" s="517"/>
      <c r="AO4" s="517"/>
      <c r="AP4" s="517"/>
      <c r="AQ4" s="517"/>
      <c r="AR4" s="517"/>
      <c r="AS4" s="517"/>
    </row>
    <row r="5" spans="1:45" s="19" customFormat="1" x14ac:dyDescent="0.25">
      <c r="A5" s="146"/>
      <c r="B5" s="147" t="s">
        <v>4</v>
      </c>
      <c r="C5" s="427" t="s">
        <v>105</v>
      </c>
      <c r="D5" s="147" t="s">
        <v>104</v>
      </c>
      <c r="E5" s="147" t="s">
        <v>101</v>
      </c>
      <c r="F5" s="148" t="s">
        <v>85</v>
      </c>
      <c r="G5" s="148" t="s">
        <v>86</v>
      </c>
      <c r="H5" s="148"/>
      <c r="I5" s="148" t="s">
        <v>90</v>
      </c>
      <c r="J5" s="148"/>
      <c r="K5" s="147" t="s">
        <v>102</v>
      </c>
      <c r="L5" s="149"/>
      <c r="M5" s="147" t="s">
        <v>129</v>
      </c>
      <c r="N5" s="149"/>
      <c r="O5" s="147" t="s">
        <v>128</v>
      </c>
      <c r="P5" s="149"/>
      <c r="Q5" s="147"/>
      <c r="R5" s="150"/>
      <c r="T5" s="516"/>
      <c r="U5" s="516"/>
      <c r="V5" s="516"/>
      <c r="W5" s="516"/>
      <c r="X5" s="516"/>
      <c r="Y5" s="599">
        <f>IF(OR(Altalanos!$A$8="F1",Altalanos!$A$8="F2",Altalanos!$A$8="N1",Altalanos!$A$8="N2"),1,2)</f>
        <v>2</v>
      </c>
      <c r="Z5" s="599"/>
      <c r="AA5" s="599" t="s">
        <v>195</v>
      </c>
      <c r="AB5" s="590">
        <v>200</v>
      </c>
      <c r="AC5" s="590">
        <v>150</v>
      </c>
      <c r="AD5" s="590">
        <v>120</v>
      </c>
      <c r="AE5" s="590">
        <v>90</v>
      </c>
      <c r="AF5" s="590">
        <v>60</v>
      </c>
      <c r="AG5" s="590">
        <v>40</v>
      </c>
      <c r="AH5" s="590">
        <v>15</v>
      </c>
      <c r="AI5" s="575"/>
      <c r="AJ5" s="575"/>
      <c r="AK5" s="575"/>
      <c r="AL5" s="516"/>
      <c r="AM5" s="516"/>
      <c r="AN5" s="516"/>
      <c r="AO5" s="516"/>
      <c r="AP5" s="516"/>
      <c r="AQ5" s="516"/>
      <c r="AR5" s="516"/>
      <c r="AS5" s="516"/>
    </row>
    <row r="6" spans="1:45" s="712" customFormat="1" ht="11.1" customHeight="1" thickBot="1" x14ac:dyDescent="0.3">
      <c r="A6" s="713"/>
      <c r="B6" s="714"/>
      <c r="C6" s="714"/>
      <c r="D6" s="714"/>
      <c r="E6" s="714"/>
      <c r="F6" s="713" t="str">
        <f>IF(Y3="","",CONCATENATE(VLOOKUP(Y3,AB1:AH1,4)," pont"))</f>
        <v/>
      </c>
      <c r="G6" s="715"/>
      <c r="H6" s="716"/>
      <c r="I6" s="715"/>
      <c r="J6" s="717"/>
      <c r="K6" s="714" t="str">
        <f>IF(Y3="","",CONCATENATE(VLOOKUP(Y3,AB1:AH1,3)," pont"))</f>
        <v/>
      </c>
      <c r="L6" s="717"/>
      <c r="M6" s="714" t="str">
        <f>IF(Y3="","",CONCATENATE(VLOOKUP(Y3,AB1:AH1,2)," pont"))</f>
        <v/>
      </c>
      <c r="N6" s="717"/>
      <c r="O6" s="714" t="str">
        <f>IF(Y3="","",CONCATENATE(VLOOKUP(Y3,AB1:AH1,1)," pont"))</f>
        <v/>
      </c>
      <c r="P6" s="717"/>
      <c r="Q6" s="714"/>
      <c r="R6" s="718"/>
      <c r="T6" s="719"/>
      <c r="U6" s="719"/>
      <c r="V6" s="719"/>
      <c r="W6" s="719"/>
      <c r="X6" s="719"/>
      <c r="Y6" s="720"/>
      <c r="Z6" s="720"/>
      <c r="AA6" s="720" t="s">
        <v>196</v>
      </c>
      <c r="AB6" s="721">
        <v>150</v>
      </c>
      <c r="AC6" s="721">
        <v>120</v>
      </c>
      <c r="AD6" s="721">
        <v>90</v>
      </c>
      <c r="AE6" s="721">
        <v>60</v>
      </c>
      <c r="AF6" s="721">
        <v>40</v>
      </c>
      <c r="AG6" s="721">
        <v>25</v>
      </c>
      <c r="AH6" s="721">
        <v>10</v>
      </c>
      <c r="AI6" s="722"/>
      <c r="AJ6" s="722"/>
      <c r="AK6" s="722"/>
      <c r="AL6" s="719"/>
      <c r="AM6" s="719"/>
      <c r="AN6" s="719"/>
      <c r="AO6" s="719"/>
      <c r="AP6" s="719"/>
      <c r="AQ6" s="719"/>
      <c r="AR6" s="719"/>
      <c r="AS6" s="719"/>
    </row>
    <row r="7" spans="1:45" s="38" customFormat="1" ht="12.9" customHeight="1" x14ac:dyDescent="0.25">
      <c r="A7" s="153">
        <v>1</v>
      </c>
      <c r="B7" s="488" t="str">
        <f>IF($E7="","",VLOOKUP($E7,'1MD ELO (3)'!$A$7:$O$22,14))</f>
        <v/>
      </c>
      <c r="C7" s="489" t="str">
        <f>IF($E7="","",VLOOKUP($E7,'1MD ELO (3)'!$A$7:$O$22,15))</f>
        <v/>
      </c>
      <c r="D7" s="489" t="str">
        <f>IF($E7="","",VLOOKUP($E7,'1MD ELO (3)'!$A$7:$O$22,5))</f>
        <v/>
      </c>
      <c r="E7" s="490"/>
      <c r="F7" s="491" t="str">
        <f>UPPER(IF($E7="","",VLOOKUP($E7,'1MD ELO (3)'!$A$7:$O$22,2)))</f>
        <v/>
      </c>
      <c r="G7" s="491" t="str">
        <f>IF($E7="","",VLOOKUP($E7,'1MD ELO (3)'!$A$7:$O$22,3))</f>
        <v/>
      </c>
      <c r="H7" s="491"/>
      <c r="I7" s="491" t="str">
        <f>IF($E7="","",VLOOKUP($E7,'1MD ELO (3)'!$A$7:$O$22,4))</f>
        <v/>
      </c>
      <c r="J7" s="492"/>
      <c r="K7" s="493"/>
      <c r="L7" s="493"/>
      <c r="M7" s="493"/>
      <c r="N7" s="493"/>
      <c r="O7" s="160"/>
      <c r="P7" s="162"/>
      <c r="Q7" s="163"/>
      <c r="R7" s="164"/>
      <c r="S7" s="165"/>
      <c r="T7" s="165"/>
      <c r="U7" s="518" t="str">
        <f>Birók!P21</f>
        <v>Bíró</v>
      </c>
      <c r="V7" s="165"/>
      <c r="W7" s="165"/>
      <c r="X7" s="165"/>
      <c r="Y7" s="599"/>
      <c r="Z7" s="599"/>
      <c r="AA7" s="599" t="s">
        <v>197</v>
      </c>
      <c r="AB7" s="590">
        <v>120</v>
      </c>
      <c r="AC7" s="590">
        <v>90</v>
      </c>
      <c r="AD7" s="590">
        <v>60</v>
      </c>
      <c r="AE7" s="590">
        <v>40</v>
      </c>
      <c r="AF7" s="590">
        <v>25</v>
      </c>
      <c r="AG7" s="590">
        <v>10</v>
      </c>
      <c r="AH7" s="590">
        <v>5</v>
      </c>
      <c r="AI7" s="575"/>
      <c r="AJ7" s="575"/>
      <c r="AK7" s="575"/>
      <c r="AL7" s="165"/>
      <c r="AM7" s="165"/>
      <c r="AN7" s="165"/>
      <c r="AO7" s="165"/>
      <c r="AP7" s="165"/>
      <c r="AQ7" s="165"/>
      <c r="AR7" s="165"/>
      <c r="AS7" s="165"/>
    </row>
    <row r="8" spans="1:45" s="38" customFormat="1" ht="12.9" customHeight="1" x14ac:dyDescent="0.25">
      <c r="A8" s="167"/>
      <c r="B8" s="494"/>
      <c r="C8" s="495"/>
      <c r="D8" s="495"/>
      <c r="E8" s="324"/>
      <c r="F8" s="496"/>
      <c r="G8" s="496"/>
      <c r="H8" s="497"/>
      <c r="I8" s="668" t="s">
        <v>0</v>
      </c>
      <c r="J8" s="172"/>
      <c r="K8" s="498" t="str">
        <f>UPPER(IF(OR(J8="a",J8="as"),F7,IF(OR(J8="b",J8="bs"),F9,)))</f>
        <v/>
      </c>
      <c r="L8" s="498"/>
      <c r="M8" s="493"/>
      <c r="N8" s="493"/>
      <c r="O8" s="160"/>
      <c r="P8" s="162"/>
      <c r="Q8" s="163"/>
      <c r="R8" s="164"/>
      <c r="S8" s="165"/>
      <c r="T8" s="165"/>
      <c r="U8" s="519" t="str">
        <f>Birók!P22</f>
        <v xml:space="preserve"> </v>
      </c>
      <c r="V8" s="165"/>
      <c r="W8" s="165"/>
      <c r="X8" s="165"/>
      <c r="Y8" s="599"/>
      <c r="Z8" s="599"/>
      <c r="AA8" s="599" t="s">
        <v>198</v>
      </c>
      <c r="AB8" s="590">
        <v>90</v>
      </c>
      <c r="AC8" s="590">
        <v>60</v>
      </c>
      <c r="AD8" s="590">
        <v>40</v>
      </c>
      <c r="AE8" s="590">
        <v>25</v>
      </c>
      <c r="AF8" s="590">
        <v>10</v>
      </c>
      <c r="AG8" s="590">
        <v>5</v>
      </c>
      <c r="AH8" s="590">
        <v>2</v>
      </c>
      <c r="AI8" s="575"/>
      <c r="AJ8" s="575"/>
      <c r="AK8" s="575"/>
      <c r="AL8" s="165"/>
      <c r="AM8" s="165"/>
      <c r="AN8" s="165"/>
      <c r="AO8" s="165"/>
      <c r="AP8" s="165"/>
      <c r="AQ8" s="165"/>
      <c r="AR8" s="165"/>
      <c r="AS8" s="165"/>
    </row>
    <row r="9" spans="1:45" s="38" customFormat="1" ht="12.9" customHeight="1" x14ac:dyDescent="0.25">
      <c r="A9" s="167">
        <v>2</v>
      </c>
      <c r="B9" s="488" t="str">
        <f>IF($E9="","",VLOOKUP($E9,'1MD ELO (3)'!$A$7:$O$22,14))</f>
        <v/>
      </c>
      <c r="C9" s="489" t="str">
        <f>IF($E9="","",VLOOKUP($E9,'1MD ELO (3)'!$A$7:$O$22,15))</f>
        <v/>
      </c>
      <c r="D9" s="489" t="str">
        <f>IF($E9="","",VLOOKUP($E9,'1MD ELO (3)'!$A$7:$O$22,5))</f>
        <v/>
      </c>
      <c r="E9" s="650"/>
      <c r="F9" s="540" t="str">
        <f>UPPER(IF($E9="","",VLOOKUP($E9,'1MD ELO (3)'!$A$7:$O$22,2)))</f>
        <v/>
      </c>
      <c r="G9" s="540" t="str">
        <f>IF($E9="","",VLOOKUP($E9,'1MD ELO (3)'!$A$7:$O$22,3))</f>
        <v/>
      </c>
      <c r="H9" s="540"/>
      <c r="I9" s="540" t="str">
        <f>IF($E9="","",VLOOKUP($E9,'1MD ELO (3)'!$A$7:$O$22,4))</f>
        <v/>
      </c>
      <c r="J9" s="500"/>
      <c r="K9" s="493"/>
      <c r="L9" s="501"/>
      <c r="M9" s="493"/>
      <c r="N9" s="493"/>
      <c r="O9" s="160"/>
      <c r="P9" s="162"/>
      <c r="Q9" s="163"/>
      <c r="R9" s="164"/>
      <c r="S9" s="165"/>
      <c r="T9" s="165"/>
      <c r="U9" s="519" t="str">
        <f>Birók!P23</f>
        <v xml:space="preserve"> </v>
      </c>
      <c r="V9" s="165"/>
      <c r="W9" s="165"/>
      <c r="X9" s="165"/>
      <c r="Y9" s="599"/>
      <c r="Z9" s="599"/>
      <c r="AA9" s="599" t="s">
        <v>199</v>
      </c>
      <c r="AB9" s="590">
        <v>60</v>
      </c>
      <c r="AC9" s="590">
        <v>40</v>
      </c>
      <c r="AD9" s="590">
        <v>25</v>
      </c>
      <c r="AE9" s="590">
        <v>10</v>
      </c>
      <c r="AF9" s="590">
        <v>5</v>
      </c>
      <c r="AG9" s="590">
        <v>2</v>
      </c>
      <c r="AH9" s="590">
        <v>1</v>
      </c>
      <c r="AI9" s="575"/>
      <c r="AJ9" s="575"/>
      <c r="AK9" s="575"/>
      <c r="AL9" s="165"/>
      <c r="AM9" s="165"/>
      <c r="AN9" s="165"/>
      <c r="AO9" s="165"/>
      <c r="AP9" s="165"/>
      <c r="AQ9" s="165"/>
      <c r="AR9" s="165"/>
      <c r="AS9" s="165"/>
    </row>
    <row r="10" spans="1:45" s="38" customFormat="1" ht="12.9" customHeight="1" x14ac:dyDescent="0.25">
      <c r="A10" s="167"/>
      <c r="B10" s="494"/>
      <c r="C10" s="495"/>
      <c r="D10" s="495"/>
      <c r="E10" s="651"/>
      <c r="F10" s="652"/>
      <c r="G10" s="652"/>
      <c r="H10" s="653"/>
      <c r="I10" s="652"/>
      <c r="J10" s="502"/>
      <c r="K10" s="668" t="s">
        <v>0</v>
      </c>
      <c r="L10" s="180"/>
      <c r="M10" s="498" t="str">
        <f>UPPER(IF(OR(L10="a",L10="as"),K8,IF(OR(L10="b",L10="bs"),K12,)))</f>
        <v/>
      </c>
      <c r="N10" s="503"/>
      <c r="O10" s="504"/>
      <c r="P10" s="504"/>
      <c r="Q10" s="163"/>
      <c r="R10" s="164"/>
      <c r="S10" s="165"/>
      <c r="T10" s="165"/>
      <c r="U10" s="519" t="str">
        <f>Birók!P24</f>
        <v xml:space="preserve"> </v>
      </c>
      <c r="V10" s="165"/>
      <c r="W10" s="165"/>
      <c r="X10" s="165"/>
      <c r="Y10" s="599"/>
      <c r="Z10" s="599"/>
      <c r="AA10" s="599" t="s">
        <v>200</v>
      </c>
      <c r="AB10" s="590">
        <v>40</v>
      </c>
      <c r="AC10" s="590">
        <v>25</v>
      </c>
      <c r="AD10" s="590">
        <v>15</v>
      </c>
      <c r="AE10" s="590">
        <v>7</v>
      </c>
      <c r="AF10" s="590">
        <v>4</v>
      </c>
      <c r="AG10" s="590">
        <v>1</v>
      </c>
      <c r="AH10" s="590">
        <v>0</v>
      </c>
      <c r="AI10" s="575"/>
      <c r="AJ10" s="575"/>
      <c r="AK10" s="575"/>
      <c r="AL10" s="165"/>
      <c r="AM10" s="165"/>
      <c r="AN10" s="165"/>
      <c r="AO10" s="165"/>
      <c r="AP10" s="165"/>
      <c r="AQ10" s="165"/>
      <c r="AR10" s="165"/>
      <c r="AS10" s="165"/>
    </row>
    <row r="11" spans="1:45" s="38" customFormat="1" ht="12.9" customHeight="1" x14ac:dyDescent="0.25">
      <c r="A11" s="167">
        <v>3</v>
      </c>
      <c r="B11" s="488" t="str">
        <f>IF($E11="","",VLOOKUP($E11,'1MD ELO (3)'!$A$7:$O$22,14))</f>
        <v/>
      </c>
      <c r="C11" s="489" t="str">
        <f>IF($E11="","",VLOOKUP($E11,'1MD ELO (3)'!$A$7:$O$22,15))</f>
        <v/>
      </c>
      <c r="D11" s="489" t="str">
        <f>IF($E11="","",VLOOKUP($E11,'1MD ELO (3)'!$A$7:$O$22,5))</f>
        <v/>
      </c>
      <c r="E11" s="650"/>
      <c r="F11" s="540" t="str">
        <f>UPPER(IF($E11="","",VLOOKUP($E11,'1MD ELO (3)'!$A$7:$O$22,2)))</f>
        <v/>
      </c>
      <c r="G11" s="540" t="str">
        <f>IF($E11="","",VLOOKUP($E11,'1MD ELO (3)'!$A$7:$O$22,3))</f>
        <v/>
      </c>
      <c r="H11" s="540"/>
      <c r="I11" s="540" t="str">
        <f>IF($E11="","",VLOOKUP($E11,'1MD ELO (3)'!$A$7:$O$22,4))</f>
        <v/>
      </c>
      <c r="J11" s="492"/>
      <c r="K11" s="493"/>
      <c r="L11" s="505"/>
      <c r="M11" s="493"/>
      <c r="N11" s="506"/>
      <c r="O11" s="504"/>
      <c r="P11" s="504"/>
      <c r="Q11" s="163"/>
      <c r="R11" s="164"/>
      <c r="S11" s="165"/>
      <c r="T11" s="165"/>
      <c r="U11" s="519" t="str">
        <f>Birók!P25</f>
        <v xml:space="preserve"> </v>
      </c>
      <c r="V11" s="165"/>
      <c r="W11" s="165"/>
      <c r="X11" s="165"/>
      <c r="Y11" s="599"/>
      <c r="Z11" s="599"/>
      <c r="AA11" s="599" t="s">
        <v>201</v>
      </c>
      <c r="AB11" s="590">
        <v>25</v>
      </c>
      <c r="AC11" s="590">
        <v>15</v>
      </c>
      <c r="AD11" s="590">
        <v>10</v>
      </c>
      <c r="AE11" s="590">
        <v>6</v>
      </c>
      <c r="AF11" s="590">
        <v>3</v>
      </c>
      <c r="AG11" s="590">
        <v>1</v>
      </c>
      <c r="AH11" s="590">
        <v>0</v>
      </c>
      <c r="AI11" s="575"/>
      <c r="AJ11" s="575"/>
      <c r="AK11" s="575"/>
      <c r="AL11" s="165"/>
      <c r="AM11" s="165"/>
      <c r="AN11" s="165"/>
      <c r="AO11" s="165"/>
      <c r="AP11" s="165"/>
      <c r="AQ11" s="165"/>
      <c r="AR11" s="165"/>
      <c r="AS11" s="165"/>
    </row>
    <row r="12" spans="1:45" s="38" customFormat="1" ht="12.9" customHeight="1" x14ac:dyDescent="0.25">
      <c r="A12" s="167"/>
      <c r="B12" s="494"/>
      <c r="C12" s="495"/>
      <c r="D12" s="495"/>
      <c r="E12" s="651"/>
      <c r="F12" s="652"/>
      <c r="G12" s="652"/>
      <c r="H12" s="653"/>
      <c r="I12" s="668" t="s">
        <v>0</v>
      </c>
      <c r="J12" s="172"/>
      <c r="K12" s="498" t="str">
        <f>UPPER(IF(OR(J12="a",J12="as"),F11,IF(OR(J12="b",J12="bs"),F13,)))</f>
        <v/>
      </c>
      <c r="L12" s="507"/>
      <c r="M12" s="493"/>
      <c r="N12" s="506"/>
      <c r="O12" s="504"/>
      <c r="P12" s="504"/>
      <c r="Q12" s="163"/>
      <c r="R12" s="164"/>
      <c r="S12" s="165"/>
      <c r="T12" s="165"/>
      <c r="U12" s="519" t="str">
        <f>Birók!P26</f>
        <v xml:space="preserve"> </v>
      </c>
      <c r="V12" s="165"/>
      <c r="W12" s="165"/>
      <c r="X12" s="165"/>
      <c r="Y12" s="599"/>
      <c r="Z12" s="599"/>
      <c r="AA12" s="599" t="s">
        <v>206</v>
      </c>
      <c r="AB12" s="590">
        <v>15</v>
      </c>
      <c r="AC12" s="590">
        <v>10</v>
      </c>
      <c r="AD12" s="590">
        <v>6</v>
      </c>
      <c r="AE12" s="590">
        <v>3</v>
      </c>
      <c r="AF12" s="590">
        <v>1</v>
      </c>
      <c r="AG12" s="590">
        <v>0</v>
      </c>
      <c r="AH12" s="590">
        <v>0</v>
      </c>
      <c r="AI12" s="575"/>
      <c r="AJ12" s="575"/>
      <c r="AK12" s="575"/>
      <c r="AL12" s="165"/>
      <c r="AM12" s="165"/>
      <c r="AN12" s="165"/>
      <c r="AO12" s="165"/>
      <c r="AP12" s="165"/>
      <c r="AQ12" s="165"/>
      <c r="AR12" s="165"/>
      <c r="AS12" s="165"/>
    </row>
    <row r="13" spans="1:45" s="38" customFormat="1" ht="12.9" customHeight="1" x14ac:dyDescent="0.25">
      <c r="A13" s="167">
        <v>4</v>
      </c>
      <c r="B13" s="488" t="str">
        <f>IF($E13="","",VLOOKUP($E13,'1MD ELO (3)'!$A$7:$O$22,14))</f>
        <v/>
      </c>
      <c r="C13" s="489" t="str">
        <f>IF($E13="","",VLOOKUP($E13,'1MD ELO (3)'!$A$7:$O$22,15))</f>
        <v/>
      </c>
      <c r="D13" s="489" t="str">
        <f>IF($E13="","",VLOOKUP($E13,'1MD ELO (3)'!$A$7:$O$22,5))</f>
        <v/>
      </c>
      <c r="E13" s="650"/>
      <c r="F13" s="540" t="str">
        <f>UPPER(IF($E13="","",VLOOKUP($E13,'1MD ELO (3)'!$A$7:$O$22,2)))</f>
        <v/>
      </c>
      <c r="G13" s="540" t="str">
        <f>IF($E13="","",VLOOKUP($E13,'1MD ELO (3)'!$A$7:$O$22,3))</f>
        <v/>
      </c>
      <c r="H13" s="540"/>
      <c r="I13" s="540" t="str">
        <f>IF($E13="","",VLOOKUP($E13,'1MD ELO (3)'!$A$7:$O$22,4))</f>
        <v/>
      </c>
      <c r="J13" s="508"/>
      <c r="K13" s="493"/>
      <c r="L13" s="493"/>
      <c r="M13" s="493"/>
      <c r="N13" s="506"/>
      <c r="O13" s="504"/>
      <c r="P13" s="504"/>
      <c r="Q13" s="163"/>
      <c r="R13" s="164"/>
      <c r="S13" s="165"/>
      <c r="T13" s="165"/>
      <c r="U13" s="519" t="str">
        <f>Birók!P27</f>
        <v xml:space="preserve"> </v>
      </c>
      <c r="V13" s="165"/>
      <c r="W13" s="165"/>
      <c r="X13" s="165"/>
      <c r="Y13" s="599"/>
      <c r="Z13" s="599"/>
      <c r="AA13" s="599" t="s">
        <v>202</v>
      </c>
      <c r="AB13" s="590">
        <v>10</v>
      </c>
      <c r="AC13" s="590">
        <v>6</v>
      </c>
      <c r="AD13" s="590">
        <v>3</v>
      </c>
      <c r="AE13" s="590">
        <v>1</v>
      </c>
      <c r="AF13" s="590">
        <v>0</v>
      </c>
      <c r="AG13" s="590">
        <v>0</v>
      </c>
      <c r="AH13" s="590">
        <v>0</v>
      </c>
      <c r="AI13" s="575"/>
      <c r="AJ13" s="575"/>
      <c r="AK13" s="575"/>
      <c r="AL13" s="165"/>
      <c r="AM13" s="165"/>
      <c r="AN13" s="165"/>
      <c r="AO13" s="165"/>
      <c r="AP13" s="165"/>
      <c r="AQ13" s="165"/>
      <c r="AR13" s="165"/>
      <c r="AS13" s="165"/>
    </row>
    <row r="14" spans="1:45" s="38" customFormat="1" ht="12.9" customHeight="1" x14ac:dyDescent="0.25">
      <c r="A14" s="167"/>
      <c r="B14" s="494"/>
      <c r="C14" s="495"/>
      <c r="D14" s="495"/>
      <c r="E14" s="651"/>
      <c r="F14" s="652"/>
      <c r="G14" s="652"/>
      <c r="H14" s="653"/>
      <c r="I14" s="652"/>
      <c r="J14" s="502"/>
      <c r="K14" s="493"/>
      <c r="L14" s="493"/>
      <c r="M14" s="668" t="s">
        <v>0</v>
      </c>
      <c r="N14" s="180"/>
      <c r="O14" s="498" t="str">
        <f>UPPER(IF(OR(N14="a",N14="as"),M10,IF(OR(N14="b",N14="bs"),M18,)))</f>
        <v/>
      </c>
      <c r="P14" s="503"/>
      <c r="Q14" s="163"/>
      <c r="R14" s="164"/>
      <c r="S14" s="165"/>
      <c r="T14" s="165"/>
      <c r="U14" s="519" t="str">
        <f>Birók!P28</f>
        <v xml:space="preserve"> </v>
      </c>
      <c r="V14" s="165"/>
      <c r="W14" s="165"/>
      <c r="X14" s="165"/>
      <c r="Y14" s="599"/>
      <c r="Z14" s="599"/>
      <c r="AA14" s="599" t="s">
        <v>203</v>
      </c>
      <c r="AB14" s="590">
        <v>3</v>
      </c>
      <c r="AC14" s="590">
        <v>2</v>
      </c>
      <c r="AD14" s="590">
        <v>1</v>
      </c>
      <c r="AE14" s="590">
        <v>0</v>
      </c>
      <c r="AF14" s="590">
        <v>0</v>
      </c>
      <c r="AG14" s="590">
        <v>0</v>
      </c>
      <c r="AH14" s="590">
        <v>0</v>
      </c>
      <c r="AI14" s="575"/>
      <c r="AJ14" s="575"/>
      <c r="AK14" s="575"/>
      <c r="AL14" s="165"/>
      <c r="AM14" s="165"/>
      <c r="AN14" s="165"/>
      <c r="AO14" s="165"/>
      <c r="AP14" s="165"/>
      <c r="AQ14" s="165"/>
      <c r="AR14" s="165"/>
      <c r="AS14" s="165"/>
    </row>
    <row r="15" spans="1:45" s="38" customFormat="1" ht="12.9" customHeight="1" x14ac:dyDescent="0.25">
      <c r="A15" s="539">
        <v>5</v>
      </c>
      <c r="B15" s="488" t="str">
        <f>IF($E15="","",VLOOKUP($E15,'1MD ELO (3)'!$A$7:$O$22,14))</f>
        <v/>
      </c>
      <c r="C15" s="489" t="str">
        <f>IF($E15="","",VLOOKUP($E15,'1MD ELO (3)'!$A$7:$O$22,15))</f>
        <v/>
      </c>
      <c r="D15" s="489" t="str">
        <f>IF($E15="","",VLOOKUP($E15,'1MD ELO (3)'!$A$7:$O$22,5))</f>
        <v/>
      </c>
      <c r="E15" s="650"/>
      <c r="F15" s="540" t="str">
        <f>UPPER(IF($E15="","",VLOOKUP($E15,'1MD ELO (3)'!$A$7:$O$22,2)))</f>
        <v/>
      </c>
      <c r="G15" s="540" t="str">
        <f>IF($E15="","",VLOOKUP($E15,'1MD ELO (3)'!$A$7:$O$22,3))</f>
        <v/>
      </c>
      <c r="H15" s="540"/>
      <c r="I15" s="540" t="str">
        <f>IF($E15="","",VLOOKUP($E15,'1MD ELO (3)'!$A$7:$O$22,4))</f>
        <v/>
      </c>
      <c r="J15" s="510"/>
      <c r="K15" s="493"/>
      <c r="L15" s="493"/>
      <c r="M15" s="493"/>
      <c r="N15" s="506"/>
      <c r="O15" s="493"/>
      <c r="P15" s="504"/>
      <c r="Q15" s="163"/>
      <c r="R15" s="164"/>
      <c r="S15" s="165"/>
      <c r="T15" s="165"/>
      <c r="U15" s="519" t="str">
        <f>Birók!P29</f>
        <v xml:space="preserve"> </v>
      </c>
      <c r="V15" s="165"/>
      <c r="W15" s="165"/>
      <c r="X15" s="165"/>
      <c r="Y15" s="599"/>
      <c r="Z15" s="599"/>
      <c r="AA15" s="599"/>
      <c r="AB15" s="599"/>
      <c r="AC15" s="599"/>
      <c r="AD15" s="599"/>
      <c r="AE15" s="599"/>
      <c r="AF15" s="599"/>
      <c r="AG15" s="599"/>
      <c r="AH15" s="599"/>
      <c r="AI15" s="575"/>
      <c r="AJ15" s="575"/>
      <c r="AK15" s="575"/>
      <c r="AL15" s="165"/>
      <c r="AM15" s="165"/>
      <c r="AN15" s="165"/>
      <c r="AO15" s="165"/>
      <c r="AP15" s="165"/>
      <c r="AQ15" s="165"/>
      <c r="AR15" s="165"/>
      <c r="AS15" s="165"/>
    </row>
    <row r="16" spans="1:45" s="38" customFormat="1" ht="12.9" customHeight="1" thickBot="1" x14ac:dyDescent="0.3">
      <c r="A16" s="167"/>
      <c r="B16" s="494"/>
      <c r="C16" s="495"/>
      <c r="D16" s="495"/>
      <c r="E16" s="651"/>
      <c r="F16" s="652"/>
      <c r="G16" s="652"/>
      <c r="H16" s="653"/>
      <c r="I16" s="668" t="s">
        <v>0</v>
      </c>
      <c r="J16" s="172"/>
      <c r="K16" s="498" t="str">
        <f>UPPER(IF(OR(J16="a",J16="as"),F15,IF(OR(J16="b",J16="bs"),F17,)))</f>
        <v/>
      </c>
      <c r="L16" s="498"/>
      <c r="M16" s="493"/>
      <c r="N16" s="506"/>
      <c r="O16" s="668"/>
      <c r="P16" s="504"/>
      <c r="Q16" s="163"/>
      <c r="R16" s="164"/>
      <c r="S16" s="165"/>
      <c r="T16" s="165"/>
      <c r="U16" s="520" t="str">
        <f>Birók!P30</f>
        <v>Egyik sem</v>
      </c>
      <c r="V16" s="165"/>
      <c r="W16" s="165"/>
      <c r="X16" s="165"/>
      <c r="Y16" s="599"/>
      <c r="Z16" s="599"/>
      <c r="AA16" s="599" t="s">
        <v>164</v>
      </c>
      <c r="AB16" s="590">
        <v>150</v>
      </c>
      <c r="AC16" s="590">
        <v>120</v>
      </c>
      <c r="AD16" s="590">
        <v>90</v>
      </c>
      <c r="AE16" s="590">
        <v>60</v>
      </c>
      <c r="AF16" s="590">
        <v>40</v>
      </c>
      <c r="AG16" s="590">
        <v>25</v>
      </c>
      <c r="AH16" s="590">
        <v>15</v>
      </c>
      <c r="AI16" s="575"/>
      <c r="AJ16" s="575"/>
      <c r="AK16" s="575"/>
      <c r="AL16" s="165"/>
      <c r="AM16" s="165"/>
      <c r="AN16" s="165"/>
      <c r="AO16" s="165"/>
      <c r="AP16" s="165"/>
      <c r="AQ16" s="165"/>
      <c r="AR16" s="165"/>
      <c r="AS16" s="165"/>
    </row>
    <row r="17" spans="1:45" s="38" customFormat="1" ht="12.9" customHeight="1" x14ac:dyDescent="0.25">
      <c r="A17" s="167">
        <v>6</v>
      </c>
      <c r="B17" s="488" t="str">
        <f>IF($E17="","",VLOOKUP($E17,'1MD ELO (3)'!$A$7:$O$22,14))</f>
        <v/>
      </c>
      <c r="C17" s="489" t="str">
        <f>IF($E17="","",VLOOKUP($E17,'1MD ELO (3)'!$A$7:$O$22,15))</f>
        <v/>
      </c>
      <c r="D17" s="489" t="str">
        <f>IF($E17="","",VLOOKUP($E17,'1MD ELO (3)'!$A$7:$O$22,5))</f>
        <v/>
      </c>
      <c r="E17" s="650"/>
      <c r="F17" s="540" t="str">
        <f>UPPER(IF($E17="","",VLOOKUP($E17,'1MD ELO (3)'!$A$7:$O$22,2)))</f>
        <v/>
      </c>
      <c r="G17" s="540" t="str">
        <f>IF($E17="","",VLOOKUP($E17,'1MD ELO (3)'!$A$7:$O$22,3))</f>
        <v/>
      </c>
      <c r="H17" s="540"/>
      <c r="I17" s="540" t="str">
        <f>IF($E17="","",VLOOKUP($E17,'1MD ELO (3)'!$A$7:$O$22,4))</f>
        <v/>
      </c>
      <c r="J17" s="500"/>
      <c r="K17" s="493"/>
      <c r="L17" s="501"/>
      <c r="M17" s="493"/>
      <c r="N17" s="506"/>
      <c r="O17" s="504"/>
      <c r="P17" s="504"/>
      <c r="Q17" s="163"/>
      <c r="R17" s="164"/>
      <c r="S17" s="165"/>
      <c r="T17" s="165"/>
      <c r="U17" s="165"/>
      <c r="V17" s="165"/>
      <c r="W17" s="165"/>
      <c r="X17" s="165"/>
      <c r="Y17" s="599"/>
      <c r="Z17" s="599"/>
      <c r="AA17" s="599" t="s">
        <v>194</v>
      </c>
      <c r="AB17" s="590">
        <v>120</v>
      </c>
      <c r="AC17" s="590">
        <v>90</v>
      </c>
      <c r="AD17" s="590">
        <v>60</v>
      </c>
      <c r="AE17" s="590">
        <v>40</v>
      </c>
      <c r="AF17" s="590">
        <v>25</v>
      </c>
      <c r="AG17" s="590">
        <v>15</v>
      </c>
      <c r="AH17" s="590">
        <v>8</v>
      </c>
      <c r="AI17" s="575"/>
      <c r="AJ17" s="575"/>
      <c r="AK17" s="575"/>
      <c r="AL17" s="165"/>
      <c r="AM17" s="165"/>
      <c r="AN17" s="165"/>
      <c r="AO17" s="165"/>
      <c r="AP17" s="165"/>
      <c r="AQ17" s="165"/>
      <c r="AR17" s="165"/>
      <c r="AS17" s="165"/>
    </row>
    <row r="18" spans="1:45" s="38" customFormat="1" ht="12.9" customHeight="1" x14ac:dyDescent="0.25">
      <c r="A18" s="167"/>
      <c r="B18" s="494"/>
      <c r="C18" s="495"/>
      <c r="D18" s="495"/>
      <c r="E18" s="651"/>
      <c r="F18" s="652"/>
      <c r="G18" s="652"/>
      <c r="H18" s="653"/>
      <c r="I18" s="652"/>
      <c r="J18" s="502"/>
      <c r="K18" s="668" t="s">
        <v>0</v>
      </c>
      <c r="L18" s="180"/>
      <c r="M18" s="498" t="str">
        <f>UPPER(IF(OR(L18="a",L18="as"),K16,IF(OR(L18="b",L18="bs"),K20,)))</f>
        <v/>
      </c>
      <c r="N18" s="511"/>
      <c r="O18" s="504"/>
      <c r="P18" s="504"/>
      <c r="Q18" s="163"/>
      <c r="R18" s="164"/>
      <c r="S18" s="165"/>
      <c r="T18" s="165"/>
      <c r="U18" s="165"/>
      <c r="V18" s="165"/>
      <c r="W18" s="165"/>
      <c r="X18" s="165"/>
      <c r="Y18" s="599"/>
      <c r="Z18" s="599"/>
      <c r="AA18" s="599" t="s">
        <v>195</v>
      </c>
      <c r="AB18" s="590">
        <v>90</v>
      </c>
      <c r="AC18" s="590">
        <v>60</v>
      </c>
      <c r="AD18" s="590">
        <v>40</v>
      </c>
      <c r="AE18" s="590">
        <v>25</v>
      </c>
      <c r="AF18" s="590">
        <v>15</v>
      </c>
      <c r="AG18" s="590">
        <v>8</v>
      </c>
      <c r="AH18" s="590">
        <v>4</v>
      </c>
      <c r="AI18" s="575"/>
      <c r="AJ18" s="575"/>
      <c r="AK18" s="575"/>
      <c r="AL18" s="165"/>
      <c r="AM18" s="165"/>
      <c r="AN18" s="165"/>
      <c r="AO18" s="165"/>
      <c r="AP18" s="165"/>
      <c r="AQ18" s="165"/>
      <c r="AR18" s="165"/>
      <c r="AS18" s="165"/>
    </row>
    <row r="19" spans="1:45" s="38" customFormat="1" ht="12.9" customHeight="1" x14ac:dyDescent="0.25">
      <c r="A19" s="167">
        <v>7</v>
      </c>
      <c r="B19" s="488" t="str">
        <f>IF($E19="","",VLOOKUP($E19,'1MD ELO (3)'!$A$7:$O$22,14))</f>
        <v/>
      </c>
      <c r="C19" s="489" t="str">
        <f>IF($E19="","",VLOOKUP($E19,'1MD ELO (3)'!$A$7:$O$22,15))</f>
        <v/>
      </c>
      <c r="D19" s="489" t="str">
        <f>IF($E19="","",VLOOKUP($E19,'1MD ELO (3)'!$A$7:$O$22,5))</f>
        <v/>
      </c>
      <c r="E19" s="650"/>
      <c r="F19" s="540" t="str">
        <f>UPPER(IF($E19="","",VLOOKUP($E19,'1MD ELO (3)'!$A$7:$O$22,2)))</f>
        <v/>
      </c>
      <c r="G19" s="540" t="str">
        <f>IF($E19="","",VLOOKUP($E19,'1MD ELO (3)'!$A$7:$O$22,3))</f>
        <v/>
      </c>
      <c r="H19" s="540"/>
      <c r="I19" s="540" t="str">
        <f>IF($E19="","",VLOOKUP($E19,'1MD ELO (3)'!$A$7:$O$22,4))</f>
        <v/>
      </c>
      <c r="J19" s="492"/>
      <c r="K19" s="493"/>
      <c r="L19" s="505"/>
      <c r="M19" s="493"/>
      <c r="N19" s="504"/>
      <c r="O19" s="504"/>
      <c r="P19" s="504"/>
      <c r="Q19" s="163"/>
      <c r="R19" s="164"/>
      <c r="S19" s="165"/>
      <c r="T19" s="165"/>
      <c r="U19" s="165"/>
      <c r="V19" s="165"/>
      <c r="W19" s="165"/>
      <c r="X19" s="165"/>
      <c r="Y19" s="599"/>
      <c r="Z19" s="599"/>
      <c r="AA19" s="599" t="s">
        <v>196</v>
      </c>
      <c r="AB19" s="590">
        <v>60</v>
      </c>
      <c r="AC19" s="590">
        <v>40</v>
      </c>
      <c r="AD19" s="590">
        <v>25</v>
      </c>
      <c r="AE19" s="590">
        <v>15</v>
      </c>
      <c r="AF19" s="590">
        <v>8</v>
      </c>
      <c r="AG19" s="590">
        <v>4</v>
      </c>
      <c r="AH19" s="590">
        <v>2</v>
      </c>
      <c r="AI19" s="575"/>
      <c r="AJ19" s="575"/>
      <c r="AK19" s="575"/>
      <c r="AL19" s="165"/>
      <c r="AM19" s="165"/>
      <c r="AN19" s="165"/>
      <c r="AO19" s="165"/>
      <c r="AP19" s="165"/>
      <c r="AQ19" s="165"/>
      <c r="AR19" s="165"/>
      <c r="AS19" s="165"/>
    </row>
    <row r="20" spans="1:45" s="38" customFormat="1" ht="12.9" customHeight="1" x14ac:dyDescent="0.25">
      <c r="A20" s="167"/>
      <c r="B20" s="494"/>
      <c r="C20" s="495"/>
      <c r="D20" s="495"/>
      <c r="E20" s="324"/>
      <c r="F20" s="496"/>
      <c r="G20" s="496"/>
      <c r="H20" s="497"/>
      <c r="I20" s="668" t="s">
        <v>0</v>
      </c>
      <c r="J20" s="172"/>
      <c r="K20" s="498" t="str">
        <f>UPPER(IF(OR(J20="a",J20="as"),F19,IF(OR(J20="b",J20="bs"),F21,)))</f>
        <v/>
      </c>
      <c r="L20" s="507"/>
      <c r="M20" s="493"/>
      <c r="N20" s="504"/>
      <c r="O20" s="504"/>
      <c r="P20" s="504"/>
      <c r="Q20" s="163"/>
      <c r="R20" s="164"/>
      <c r="S20" s="165"/>
      <c r="T20" s="165"/>
      <c r="U20" s="165"/>
      <c r="V20" s="165"/>
      <c r="W20" s="165"/>
      <c r="X20" s="165"/>
      <c r="Y20" s="599"/>
      <c r="Z20" s="599"/>
      <c r="AA20" s="599" t="s">
        <v>197</v>
      </c>
      <c r="AB20" s="590">
        <v>40</v>
      </c>
      <c r="AC20" s="590">
        <v>25</v>
      </c>
      <c r="AD20" s="590">
        <v>15</v>
      </c>
      <c r="AE20" s="590">
        <v>8</v>
      </c>
      <c r="AF20" s="590">
        <v>4</v>
      </c>
      <c r="AG20" s="590">
        <v>2</v>
      </c>
      <c r="AH20" s="590">
        <v>1</v>
      </c>
      <c r="AI20" s="575"/>
      <c r="AJ20" s="575"/>
      <c r="AK20" s="575"/>
      <c r="AL20" s="165"/>
      <c r="AM20" s="165"/>
      <c r="AN20" s="165"/>
      <c r="AO20" s="165"/>
      <c r="AP20" s="165"/>
      <c r="AQ20" s="165"/>
      <c r="AR20" s="165"/>
      <c r="AS20" s="165"/>
    </row>
    <row r="21" spans="1:45" s="38" customFormat="1" ht="12.9" customHeight="1" x14ac:dyDescent="0.25">
      <c r="A21" s="542">
        <v>8</v>
      </c>
      <c r="B21" s="488" t="str">
        <f>IF($E21="","",VLOOKUP($E21,'1MD ELO (3)'!$A$7:$O$22,14))</f>
        <v/>
      </c>
      <c r="C21" s="489" t="str">
        <f>IF($E21="","",VLOOKUP($E21,'1MD ELO (3)'!$A$7:$O$22,15))</f>
        <v/>
      </c>
      <c r="D21" s="489" t="str">
        <f>IF($E21="","",VLOOKUP($E21,'1MD ELO (3)'!$A$7:$O$22,5))</f>
        <v/>
      </c>
      <c r="E21" s="490"/>
      <c r="F21" s="541" t="str">
        <f>UPPER(IF($E21="","",VLOOKUP($E21,'1MD ELO (3)'!$A$7:$O$22,2)))</f>
        <v/>
      </c>
      <c r="G21" s="541" t="str">
        <f>IF($E21="","",VLOOKUP($E21,'1MD ELO (3)'!$A$7:$O$22,3))</f>
        <v/>
      </c>
      <c r="H21" s="541"/>
      <c r="I21" s="541" t="str">
        <f>IF($E21="","",VLOOKUP($E21,'1MD ELO (3)'!$A$7:$O$22,4))</f>
        <v/>
      </c>
      <c r="J21" s="508"/>
      <c r="K21" s="493"/>
      <c r="L21" s="493"/>
      <c r="M21" s="493"/>
      <c r="N21" s="504"/>
      <c r="O21" s="504"/>
      <c r="P21" s="504"/>
      <c r="Q21" s="163"/>
      <c r="R21" s="164"/>
      <c r="S21" s="165"/>
      <c r="T21" s="165"/>
      <c r="U21" s="165"/>
      <c r="V21" s="165"/>
      <c r="W21" s="165"/>
      <c r="X21" s="165"/>
      <c r="Y21" s="599"/>
      <c r="Z21" s="599"/>
      <c r="AA21" s="599" t="s">
        <v>198</v>
      </c>
      <c r="AB21" s="590">
        <v>25</v>
      </c>
      <c r="AC21" s="590">
        <v>15</v>
      </c>
      <c r="AD21" s="590">
        <v>10</v>
      </c>
      <c r="AE21" s="590">
        <v>6</v>
      </c>
      <c r="AF21" s="590">
        <v>3</v>
      </c>
      <c r="AG21" s="590">
        <v>1</v>
      </c>
      <c r="AH21" s="590">
        <v>0</v>
      </c>
      <c r="AI21" s="575"/>
      <c r="AJ21" s="575"/>
      <c r="AK21" s="575"/>
      <c r="AL21" s="165"/>
      <c r="AM21" s="165"/>
      <c r="AN21" s="165"/>
      <c r="AO21" s="165"/>
      <c r="AP21" s="165"/>
      <c r="AQ21" s="165"/>
      <c r="AR21" s="165"/>
      <c r="AS21" s="165"/>
    </row>
    <row r="22" spans="1:45" s="38" customFormat="1" ht="9.6" customHeight="1" x14ac:dyDescent="0.25">
      <c r="A22" s="523"/>
      <c r="B22" s="160"/>
      <c r="C22" s="160"/>
      <c r="D22" s="160"/>
      <c r="E22" s="324"/>
      <c r="F22" s="160"/>
      <c r="G22" s="160"/>
      <c r="H22" s="160"/>
      <c r="I22" s="160"/>
      <c r="J22" s="324"/>
      <c r="K22" s="160"/>
      <c r="L22" s="160"/>
      <c r="M22" s="160"/>
      <c r="N22" s="163"/>
      <c r="O22" s="163"/>
      <c r="P22" s="163"/>
      <c r="Q22" s="163"/>
      <c r="R22" s="164"/>
      <c r="S22" s="165"/>
      <c r="T22" s="165"/>
      <c r="U22" s="165"/>
      <c r="V22" s="165"/>
      <c r="W22" s="165"/>
      <c r="X22" s="165"/>
      <c r="Y22" s="599"/>
      <c r="Z22" s="599"/>
      <c r="AA22" s="599" t="s">
        <v>199</v>
      </c>
      <c r="AB22" s="590">
        <v>15</v>
      </c>
      <c r="AC22" s="590">
        <v>10</v>
      </c>
      <c r="AD22" s="590">
        <v>6</v>
      </c>
      <c r="AE22" s="590">
        <v>3</v>
      </c>
      <c r="AF22" s="590">
        <v>1</v>
      </c>
      <c r="AG22" s="590">
        <v>0</v>
      </c>
      <c r="AH22" s="590">
        <v>0</v>
      </c>
      <c r="AI22" s="575"/>
      <c r="AJ22" s="575"/>
      <c r="AK22" s="575"/>
      <c r="AL22" s="165"/>
      <c r="AM22" s="165"/>
      <c r="AN22" s="165"/>
      <c r="AO22" s="165"/>
      <c r="AP22" s="165"/>
      <c r="AQ22" s="165"/>
      <c r="AR22" s="165"/>
      <c r="AS22" s="165"/>
    </row>
    <row r="23" spans="1:45" s="38" customFormat="1" ht="9.6" customHeight="1" x14ac:dyDescent="0.25">
      <c r="A23" s="325"/>
      <c r="B23" s="324"/>
      <c r="C23" s="324"/>
      <c r="D23" s="324"/>
      <c r="E23" s="324"/>
      <c r="F23" s="160"/>
      <c r="G23" s="160"/>
      <c r="H23" s="165"/>
      <c r="I23" s="513"/>
      <c r="J23" s="324"/>
      <c r="K23" s="160"/>
      <c r="L23" s="160"/>
      <c r="M23" s="160"/>
      <c r="N23" s="163"/>
      <c r="O23" s="163"/>
      <c r="P23" s="163"/>
      <c r="Q23" s="163"/>
      <c r="R23" s="164"/>
      <c r="S23" s="165"/>
      <c r="T23" s="165"/>
      <c r="U23" s="165"/>
      <c r="V23" s="165"/>
      <c r="W23" s="165"/>
      <c r="X23" s="165"/>
      <c r="Y23" s="599"/>
      <c r="Z23" s="599"/>
      <c r="AA23" s="599" t="s">
        <v>200</v>
      </c>
      <c r="AB23" s="590">
        <v>10</v>
      </c>
      <c r="AC23" s="590">
        <v>6</v>
      </c>
      <c r="AD23" s="590">
        <v>3</v>
      </c>
      <c r="AE23" s="590">
        <v>1</v>
      </c>
      <c r="AF23" s="590">
        <v>0</v>
      </c>
      <c r="AG23" s="590">
        <v>0</v>
      </c>
      <c r="AH23" s="590">
        <v>0</v>
      </c>
      <c r="AI23" s="575"/>
      <c r="AJ23" s="575"/>
      <c r="AK23" s="575"/>
      <c r="AL23" s="165"/>
      <c r="AM23" s="165"/>
      <c r="AN23" s="165"/>
      <c r="AO23" s="165"/>
      <c r="AP23" s="165"/>
      <c r="AQ23" s="165"/>
      <c r="AR23" s="165"/>
      <c r="AS23" s="165"/>
    </row>
    <row r="24" spans="1:45" s="38" customFormat="1" ht="9.6" customHeight="1" x14ac:dyDescent="0.25">
      <c r="A24" s="325"/>
      <c r="B24" s="160"/>
      <c r="C24" s="160"/>
      <c r="D24" s="160"/>
      <c r="E24" s="324"/>
      <c r="F24" s="160"/>
      <c r="G24" s="160"/>
      <c r="H24" s="160"/>
      <c r="I24" s="160"/>
      <c r="J24" s="324"/>
      <c r="K24" s="160"/>
      <c r="L24" s="514"/>
      <c r="M24" s="160"/>
      <c r="N24" s="163"/>
      <c r="O24" s="163"/>
      <c r="P24" s="163"/>
      <c r="Q24" s="163"/>
      <c r="R24" s="164"/>
      <c r="S24" s="165"/>
      <c r="T24" s="165"/>
      <c r="U24" s="165"/>
      <c r="V24" s="165"/>
      <c r="W24" s="165"/>
      <c r="X24" s="165"/>
      <c r="Y24" s="599"/>
      <c r="Z24" s="599"/>
      <c r="AA24" s="599" t="s">
        <v>201</v>
      </c>
      <c r="AB24" s="590">
        <v>6</v>
      </c>
      <c r="AC24" s="590">
        <v>3</v>
      </c>
      <c r="AD24" s="590">
        <v>1</v>
      </c>
      <c r="AE24" s="590">
        <v>0</v>
      </c>
      <c r="AF24" s="590">
        <v>0</v>
      </c>
      <c r="AG24" s="590">
        <v>0</v>
      </c>
      <c r="AH24" s="590">
        <v>0</v>
      </c>
      <c r="AI24" s="575"/>
      <c r="AJ24" s="575"/>
      <c r="AK24" s="575"/>
      <c r="AL24" s="165"/>
      <c r="AM24" s="165"/>
      <c r="AN24" s="165"/>
      <c r="AO24" s="165"/>
      <c r="AP24" s="165"/>
      <c r="AQ24" s="165"/>
      <c r="AR24" s="165"/>
      <c r="AS24" s="165"/>
    </row>
    <row r="25" spans="1:45" s="38" customFormat="1" ht="9.6" customHeight="1" x14ac:dyDescent="0.25">
      <c r="A25" s="325"/>
      <c r="B25" s="324"/>
      <c r="C25" s="324"/>
      <c r="D25" s="324"/>
      <c r="E25" s="324"/>
      <c r="F25" s="160"/>
      <c r="G25" s="160"/>
      <c r="H25" s="165"/>
      <c r="I25" s="160"/>
      <c r="J25" s="324"/>
      <c r="K25" s="513"/>
      <c r="L25" s="324"/>
      <c r="M25" s="160"/>
      <c r="N25" s="163"/>
      <c r="O25" s="163"/>
      <c r="P25" s="163"/>
      <c r="Q25" s="163"/>
      <c r="R25" s="164"/>
      <c r="S25" s="165"/>
      <c r="T25" s="165"/>
      <c r="U25" s="165"/>
      <c r="V25" s="165"/>
      <c r="W25" s="165"/>
      <c r="X25" s="165"/>
      <c r="Y25" s="599"/>
      <c r="Z25" s="599"/>
      <c r="AA25" s="599" t="s">
        <v>206</v>
      </c>
      <c r="AB25" s="590">
        <v>3</v>
      </c>
      <c r="AC25" s="590">
        <v>2</v>
      </c>
      <c r="AD25" s="590">
        <v>1</v>
      </c>
      <c r="AE25" s="590">
        <v>0</v>
      </c>
      <c r="AF25" s="590">
        <v>0</v>
      </c>
      <c r="AG25" s="590">
        <v>0</v>
      </c>
      <c r="AH25" s="590">
        <v>0</v>
      </c>
      <c r="AI25" s="575"/>
      <c r="AJ25" s="575"/>
      <c r="AK25" s="575"/>
      <c r="AL25" s="165"/>
      <c r="AM25" s="165"/>
      <c r="AN25" s="165"/>
      <c r="AO25" s="165"/>
      <c r="AP25" s="165"/>
      <c r="AQ25" s="165"/>
      <c r="AR25" s="165"/>
      <c r="AS25" s="165"/>
    </row>
    <row r="26" spans="1:45" s="38" customFormat="1" ht="9.6" customHeight="1" x14ac:dyDescent="0.25">
      <c r="A26" s="325"/>
      <c r="B26" s="160"/>
      <c r="C26" s="160"/>
      <c r="D26" s="160"/>
      <c r="E26" s="324"/>
      <c r="F26" s="160"/>
      <c r="G26" s="160"/>
      <c r="H26" s="160"/>
      <c r="I26" s="160"/>
      <c r="J26" s="324"/>
      <c r="K26" s="160"/>
      <c r="L26" s="160"/>
      <c r="M26" s="160"/>
      <c r="N26" s="163"/>
      <c r="O26" s="163"/>
      <c r="P26" s="163"/>
      <c r="Q26" s="163"/>
      <c r="R26" s="164"/>
      <c r="S26" s="198"/>
      <c r="T26" s="165"/>
      <c r="U26" s="165"/>
      <c r="V26" s="165"/>
      <c r="W26" s="165"/>
      <c r="X26" s="165"/>
      <c r="Y26"/>
      <c r="Z26"/>
      <c r="AA26"/>
      <c r="AB26"/>
      <c r="AC26"/>
      <c r="AD26"/>
      <c r="AE26"/>
      <c r="AF26"/>
      <c r="AG26"/>
      <c r="AH26"/>
      <c r="AI26" s="575"/>
      <c r="AJ26" s="575"/>
      <c r="AK26" s="575"/>
      <c r="AL26" s="165"/>
      <c r="AM26" s="165"/>
      <c r="AN26" s="165"/>
      <c r="AO26" s="165"/>
      <c r="AP26" s="165"/>
      <c r="AQ26" s="165"/>
      <c r="AR26" s="165"/>
      <c r="AS26" s="165"/>
    </row>
    <row r="27" spans="1:45" s="38" customFormat="1" ht="9.6" customHeight="1" x14ac:dyDescent="0.25">
      <c r="A27" s="325"/>
      <c r="B27" s="324"/>
      <c r="C27" s="324"/>
      <c r="D27" s="324"/>
      <c r="E27" s="324"/>
      <c r="F27" s="160"/>
      <c r="G27" s="160"/>
      <c r="H27" s="165"/>
      <c r="I27" s="513"/>
      <c r="J27" s="324"/>
      <c r="K27" s="160"/>
      <c r="L27" s="160"/>
      <c r="M27" s="160"/>
      <c r="N27" s="163"/>
      <c r="O27" s="163"/>
      <c r="P27" s="163"/>
      <c r="Q27" s="163"/>
      <c r="R27" s="164"/>
      <c r="S27" s="165"/>
      <c r="T27" s="165"/>
      <c r="U27" s="165"/>
      <c r="V27" s="165"/>
      <c r="W27" s="165"/>
      <c r="X27" s="165"/>
      <c r="Y27"/>
      <c r="Z27"/>
      <c r="AA27"/>
      <c r="AB27"/>
      <c r="AC27"/>
      <c r="AD27"/>
      <c r="AE27"/>
      <c r="AF27"/>
      <c r="AG27"/>
      <c r="AH27"/>
      <c r="AI27" s="575"/>
      <c r="AJ27" s="575"/>
      <c r="AK27" s="575"/>
      <c r="AL27" s="165"/>
      <c r="AM27" s="165"/>
      <c r="AN27" s="165"/>
      <c r="AO27" s="165"/>
      <c r="AP27" s="165"/>
      <c r="AQ27" s="165"/>
      <c r="AR27" s="165"/>
      <c r="AS27" s="165"/>
    </row>
    <row r="28" spans="1:45" s="38" customFormat="1" ht="9.6" customHeight="1" x14ac:dyDescent="0.25">
      <c r="A28" s="325"/>
      <c r="B28" s="160"/>
      <c r="C28" s="160"/>
      <c r="D28" s="160"/>
      <c r="E28" s="324"/>
      <c r="F28" s="160"/>
      <c r="G28" s="160"/>
      <c r="H28" s="160"/>
      <c r="I28" s="160"/>
      <c r="J28" s="324"/>
      <c r="K28" s="160"/>
      <c r="L28" s="160"/>
      <c r="M28" s="160"/>
      <c r="N28" s="163"/>
      <c r="O28" s="163"/>
      <c r="P28" s="163"/>
      <c r="Q28" s="163"/>
      <c r="R28" s="164"/>
      <c r="S28" s="165"/>
      <c r="T28" s="165"/>
      <c r="U28" s="165"/>
      <c r="V28" s="165"/>
      <c r="W28" s="165"/>
      <c r="X28" s="165"/>
      <c r="Y28" s="165"/>
      <c r="Z28" s="165"/>
      <c r="AA28" s="165"/>
      <c r="AB28" s="165"/>
      <c r="AC28" s="165"/>
      <c r="AD28" s="165"/>
      <c r="AE28" s="165"/>
      <c r="AF28" s="165"/>
      <c r="AG28" s="165"/>
      <c r="AH28" s="165"/>
      <c r="AI28" s="612"/>
      <c r="AJ28" s="612"/>
      <c r="AK28" s="612"/>
      <c r="AL28" s="165"/>
      <c r="AM28" s="165"/>
      <c r="AN28" s="165"/>
      <c r="AO28" s="165"/>
      <c r="AP28" s="165"/>
      <c r="AQ28" s="165"/>
      <c r="AR28" s="165"/>
      <c r="AS28" s="165"/>
    </row>
    <row r="29" spans="1:45" s="38" customFormat="1" ht="9.6" customHeight="1" x14ac:dyDescent="0.25">
      <c r="A29" s="325"/>
      <c r="B29" s="324"/>
      <c r="C29" s="324"/>
      <c r="D29" s="324"/>
      <c r="E29" s="324"/>
      <c r="F29" s="160"/>
      <c r="G29" s="160"/>
      <c r="H29" s="165"/>
      <c r="I29" s="160"/>
      <c r="J29" s="324"/>
      <c r="K29" s="160"/>
      <c r="L29" s="160"/>
      <c r="M29" s="513"/>
      <c r="N29" s="324"/>
      <c r="O29" s="160"/>
      <c r="P29" s="163"/>
      <c r="Q29" s="163"/>
      <c r="R29" s="164"/>
      <c r="S29" s="165"/>
      <c r="T29" s="165"/>
      <c r="U29" s="165"/>
      <c r="V29" s="165"/>
      <c r="W29" s="165"/>
      <c r="X29" s="165"/>
      <c r="Y29" s="165"/>
      <c r="Z29" s="165"/>
      <c r="AA29" s="165"/>
      <c r="AB29" s="165"/>
      <c r="AC29" s="165"/>
      <c r="AD29" s="165"/>
      <c r="AE29" s="165"/>
      <c r="AF29" s="165"/>
      <c r="AG29" s="165"/>
      <c r="AH29" s="165"/>
      <c r="AI29" s="612"/>
      <c r="AJ29" s="612"/>
      <c r="AK29" s="612"/>
      <c r="AL29" s="165"/>
      <c r="AM29" s="165"/>
      <c r="AN29" s="165"/>
      <c r="AO29" s="165"/>
      <c r="AP29" s="165"/>
      <c r="AQ29" s="165"/>
      <c r="AR29" s="165"/>
      <c r="AS29" s="165"/>
    </row>
    <row r="30" spans="1:45" s="38" customFormat="1" ht="9.6" customHeight="1" x14ac:dyDescent="0.25">
      <c r="A30" s="325"/>
      <c r="B30" s="160"/>
      <c r="C30" s="160"/>
      <c r="D30" s="160"/>
      <c r="E30" s="324"/>
      <c r="F30" s="160"/>
      <c r="G30" s="160"/>
      <c r="H30" s="160"/>
      <c r="I30" s="160"/>
      <c r="J30" s="324"/>
      <c r="K30" s="160"/>
      <c r="L30" s="160"/>
      <c r="M30" s="160"/>
      <c r="N30" s="163"/>
      <c r="O30" s="160"/>
      <c r="P30" s="163"/>
      <c r="Q30" s="163"/>
      <c r="R30" s="164"/>
      <c r="S30" s="165"/>
      <c r="T30" s="165"/>
      <c r="U30" s="165"/>
      <c r="V30" s="165"/>
      <c r="W30" s="165"/>
      <c r="X30" s="165"/>
      <c r="Y30" s="165"/>
      <c r="Z30" s="165"/>
      <c r="AA30" s="165"/>
      <c r="AB30" s="165"/>
      <c r="AC30" s="165"/>
      <c r="AD30" s="165"/>
      <c r="AE30" s="165"/>
      <c r="AF30" s="165"/>
      <c r="AG30" s="165"/>
      <c r="AH30" s="165"/>
      <c r="AI30" s="612"/>
      <c r="AJ30" s="612"/>
      <c r="AK30" s="612"/>
      <c r="AL30" s="165"/>
      <c r="AM30" s="165"/>
      <c r="AN30" s="165"/>
      <c r="AO30" s="165"/>
      <c r="AP30" s="165"/>
      <c r="AQ30" s="165"/>
      <c r="AR30" s="165"/>
      <c r="AS30" s="165"/>
    </row>
    <row r="31" spans="1:45" s="38" customFormat="1" ht="9.6" customHeight="1" x14ac:dyDescent="0.25">
      <c r="A31" s="325"/>
      <c r="B31" s="324"/>
      <c r="C31" s="324"/>
      <c r="D31" s="324"/>
      <c r="E31" s="324"/>
      <c r="F31" s="160"/>
      <c r="G31" s="160"/>
      <c r="H31" s="165"/>
      <c r="I31" s="513"/>
      <c r="J31" s="324"/>
      <c r="K31" s="160"/>
      <c r="L31" s="160"/>
      <c r="M31" s="160"/>
      <c r="N31" s="163"/>
      <c r="O31" s="163"/>
      <c r="P31" s="163"/>
      <c r="Q31" s="163"/>
      <c r="R31" s="164"/>
      <c r="S31" s="165"/>
      <c r="T31" s="165"/>
      <c r="U31" s="165"/>
      <c r="V31" s="165"/>
      <c r="W31" s="165"/>
      <c r="X31" s="165"/>
      <c r="Y31" s="165"/>
      <c r="Z31" s="165"/>
      <c r="AA31" s="165"/>
      <c r="AB31" s="165"/>
      <c r="AC31" s="165"/>
      <c r="AD31" s="165"/>
      <c r="AE31" s="165"/>
      <c r="AF31" s="165"/>
      <c r="AG31" s="165"/>
      <c r="AH31" s="165"/>
      <c r="AI31" s="612"/>
      <c r="AJ31" s="612"/>
      <c r="AK31" s="612"/>
      <c r="AL31" s="165"/>
      <c r="AM31" s="165"/>
      <c r="AN31" s="165"/>
      <c r="AO31" s="165"/>
      <c r="AP31" s="165"/>
      <c r="AQ31" s="165"/>
      <c r="AR31" s="165"/>
      <c r="AS31" s="165"/>
    </row>
    <row r="32" spans="1:45" s="38" customFormat="1" ht="9.6" customHeight="1" x14ac:dyDescent="0.25">
      <c r="A32" s="325"/>
      <c r="B32" s="160"/>
      <c r="C32" s="160"/>
      <c r="D32" s="160"/>
      <c r="E32" s="324"/>
      <c r="F32" s="160"/>
      <c r="G32" s="160"/>
      <c r="H32" s="160"/>
      <c r="I32" s="160"/>
      <c r="J32" s="324"/>
      <c r="K32" s="160"/>
      <c r="L32" s="514"/>
      <c r="M32" s="160"/>
      <c r="N32" s="163"/>
      <c r="O32" s="163"/>
      <c r="P32" s="163"/>
      <c r="Q32" s="163"/>
      <c r="R32" s="164"/>
      <c r="S32" s="165"/>
      <c r="T32" s="165"/>
      <c r="U32" s="165"/>
      <c r="V32" s="165"/>
      <c r="W32" s="165"/>
      <c r="X32" s="165"/>
      <c r="Y32" s="165"/>
      <c r="Z32" s="165"/>
      <c r="AA32" s="165"/>
      <c r="AB32" s="165"/>
      <c r="AC32" s="165"/>
      <c r="AD32" s="165"/>
      <c r="AE32" s="165"/>
      <c r="AF32" s="165"/>
      <c r="AG32" s="165"/>
      <c r="AH32" s="165"/>
      <c r="AI32" s="612"/>
      <c r="AJ32" s="612"/>
      <c r="AK32" s="612"/>
      <c r="AL32" s="165"/>
      <c r="AM32" s="165"/>
      <c r="AN32" s="165"/>
      <c r="AO32" s="165"/>
      <c r="AP32" s="165"/>
      <c r="AQ32" s="165"/>
      <c r="AR32" s="165"/>
      <c r="AS32" s="165"/>
    </row>
    <row r="33" spans="1:45" s="38" customFormat="1" ht="9.6" customHeight="1" x14ac:dyDescent="0.25">
      <c r="A33" s="325"/>
      <c r="B33" s="324"/>
      <c r="C33" s="324"/>
      <c r="D33" s="324"/>
      <c r="E33" s="324"/>
      <c r="F33" s="160"/>
      <c r="G33" s="160"/>
      <c r="H33" s="165"/>
      <c r="I33" s="160"/>
      <c r="J33" s="324"/>
      <c r="K33" s="513"/>
      <c r="L33" s="324"/>
      <c r="M33" s="160"/>
      <c r="N33" s="163"/>
      <c r="O33" s="163"/>
      <c r="P33" s="163"/>
      <c r="Q33" s="163"/>
      <c r="R33" s="164"/>
      <c r="S33" s="165"/>
      <c r="T33" s="165"/>
      <c r="U33" s="165"/>
      <c r="V33" s="165"/>
      <c r="W33" s="165"/>
      <c r="X33" s="165"/>
      <c r="Y33" s="165"/>
      <c r="Z33" s="165"/>
      <c r="AA33" s="165"/>
      <c r="AB33" s="165"/>
      <c r="AC33" s="165"/>
      <c r="AD33" s="165"/>
      <c r="AE33" s="165"/>
      <c r="AF33" s="165"/>
      <c r="AG33" s="165"/>
      <c r="AH33" s="165"/>
      <c r="AI33" s="612"/>
      <c r="AJ33" s="612"/>
      <c r="AK33" s="612"/>
      <c r="AL33" s="165"/>
      <c r="AM33" s="165"/>
      <c r="AN33" s="165"/>
      <c r="AO33" s="165"/>
      <c r="AP33" s="165"/>
      <c r="AQ33" s="165"/>
      <c r="AR33" s="165"/>
      <c r="AS33" s="165"/>
    </row>
    <row r="34" spans="1:45" s="38" customFormat="1" ht="9.6" customHeight="1" x14ac:dyDescent="0.25">
      <c r="A34" s="325"/>
      <c r="B34" s="160"/>
      <c r="C34" s="160"/>
      <c r="D34" s="160"/>
      <c r="E34" s="324"/>
      <c r="F34" s="160"/>
      <c r="G34" s="160"/>
      <c r="H34" s="160"/>
      <c r="I34" s="160"/>
      <c r="J34" s="324"/>
      <c r="K34" s="160"/>
      <c r="L34" s="160"/>
      <c r="M34" s="160"/>
      <c r="N34" s="163"/>
      <c r="O34" s="163"/>
      <c r="P34" s="163"/>
      <c r="Q34" s="163"/>
      <c r="R34" s="164"/>
      <c r="S34" s="165"/>
      <c r="T34" s="165"/>
      <c r="U34" s="165"/>
      <c r="V34" s="165"/>
      <c r="W34" s="165"/>
      <c r="X34" s="165"/>
      <c r="Y34" s="165"/>
      <c r="Z34" s="165"/>
      <c r="AA34" s="165"/>
      <c r="AB34" s="165"/>
      <c r="AC34" s="165"/>
      <c r="AD34" s="165"/>
      <c r="AE34" s="165"/>
      <c r="AF34" s="165"/>
      <c r="AG34" s="165"/>
      <c r="AH34" s="165"/>
      <c r="AI34" s="612"/>
      <c r="AJ34" s="612"/>
      <c r="AK34" s="612"/>
      <c r="AL34" s="165"/>
      <c r="AM34" s="165"/>
      <c r="AN34" s="165"/>
      <c r="AO34" s="165"/>
      <c r="AP34" s="165"/>
      <c r="AQ34" s="165"/>
      <c r="AR34" s="165"/>
      <c r="AS34" s="165"/>
    </row>
    <row r="35" spans="1:45" s="38" customFormat="1" ht="9.6" customHeight="1" x14ac:dyDescent="0.25">
      <c r="A35" s="325"/>
      <c r="B35" s="324"/>
      <c r="C35" s="324"/>
      <c r="D35" s="324"/>
      <c r="E35" s="324"/>
      <c r="F35" s="160"/>
      <c r="G35" s="160"/>
      <c r="H35" s="165"/>
      <c r="I35" s="513"/>
      <c r="J35" s="324"/>
      <c r="K35" s="160"/>
      <c r="L35" s="160"/>
      <c r="M35" s="160"/>
      <c r="N35" s="163"/>
      <c r="O35" s="163"/>
      <c r="P35" s="163"/>
      <c r="Q35" s="163"/>
      <c r="R35" s="164"/>
      <c r="S35" s="165"/>
      <c r="T35" s="165"/>
      <c r="U35" s="165"/>
      <c r="V35" s="165"/>
      <c r="W35" s="165"/>
      <c r="X35" s="165"/>
      <c r="Y35" s="165"/>
      <c r="Z35" s="165"/>
      <c r="AA35" s="165"/>
      <c r="AB35" s="165"/>
      <c r="AC35" s="165"/>
      <c r="AD35" s="165"/>
      <c r="AE35" s="165"/>
      <c r="AF35" s="165"/>
      <c r="AG35" s="165"/>
      <c r="AH35" s="165"/>
      <c r="AI35" s="612"/>
      <c r="AJ35" s="612"/>
      <c r="AK35" s="612"/>
      <c r="AL35" s="165"/>
      <c r="AM35" s="165"/>
      <c r="AN35" s="165"/>
      <c r="AO35" s="165"/>
      <c r="AP35" s="165"/>
      <c r="AQ35" s="165"/>
      <c r="AR35" s="165"/>
      <c r="AS35" s="165"/>
    </row>
    <row r="36" spans="1:45" s="38" customFormat="1" ht="9.6" customHeight="1" x14ac:dyDescent="0.25">
      <c r="A36" s="523"/>
      <c r="B36" s="160"/>
      <c r="C36" s="160"/>
      <c r="D36" s="160"/>
      <c r="E36" s="324"/>
      <c r="F36" s="160"/>
      <c r="G36" s="160"/>
      <c r="H36" s="160"/>
      <c r="I36" s="160"/>
      <c r="J36" s="324"/>
      <c r="K36" s="160"/>
      <c r="L36" s="160"/>
      <c r="M36" s="160"/>
      <c r="N36" s="160"/>
      <c r="O36" s="160"/>
      <c r="P36" s="160"/>
      <c r="Q36" s="163"/>
      <c r="R36" s="164"/>
      <c r="S36" s="165"/>
      <c r="T36" s="165"/>
      <c r="U36" s="165"/>
      <c r="V36" s="165"/>
      <c r="W36" s="165"/>
      <c r="X36" s="165"/>
      <c r="Y36" s="165"/>
      <c r="Z36" s="165"/>
      <c r="AA36" s="165"/>
      <c r="AB36" s="165"/>
      <c r="AC36" s="165"/>
      <c r="AD36" s="165"/>
      <c r="AE36" s="165"/>
      <c r="AF36" s="165"/>
      <c r="AG36" s="165"/>
      <c r="AH36" s="165"/>
      <c r="AI36" s="612"/>
      <c r="AJ36" s="612"/>
      <c r="AK36" s="612"/>
      <c r="AL36" s="165"/>
      <c r="AM36" s="165"/>
      <c r="AN36" s="165"/>
      <c r="AO36" s="165"/>
      <c r="AP36" s="165"/>
      <c r="AQ36" s="165"/>
      <c r="AR36" s="165"/>
      <c r="AS36" s="165"/>
    </row>
    <row r="37" spans="1:45" s="38" customFormat="1" ht="9.6" customHeight="1" x14ac:dyDescent="0.25">
      <c r="A37" s="325"/>
      <c r="B37" s="324"/>
      <c r="C37" s="324"/>
      <c r="D37" s="324"/>
      <c r="E37" s="324"/>
      <c r="F37" s="509"/>
      <c r="G37" s="509"/>
      <c r="H37" s="512"/>
      <c r="I37" s="493"/>
      <c r="J37" s="502"/>
      <c r="K37" s="493"/>
      <c r="L37" s="493"/>
      <c r="M37" s="493"/>
      <c r="N37" s="504"/>
      <c r="O37" s="504"/>
      <c r="P37" s="504"/>
      <c r="Q37" s="163"/>
      <c r="R37" s="164"/>
      <c r="S37" s="165"/>
      <c r="T37" s="165"/>
      <c r="U37" s="165"/>
      <c r="V37" s="165"/>
      <c r="W37" s="165"/>
      <c r="X37" s="165"/>
      <c r="Y37" s="165"/>
      <c r="Z37" s="165"/>
      <c r="AA37" s="165"/>
      <c r="AB37" s="165"/>
      <c r="AC37" s="165"/>
      <c r="AD37" s="165"/>
      <c r="AE37" s="165"/>
      <c r="AF37" s="165"/>
      <c r="AG37" s="165"/>
      <c r="AH37" s="165"/>
      <c r="AI37" s="612"/>
      <c r="AJ37" s="612"/>
      <c r="AK37" s="612"/>
      <c r="AL37" s="165"/>
      <c r="AM37" s="165"/>
      <c r="AN37" s="165"/>
      <c r="AO37" s="165"/>
      <c r="AP37" s="165"/>
      <c r="AQ37" s="165"/>
      <c r="AR37" s="165"/>
      <c r="AS37" s="165"/>
    </row>
    <row r="38" spans="1:45" s="38" customFormat="1" ht="9.6" customHeight="1" x14ac:dyDescent="0.25">
      <c r="A38" s="523"/>
      <c r="B38" s="160"/>
      <c r="C38" s="160"/>
      <c r="D38" s="160"/>
      <c r="E38" s="324"/>
      <c r="F38" s="160"/>
      <c r="G38" s="160"/>
      <c r="H38" s="160"/>
      <c r="I38" s="160"/>
      <c r="J38" s="324"/>
      <c r="K38" s="160"/>
      <c r="L38" s="160"/>
      <c r="M38" s="160"/>
      <c r="N38" s="163"/>
      <c r="O38" s="163"/>
      <c r="P38" s="163"/>
      <c r="Q38" s="163"/>
      <c r="R38" s="164"/>
      <c r="S38" s="165"/>
      <c r="T38" s="165"/>
      <c r="U38" s="165"/>
      <c r="V38" s="165"/>
      <c r="W38" s="165"/>
      <c r="X38" s="165"/>
      <c r="Y38" s="165"/>
      <c r="Z38" s="165"/>
      <c r="AA38" s="165"/>
      <c r="AB38" s="165"/>
      <c r="AC38" s="165"/>
      <c r="AD38" s="165"/>
      <c r="AE38" s="165"/>
      <c r="AF38" s="165"/>
      <c r="AG38" s="165"/>
      <c r="AH38" s="165"/>
      <c r="AI38" s="612"/>
      <c r="AJ38" s="612"/>
      <c r="AK38" s="612"/>
      <c r="AL38" s="165"/>
      <c r="AM38" s="165"/>
      <c r="AN38" s="165"/>
      <c r="AO38" s="165"/>
      <c r="AP38" s="165"/>
      <c r="AQ38" s="165"/>
      <c r="AR38" s="165"/>
      <c r="AS38" s="165"/>
    </row>
    <row r="39" spans="1:45" s="38" customFormat="1" ht="9.6" customHeight="1" x14ac:dyDescent="0.25">
      <c r="A39" s="325"/>
      <c r="B39" s="324"/>
      <c r="C39" s="324"/>
      <c r="D39" s="324"/>
      <c r="E39" s="324"/>
      <c r="F39" s="160"/>
      <c r="G39" s="160"/>
      <c r="H39" s="165"/>
      <c r="I39" s="513"/>
      <c r="J39" s="324"/>
      <c r="K39" s="160"/>
      <c r="L39" s="160"/>
      <c r="M39" s="160"/>
      <c r="N39" s="163"/>
      <c r="O39" s="163"/>
      <c r="P39" s="163"/>
      <c r="Q39" s="163"/>
      <c r="R39" s="164"/>
      <c r="S39" s="165"/>
      <c r="T39" s="165"/>
      <c r="U39" s="165"/>
      <c r="V39" s="165"/>
      <c r="W39" s="165"/>
      <c r="X39" s="165"/>
      <c r="Y39" s="165"/>
      <c r="Z39" s="165"/>
      <c r="AA39" s="165"/>
      <c r="AB39" s="165"/>
      <c r="AC39" s="165"/>
      <c r="AD39" s="165"/>
      <c r="AE39" s="165"/>
      <c r="AF39" s="165"/>
      <c r="AG39" s="165"/>
      <c r="AH39" s="165"/>
      <c r="AI39" s="612"/>
      <c r="AJ39" s="612"/>
      <c r="AK39" s="612"/>
      <c r="AL39" s="165"/>
      <c r="AM39" s="165"/>
      <c r="AN39" s="165"/>
      <c r="AO39" s="165"/>
      <c r="AP39" s="165"/>
      <c r="AQ39" s="165"/>
      <c r="AR39" s="165"/>
      <c r="AS39" s="165"/>
    </row>
    <row r="40" spans="1:45" s="38" customFormat="1" ht="9.6" customHeight="1" x14ac:dyDescent="0.25">
      <c r="A40" s="325"/>
      <c r="B40" s="160"/>
      <c r="C40" s="160"/>
      <c r="D40" s="160"/>
      <c r="E40" s="324"/>
      <c r="F40" s="160"/>
      <c r="G40" s="160"/>
      <c r="H40" s="160"/>
      <c r="I40" s="160"/>
      <c r="J40" s="324"/>
      <c r="K40" s="160"/>
      <c r="L40" s="514"/>
      <c r="M40" s="160"/>
      <c r="N40" s="163"/>
      <c r="O40" s="163"/>
      <c r="P40" s="163"/>
      <c r="Q40" s="163"/>
      <c r="R40" s="164"/>
      <c r="S40" s="165"/>
      <c r="T40" s="165"/>
      <c r="U40" s="165"/>
      <c r="V40" s="165"/>
      <c r="W40" s="165"/>
      <c r="X40" s="165"/>
      <c r="Y40" s="165"/>
      <c r="Z40" s="165"/>
      <c r="AA40" s="165"/>
      <c r="AB40" s="165"/>
      <c r="AC40" s="165"/>
      <c r="AD40" s="165"/>
      <c r="AE40" s="165"/>
      <c r="AF40" s="165"/>
      <c r="AG40" s="165"/>
      <c r="AH40" s="165"/>
      <c r="AI40" s="612"/>
      <c r="AJ40" s="612"/>
      <c r="AK40" s="612"/>
      <c r="AL40" s="165"/>
      <c r="AM40" s="165"/>
      <c r="AN40" s="165"/>
      <c r="AO40" s="165"/>
      <c r="AP40" s="165"/>
      <c r="AQ40" s="165"/>
      <c r="AR40" s="165"/>
      <c r="AS40" s="165"/>
    </row>
    <row r="41" spans="1:45" s="38" customFormat="1" ht="9.6" customHeight="1" x14ac:dyDescent="0.25">
      <c r="A41" s="325"/>
      <c r="B41" s="324"/>
      <c r="C41" s="324"/>
      <c r="D41" s="324"/>
      <c r="E41" s="324"/>
      <c r="F41" s="160"/>
      <c r="G41" s="160"/>
      <c r="H41" s="165"/>
      <c r="I41" s="160"/>
      <c r="J41" s="324"/>
      <c r="K41" s="513"/>
      <c r="L41" s="324"/>
      <c r="M41" s="160"/>
      <c r="N41" s="163"/>
      <c r="O41" s="163"/>
      <c r="P41" s="163"/>
      <c r="Q41" s="163"/>
      <c r="R41" s="164"/>
      <c r="S41" s="165"/>
      <c r="T41" s="165"/>
      <c r="U41" s="165"/>
      <c r="V41" s="165"/>
      <c r="W41" s="165"/>
      <c r="X41" s="165"/>
      <c r="Y41" s="165"/>
      <c r="Z41" s="165"/>
      <c r="AA41" s="165"/>
      <c r="AB41" s="165"/>
      <c r="AC41" s="165"/>
      <c r="AD41" s="165"/>
      <c r="AE41" s="165"/>
      <c r="AF41" s="165"/>
      <c r="AG41" s="165"/>
      <c r="AH41" s="165"/>
      <c r="AI41" s="612"/>
      <c r="AJ41" s="612"/>
      <c r="AK41" s="612"/>
      <c r="AL41" s="165"/>
      <c r="AM41" s="165"/>
      <c r="AN41" s="165"/>
      <c r="AO41" s="165"/>
      <c r="AP41" s="165"/>
      <c r="AQ41" s="165"/>
      <c r="AR41" s="165"/>
      <c r="AS41" s="165"/>
    </row>
    <row r="42" spans="1:45" s="38" customFormat="1" ht="9.6" customHeight="1" x14ac:dyDescent="0.25">
      <c r="A42" s="325"/>
      <c r="B42" s="160"/>
      <c r="C42" s="160"/>
      <c r="D42" s="160"/>
      <c r="E42" s="324"/>
      <c r="F42" s="160"/>
      <c r="G42" s="160"/>
      <c r="H42" s="160"/>
      <c r="I42" s="160"/>
      <c r="J42" s="324"/>
      <c r="K42" s="160"/>
      <c r="L42" s="160"/>
      <c r="M42" s="160"/>
      <c r="N42" s="163"/>
      <c r="O42" s="163"/>
      <c r="P42" s="163"/>
      <c r="Q42" s="163"/>
      <c r="R42" s="164"/>
      <c r="S42" s="198"/>
      <c r="T42" s="165"/>
      <c r="U42" s="165"/>
      <c r="V42" s="165"/>
      <c r="W42" s="165"/>
      <c r="X42" s="165"/>
      <c r="Y42" s="165"/>
      <c r="Z42" s="165"/>
      <c r="AA42" s="165"/>
      <c r="AB42" s="165"/>
      <c r="AC42" s="165"/>
      <c r="AD42" s="165"/>
      <c r="AE42" s="165"/>
      <c r="AF42" s="165"/>
      <c r="AG42" s="165"/>
      <c r="AH42" s="165"/>
      <c r="AI42" s="612"/>
      <c r="AJ42" s="612"/>
      <c r="AK42" s="612"/>
      <c r="AL42" s="165"/>
      <c r="AM42" s="165"/>
      <c r="AN42" s="165"/>
      <c r="AO42" s="165"/>
      <c r="AP42" s="165"/>
      <c r="AQ42" s="165"/>
      <c r="AR42" s="165"/>
      <c r="AS42" s="165"/>
    </row>
    <row r="43" spans="1:45" s="38" customFormat="1" ht="9.6" customHeight="1" x14ac:dyDescent="0.25">
      <c r="A43" s="325"/>
      <c r="B43" s="324"/>
      <c r="C43" s="324"/>
      <c r="D43" s="324"/>
      <c r="E43" s="324"/>
      <c r="F43" s="160"/>
      <c r="G43" s="160"/>
      <c r="H43" s="165"/>
      <c r="I43" s="513"/>
      <c r="J43" s="324"/>
      <c r="K43" s="160"/>
      <c r="L43" s="160"/>
      <c r="M43" s="160"/>
      <c r="N43" s="163"/>
      <c r="O43" s="163"/>
      <c r="P43" s="163"/>
      <c r="Q43" s="163"/>
      <c r="R43" s="164"/>
      <c r="S43" s="165"/>
      <c r="T43" s="165"/>
      <c r="U43" s="165"/>
      <c r="V43" s="165"/>
      <c r="W43" s="165"/>
      <c r="X43" s="165"/>
      <c r="Y43" s="165"/>
      <c r="Z43" s="165"/>
      <c r="AA43" s="165"/>
      <c r="AB43" s="165"/>
      <c r="AC43" s="165"/>
      <c r="AD43" s="165"/>
      <c r="AE43" s="165"/>
      <c r="AF43" s="165"/>
      <c r="AG43" s="165"/>
      <c r="AH43" s="165"/>
      <c r="AI43" s="612"/>
      <c r="AJ43" s="612"/>
      <c r="AK43" s="612"/>
      <c r="AL43" s="165"/>
      <c r="AM43" s="165"/>
      <c r="AN43" s="165"/>
      <c r="AO43" s="165"/>
      <c r="AP43" s="165"/>
      <c r="AQ43" s="165"/>
      <c r="AR43" s="165"/>
      <c r="AS43" s="165"/>
    </row>
    <row r="44" spans="1:45" s="38" customFormat="1" ht="9.6" customHeight="1" x14ac:dyDescent="0.25">
      <c r="A44" s="325"/>
      <c r="B44" s="160"/>
      <c r="C44" s="160"/>
      <c r="D44" s="160"/>
      <c r="E44" s="324"/>
      <c r="F44" s="160"/>
      <c r="G44" s="160"/>
      <c r="H44" s="160"/>
      <c r="I44" s="160"/>
      <c r="J44" s="324"/>
      <c r="K44" s="160"/>
      <c r="L44" s="160"/>
      <c r="M44" s="160"/>
      <c r="N44" s="163"/>
      <c r="O44" s="163"/>
      <c r="P44" s="163"/>
      <c r="Q44" s="163"/>
      <c r="R44" s="164"/>
      <c r="S44" s="165"/>
      <c r="T44" s="165"/>
      <c r="U44" s="165"/>
      <c r="V44" s="165"/>
      <c r="W44" s="165"/>
      <c r="X44" s="165"/>
      <c r="Y44" s="165"/>
      <c r="Z44" s="165"/>
      <c r="AA44" s="165"/>
      <c r="AB44" s="165"/>
      <c r="AC44" s="165"/>
      <c r="AD44" s="165"/>
      <c r="AE44" s="165"/>
      <c r="AF44" s="165"/>
      <c r="AG44" s="165"/>
      <c r="AH44" s="165"/>
      <c r="AI44" s="612"/>
      <c r="AJ44" s="612"/>
      <c r="AK44" s="612"/>
      <c r="AL44" s="165"/>
      <c r="AM44" s="165"/>
      <c r="AN44" s="165"/>
      <c r="AO44" s="165"/>
      <c r="AP44" s="165"/>
      <c r="AQ44" s="165"/>
      <c r="AR44" s="165"/>
      <c r="AS44" s="165"/>
    </row>
    <row r="45" spans="1:45" s="38" customFormat="1" ht="9.6" customHeight="1" x14ac:dyDescent="0.25">
      <c r="A45" s="325"/>
      <c r="B45" s="324"/>
      <c r="C45" s="324"/>
      <c r="D45" s="324"/>
      <c r="E45" s="324"/>
      <c r="F45" s="160"/>
      <c r="G45" s="160"/>
      <c r="H45" s="165"/>
      <c r="I45" s="160"/>
      <c r="J45" s="324"/>
      <c r="K45" s="160"/>
      <c r="L45" s="160"/>
      <c r="M45" s="513"/>
      <c r="N45" s="324"/>
      <c r="O45" s="160"/>
      <c r="P45" s="163"/>
      <c r="Q45" s="163"/>
      <c r="R45" s="164"/>
      <c r="S45" s="165"/>
      <c r="T45" s="165"/>
      <c r="U45" s="165"/>
      <c r="V45" s="165"/>
      <c r="W45" s="165"/>
      <c r="X45" s="165"/>
      <c r="Y45" s="165"/>
      <c r="Z45" s="165"/>
      <c r="AA45" s="165"/>
      <c r="AB45" s="165"/>
      <c r="AC45" s="165"/>
      <c r="AD45" s="165"/>
      <c r="AE45" s="165"/>
      <c r="AF45" s="165"/>
      <c r="AG45" s="165"/>
      <c r="AH45" s="165"/>
      <c r="AI45" s="612"/>
      <c r="AJ45" s="612"/>
      <c r="AK45" s="612"/>
      <c r="AL45" s="165"/>
      <c r="AM45" s="165"/>
      <c r="AN45" s="165"/>
      <c r="AO45" s="165"/>
      <c r="AP45" s="165"/>
      <c r="AQ45" s="165"/>
      <c r="AR45" s="165"/>
      <c r="AS45" s="165"/>
    </row>
    <row r="46" spans="1:45" s="38" customFormat="1" ht="9.6" customHeight="1" x14ac:dyDescent="0.25">
      <c r="A46" s="325"/>
      <c r="B46" s="160"/>
      <c r="C46" s="160"/>
      <c r="D46" s="160"/>
      <c r="E46" s="324"/>
      <c r="F46" s="160"/>
      <c r="G46" s="160"/>
      <c r="H46" s="160"/>
      <c r="I46" s="160"/>
      <c r="J46" s="324"/>
      <c r="K46" s="160"/>
      <c r="L46" s="160"/>
      <c r="M46" s="160"/>
      <c r="N46" s="163"/>
      <c r="O46" s="160"/>
      <c r="P46" s="163"/>
      <c r="Q46" s="163"/>
      <c r="R46" s="164"/>
      <c r="S46" s="165"/>
      <c r="T46" s="165"/>
      <c r="U46" s="165"/>
      <c r="V46" s="165"/>
      <c r="W46" s="165"/>
      <c r="X46" s="165"/>
      <c r="Y46" s="165"/>
      <c r="Z46" s="165"/>
      <c r="AA46" s="165"/>
      <c r="AB46" s="165"/>
      <c r="AC46" s="165"/>
      <c r="AD46" s="165"/>
      <c r="AE46" s="165"/>
      <c r="AF46" s="165"/>
      <c r="AG46" s="165"/>
      <c r="AH46" s="165"/>
      <c r="AI46" s="612"/>
      <c r="AJ46" s="612"/>
      <c r="AK46" s="612"/>
      <c r="AL46" s="165"/>
      <c r="AM46" s="165"/>
      <c r="AN46" s="165"/>
      <c r="AO46" s="165"/>
      <c r="AP46" s="165"/>
      <c r="AQ46" s="165"/>
      <c r="AR46" s="165"/>
      <c r="AS46" s="165"/>
    </row>
    <row r="47" spans="1:45" s="38" customFormat="1" ht="9.6" customHeight="1" x14ac:dyDescent="0.25">
      <c r="A47" s="325"/>
      <c r="B47" s="324"/>
      <c r="C47" s="324"/>
      <c r="D47" s="324"/>
      <c r="E47" s="324"/>
      <c r="F47" s="160"/>
      <c r="G47" s="160"/>
      <c r="H47" s="165"/>
      <c r="I47" s="513"/>
      <c r="J47" s="324"/>
      <c r="K47" s="160"/>
      <c r="L47" s="160"/>
      <c r="M47" s="160"/>
      <c r="N47" s="163"/>
      <c r="O47" s="163"/>
      <c r="P47" s="163"/>
      <c r="Q47" s="163"/>
      <c r="R47" s="164"/>
      <c r="S47" s="165"/>
      <c r="T47" s="165"/>
      <c r="U47" s="165"/>
      <c r="V47" s="165"/>
      <c r="W47" s="165"/>
      <c r="X47" s="165"/>
      <c r="Y47" s="165"/>
      <c r="Z47" s="165"/>
      <c r="AA47" s="165"/>
      <c r="AB47" s="165"/>
      <c r="AC47" s="165"/>
      <c r="AD47" s="165"/>
      <c r="AE47" s="165"/>
      <c r="AF47" s="165"/>
      <c r="AG47" s="165"/>
      <c r="AH47" s="165"/>
      <c r="AI47" s="612"/>
      <c r="AJ47" s="612"/>
      <c r="AK47" s="612"/>
      <c r="AL47" s="165"/>
      <c r="AM47" s="165"/>
      <c r="AN47" s="165"/>
      <c r="AO47" s="165"/>
      <c r="AP47" s="165"/>
      <c r="AQ47" s="165"/>
      <c r="AR47" s="165"/>
      <c r="AS47" s="165"/>
    </row>
    <row r="48" spans="1:45" s="38" customFormat="1" ht="9.6" customHeight="1" x14ac:dyDescent="0.25">
      <c r="A48" s="325"/>
      <c r="B48" s="160"/>
      <c r="C48" s="160"/>
      <c r="D48" s="160"/>
      <c r="E48" s="324"/>
      <c r="F48" s="160"/>
      <c r="G48" s="160"/>
      <c r="H48" s="160"/>
      <c r="I48" s="160"/>
      <c r="J48" s="324"/>
      <c r="K48" s="160"/>
      <c r="L48" s="514"/>
      <c r="M48" s="160"/>
      <c r="N48" s="163"/>
      <c r="O48" s="163"/>
      <c r="P48" s="163"/>
      <c r="Q48" s="163"/>
      <c r="R48" s="164"/>
      <c r="S48" s="165"/>
      <c r="T48" s="165"/>
      <c r="U48" s="165"/>
      <c r="V48" s="165"/>
      <c r="W48" s="165"/>
      <c r="X48" s="165"/>
      <c r="Y48" s="165"/>
      <c r="Z48" s="165"/>
      <c r="AA48" s="165"/>
      <c r="AB48" s="165"/>
      <c r="AC48" s="165"/>
      <c r="AD48" s="165"/>
      <c r="AE48" s="165"/>
      <c r="AF48" s="165"/>
      <c r="AG48" s="165"/>
      <c r="AH48" s="165"/>
      <c r="AI48" s="612"/>
      <c r="AJ48" s="612"/>
      <c r="AK48" s="612"/>
      <c r="AL48" s="165"/>
      <c r="AM48" s="165"/>
      <c r="AN48" s="165"/>
      <c r="AO48" s="165"/>
      <c r="AP48" s="165"/>
      <c r="AQ48" s="165"/>
      <c r="AR48" s="165"/>
      <c r="AS48" s="165"/>
    </row>
    <row r="49" spans="1:45" s="38" customFormat="1" ht="9.6" customHeight="1" x14ac:dyDescent="0.25">
      <c r="A49" s="325"/>
      <c r="B49" s="324"/>
      <c r="C49" s="324"/>
      <c r="D49" s="324"/>
      <c r="E49" s="324"/>
      <c r="F49" s="160"/>
      <c r="G49" s="160"/>
      <c r="H49" s="165"/>
      <c r="I49" s="160"/>
      <c r="J49" s="324"/>
      <c r="K49" s="513"/>
      <c r="L49" s="324"/>
      <c r="M49" s="160"/>
      <c r="N49" s="163"/>
      <c r="O49" s="163"/>
      <c r="P49" s="163"/>
      <c r="Q49" s="163"/>
      <c r="R49" s="164"/>
      <c r="S49" s="165"/>
      <c r="T49" s="165"/>
      <c r="U49" s="165"/>
      <c r="V49" s="165"/>
      <c r="W49" s="165"/>
      <c r="X49" s="165"/>
      <c r="Y49" s="165"/>
      <c r="Z49" s="165"/>
      <c r="AA49" s="165"/>
      <c r="AB49" s="165"/>
      <c r="AC49" s="165"/>
      <c r="AD49" s="165"/>
      <c r="AE49" s="165"/>
      <c r="AF49" s="165"/>
      <c r="AG49" s="165"/>
      <c r="AH49" s="165"/>
      <c r="AI49" s="612"/>
      <c r="AJ49" s="612"/>
      <c r="AK49" s="612"/>
      <c r="AL49" s="165"/>
      <c r="AM49" s="165"/>
      <c r="AN49" s="165"/>
      <c r="AO49" s="165"/>
      <c r="AP49" s="165"/>
      <c r="AQ49" s="165"/>
      <c r="AR49" s="165"/>
      <c r="AS49" s="165"/>
    </row>
    <row r="50" spans="1:45" s="38" customFormat="1" ht="9.6" customHeight="1" x14ac:dyDescent="0.25">
      <c r="A50" s="325"/>
      <c r="B50" s="160"/>
      <c r="C50" s="160"/>
      <c r="D50" s="160"/>
      <c r="E50" s="324"/>
      <c r="F50" s="160"/>
      <c r="G50" s="160"/>
      <c r="H50" s="160"/>
      <c r="I50" s="160"/>
      <c r="J50" s="324"/>
      <c r="K50" s="160"/>
      <c r="L50" s="160"/>
      <c r="M50" s="160"/>
      <c r="N50" s="163"/>
      <c r="O50" s="163"/>
      <c r="P50" s="163"/>
      <c r="Q50" s="163"/>
      <c r="R50" s="164"/>
      <c r="S50" s="165"/>
      <c r="T50" s="165"/>
      <c r="U50" s="165"/>
      <c r="V50" s="165"/>
      <c r="W50" s="165"/>
      <c r="X50" s="165"/>
      <c r="Y50" s="165"/>
      <c r="Z50" s="165"/>
      <c r="AA50" s="165"/>
      <c r="AB50" s="165"/>
      <c r="AC50" s="165"/>
      <c r="AD50" s="165"/>
      <c r="AE50" s="165"/>
      <c r="AF50" s="165"/>
      <c r="AG50" s="165"/>
      <c r="AH50" s="165"/>
      <c r="AI50" s="612"/>
      <c r="AJ50" s="612"/>
      <c r="AK50" s="612"/>
      <c r="AL50" s="165"/>
      <c r="AM50" s="165"/>
      <c r="AN50" s="165"/>
      <c r="AO50" s="165"/>
      <c r="AP50" s="165"/>
      <c r="AQ50" s="165"/>
      <c r="AR50" s="165"/>
      <c r="AS50" s="165"/>
    </row>
    <row r="51" spans="1:45" s="38" customFormat="1" ht="9.6" customHeight="1" x14ac:dyDescent="0.25">
      <c r="A51" s="325"/>
      <c r="B51" s="324"/>
      <c r="C51" s="324"/>
      <c r="D51" s="324"/>
      <c r="E51" s="324"/>
      <c r="F51" s="160"/>
      <c r="G51" s="160"/>
      <c r="H51" s="165"/>
      <c r="I51" s="513"/>
      <c r="J51" s="324"/>
      <c r="K51" s="160"/>
      <c r="L51" s="160"/>
      <c r="M51" s="160"/>
      <c r="N51" s="163"/>
      <c r="O51" s="163"/>
      <c r="P51" s="163"/>
      <c r="Q51" s="163"/>
      <c r="R51" s="164"/>
      <c r="S51" s="165"/>
      <c r="T51" s="165"/>
      <c r="U51" s="165"/>
      <c r="V51" s="165"/>
      <c r="W51" s="165"/>
      <c r="X51" s="165"/>
      <c r="Y51" s="165"/>
      <c r="Z51" s="165"/>
      <c r="AA51" s="165"/>
      <c r="AB51" s="165"/>
      <c r="AC51" s="165"/>
      <c r="AD51" s="165"/>
      <c r="AE51" s="165"/>
      <c r="AF51" s="165"/>
      <c r="AG51" s="165"/>
      <c r="AH51" s="165"/>
      <c r="AI51" s="612"/>
      <c r="AJ51" s="612"/>
      <c r="AK51" s="612"/>
      <c r="AL51" s="165"/>
      <c r="AM51" s="165"/>
      <c r="AN51" s="165"/>
      <c r="AO51" s="165"/>
      <c r="AP51" s="165"/>
      <c r="AQ51" s="165"/>
      <c r="AR51" s="165"/>
      <c r="AS51" s="165"/>
    </row>
    <row r="52" spans="1:45" s="38" customFormat="1" ht="9.6" customHeight="1" x14ac:dyDescent="0.25">
      <c r="A52" s="523"/>
      <c r="B52" s="160"/>
      <c r="C52" s="160"/>
      <c r="D52" s="160"/>
      <c r="E52" s="324"/>
      <c r="F52" s="688"/>
      <c r="G52" s="688"/>
      <c r="H52" s="688"/>
      <c r="I52" s="688"/>
      <c r="J52" s="324"/>
      <c r="K52" s="160"/>
      <c r="L52" s="160"/>
      <c r="M52" s="160"/>
      <c r="N52" s="160"/>
      <c r="O52" s="160"/>
      <c r="P52" s="160"/>
      <c r="Q52" s="163"/>
      <c r="R52" s="164"/>
      <c r="S52" s="165"/>
      <c r="T52" s="165"/>
      <c r="U52" s="165"/>
      <c r="V52" s="165"/>
      <c r="W52" s="165"/>
      <c r="X52" s="165"/>
      <c r="Y52" s="165"/>
      <c r="Z52" s="165"/>
      <c r="AA52" s="165"/>
      <c r="AB52" s="165"/>
      <c r="AC52" s="165"/>
      <c r="AD52" s="165"/>
      <c r="AE52" s="165"/>
      <c r="AF52" s="165"/>
      <c r="AG52" s="165"/>
      <c r="AH52" s="165"/>
      <c r="AI52" s="612"/>
      <c r="AJ52" s="612"/>
      <c r="AK52" s="612"/>
      <c r="AL52" s="165"/>
      <c r="AM52" s="165"/>
      <c r="AN52" s="165"/>
      <c r="AO52" s="165"/>
      <c r="AP52" s="165"/>
      <c r="AQ52" s="165"/>
      <c r="AR52" s="165"/>
      <c r="AS52" s="165"/>
    </row>
    <row r="53" spans="1:45" s="2" customFormat="1" ht="6.75" customHeight="1" x14ac:dyDescent="0.25">
      <c r="A53" s="199"/>
      <c r="B53" s="199"/>
      <c r="C53" s="199"/>
      <c r="D53" s="199"/>
      <c r="E53" s="199"/>
      <c r="F53" s="689"/>
      <c r="G53" s="689"/>
      <c r="H53" s="689"/>
      <c r="I53" s="689"/>
      <c r="J53" s="201"/>
      <c r="K53" s="202"/>
      <c r="L53" s="203"/>
      <c r="M53" s="202"/>
      <c r="N53" s="203"/>
      <c r="O53" s="202"/>
      <c r="P53" s="203"/>
      <c r="Q53" s="202"/>
      <c r="R53" s="203"/>
      <c r="S53" s="204"/>
      <c r="T53" s="204"/>
      <c r="U53" s="204"/>
      <c r="V53" s="204"/>
      <c r="W53" s="204"/>
      <c r="X53" s="204"/>
      <c r="Y53" s="204"/>
      <c r="Z53" s="204"/>
      <c r="AA53" s="204"/>
      <c r="AB53" s="204"/>
      <c r="AC53" s="204"/>
      <c r="AD53" s="204"/>
      <c r="AE53" s="204"/>
      <c r="AF53" s="204"/>
      <c r="AG53" s="204"/>
      <c r="AH53" s="204"/>
      <c r="AI53" s="612"/>
      <c r="AJ53" s="612"/>
      <c r="AK53" s="612"/>
      <c r="AL53" s="204"/>
      <c r="AM53" s="204"/>
      <c r="AN53" s="204"/>
      <c r="AO53" s="204"/>
      <c r="AP53" s="204"/>
      <c r="AQ53" s="204"/>
      <c r="AR53" s="204"/>
      <c r="AS53" s="204"/>
    </row>
    <row r="54" spans="1:45" s="18" customFormat="1" ht="10.5" customHeight="1" x14ac:dyDescent="0.25">
      <c r="A54" s="205" t="s">
        <v>105</v>
      </c>
      <c r="B54" s="206"/>
      <c r="C54" s="206"/>
      <c r="D54" s="419"/>
      <c r="E54" s="208" t="s">
        <v>6</v>
      </c>
      <c r="F54" s="209" t="s">
        <v>107</v>
      </c>
      <c r="G54" s="208"/>
      <c r="H54" s="210"/>
      <c r="I54" s="211"/>
      <c r="J54" s="208" t="s">
        <v>6</v>
      </c>
      <c r="K54" s="209" t="s">
        <v>125</v>
      </c>
      <c r="L54" s="212"/>
      <c r="M54" s="209" t="s">
        <v>126</v>
      </c>
      <c r="N54" s="213"/>
      <c r="O54" s="214" t="s">
        <v>127</v>
      </c>
      <c r="P54" s="214"/>
      <c r="Q54" s="215"/>
      <c r="R54" s="216"/>
      <c r="T54" s="91"/>
      <c r="U54" s="91"/>
      <c r="V54" s="91"/>
      <c r="W54" s="91"/>
      <c r="X54" s="91"/>
      <c r="Y54" s="91"/>
      <c r="Z54" s="91"/>
      <c r="AA54" s="91"/>
      <c r="AB54" s="91"/>
      <c r="AC54" s="91"/>
      <c r="AD54" s="91"/>
      <c r="AE54" s="91"/>
      <c r="AF54" s="91"/>
      <c r="AG54" s="91"/>
      <c r="AH54" s="91"/>
      <c r="AI54" s="613"/>
      <c r="AJ54" s="613"/>
      <c r="AK54" s="613"/>
      <c r="AL54" s="91"/>
      <c r="AM54" s="91"/>
      <c r="AN54" s="91"/>
      <c r="AO54" s="91"/>
      <c r="AP54" s="91"/>
      <c r="AQ54" s="91"/>
      <c r="AR54" s="91"/>
      <c r="AS54" s="91"/>
    </row>
    <row r="55" spans="1:45" s="18" customFormat="1" ht="9" customHeight="1" x14ac:dyDescent="0.25">
      <c r="A55" s="532" t="s">
        <v>106</v>
      </c>
      <c r="B55" s="533"/>
      <c r="C55" s="534"/>
      <c r="D55" s="535"/>
      <c r="E55" s="221">
        <v>1</v>
      </c>
      <c r="F55" s="91" t="str">
        <f>IF(E55&gt;$R$62,,UPPER(VLOOKUP(E55,'1MD ELO (3)'!$A$7:$Q$134,2)))</f>
        <v/>
      </c>
      <c r="G55" s="221"/>
      <c r="H55" s="91"/>
      <c r="I55" s="90"/>
      <c r="J55" s="524" t="s">
        <v>7</v>
      </c>
      <c r="K55" s="89"/>
      <c r="L55" s="525"/>
      <c r="M55" s="89"/>
      <c r="N55" s="526"/>
      <c r="O55" s="527" t="s">
        <v>111</v>
      </c>
      <c r="P55" s="528"/>
      <c r="Q55" s="528"/>
      <c r="R55" s="526"/>
      <c r="T55" s="91"/>
      <c r="U55" s="91"/>
      <c r="V55" s="91"/>
      <c r="W55" s="91"/>
      <c r="X55" s="91"/>
      <c r="Y55" s="91"/>
      <c r="Z55" s="91"/>
      <c r="AA55" s="91"/>
      <c r="AB55" s="91"/>
      <c r="AC55" s="91"/>
      <c r="AD55" s="91"/>
      <c r="AE55" s="91"/>
      <c r="AF55" s="91"/>
      <c r="AG55" s="91"/>
      <c r="AH55" s="91"/>
      <c r="AI55" s="613"/>
      <c r="AJ55" s="613"/>
      <c r="AK55" s="613"/>
      <c r="AL55" s="91"/>
      <c r="AM55" s="91"/>
      <c r="AN55" s="91"/>
      <c r="AO55" s="91"/>
      <c r="AP55" s="91"/>
      <c r="AQ55" s="91"/>
      <c r="AR55" s="91"/>
      <c r="AS55" s="91"/>
    </row>
    <row r="56" spans="1:45" s="18" customFormat="1" ht="9" customHeight="1" x14ac:dyDescent="0.25">
      <c r="A56" s="536" t="s">
        <v>124</v>
      </c>
      <c r="B56" s="330"/>
      <c r="C56" s="537"/>
      <c r="D56" s="538"/>
      <c r="E56" s="221">
        <v>2</v>
      </c>
      <c r="F56" s="91" t="str">
        <f>IF(E56&gt;$R$62,,UPPER(VLOOKUP(E56,'1MD ELO (3)'!$A$7:$Q$134,2)))</f>
        <v/>
      </c>
      <c r="G56" s="221"/>
      <c r="H56" s="91"/>
      <c r="I56" s="90"/>
      <c r="J56" s="524" t="s">
        <v>8</v>
      </c>
      <c r="K56" s="89"/>
      <c r="L56" s="525"/>
      <c r="M56" s="89"/>
      <c r="N56" s="526"/>
      <c r="O56" s="237"/>
      <c r="P56" s="529"/>
      <c r="Q56" s="330"/>
      <c r="R56" s="530"/>
      <c r="T56" s="91"/>
      <c r="U56" s="91"/>
      <c r="V56" s="91"/>
      <c r="W56" s="91"/>
      <c r="X56" s="91"/>
      <c r="Y56" s="91"/>
      <c r="Z56" s="91"/>
      <c r="AA56" s="91"/>
      <c r="AB56" s="91"/>
      <c r="AC56" s="91"/>
      <c r="AD56" s="91"/>
      <c r="AE56" s="91"/>
      <c r="AF56" s="91"/>
      <c r="AG56" s="91"/>
      <c r="AH56" s="91"/>
      <c r="AI56" s="613"/>
      <c r="AJ56" s="613"/>
      <c r="AK56" s="613"/>
      <c r="AL56" s="91"/>
      <c r="AM56" s="91"/>
      <c r="AN56" s="91"/>
      <c r="AO56" s="91"/>
      <c r="AP56" s="91"/>
      <c r="AQ56" s="91"/>
      <c r="AR56" s="91"/>
      <c r="AS56" s="91"/>
    </row>
    <row r="57" spans="1:45" s="18" customFormat="1" ht="9" customHeight="1" x14ac:dyDescent="0.25">
      <c r="A57" s="374"/>
      <c r="B57" s="375"/>
      <c r="C57" s="417"/>
      <c r="D57" s="376"/>
      <c r="E57" s="221"/>
      <c r="F57" s="91"/>
      <c r="G57" s="221"/>
      <c r="H57" s="91"/>
      <c r="I57" s="90"/>
      <c r="J57" s="524" t="s">
        <v>9</v>
      </c>
      <c r="K57" s="89"/>
      <c r="L57" s="525"/>
      <c r="M57" s="89"/>
      <c r="N57" s="526"/>
      <c r="O57" s="527" t="s">
        <v>112</v>
      </c>
      <c r="P57" s="528"/>
      <c r="Q57" s="528"/>
      <c r="R57" s="526"/>
      <c r="T57" s="91"/>
      <c r="U57" s="91"/>
      <c r="V57" s="91"/>
      <c r="W57" s="91"/>
      <c r="X57" s="91"/>
      <c r="Y57" s="91"/>
      <c r="Z57" s="91"/>
      <c r="AA57" s="91"/>
      <c r="AB57" s="91"/>
      <c r="AC57" s="91"/>
      <c r="AD57" s="91"/>
      <c r="AE57" s="91"/>
      <c r="AF57" s="91"/>
      <c r="AG57" s="91"/>
      <c r="AH57" s="91"/>
      <c r="AI57" s="613"/>
      <c r="AJ57" s="613"/>
      <c r="AK57" s="613"/>
      <c r="AL57" s="91"/>
      <c r="AM57" s="91"/>
      <c r="AN57" s="91"/>
      <c r="AO57" s="91"/>
      <c r="AP57" s="91"/>
      <c r="AQ57" s="91"/>
      <c r="AR57" s="91"/>
      <c r="AS57" s="91"/>
    </row>
    <row r="58" spans="1:45" s="18" customFormat="1" ht="9" customHeight="1" x14ac:dyDescent="0.25">
      <c r="A58" s="234"/>
      <c r="B58" s="146"/>
      <c r="C58" s="146"/>
      <c r="D58" s="235"/>
      <c r="E58" s="221"/>
      <c r="F58" s="91"/>
      <c r="G58" s="221"/>
      <c r="H58" s="91"/>
      <c r="I58" s="90"/>
      <c r="J58" s="524" t="s">
        <v>10</v>
      </c>
      <c r="K58" s="89"/>
      <c r="L58" s="525"/>
      <c r="M58" s="89"/>
      <c r="N58" s="526"/>
      <c r="O58" s="89"/>
      <c r="P58" s="525"/>
      <c r="Q58" s="89"/>
      <c r="R58" s="526"/>
      <c r="T58" s="91"/>
      <c r="U58" s="91"/>
      <c r="V58" s="91"/>
      <c r="W58" s="91"/>
      <c r="X58" s="91"/>
      <c r="Y58" s="91"/>
      <c r="Z58" s="91"/>
      <c r="AA58" s="91"/>
      <c r="AB58" s="91"/>
      <c r="AC58" s="91"/>
      <c r="AD58" s="91"/>
      <c r="AE58" s="91"/>
      <c r="AF58" s="91"/>
      <c r="AG58" s="91"/>
      <c r="AH58" s="91"/>
      <c r="AI58" s="613"/>
      <c r="AJ58" s="613"/>
      <c r="AK58" s="613"/>
      <c r="AL58" s="91"/>
      <c r="AM58" s="91"/>
      <c r="AN58" s="91"/>
      <c r="AO58" s="91"/>
      <c r="AP58" s="91"/>
      <c r="AQ58" s="91"/>
      <c r="AR58" s="91"/>
      <c r="AS58" s="91"/>
    </row>
    <row r="59" spans="1:45" s="18" customFormat="1" ht="9" customHeight="1" x14ac:dyDescent="0.25">
      <c r="A59" s="361"/>
      <c r="B59" s="377"/>
      <c r="C59" s="377"/>
      <c r="D59" s="418"/>
      <c r="E59" s="221"/>
      <c r="F59" s="91"/>
      <c r="G59" s="221"/>
      <c r="H59" s="91"/>
      <c r="I59" s="90"/>
      <c r="J59" s="524" t="s">
        <v>11</v>
      </c>
      <c r="K59" s="89"/>
      <c r="L59" s="525"/>
      <c r="M59" s="89"/>
      <c r="N59" s="526"/>
      <c r="O59" s="330"/>
      <c r="P59" s="529"/>
      <c r="Q59" s="330"/>
      <c r="R59" s="530"/>
      <c r="T59" s="91"/>
      <c r="U59" s="91"/>
      <c r="V59" s="91"/>
      <c r="W59" s="91"/>
      <c r="X59" s="91"/>
      <c r="Y59" s="91"/>
      <c r="Z59" s="91"/>
      <c r="AA59" s="91"/>
      <c r="AB59" s="91"/>
      <c r="AC59" s="91"/>
      <c r="AD59" s="91"/>
      <c r="AE59" s="91"/>
      <c r="AF59" s="91"/>
      <c r="AG59" s="91"/>
      <c r="AH59" s="91"/>
      <c r="AI59" s="613"/>
      <c r="AJ59" s="613"/>
      <c r="AK59" s="613"/>
      <c r="AL59" s="91"/>
      <c r="AM59" s="91"/>
      <c r="AN59" s="91"/>
      <c r="AO59" s="91"/>
      <c r="AP59" s="91"/>
      <c r="AQ59" s="91"/>
      <c r="AR59" s="91"/>
      <c r="AS59" s="91"/>
    </row>
    <row r="60" spans="1:45" s="18" customFormat="1" ht="9" customHeight="1" x14ac:dyDescent="0.25">
      <c r="A60" s="362"/>
      <c r="B60" s="24"/>
      <c r="C60" s="146"/>
      <c r="D60" s="235"/>
      <c r="E60" s="221"/>
      <c r="F60" s="91"/>
      <c r="G60" s="221"/>
      <c r="H60" s="91"/>
      <c r="I60" s="90"/>
      <c r="J60" s="524" t="s">
        <v>12</v>
      </c>
      <c r="K60" s="89"/>
      <c r="L60" s="525"/>
      <c r="M60" s="89"/>
      <c r="N60" s="526"/>
      <c r="O60" s="527" t="s">
        <v>92</v>
      </c>
      <c r="P60" s="528"/>
      <c r="Q60" s="528"/>
      <c r="R60" s="526"/>
      <c r="T60" s="91"/>
      <c r="U60" s="91"/>
      <c r="V60" s="91"/>
      <c r="W60" s="91"/>
      <c r="X60" s="91"/>
      <c r="Y60" s="91"/>
      <c r="Z60" s="91"/>
      <c r="AA60" s="91"/>
      <c r="AB60" s="91"/>
      <c r="AC60" s="91"/>
      <c r="AD60" s="91"/>
      <c r="AE60" s="91"/>
      <c r="AF60" s="91"/>
      <c r="AG60" s="91"/>
      <c r="AH60" s="91"/>
      <c r="AI60" s="613"/>
      <c r="AJ60" s="613"/>
      <c r="AK60" s="613"/>
      <c r="AL60" s="91"/>
      <c r="AM60" s="91"/>
      <c r="AN60" s="91"/>
      <c r="AO60" s="91"/>
      <c r="AP60" s="91"/>
      <c r="AQ60" s="91"/>
      <c r="AR60" s="91"/>
      <c r="AS60" s="91"/>
    </row>
    <row r="61" spans="1:45" s="18" customFormat="1" ht="9" customHeight="1" x14ac:dyDescent="0.25">
      <c r="A61" s="362"/>
      <c r="B61" s="24"/>
      <c r="C61" s="299"/>
      <c r="D61" s="372"/>
      <c r="E61" s="221"/>
      <c r="F61" s="91"/>
      <c r="G61" s="221"/>
      <c r="H61" s="91"/>
      <c r="I61" s="90"/>
      <c r="J61" s="524" t="s">
        <v>13</v>
      </c>
      <c r="K61" s="89"/>
      <c r="L61" s="525"/>
      <c r="M61" s="89"/>
      <c r="N61" s="526"/>
      <c r="O61" s="89"/>
      <c r="P61" s="525"/>
      <c r="Q61" s="89"/>
      <c r="R61" s="526"/>
      <c r="T61" s="91"/>
      <c r="U61" s="91"/>
      <c r="V61" s="91"/>
      <c r="W61" s="91"/>
      <c r="X61" s="91"/>
      <c r="Y61" s="91"/>
      <c r="Z61" s="91"/>
      <c r="AA61" s="91"/>
      <c r="AB61" s="91"/>
      <c r="AC61" s="91"/>
      <c r="AD61" s="91"/>
      <c r="AE61" s="91"/>
      <c r="AF61" s="91"/>
      <c r="AG61" s="91"/>
      <c r="AH61" s="91"/>
      <c r="AI61" s="613"/>
      <c r="AJ61" s="613"/>
      <c r="AK61" s="613"/>
      <c r="AL61" s="91"/>
      <c r="AM61" s="91"/>
      <c r="AN61" s="91"/>
      <c r="AO61" s="91"/>
      <c r="AP61" s="91"/>
      <c r="AQ61" s="91"/>
      <c r="AR61" s="91"/>
      <c r="AS61" s="91"/>
    </row>
    <row r="62" spans="1:45" s="18" customFormat="1" ht="9" customHeight="1" x14ac:dyDescent="0.25">
      <c r="A62" s="363"/>
      <c r="B62" s="360"/>
      <c r="C62" s="413"/>
      <c r="D62" s="373"/>
      <c r="E62" s="238"/>
      <c r="F62" s="237"/>
      <c r="G62" s="238"/>
      <c r="H62" s="237"/>
      <c r="I62" s="239"/>
      <c r="J62" s="531" t="s">
        <v>14</v>
      </c>
      <c r="K62" s="330"/>
      <c r="L62" s="529"/>
      <c r="M62" s="330"/>
      <c r="N62" s="530"/>
      <c r="O62" s="330" t="str">
        <f>R4</f>
        <v>Kovács Zoltán</v>
      </c>
      <c r="P62" s="529"/>
      <c r="Q62" s="330"/>
      <c r="R62" s="241">
        <f>MIN(4,'1MD ELO (3)'!Q5)</f>
        <v>4</v>
      </c>
      <c r="T62" s="91"/>
      <c r="U62" s="91"/>
      <c r="V62" s="91"/>
      <c r="W62" s="91"/>
      <c r="X62" s="91"/>
      <c r="Y62" s="91"/>
      <c r="Z62" s="91"/>
      <c r="AA62" s="91"/>
      <c r="AB62" s="91"/>
      <c r="AC62" s="91"/>
      <c r="AD62" s="91"/>
      <c r="AE62" s="91"/>
      <c r="AF62" s="91"/>
      <c r="AG62" s="91"/>
      <c r="AH62" s="91"/>
      <c r="AI62" s="613"/>
      <c r="AJ62" s="613"/>
      <c r="AK62" s="613"/>
      <c r="AL62" s="91"/>
      <c r="AM62" s="91"/>
      <c r="AN62" s="91"/>
      <c r="AO62" s="91"/>
      <c r="AP62" s="91"/>
      <c r="AQ62" s="91"/>
      <c r="AR62" s="91"/>
      <c r="AS62" s="91"/>
    </row>
    <row r="63" spans="1:45" x14ac:dyDescent="0.25">
      <c r="T63" s="521"/>
      <c r="U63" s="521"/>
      <c r="V63" s="521"/>
      <c r="W63" s="521"/>
      <c r="X63" s="521"/>
      <c r="Y63" s="521"/>
      <c r="Z63" s="521"/>
      <c r="AA63" s="521"/>
      <c r="AB63" s="521"/>
      <c r="AC63" s="521"/>
      <c r="AD63" s="521"/>
      <c r="AE63" s="521"/>
      <c r="AF63" s="521"/>
      <c r="AG63" s="521"/>
      <c r="AH63" s="521"/>
      <c r="AL63" s="521"/>
      <c r="AM63" s="521"/>
      <c r="AN63" s="521"/>
      <c r="AO63" s="521"/>
      <c r="AP63" s="521"/>
      <c r="AQ63" s="521"/>
      <c r="AR63" s="521"/>
      <c r="AS63" s="521"/>
    </row>
    <row r="64" spans="1:45" x14ac:dyDescent="0.25">
      <c r="T64" s="521"/>
      <c r="U64" s="521"/>
      <c r="V64" s="521"/>
      <c r="W64" s="521"/>
      <c r="X64" s="521"/>
      <c r="Y64" s="521"/>
      <c r="Z64" s="521"/>
      <c r="AA64" s="521"/>
      <c r="AB64" s="521"/>
      <c r="AC64" s="521"/>
      <c r="AD64" s="521"/>
      <c r="AE64" s="521"/>
      <c r="AF64" s="521"/>
      <c r="AG64" s="521"/>
      <c r="AH64" s="521"/>
      <c r="AL64" s="521"/>
      <c r="AM64" s="521"/>
      <c r="AN64" s="521"/>
      <c r="AO64" s="521"/>
      <c r="AP64" s="521"/>
      <c r="AQ64" s="521"/>
      <c r="AR64" s="521"/>
      <c r="AS64" s="521"/>
    </row>
    <row r="65" spans="20:45" x14ac:dyDescent="0.25">
      <c r="T65" s="521"/>
      <c r="U65" s="521"/>
      <c r="V65" s="521"/>
      <c r="W65" s="521"/>
      <c r="X65" s="521"/>
      <c r="Y65" s="521"/>
      <c r="Z65" s="521"/>
      <c r="AA65" s="521"/>
      <c r="AB65" s="521"/>
      <c r="AC65" s="521"/>
      <c r="AD65" s="521"/>
      <c r="AE65" s="521"/>
      <c r="AF65" s="521"/>
      <c r="AG65" s="521"/>
      <c r="AH65" s="521"/>
      <c r="AL65" s="521"/>
      <c r="AM65" s="521"/>
      <c r="AN65" s="521"/>
      <c r="AO65" s="521"/>
      <c r="AP65" s="521"/>
      <c r="AQ65" s="521"/>
      <c r="AR65" s="521"/>
      <c r="AS65" s="521"/>
    </row>
    <row r="66" spans="20:45" x14ac:dyDescent="0.25">
      <c r="T66" s="521"/>
      <c r="U66" s="521"/>
      <c r="V66" s="521"/>
      <c r="W66" s="521"/>
      <c r="X66" s="521"/>
      <c r="Y66" s="521"/>
      <c r="Z66" s="521"/>
      <c r="AA66" s="521"/>
      <c r="AB66" s="521"/>
      <c r="AC66" s="521"/>
      <c r="AD66" s="521"/>
      <c r="AE66" s="521"/>
      <c r="AF66" s="521"/>
      <c r="AG66" s="521"/>
      <c r="AH66" s="521"/>
      <c r="AL66" s="521"/>
      <c r="AM66" s="521"/>
      <c r="AN66" s="521"/>
      <c r="AO66" s="521"/>
      <c r="AP66" s="521"/>
      <c r="AQ66" s="521"/>
      <c r="AR66" s="521"/>
      <c r="AS66" s="521"/>
    </row>
    <row r="67" spans="20:45" x14ac:dyDescent="0.25">
      <c r="T67" s="521"/>
      <c r="U67" s="521"/>
      <c r="V67" s="521"/>
      <c r="W67" s="521"/>
      <c r="X67" s="521"/>
      <c r="Y67" s="521"/>
      <c r="Z67" s="521"/>
      <c r="AA67" s="521"/>
      <c r="AB67" s="521"/>
      <c r="AC67" s="521"/>
      <c r="AD67" s="521"/>
      <c r="AE67" s="521"/>
      <c r="AF67" s="521"/>
      <c r="AG67" s="521"/>
      <c r="AH67" s="521"/>
      <c r="AL67" s="521"/>
      <c r="AM67" s="521"/>
      <c r="AN67" s="521"/>
      <c r="AO67" s="521"/>
      <c r="AP67" s="521"/>
      <c r="AQ67" s="521"/>
      <c r="AR67" s="521"/>
      <c r="AS67" s="521"/>
    </row>
    <row r="68" spans="20:45" x14ac:dyDescent="0.25">
      <c r="T68" s="521"/>
      <c r="U68" s="521"/>
      <c r="V68" s="521"/>
      <c r="W68" s="521"/>
      <c r="X68" s="521"/>
      <c r="Y68" s="521"/>
      <c r="Z68" s="521"/>
      <c r="AA68" s="521"/>
      <c r="AB68" s="521"/>
      <c r="AC68" s="521"/>
      <c r="AD68" s="521"/>
      <c r="AE68" s="521"/>
      <c r="AF68" s="521"/>
      <c r="AG68" s="521"/>
      <c r="AH68" s="521"/>
      <c r="AL68" s="521"/>
      <c r="AM68" s="521"/>
      <c r="AN68" s="521"/>
      <c r="AO68" s="521"/>
      <c r="AP68" s="521"/>
      <c r="AQ68" s="521"/>
      <c r="AR68" s="521"/>
      <c r="AS68" s="521"/>
    </row>
    <row r="69" spans="20:45" x14ac:dyDescent="0.25">
      <c r="T69" s="521"/>
      <c r="U69" s="521"/>
      <c r="V69" s="521"/>
      <c r="W69" s="521"/>
      <c r="X69" s="521"/>
      <c r="Y69" s="521"/>
      <c r="Z69" s="521"/>
      <c r="AA69" s="521"/>
      <c r="AB69" s="521"/>
      <c r="AC69" s="521"/>
      <c r="AD69" s="521"/>
      <c r="AE69" s="521"/>
      <c r="AF69" s="521"/>
      <c r="AG69" s="521"/>
      <c r="AH69" s="521"/>
      <c r="AL69" s="521"/>
      <c r="AM69" s="521"/>
      <c r="AN69" s="521"/>
      <c r="AO69" s="521"/>
      <c r="AP69" s="521"/>
      <c r="AQ69" s="521"/>
      <c r="AR69" s="521"/>
      <c r="AS69" s="521"/>
    </row>
    <row r="70" spans="20:45" x14ac:dyDescent="0.25">
      <c r="T70" s="521"/>
      <c r="U70" s="521"/>
      <c r="V70" s="521"/>
      <c r="W70" s="521"/>
      <c r="X70" s="521"/>
      <c r="Y70" s="521"/>
      <c r="Z70" s="521"/>
      <c r="AA70" s="521"/>
      <c r="AB70" s="521"/>
      <c r="AC70" s="521"/>
      <c r="AD70" s="521"/>
      <c r="AE70" s="521"/>
      <c r="AF70" s="521"/>
      <c r="AG70" s="521"/>
      <c r="AH70" s="521"/>
      <c r="AL70" s="521"/>
      <c r="AM70" s="521"/>
      <c r="AN70" s="521"/>
      <c r="AO70" s="521"/>
      <c r="AP70" s="521"/>
      <c r="AQ70" s="521"/>
      <c r="AR70" s="521"/>
      <c r="AS70" s="521"/>
    </row>
    <row r="71" spans="20:45" x14ac:dyDescent="0.25">
      <c r="T71" s="521"/>
      <c r="U71" s="521"/>
      <c r="V71" s="521"/>
      <c r="W71" s="521"/>
      <c r="X71" s="521"/>
      <c r="Y71" s="521"/>
      <c r="Z71" s="521"/>
      <c r="AA71" s="521"/>
      <c r="AB71" s="521"/>
      <c r="AC71" s="521"/>
      <c r="AD71" s="521"/>
      <c r="AE71" s="521"/>
      <c r="AF71" s="521"/>
      <c r="AG71" s="521"/>
      <c r="AH71" s="521"/>
      <c r="AL71" s="521"/>
      <c r="AM71" s="521"/>
      <c r="AN71" s="521"/>
      <c r="AO71" s="521"/>
      <c r="AP71" s="521"/>
      <c r="AQ71" s="521"/>
      <c r="AR71" s="521"/>
      <c r="AS71" s="521"/>
    </row>
    <row r="72" spans="20:45" x14ac:dyDescent="0.25">
      <c r="T72" s="521"/>
      <c r="U72" s="521"/>
      <c r="V72" s="521"/>
      <c r="W72" s="521"/>
      <c r="X72" s="521"/>
      <c r="Y72" s="521"/>
      <c r="Z72" s="521"/>
      <c r="AA72" s="521"/>
      <c r="AB72" s="521"/>
      <c r="AC72" s="521"/>
      <c r="AD72" s="521"/>
      <c r="AE72" s="521"/>
      <c r="AF72" s="521"/>
      <c r="AG72" s="521"/>
      <c r="AH72" s="521"/>
      <c r="AL72" s="521"/>
      <c r="AM72" s="521"/>
      <c r="AN72" s="521"/>
      <c r="AO72" s="521"/>
      <c r="AP72" s="521"/>
      <c r="AQ72" s="521"/>
      <c r="AR72" s="521"/>
      <c r="AS72" s="521"/>
    </row>
    <row r="73" spans="20:45" x14ac:dyDescent="0.25">
      <c r="T73" s="521"/>
      <c r="U73" s="521"/>
      <c r="V73" s="521"/>
      <c r="W73" s="521"/>
      <c r="X73" s="521"/>
      <c r="Y73" s="521"/>
      <c r="Z73" s="521"/>
      <c r="AA73" s="521"/>
      <c r="AB73" s="521"/>
      <c r="AC73" s="521"/>
      <c r="AD73" s="521"/>
      <c r="AE73" s="521"/>
      <c r="AF73" s="521"/>
      <c r="AG73" s="521"/>
      <c r="AH73" s="521"/>
      <c r="AL73" s="521"/>
      <c r="AM73" s="521"/>
      <c r="AN73" s="521"/>
      <c r="AO73" s="521"/>
      <c r="AP73" s="521"/>
      <c r="AQ73" s="521"/>
      <c r="AR73" s="521"/>
      <c r="AS73" s="521"/>
    </row>
    <row r="74" spans="20:45" x14ac:dyDescent="0.25">
      <c r="T74" s="521"/>
      <c r="U74" s="521"/>
      <c r="V74" s="521"/>
      <c r="W74" s="521"/>
      <c r="X74" s="521"/>
      <c r="Y74" s="521"/>
      <c r="Z74" s="521"/>
      <c r="AA74" s="521"/>
      <c r="AB74" s="521"/>
      <c r="AC74" s="521"/>
      <c r="AD74" s="521"/>
      <c r="AE74" s="521"/>
      <c r="AF74" s="521"/>
      <c r="AG74" s="521"/>
      <c r="AH74" s="521"/>
      <c r="AL74" s="521"/>
      <c r="AM74" s="521"/>
      <c r="AN74" s="521"/>
      <c r="AO74" s="521"/>
      <c r="AP74" s="521"/>
      <c r="AQ74" s="521"/>
      <c r="AR74" s="521"/>
      <c r="AS74" s="521"/>
    </row>
    <row r="75" spans="20:45" x14ac:dyDescent="0.25">
      <c r="T75" s="521"/>
      <c r="U75" s="521"/>
      <c r="V75" s="521"/>
      <c r="W75" s="521"/>
      <c r="X75" s="521"/>
      <c r="Y75" s="521"/>
      <c r="Z75" s="521"/>
      <c r="AA75" s="521"/>
      <c r="AB75" s="521"/>
      <c r="AC75" s="521"/>
      <c r="AD75" s="521"/>
      <c r="AE75" s="521"/>
      <c r="AF75" s="521"/>
      <c r="AG75" s="521"/>
      <c r="AH75" s="521"/>
      <c r="AL75" s="521"/>
      <c r="AM75" s="521"/>
      <c r="AN75" s="521"/>
      <c r="AO75" s="521"/>
      <c r="AP75" s="521"/>
      <c r="AQ75" s="521"/>
      <c r="AR75" s="521"/>
      <c r="AS75" s="521"/>
    </row>
    <row r="76" spans="20:45" x14ac:dyDescent="0.25">
      <c r="T76" s="521"/>
      <c r="U76" s="521"/>
      <c r="V76" s="521"/>
      <c r="W76" s="521"/>
      <c r="X76" s="521"/>
      <c r="Y76" s="521"/>
      <c r="Z76" s="521"/>
      <c r="AA76" s="521"/>
      <c r="AB76" s="521"/>
      <c r="AC76" s="521"/>
      <c r="AD76" s="521"/>
      <c r="AE76" s="521"/>
      <c r="AF76" s="521"/>
      <c r="AG76" s="521"/>
      <c r="AH76" s="521"/>
      <c r="AL76" s="521"/>
      <c r="AM76" s="521"/>
      <c r="AN76" s="521"/>
      <c r="AO76" s="521"/>
      <c r="AP76" s="521"/>
      <c r="AQ76" s="521"/>
      <c r="AR76" s="521"/>
      <c r="AS76" s="521"/>
    </row>
    <row r="77" spans="20:45" x14ac:dyDescent="0.25">
      <c r="T77" s="521"/>
      <c r="U77" s="521"/>
      <c r="V77" s="521"/>
      <c r="W77" s="521"/>
      <c r="X77" s="521"/>
      <c r="Y77" s="521"/>
      <c r="Z77" s="521"/>
      <c r="AA77" s="521"/>
      <c r="AB77" s="521"/>
      <c r="AC77" s="521"/>
      <c r="AD77" s="521"/>
      <c r="AE77" s="521"/>
      <c r="AF77" s="521"/>
      <c r="AG77" s="521"/>
      <c r="AH77" s="521"/>
      <c r="AL77" s="521"/>
      <c r="AM77" s="521"/>
      <c r="AN77" s="521"/>
      <c r="AO77" s="521"/>
      <c r="AP77" s="521"/>
      <c r="AQ77" s="521"/>
      <c r="AR77" s="521"/>
      <c r="AS77" s="521"/>
    </row>
    <row r="78" spans="20:45" x14ac:dyDescent="0.25">
      <c r="T78" s="521"/>
      <c r="U78" s="521"/>
      <c r="V78" s="521"/>
      <c r="W78" s="521"/>
      <c r="X78" s="521"/>
      <c r="Y78" s="521"/>
      <c r="Z78" s="521"/>
      <c r="AA78" s="521"/>
      <c r="AB78" s="521"/>
      <c r="AC78" s="521"/>
      <c r="AD78" s="521"/>
      <c r="AE78" s="521"/>
      <c r="AF78" s="521"/>
      <c r="AG78" s="521"/>
      <c r="AH78" s="521"/>
      <c r="AL78" s="521"/>
      <c r="AM78" s="521"/>
      <c r="AN78" s="521"/>
      <c r="AO78" s="521"/>
      <c r="AP78" s="521"/>
      <c r="AQ78" s="521"/>
      <c r="AR78" s="521"/>
      <c r="AS78" s="521"/>
    </row>
    <row r="79" spans="20:45" x14ac:dyDescent="0.25">
      <c r="T79" s="521"/>
      <c r="U79" s="521"/>
      <c r="V79" s="521"/>
      <c r="W79" s="521"/>
      <c r="X79" s="521"/>
      <c r="Y79" s="521"/>
      <c r="Z79" s="521"/>
      <c r="AA79" s="521"/>
      <c r="AB79" s="521"/>
      <c r="AC79" s="521"/>
      <c r="AD79" s="521"/>
      <c r="AE79" s="521"/>
      <c r="AF79" s="521"/>
      <c r="AG79" s="521"/>
      <c r="AH79" s="521"/>
      <c r="AL79" s="521"/>
      <c r="AM79" s="521"/>
      <c r="AN79" s="521"/>
      <c r="AO79" s="521"/>
      <c r="AP79" s="521"/>
      <c r="AQ79" s="521"/>
      <c r="AR79" s="521"/>
      <c r="AS79" s="521"/>
    </row>
    <row r="80" spans="20:45" x14ac:dyDescent="0.25">
      <c r="T80" s="521"/>
      <c r="U80" s="521"/>
      <c r="V80" s="521"/>
      <c r="W80" s="521"/>
      <c r="X80" s="521"/>
      <c r="Y80" s="521"/>
      <c r="Z80" s="521"/>
      <c r="AA80" s="521"/>
      <c r="AB80" s="521"/>
      <c r="AC80" s="521"/>
      <c r="AD80" s="521"/>
      <c r="AE80" s="521"/>
      <c r="AF80" s="521"/>
      <c r="AG80" s="521"/>
      <c r="AH80" s="521"/>
      <c r="AL80" s="521"/>
      <c r="AM80" s="521"/>
      <c r="AN80" s="521"/>
      <c r="AO80" s="521"/>
      <c r="AP80" s="521"/>
      <c r="AQ80" s="521"/>
      <c r="AR80" s="521"/>
      <c r="AS80" s="521"/>
    </row>
    <row r="81" spans="20:45" x14ac:dyDescent="0.25">
      <c r="T81" s="521"/>
      <c r="U81" s="521"/>
      <c r="V81" s="521"/>
      <c r="W81" s="521"/>
      <c r="X81" s="521"/>
      <c r="Y81" s="521"/>
      <c r="Z81" s="521"/>
      <c r="AA81" s="521"/>
      <c r="AB81" s="521"/>
      <c r="AC81" s="521"/>
      <c r="AD81" s="521"/>
      <c r="AE81" s="521"/>
      <c r="AF81" s="521"/>
      <c r="AG81" s="521"/>
      <c r="AH81" s="521"/>
      <c r="AL81" s="521"/>
      <c r="AM81" s="521"/>
      <c r="AN81" s="521"/>
      <c r="AO81" s="521"/>
      <c r="AP81" s="521"/>
      <c r="AQ81" s="521"/>
      <c r="AR81" s="521"/>
      <c r="AS81" s="521"/>
    </row>
    <row r="82" spans="20:45" x14ac:dyDescent="0.25">
      <c r="T82" s="521"/>
      <c r="U82" s="521"/>
      <c r="V82" s="521"/>
      <c r="W82" s="521"/>
      <c r="X82" s="521"/>
      <c r="Y82" s="521"/>
      <c r="Z82" s="521"/>
      <c r="AA82" s="521"/>
      <c r="AB82" s="521"/>
      <c r="AC82" s="521"/>
      <c r="AD82" s="521"/>
      <c r="AE82" s="521"/>
      <c r="AF82" s="521"/>
      <c r="AG82" s="521"/>
      <c r="AH82" s="521"/>
      <c r="AL82" s="521"/>
      <c r="AM82" s="521"/>
      <c r="AN82" s="521"/>
      <c r="AO82" s="521"/>
      <c r="AP82" s="521"/>
      <c r="AQ82" s="521"/>
      <c r="AR82" s="521"/>
      <c r="AS82" s="521"/>
    </row>
    <row r="83" spans="20:45" x14ac:dyDescent="0.25">
      <c r="T83" s="521"/>
      <c r="U83" s="521"/>
      <c r="V83" s="521"/>
      <c r="W83" s="521"/>
      <c r="X83" s="521"/>
      <c r="Y83" s="521"/>
      <c r="Z83" s="521"/>
      <c r="AA83" s="521"/>
      <c r="AB83" s="521"/>
      <c r="AC83" s="521"/>
      <c r="AD83" s="521"/>
      <c r="AE83" s="521"/>
      <c r="AF83" s="521"/>
      <c r="AG83" s="521"/>
      <c r="AH83" s="521"/>
      <c r="AL83" s="521"/>
      <c r="AM83" s="521"/>
      <c r="AN83" s="521"/>
      <c r="AO83" s="521"/>
      <c r="AP83" s="521"/>
      <c r="AQ83" s="521"/>
      <c r="AR83" s="521"/>
      <c r="AS83" s="521"/>
    </row>
    <row r="84" spans="20:45" x14ac:dyDescent="0.25">
      <c r="T84" s="521"/>
      <c r="U84" s="521"/>
      <c r="V84" s="521"/>
      <c r="W84" s="521"/>
      <c r="X84" s="521"/>
      <c r="Y84" s="521"/>
      <c r="Z84" s="521"/>
      <c r="AA84" s="521"/>
      <c r="AB84" s="521"/>
      <c r="AC84" s="521"/>
      <c r="AD84" s="521"/>
      <c r="AE84" s="521"/>
      <c r="AF84" s="521"/>
      <c r="AG84" s="521"/>
      <c r="AH84" s="521"/>
      <c r="AL84" s="521"/>
      <c r="AM84" s="521"/>
      <c r="AN84" s="521"/>
      <c r="AO84" s="521"/>
      <c r="AP84" s="521"/>
      <c r="AQ84" s="521"/>
      <c r="AR84" s="521"/>
      <c r="AS84" s="521"/>
    </row>
    <row r="85" spans="20:45" x14ac:dyDescent="0.25">
      <c r="T85" s="521"/>
      <c r="U85" s="521"/>
      <c r="V85" s="521"/>
      <c r="W85" s="521"/>
      <c r="X85" s="521"/>
      <c r="Y85" s="521"/>
      <c r="Z85" s="521"/>
      <c r="AA85" s="521"/>
      <c r="AB85" s="521"/>
      <c r="AC85" s="521"/>
      <c r="AD85" s="521"/>
      <c r="AE85" s="521"/>
      <c r="AF85" s="521"/>
      <c r="AG85" s="521"/>
      <c r="AH85" s="521"/>
      <c r="AL85" s="521"/>
      <c r="AM85" s="521"/>
      <c r="AN85" s="521"/>
      <c r="AO85" s="521"/>
      <c r="AP85" s="521"/>
      <c r="AQ85" s="521"/>
      <c r="AR85" s="521"/>
      <c r="AS85" s="521"/>
    </row>
    <row r="86" spans="20:45" x14ac:dyDescent="0.25">
      <c r="T86" s="521"/>
      <c r="U86" s="521"/>
      <c r="V86" s="521"/>
      <c r="W86" s="521"/>
      <c r="X86" s="521"/>
      <c r="Y86" s="521"/>
      <c r="Z86" s="521"/>
      <c r="AA86" s="521"/>
      <c r="AB86" s="521"/>
      <c r="AC86" s="521"/>
      <c r="AD86" s="521"/>
      <c r="AE86" s="521"/>
      <c r="AF86" s="521"/>
      <c r="AG86" s="521"/>
      <c r="AH86" s="521"/>
      <c r="AL86" s="521"/>
      <c r="AM86" s="521"/>
      <c r="AN86" s="521"/>
      <c r="AO86" s="521"/>
      <c r="AP86" s="521"/>
      <c r="AQ86" s="521"/>
      <c r="AR86" s="521"/>
      <c r="AS86" s="521"/>
    </row>
    <row r="87" spans="20:45" x14ac:dyDescent="0.25">
      <c r="T87" s="521"/>
      <c r="U87" s="521"/>
      <c r="V87" s="521"/>
      <c r="W87" s="521"/>
      <c r="X87" s="521"/>
      <c r="Y87" s="521"/>
      <c r="Z87" s="521"/>
      <c r="AA87" s="521"/>
      <c r="AB87" s="521"/>
      <c r="AC87" s="521"/>
      <c r="AD87" s="521"/>
      <c r="AE87" s="521"/>
      <c r="AF87" s="521"/>
      <c r="AG87" s="521"/>
      <c r="AH87" s="521"/>
      <c r="AL87" s="521"/>
      <c r="AM87" s="521"/>
      <c r="AN87" s="521"/>
      <c r="AO87" s="521"/>
      <c r="AP87" s="521"/>
      <c r="AQ87" s="521"/>
      <c r="AR87" s="521"/>
      <c r="AS87" s="521"/>
    </row>
    <row r="88" spans="20:45" x14ac:dyDescent="0.25">
      <c r="T88" s="521"/>
      <c r="U88" s="521"/>
      <c r="V88" s="521"/>
      <c r="W88" s="521"/>
      <c r="X88" s="521"/>
      <c r="Y88" s="521"/>
      <c r="Z88" s="521"/>
      <c r="AA88" s="521"/>
      <c r="AB88" s="521"/>
      <c r="AC88" s="521"/>
      <c r="AD88" s="521"/>
      <c r="AE88" s="521"/>
      <c r="AF88" s="521"/>
      <c r="AG88" s="521"/>
      <c r="AH88" s="521"/>
      <c r="AL88" s="521"/>
      <c r="AM88" s="521"/>
      <c r="AN88" s="521"/>
      <c r="AO88" s="521"/>
      <c r="AP88" s="521"/>
      <c r="AQ88" s="521"/>
      <c r="AR88" s="521"/>
      <c r="AS88" s="521"/>
    </row>
    <row r="89" spans="20:45" x14ac:dyDescent="0.25">
      <c r="T89" s="521"/>
      <c r="U89" s="521"/>
      <c r="V89" s="521"/>
      <c r="W89" s="521"/>
      <c r="X89" s="521"/>
      <c r="Y89" s="521"/>
      <c r="Z89" s="521"/>
      <c r="AA89" s="521"/>
      <c r="AB89" s="521"/>
      <c r="AC89" s="521"/>
      <c r="AD89" s="521"/>
      <c r="AE89" s="521"/>
      <c r="AF89" s="521"/>
      <c r="AG89" s="521"/>
      <c r="AH89" s="521"/>
      <c r="AL89" s="521"/>
      <c r="AM89" s="521"/>
      <c r="AN89" s="521"/>
      <c r="AO89" s="521"/>
      <c r="AP89" s="521"/>
      <c r="AQ89" s="521"/>
      <c r="AR89" s="521"/>
      <c r="AS89" s="521"/>
    </row>
    <row r="90" spans="20:45" x14ac:dyDescent="0.25">
      <c r="T90" s="521"/>
      <c r="U90" s="521"/>
      <c r="V90" s="521"/>
      <c r="W90" s="521"/>
      <c r="X90" s="521"/>
      <c r="Y90" s="521"/>
      <c r="Z90" s="521"/>
      <c r="AA90" s="521"/>
      <c r="AB90" s="521"/>
      <c r="AC90" s="521"/>
      <c r="AD90" s="521"/>
      <c r="AE90" s="521"/>
      <c r="AF90" s="521"/>
      <c r="AG90" s="521"/>
      <c r="AH90" s="521"/>
      <c r="AL90" s="521"/>
      <c r="AM90" s="521"/>
      <c r="AN90" s="521"/>
      <c r="AO90" s="521"/>
      <c r="AP90" s="521"/>
      <c r="AQ90" s="521"/>
      <c r="AR90" s="521"/>
      <c r="AS90" s="521"/>
    </row>
    <row r="91" spans="20:45" x14ac:dyDescent="0.25">
      <c r="T91" s="521"/>
      <c r="U91" s="521"/>
      <c r="V91" s="521"/>
      <c r="W91" s="521"/>
      <c r="X91" s="521"/>
      <c r="Y91" s="521"/>
      <c r="Z91" s="521"/>
      <c r="AA91" s="521"/>
      <c r="AB91" s="521"/>
      <c r="AC91" s="521"/>
      <c r="AD91" s="521"/>
      <c r="AE91" s="521"/>
      <c r="AF91" s="521"/>
      <c r="AG91" s="521"/>
      <c r="AH91" s="521"/>
      <c r="AL91" s="521"/>
      <c r="AM91" s="521"/>
      <c r="AN91" s="521"/>
      <c r="AO91" s="521"/>
      <c r="AP91" s="521"/>
      <c r="AQ91" s="521"/>
      <c r="AR91" s="521"/>
      <c r="AS91" s="521"/>
    </row>
    <row r="92" spans="20:45" x14ac:dyDescent="0.25">
      <c r="T92" s="521"/>
      <c r="U92" s="521"/>
      <c r="V92" s="521"/>
      <c r="W92" s="521"/>
      <c r="X92" s="521"/>
      <c r="Y92" s="521"/>
      <c r="Z92" s="521"/>
      <c r="AA92" s="521"/>
      <c r="AB92" s="521"/>
      <c r="AC92" s="521"/>
      <c r="AD92" s="521"/>
      <c r="AE92" s="521"/>
      <c r="AF92" s="521"/>
      <c r="AG92" s="521"/>
      <c r="AH92" s="521"/>
      <c r="AL92" s="521"/>
      <c r="AM92" s="521"/>
      <c r="AN92" s="521"/>
      <c r="AO92" s="521"/>
      <c r="AP92" s="521"/>
      <c r="AQ92" s="521"/>
      <c r="AR92" s="521"/>
      <c r="AS92" s="521"/>
    </row>
    <row r="93" spans="20:45" x14ac:dyDescent="0.25">
      <c r="T93" s="521"/>
      <c r="U93" s="521"/>
      <c r="V93" s="521"/>
      <c r="W93" s="521"/>
      <c r="X93" s="521"/>
      <c r="Y93" s="521"/>
      <c r="Z93" s="521"/>
      <c r="AA93" s="521"/>
      <c r="AB93" s="521"/>
      <c r="AC93" s="521"/>
      <c r="AD93" s="521"/>
      <c r="AE93" s="521"/>
      <c r="AF93" s="521"/>
      <c r="AG93" s="521"/>
      <c r="AH93" s="521"/>
      <c r="AL93" s="521"/>
      <c r="AM93" s="521"/>
      <c r="AN93" s="521"/>
      <c r="AO93" s="521"/>
      <c r="AP93" s="521"/>
      <c r="AQ93" s="521"/>
      <c r="AR93" s="521"/>
      <c r="AS93" s="521"/>
    </row>
    <row r="94" spans="20:45" x14ac:dyDescent="0.25">
      <c r="T94" s="521"/>
      <c r="U94" s="521"/>
      <c r="V94" s="521"/>
      <c r="W94" s="521"/>
      <c r="X94" s="521"/>
      <c r="Y94" s="521"/>
      <c r="Z94" s="521"/>
      <c r="AA94" s="521"/>
      <c r="AB94" s="521"/>
      <c r="AC94" s="521"/>
      <c r="AD94" s="521"/>
      <c r="AE94" s="521"/>
      <c r="AF94" s="521"/>
      <c r="AG94" s="521"/>
      <c r="AH94" s="521"/>
      <c r="AL94" s="521"/>
      <c r="AM94" s="521"/>
      <c r="AN94" s="521"/>
      <c r="AO94" s="521"/>
      <c r="AP94" s="521"/>
      <c r="AQ94" s="521"/>
      <c r="AR94" s="521"/>
      <c r="AS94" s="521"/>
    </row>
    <row r="95" spans="20:45" x14ac:dyDescent="0.25">
      <c r="T95" s="521"/>
      <c r="U95" s="521"/>
      <c r="V95" s="521"/>
      <c r="W95" s="521"/>
      <c r="X95" s="521"/>
      <c r="Y95" s="521"/>
      <c r="Z95" s="521"/>
      <c r="AA95" s="521"/>
      <c r="AB95" s="521"/>
      <c r="AC95" s="521"/>
      <c r="AD95" s="521"/>
      <c r="AE95" s="521"/>
      <c r="AF95" s="521"/>
      <c r="AG95" s="521"/>
      <c r="AH95" s="521"/>
      <c r="AL95" s="521"/>
      <c r="AM95" s="521"/>
      <c r="AN95" s="521"/>
      <c r="AO95" s="521"/>
      <c r="AP95" s="521"/>
      <c r="AQ95" s="521"/>
      <c r="AR95" s="521"/>
      <c r="AS95" s="521"/>
    </row>
    <row r="96" spans="20:45" x14ac:dyDescent="0.25">
      <c r="T96" s="521"/>
      <c r="U96" s="521"/>
      <c r="V96" s="521"/>
      <c r="W96" s="521"/>
      <c r="X96" s="521"/>
      <c r="Y96" s="521"/>
      <c r="Z96" s="521"/>
      <c r="AA96" s="521"/>
      <c r="AB96" s="521"/>
      <c r="AC96" s="521"/>
      <c r="AD96" s="521"/>
      <c r="AE96" s="521"/>
      <c r="AF96" s="521"/>
      <c r="AG96" s="521"/>
      <c r="AH96" s="521"/>
      <c r="AL96" s="521"/>
      <c r="AM96" s="521"/>
      <c r="AN96" s="521"/>
      <c r="AO96" s="521"/>
      <c r="AP96" s="521"/>
      <c r="AQ96" s="521"/>
      <c r="AR96" s="521"/>
      <c r="AS96" s="521"/>
    </row>
    <row r="97" spans="20:45" x14ac:dyDescent="0.25">
      <c r="T97" s="521"/>
      <c r="U97" s="521"/>
      <c r="V97" s="521"/>
      <c r="W97" s="521"/>
      <c r="X97" s="521"/>
      <c r="Y97" s="521"/>
      <c r="Z97" s="521"/>
      <c r="AA97" s="521"/>
      <c r="AB97" s="521"/>
      <c r="AC97" s="521"/>
      <c r="AD97" s="521"/>
      <c r="AE97" s="521"/>
      <c r="AF97" s="521"/>
      <c r="AG97" s="521"/>
      <c r="AH97" s="521"/>
      <c r="AL97" s="521"/>
      <c r="AM97" s="521"/>
      <c r="AN97" s="521"/>
      <c r="AO97" s="521"/>
      <c r="AP97" s="521"/>
      <c r="AQ97" s="521"/>
      <c r="AR97" s="521"/>
      <c r="AS97" s="521"/>
    </row>
    <row r="98" spans="20:45" x14ac:dyDescent="0.25">
      <c r="T98" s="521"/>
      <c r="U98" s="521"/>
      <c r="V98" s="521"/>
      <c r="W98" s="521"/>
      <c r="X98" s="521"/>
      <c r="Y98" s="521"/>
      <c r="Z98" s="521"/>
      <c r="AA98" s="521"/>
      <c r="AB98" s="521"/>
      <c r="AC98" s="521"/>
      <c r="AD98" s="521"/>
      <c r="AE98" s="521"/>
      <c r="AF98" s="521"/>
      <c r="AG98" s="521"/>
      <c r="AH98" s="521"/>
      <c r="AL98" s="521"/>
      <c r="AM98" s="521"/>
      <c r="AN98" s="521"/>
      <c r="AO98" s="521"/>
      <c r="AP98" s="521"/>
      <c r="AQ98" s="521"/>
      <c r="AR98" s="521"/>
      <c r="AS98" s="521"/>
    </row>
    <row r="99" spans="20:45" x14ac:dyDescent="0.25">
      <c r="T99" s="521"/>
      <c r="U99" s="521"/>
      <c r="V99" s="521"/>
      <c r="W99" s="521"/>
      <c r="X99" s="521"/>
      <c r="Y99" s="521"/>
      <c r="Z99" s="521"/>
      <c r="AA99" s="521"/>
      <c r="AB99" s="521"/>
      <c r="AC99" s="521"/>
      <c r="AD99" s="521"/>
      <c r="AE99" s="521"/>
      <c r="AF99" s="521"/>
      <c r="AG99" s="521"/>
      <c r="AH99" s="521"/>
      <c r="AL99" s="521"/>
      <c r="AM99" s="521"/>
      <c r="AN99" s="521"/>
      <c r="AO99" s="521"/>
      <c r="AP99" s="521"/>
      <c r="AQ99" s="521"/>
      <c r="AR99" s="521"/>
      <c r="AS99" s="521"/>
    </row>
    <row r="100" spans="20:45" x14ac:dyDescent="0.25">
      <c r="T100" s="521"/>
      <c r="U100" s="521"/>
      <c r="V100" s="521"/>
      <c r="W100" s="521"/>
      <c r="X100" s="521"/>
      <c r="Y100" s="521"/>
      <c r="Z100" s="521"/>
      <c r="AA100" s="521"/>
      <c r="AB100" s="521"/>
      <c r="AC100" s="521"/>
      <c r="AD100" s="521"/>
      <c r="AE100" s="521"/>
      <c r="AF100" s="521"/>
      <c r="AG100" s="521"/>
      <c r="AH100" s="521"/>
      <c r="AL100" s="521"/>
      <c r="AM100" s="521"/>
      <c r="AN100" s="521"/>
      <c r="AO100" s="521"/>
      <c r="AP100" s="521"/>
      <c r="AQ100" s="521"/>
      <c r="AR100" s="521"/>
      <c r="AS100" s="521"/>
    </row>
    <row r="101" spans="20:45" x14ac:dyDescent="0.25">
      <c r="T101" s="521"/>
      <c r="U101" s="521"/>
      <c r="V101" s="521"/>
      <c r="W101" s="521"/>
      <c r="X101" s="521"/>
      <c r="Y101" s="521"/>
      <c r="Z101" s="521"/>
      <c r="AA101" s="521"/>
      <c r="AB101" s="521"/>
      <c r="AC101" s="521"/>
      <c r="AD101" s="521"/>
      <c r="AE101" s="521"/>
      <c r="AF101" s="521"/>
      <c r="AG101" s="521"/>
      <c r="AH101" s="521"/>
      <c r="AL101" s="521"/>
      <c r="AM101" s="521"/>
      <c r="AN101" s="521"/>
      <c r="AO101" s="521"/>
      <c r="AP101" s="521"/>
      <c r="AQ101" s="521"/>
      <c r="AR101" s="521"/>
      <c r="AS101" s="521"/>
    </row>
    <row r="102" spans="20:45" x14ac:dyDescent="0.25">
      <c r="T102" s="521"/>
      <c r="U102" s="521"/>
      <c r="V102" s="521"/>
      <c r="W102" s="521"/>
      <c r="X102" s="521"/>
      <c r="Y102" s="521"/>
      <c r="Z102" s="521"/>
      <c r="AA102" s="521"/>
      <c r="AB102" s="521"/>
      <c r="AC102" s="521"/>
      <c r="AD102" s="521"/>
      <c r="AE102" s="521"/>
      <c r="AF102" s="521"/>
      <c r="AG102" s="521"/>
      <c r="AH102" s="521"/>
      <c r="AL102" s="521"/>
      <c r="AM102" s="521"/>
      <c r="AN102" s="521"/>
      <c r="AO102" s="521"/>
      <c r="AP102" s="521"/>
      <c r="AQ102" s="521"/>
      <c r="AR102" s="521"/>
      <c r="AS102" s="521"/>
    </row>
    <row r="103" spans="20:45" x14ac:dyDescent="0.25">
      <c r="T103" s="521"/>
      <c r="U103" s="521"/>
      <c r="V103" s="521"/>
      <c r="W103" s="521"/>
      <c r="X103" s="521"/>
      <c r="Y103" s="521"/>
      <c r="Z103" s="521"/>
      <c r="AA103" s="521"/>
      <c r="AB103" s="521"/>
      <c r="AC103" s="521"/>
      <c r="AD103" s="521"/>
      <c r="AE103" s="521"/>
      <c r="AF103" s="521"/>
      <c r="AG103" s="521"/>
      <c r="AH103" s="521"/>
      <c r="AL103" s="521"/>
      <c r="AM103" s="521"/>
      <c r="AN103" s="521"/>
      <c r="AO103" s="521"/>
      <c r="AP103" s="521"/>
      <c r="AQ103" s="521"/>
      <c r="AR103" s="521"/>
      <c r="AS103" s="521"/>
    </row>
    <row r="104" spans="20:45" x14ac:dyDescent="0.25">
      <c r="T104" s="521"/>
      <c r="U104" s="521"/>
      <c r="V104" s="521"/>
      <c r="W104" s="521"/>
      <c r="X104" s="521"/>
      <c r="Y104" s="521"/>
      <c r="Z104" s="521"/>
      <c r="AA104" s="521"/>
      <c r="AB104" s="521"/>
      <c r="AC104" s="521"/>
      <c r="AD104" s="521"/>
      <c r="AE104" s="521"/>
      <c r="AF104" s="521"/>
      <c r="AG104" s="521"/>
      <c r="AH104" s="521"/>
      <c r="AL104" s="521"/>
      <c r="AM104" s="521"/>
      <c r="AN104" s="521"/>
      <c r="AO104" s="521"/>
      <c r="AP104" s="521"/>
      <c r="AQ104" s="521"/>
      <c r="AR104" s="521"/>
      <c r="AS104" s="521"/>
    </row>
    <row r="105" spans="20:45" x14ac:dyDescent="0.25">
      <c r="T105" s="521"/>
      <c r="U105" s="521"/>
      <c r="V105" s="521"/>
      <c r="W105" s="521"/>
      <c r="X105" s="521"/>
      <c r="Y105" s="521"/>
      <c r="Z105" s="521"/>
      <c r="AA105" s="521"/>
      <c r="AB105" s="521"/>
      <c r="AC105" s="521"/>
      <c r="AD105" s="521"/>
      <c r="AE105" s="521"/>
      <c r="AF105" s="521"/>
      <c r="AG105" s="521"/>
      <c r="AH105" s="521"/>
      <c r="AL105" s="521"/>
      <c r="AM105" s="521"/>
      <c r="AN105" s="521"/>
      <c r="AO105" s="521"/>
      <c r="AP105" s="521"/>
      <c r="AQ105" s="521"/>
      <c r="AR105" s="521"/>
      <c r="AS105" s="521"/>
    </row>
    <row r="106" spans="20:45" x14ac:dyDescent="0.25">
      <c r="T106" s="521"/>
      <c r="U106" s="521"/>
      <c r="V106" s="521"/>
      <c r="W106" s="521"/>
      <c r="X106" s="521"/>
      <c r="Y106" s="521"/>
      <c r="Z106" s="521"/>
      <c r="AA106" s="521"/>
      <c r="AB106" s="521"/>
      <c r="AC106" s="521"/>
      <c r="AD106" s="521"/>
      <c r="AE106" s="521"/>
      <c r="AF106" s="521"/>
      <c r="AG106" s="521"/>
      <c r="AH106" s="521"/>
      <c r="AL106" s="521"/>
      <c r="AM106" s="521"/>
      <c r="AN106" s="521"/>
      <c r="AO106" s="521"/>
      <c r="AP106" s="521"/>
      <c r="AQ106" s="521"/>
      <c r="AR106" s="521"/>
      <c r="AS106" s="521"/>
    </row>
    <row r="107" spans="20:45" x14ac:dyDescent="0.25">
      <c r="T107" s="521"/>
      <c r="U107" s="521"/>
      <c r="V107" s="521"/>
      <c r="W107" s="521"/>
      <c r="X107" s="521"/>
      <c r="Y107" s="521"/>
      <c r="Z107" s="521"/>
      <c r="AA107" s="521"/>
      <c r="AB107" s="521"/>
      <c r="AC107" s="521"/>
      <c r="AD107" s="521"/>
      <c r="AE107" s="521"/>
      <c r="AF107" s="521"/>
      <c r="AG107" s="521"/>
      <c r="AH107" s="521"/>
      <c r="AL107" s="521"/>
      <c r="AM107" s="521"/>
      <c r="AN107" s="521"/>
      <c r="AO107" s="521"/>
      <c r="AP107" s="521"/>
      <c r="AQ107" s="521"/>
      <c r="AR107" s="521"/>
      <c r="AS107" s="521"/>
    </row>
    <row r="108" spans="20:45" x14ac:dyDescent="0.25">
      <c r="T108" s="521"/>
      <c r="U108" s="521"/>
      <c r="V108" s="521"/>
      <c r="W108" s="521"/>
      <c r="X108" s="521"/>
      <c r="Y108" s="521"/>
      <c r="Z108" s="521"/>
      <c r="AA108" s="521"/>
      <c r="AB108" s="521"/>
      <c r="AC108" s="521"/>
      <c r="AD108" s="521"/>
      <c r="AE108" s="521"/>
      <c r="AF108" s="521"/>
      <c r="AG108" s="521"/>
      <c r="AH108" s="521"/>
      <c r="AL108" s="521"/>
      <c r="AM108" s="521"/>
      <c r="AN108" s="521"/>
      <c r="AO108" s="521"/>
      <c r="AP108" s="521"/>
      <c r="AQ108" s="521"/>
      <c r="AR108" s="521"/>
      <c r="AS108" s="521"/>
    </row>
    <row r="109" spans="20:45" x14ac:dyDescent="0.25">
      <c r="T109" s="521"/>
      <c r="U109" s="521"/>
      <c r="V109" s="521"/>
      <c r="W109" s="521"/>
      <c r="X109" s="521"/>
      <c r="Y109" s="521"/>
      <c r="Z109" s="521"/>
      <c r="AA109" s="521"/>
      <c r="AB109" s="521"/>
      <c r="AC109" s="521"/>
      <c r="AD109" s="521"/>
      <c r="AE109" s="521"/>
      <c r="AF109" s="521"/>
      <c r="AG109" s="521"/>
      <c r="AH109" s="521"/>
      <c r="AL109" s="521"/>
      <c r="AM109" s="521"/>
      <c r="AN109" s="521"/>
      <c r="AO109" s="521"/>
      <c r="AP109" s="521"/>
      <c r="AQ109" s="521"/>
      <c r="AR109" s="521"/>
      <c r="AS109" s="521"/>
    </row>
    <row r="110" spans="20:45" x14ac:dyDescent="0.25">
      <c r="T110" s="521"/>
      <c r="U110" s="521"/>
      <c r="V110" s="521"/>
      <c r="W110" s="521"/>
      <c r="X110" s="521"/>
      <c r="Y110" s="521"/>
      <c r="Z110" s="521"/>
      <c r="AA110" s="521"/>
      <c r="AB110" s="521"/>
      <c r="AC110" s="521"/>
      <c r="AD110" s="521"/>
      <c r="AE110" s="521"/>
      <c r="AF110" s="521"/>
      <c r="AG110" s="521"/>
      <c r="AH110" s="521"/>
      <c r="AL110" s="521"/>
      <c r="AM110" s="521"/>
      <c r="AN110" s="521"/>
      <c r="AO110" s="521"/>
      <c r="AP110" s="521"/>
      <c r="AQ110" s="521"/>
      <c r="AR110" s="521"/>
      <c r="AS110" s="521"/>
    </row>
    <row r="111" spans="20:45" x14ac:dyDescent="0.25">
      <c r="T111" s="521"/>
      <c r="U111" s="521"/>
      <c r="V111" s="521"/>
      <c r="W111" s="521"/>
      <c r="X111" s="521"/>
      <c r="Y111" s="521"/>
      <c r="Z111" s="521"/>
      <c r="AA111" s="521"/>
      <c r="AB111" s="521"/>
      <c r="AC111" s="521"/>
      <c r="AD111" s="521"/>
      <c r="AE111" s="521"/>
      <c r="AF111" s="521"/>
      <c r="AG111" s="521"/>
      <c r="AH111" s="521"/>
      <c r="AL111" s="521"/>
      <c r="AM111" s="521"/>
      <c r="AN111" s="521"/>
      <c r="AO111" s="521"/>
      <c r="AP111" s="521"/>
      <c r="AQ111" s="521"/>
      <c r="AR111" s="521"/>
      <c r="AS111" s="521"/>
    </row>
    <row r="112" spans="20:45" x14ac:dyDescent="0.25">
      <c r="T112" s="521"/>
      <c r="U112" s="521"/>
      <c r="V112" s="521"/>
      <c r="W112" s="521"/>
      <c r="X112" s="521"/>
      <c r="Y112" s="521"/>
      <c r="Z112" s="521"/>
      <c r="AA112" s="521"/>
      <c r="AB112" s="521"/>
      <c r="AC112" s="521"/>
      <c r="AD112" s="521"/>
      <c r="AE112" s="521"/>
      <c r="AF112" s="521"/>
      <c r="AG112" s="521"/>
      <c r="AH112" s="521"/>
      <c r="AL112" s="521"/>
      <c r="AM112" s="521"/>
      <c r="AN112" s="521"/>
      <c r="AO112" s="521"/>
      <c r="AP112" s="521"/>
      <c r="AQ112" s="521"/>
      <c r="AR112" s="521"/>
      <c r="AS112" s="521"/>
    </row>
    <row r="113" spans="20:45" x14ac:dyDescent="0.25">
      <c r="T113" s="521"/>
      <c r="U113" s="521"/>
      <c r="V113" s="521"/>
      <c r="W113" s="521"/>
      <c r="X113" s="521"/>
      <c r="Y113" s="521"/>
      <c r="Z113" s="521"/>
      <c r="AA113" s="521"/>
      <c r="AB113" s="521"/>
      <c r="AC113" s="521"/>
      <c r="AD113" s="521"/>
      <c r="AE113" s="521"/>
      <c r="AF113" s="521"/>
      <c r="AG113" s="521"/>
      <c r="AH113" s="521"/>
      <c r="AL113" s="521"/>
      <c r="AM113" s="521"/>
      <c r="AN113" s="521"/>
      <c r="AO113" s="521"/>
      <c r="AP113" s="521"/>
      <c r="AQ113" s="521"/>
      <c r="AR113" s="521"/>
      <c r="AS113" s="521"/>
    </row>
    <row r="114" spans="20:45" x14ac:dyDescent="0.25">
      <c r="T114" s="521"/>
      <c r="U114" s="521"/>
      <c r="V114" s="521"/>
      <c r="W114" s="521"/>
      <c r="X114" s="521"/>
      <c r="Y114" s="521"/>
      <c r="Z114" s="521"/>
      <c r="AA114" s="521"/>
      <c r="AB114" s="521"/>
      <c r="AC114" s="521"/>
      <c r="AD114" s="521"/>
      <c r="AE114" s="521"/>
      <c r="AF114" s="521"/>
      <c r="AG114" s="521"/>
      <c r="AH114" s="521"/>
      <c r="AL114" s="521"/>
      <c r="AM114" s="521"/>
      <c r="AN114" s="521"/>
      <c r="AO114" s="521"/>
      <c r="AP114" s="521"/>
      <c r="AQ114" s="521"/>
      <c r="AR114" s="521"/>
      <c r="AS114" s="521"/>
    </row>
    <row r="115" spans="20:45" x14ac:dyDescent="0.25">
      <c r="T115" s="521"/>
      <c r="U115" s="521"/>
      <c r="V115" s="521"/>
      <c r="W115" s="521"/>
      <c r="X115" s="521"/>
      <c r="Y115" s="521"/>
      <c r="Z115" s="521"/>
      <c r="AA115" s="521"/>
      <c r="AB115" s="521"/>
      <c r="AC115" s="521"/>
      <c r="AD115" s="521"/>
      <c r="AE115" s="521"/>
      <c r="AF115" s="521"/>
      <c r="AG115" s="521"/>
      <c r="AH115" s="521"/>
      <c r="AL115" s="521"/>
      <c r="AM115" s="521"/>
      <c r="AN115" s="521"/>
      <c r="AO115" s="521"/>
      <c r="AP115" s="521"/>
      <c r="AQ115" s="521"/>
      <c r="AR115" s="521"/>
      <c r="AS115" s="521"/>
    </row>
    <row r="116" spans="20:45" x14ac:dyDescent="0.25">
      <c r="T116" s="521"/>
      <c r="U116" s="521"/>
      <c r="V116" s="521"/>
      <c r="W116" s="521"/>
      <c r="X116" s="521"/>
      <c r="Y116" s="521"/>
      <c r="Z116" s="521"/>
      <c r="AA116" s="521"/>
      <c r="AB116" s="521"/>
      <c r="AC116" s="521"/>
      <c r="AD116" s="521"/>
      <c r="AE116" s="521"/>
      <c r="AF116" s="521"/>
      <c r="AG116" s="521"/>
      <c r="AH116" s="521"/>
      <c r="AL116" s="521"/>
      <c r="AM116" s="521"/>
      <c r="AN116" s="521"/>
      <c r="AO116" s="521"/>
      <c r="AP116" s="521"/>
      <c r="AQ116" s="521"/>
      <c r="AR116" s="521"/>
      <c r="AS116" s="521"/>
    </row>
    <row r="117" spans="20:45" x14ac:dyDescent="0.25">
      <c r="T117" s="521"/>
      <c r="U117" s="521"/>
      <c r="V117" s="521"/>
      <c r="W117" s="521"/>
      <c r="X117" s="521"/>
      <c r="Y117" s="521"/>
      <c r="Z117" s="521"/>
      <c r="AA117" s="521"/>
      <c r="AB117" s="521"/>
      <c r="AC117" s="521"/>
      <c r="AD117" s="521"/>
      <c r="AE117" s="521"/>
      <c r="AF117" s="521"/>
      <c r="AG117" s="521"/>
      <c r="AH117" s="521"/>
      <c r="AL117" s="521"/>
      <c r="AM117" s="521"/>
      <c r="AN117" s="521"/>
      <c r="AO117" s="521"/>
      <c r="AP117" s="521"/>
      <c r="AQ117" s="521"/>
      <c r="AR117" s="521"/>
      <c r="AS117" s="521"/>
    </row>
    <row r="118" spans="20:45" x14ac:dyDescent="0.25">
      <c r="T118" s="521"/>
      <c r="U118" s="521"/>
      <c r="V118" s="521"/>
      <c r="W118" s="521"/>
      <c r="X118" s="521"/>
      <c r="Y118" s="521"/>
      <c r="Z118" s="521"/>
      <c r="AA118" s="521"/>
      <c r="AB118" s="521"/>
      <c r="AC118" s="521"/>
      <c r="AD118" s="521"/>
      <c r="AE118" s="521"/>
      <c r="AF118" s="521"/>
      <c r="AG118" s="521"/>
      <c r="AH118" s="521"/>
      <c r="AL118" s="521"/>
      <c r="AM118" s="521"/>
      <c r="AN118" s="521"/>
      <c r="AO118" s="521"/>
      <c r="AP118" s="521"/>
      <c r="AQ118" s="521"/>
      <c r="AR118" s="521"/>
      <c r="AS118" s="521"/>
    </row>
    <row r="119" spans="20:45" x14ac:dyDescent="0.25">
      <c r="T119" s="521"/>
      <c r="U119" s="521"/>
      <c r="V119" s="521"/>
      <c r="W119" s="521"/>
      <c r="X119" s="521"/>
      <c r="Y119" s="521"/>
      <c r="Z119" s="521"/>
      <c r="AA119" s="521"/>
      <c r="AB119" s="521"/>
      <c r="AC119" s="521"/>
      <c r="AD119" s="521"/>
      <c r="AE119" s="521"/>
      <c r="AF119" s="521"/>
      <c r="AG119" s="521"/>
      <c r="AH119" s="521"/>
      <c r="AL119" s="521"/>
      <c r="AM119" s="521"/>
      <c r="AN119" s="521"/>
      <c r="AO119" s="521"/>
      <c r="AP119" s="521"/>
      <c r="AQ119" s="521"/>
      <c r="AR119" s="521"/>
      <c r="AS119" s="521"/>
    </row>
    <row r="120" spans="20:45" x14ac:dyDescent="0.25">
      <c r="T120" s="521"/>
      <c r="U120" s="521"/>
      <c r="V120" s="521"/>
      <c r="W120" s="521"/>
      <c r="X120" s="521"/>
      <c r="Y120" s="521"/>
      <c r="Z120" s="521"/>
      <c r="AA120" s="521"/>
      <c r="AB120" s="521"/>
      <c r="AC120" s="521"/>
      <c r="AD120" s="521"/>
      <c r="AE120" s="521"/>
      <c r="AF120" s="521"/>
      <c r="AG120" s="521"/>
      <c r="AH120" s="521"/>
      <c r="AL120" s="521"/>
      <c r="AM120" s="521"/>
      <c r="AN120" s="521"/>
      <c r="AO120" s="521"/>
      <c r="AP120" s="521"/>
      <c r="AQ120" s="521"/>
      <c r="AR120" s="521"/>
      <c r="AS120" s="521"/>
    </row>
    <row r="121" spans="20:45" x14ac:dyDescent="0.25">
      <c r="T121" s="521"/>
      <c r="U121" s="521"/>
      <c r="V121" s="521"/>
      <c r="W121" s="521"/>
      <c r="X121" s="521"/>
      <c r="Y121" s="521"/>
      <c r="Z121" s="521"/>
      <c r="AA121" s="521"/>
      <c r="AB121" s="521"/>
      <c r="AC121" s="521"/>
      <c r="AD121" s="521"/>
      <c r="AE121" s="521"/>
      <c r="AF121" s="521"/>
      <c r="AG121" s="521"/>
      <c r="AH121" s="521"/>
      <c r="AL121" s="521"/>
      <c r="AM121" s="521"/>
      <c r="AN121" s="521"/>
      <c r="AO121" s="521"/>
      <c r="AP121" s="521"/>
      <c r="AQ121" s="521"/>
      <c r="AR121" s="521"/>
      <c r="AS121" s="521"/>
    </row>
    <row r="122" spans="20:45" x14ac:dyDescent="0.25">
      <c r="T122" s="521"/>
      <c r="U122" s="521"/>
      <c r="V122" s="521"/>
      <c r="W122" s="521"/>
      <c r="X122" s="521"/>
      <c r="Y122" s="521"/>
      <c r="Z122" s="521"/>
      <c r="AA122" s="521"/>
      <c r="AB122" s="521"/>
      <c r="AC122" s="521"/>
      <c r="AD122" s="521"/>
      <c r="AE122" s="521"/>
      <c r="AF122" s="521"/>
      <c r="AG122" s="521"/>
      <c r="AH122" s="521"/>
      <c r="AL122" s="521"/>
      <c r="AM122" s="521"/>
      <c r="AN122" s="521"/>
      <c r="AO122" s="521"/>
      <c r="AP122" s="521"/>
      <c r="AQ122" s="521"/>
      <c r="AR122" s="521"/>
      <c r="AS122" s="521"/>
    </row>
    <row r="123" spans="20:45" x14ac:dyDescent="0.25">
      <c r="T123" s="521"/>
      <c r="U123" s="521"/>
      <c r="V123" s="521"/>
      <c r="W123" s="521"/>
      <c r="X123" s="521"/>
      <c r="Y123" s="521"/>
      <c r="Z123" s="521"/>
      <c r="AA123" s="521"/>
      <c r="AB123" s="521"/>
      <c r="AC123" s="521"/>
      <c r="AD123" s="521"/>
      <c r="AE123" s="521"/>
      <c r="AF123" s="521"/>
      <c r="AG123" s="521"/>
      <c r="AH123" s="521"/>
      <c r="AL123" s="521"/>
      <c r="AM123" s="521"/>
      <c r="AN123" s="521"/>
      <c r="AO123" s="521"/>
      <c r="AP123" s="521"/>
      <c r="AQ123" s="521"/>
      <c r="AR123" s="521"/>
      <c r="AS123" s="521"/>
    </row>
    <row r="124" spans="20:45" x14ac:dyDescent="0.25">
      <c r="T124" s="521"/>
      <c r="U124" s="521"/>
      <c r="V124" s="521"/>
      <c r="W124" s="521"/>
      <c r="X124" s="521"/>
      <c r="Y124" s="521"/>
      <c r="Z124" s="521"/>
      <c r="AA124" s="521"/>
      <c r="AB124" s="521"/>
      <c r="AC124" s="521"/>
      <c r="AD124" s="521"/>
      <c r="AE124" s="521"/>
      <c r="AF124" s="521"/>
      <c r="AG124" s="521"/>
      <c r="AH124" s="521"/>
      <c r="AL124" s="521"/>
      <c r="AM124" s="521"/>
      <c r="AN124" s="521"/>
      <c r="AO124" s="521"/>
      <c r="AP124" s="521"/>
      <c r="AQ124" s="521"/>
      <c r="AR124" s="521"/>
      <c r="AS124" s="521"/>
    </row>
    <row r="125" spans="20:45" x14ac:dyDescent="0.25">
      <c r="T125" s="521"/>
      <c r="U125" s="521"/>
      <c r="V125" s="521"/>
      <c r="W125" s="521"/>
      <c r="X125" s="521"/>
      <c r="Y125" s="521"/>
      <c r="Z125" s="521"/>
      <c r="AA125" s="521"/>
      <c r="AB125" s="521"/>
      <c r="AC125" s="521"/>
      <c r="AD125" s="521"/>
      <c r="AE125" s="521"/>
      <c r="AF125" s="521"/>
      <c r="AG125" s="521"/>
      <c r="AH125" s="521"/>
      <c r="AL125" s="521"/>
      <c r="AM125" s="521"/>
      <c r="AN125" s="521"/>
      <c r="AO125" s="521"/>
      <c r="AP125" s="521"/>
      <c r="AQ125" s="521"/>
      <c r="AR125" s="521"/>
      <c r="AS125" s="521"/>
    </row>
    <row r="126" spans="20:45" x14ac:dyDescent="0.25">
      <c r="T126" s="521"/>
      <c r="U126" s="521"/>
      <c r="V126" s="521"/>
      <c r="W126" s="521"/>
      <c r="X126" s="521"/>
      <c r="Y126" s="521"/>
      <c r="Z126" s="521"/>
      <c r="AA126" s="521"/>
      <c r="AB126" s="521"/>
      <c r="AC126" s="521"/>
      <c r="AD126" s="521"/>
      <c r="AE126" s="521"/>
      <c r="AF126" s="521"/>
      <c r="AG126" s="521"/>
      <c r="AH126" s="521"/>
      <c r="AL126" s="521"/>
      <c r="AM126" s="521"/>
      <c r="AN126" s="521"/>
      <c r="AO126" s="521"/>
      <c r="AP126" s="521"/>
      <c r="AQ126" s="521"/>
      <c r="AR126" s="521"/>
      <c r="AS126" s="521"/>
    </row>
    <row r="127" spans="20:45" x14ac:dyDescent="0.25">
      <c r="T127" s="521"/>
      <c r="U127" s="521"/>
      <c r="V127" s="521"/>
      <c r="W127" s="521"/>
      <c r="X127" s="521"/>
      <c r="Y127" s="521"/>
      <c r="Z127" s="521"/>
      <c r="AA127" s="521"/>
      <c r="AB127" s="521"/>
      <c r="AC127" s="521"/>
      <c r="AD127" s="521"/>
      <c r="AE127" s="521"/>
      <c r="AF127" s="521"/>
      <c r="AG127" s="521"/>
      <c r="AH127" s="521"/>
      <c r="AL127" s="521"/>
      <c r="AM127" s="521"/>
      <c r="AN127" s="521"/>
      <c r="AO127" s="521"/>
      <c r="AP127" s="521"/>
      <c r="AQ127" s="521"/>
      <c r="AR127" s="521"/>
      <c r="AS127" s="521"/>
    </row>
    <row r="128" spans="20:45" x14ac:dyDescent="0.25">
      <c r="T128" s="521"/>
      <c r="U128" s="521"/>
      <c r="V128" s="521"/>
      <c r="W128" s="521"/>
      <c r="X128" s="521"/>
      <c r="Y128" s="521"/>
      <c r="Z128" s="521"/>
      <c r="AA128" s="521"/>
      <c r="AB128" s="521"/>
      <c r="AC128" s="521"/>
      <c r="AD128" s="521"/>
      <c r="AE128" s="521"/>
      <c r="AF128" s="521"/>
      <c r="AG128" s="521"/>
      <c r="AH128" s="521"/>
      <c r="AL128" s="521"/>
      <c r="AM128" s="521"/>
      <c r="AN128" s="521"/>
      <c r="AO128" s="521"/>
      <c r="AP128" s="521"/>
      <c r="AQ128" s="521"/>
      <c r="AR128" s="521"/>
      <c r="AS128" s="521"/>
    </row>
    <row r="129" spans="20:45" x14ac:dyDescent="0.25">
      <c r="T129" s="521"/>
      <c r="U129" s="521"/>
      <c r="V129" s="521"/>
      <c r="W129" s="521"/>
      <c r="X129" s="521"/>
      <c r="Y129" s="521"/>
      <c r="Z129" s="521"/>
      <c r="AA129" s="521"/>
      <c r="AB129" s="521"/>
      <c r="AC129" s="521"/>
      <c r="AD129" s="521"/>
      <c r="AE129" s="521"/>
      <c r="AF129" s="521"/>
      <c r="AG129" s="521"/>
      <c r="AH129" s="521"/>
      <c r="AL129" s="521"/>
      <c r="AM129" s="521"/>
      <c r="AN129" s="521"/>
      <c r="AO129" s="521"/>
      <c r="AP129" s="521"/>
      <c r="AQ129" s="521"/>
      <c r="AR129" s="521"/>
      <c r="AS129" s="521"/>
    </row>
    <row r="130" spans="20:45" x14ac:dyDescent="0.25">
      <c r="T130" s="521"/>
      <c r="U130" s="521"/>
      <c r="V130" s="521"/>
      <c r="W130" s="521"/>
      <c r="X130" s="521"/>
      <c r="Y130" s="521"/>
      <c r="Z130" s="521"/>
      <c r="AA130" s="521"/>
      <c r="AB130" s="521"/>
      <c r="AC130" s="521"/>
      <c r="AD130" s="521"/>
      <c r="AE130" s="521"/>
      <c r="AF130" s="521"/>
      <c r="AG130" s="521"/>
      <c r="AH130" s="521"/>
      <c r="AL130" s="521"/>
      <c r="AM130" s="521"/>
      <c r="AN130" s="521"/>
      <c r="AO130" s="521"/>
      <c r="AP130" s="521"/>
      <c r="AQ130" s="521"/>
      <c r="AR130" s="521"/>
      <c r="AS130" s="521"/>
    </row>
    <row r="131" spans="20:45" x14ac:dyDescent="0.25">
      <c r="T131" s="521"/>
      <c r="U131" s="521"/>
      <c r="V131" s="521"/>
      <c r="W131" s="521"/>
      <c r="X131" s="521"/>
      <c r="Y131" s="521"/>
      <c r="Z131" s="521"/>
      <c r="AA131" s="521"/>
      <c r="AB131" s="521"/>
      <c r="AC131" s="521"/>
      <c r="AD131" s="521"/>
      <c r="AE131" s="521"/>
      <c r="AF131" s="521"/>
      <c r="AG131" s="521"/>
      <c r="AH131" s="521"/>
      <c r="AL131" s="521"/>
      <c r="AM131" s="521"/>
      <c r="AN131" s="521"/>
      <c r="AO131" s="521"/>
      <c r="AP131" s="521"/>
      <c r="AQ131" s="521"/>
      <c r="AR131" s="521"/>
      <c r="AS131" s="521"/>
    </row>
    <row r="132" spans="20:45" x14ac:dyDescent="0.25">
      <c r="T132" s="521"/>
      <c r="U132" s="521"/>
      <c r="V132" s="521"/>
      <c r="W132" s="521"/>
      <c r="X132" s="521"/>
      <c r="Y132" s="521"/>
      <c r="Z132" s="521"/>
      <c r="AA132" s="521"/>
      <c r="AB132" s="521"/>
      <c r="AC132" s="521"/>
      <c r="AD132" s="521"/>
      <c r="AE132" s="521"/>
      <c r="AF132" s="521"/>
      <c r="AG132" s="521"/>
      <c r="AH132" s="521"/>
      <c r="AL132" s="521"/>
      <c r="AM132" s="521"/>
      <c r="AN132" s="521"/>
      <c r="AO132" s="521"/>
      <c r="AP132" s="521"/>
      <c r="AQ132" s="521"/>
      <c r="AR132" s="521"/>
      <c r="AS132" s="521"/>
    </row>
    <row r="133" spans="20:45" x14ac:dyDescent="0.25">
      <c r="T133" s="521"/>
      <c r="U133" s="521"/>
      <c r="V133" s="521"/>
      <c r="W133" s="521"/>
      <c r="X133" s="521"/>
      <c r="Y133" s="521"/>
      <c r="Z133" s="521"/>
      <c r="AA133" s="521"/>
      <c r="AB133" s="521"/>
      <c r="AC133" s="521"/>
      <c r="AD133" s="521"/>
      <c r="AE133" s="521"/>
      <c r="AF133" s="521"/>
      <c r="AG133" s="521"/>
      <c r="AH133" s="521"/>
      <c r="AL133" s="521"/>
      <c r="AM133" s="521"/>
      <c r="AN133" s="521"/>
      <c r="AO133" s="521"/>
      <c r="AP133" s="521"/>
      <c r="AQ133" s="521"/>
      <c r="AR133" s="521"/>
      <c r="AS133" s="521"/>
    </row>
    <row r="134" spans="20:45" x14ac:dyDescent="0.25">
      <c r="T134" s="521"/>
      <c r="U134" s="521"/>
      <c r="V134" s="521"/>
      <c r="W134" s="521"/>
      <c r="X134" s="521"/>
      <c r="Y134" s="521"/>
      <c r="Z134" s="521"/>
      <c r="AA134" s="521"/>
      <c r="AB134" s="521"/>
      <c r="AC134" s="521"/>
      <c r="AD134" s="521"/>
      <c r="AE134" s="521"/>
      <c r="AF134" s="521"/>
      <c r="AG134" s="521"/>
      <c r="AH134" s="521"/>
      <c r="AL134" s="521"/>
      <c r="AM134" s="521"/>
      <c r="AN134" s="521"/>
      <c r="AO134" s="521"/>
      <c r="AP134" s="521"/>
      <c r="AQ134" s="521"/>
      <c r="AR134" s="521"/>
      <c r="AS134" s="521"/>
    </row>
    <row r="135" spans="20:45" x14ac:dyDescent="0.25">
      <c r="T135" s="521"/>
      <c r="U135" s="521"/>
      <c r="V135" s="521"/>
      <c r="W135" s="521"/>
      <c r="X135" s="521"/>
      <c r="Y135" s="521"/>
      <c r="Z135" s="521"/>
      <c r="AA135" s="521"/>
      <c r="AB135" s="521"/>
      <c r="AC135" s="521"/>
      <c r="AD135" s="521"/>
      <c r="AE135" s="521"/>
      <c r="AF135" s="521"/>
      <c r="AG135" s="521"/>
      <c r="AH135" s="521"/>
      <c r="AL135" s="521"/>
      <c r="AM135" s="521"/>
      <c r="AN135" s="521"/>
      <c r="AO135" s="521"/>
      <c r="AP135" s="521"/>
      <c r="AQ135" s="521"/>
      <c r="AR135" s="521"/>
      <c r="AS135" s="521"/>
    </row>
    <row r="136" spans="20:45" x14ac:dyDescent="0.25">
      <c r="T136" s="521"/>
      <c r="U136" s="521"/>
      <c r="V136" s="521"/>
      <c r="W136" s="521"/>
      <c r="X136" s="521"/>
      <c r="Y136" s="521"/>
      <c r="Z136" s="521"/>
      <c r="AA136" s="521"/>
      <c r="AB136" s="521"/>
      <c r="AC136" s="521"/>
      <c r="AD136" s="521"/>
      <c r="AE136" s="521"/>
      <c r="AF136" s="521"/>
      <c r="AG136" s="521"/>
      <c r="AH136" s="521"/>
      <c r="AL136" s="521"/>
      <c r="AM136" s="521"/>
      <c r="AN136" s="521"/>
      <c r="AO136" s="521"/>
      <c r="AP136" s="521"/>
      <c r="AQ136" s="521"/>
      <c r="AR136" s="521"/>
      <c r="AS136" s="521"/>
    </row>
    <row r="137" spans="20:45" x14ac:dyDescent="0.25">
      <c r="T137" s="521"/>
      <c r="U137" s="521"/>
      <c r="V137" s="521"/>
      <c r="W137" s="521"/>
      <c r="X137" s="521"/>
      <c r="Y137" s="521"/>
      <c r="Z137" s="521"/>
      <c r="AA137" s="521"/>
      <c r="AB137" s="521"/>
      <c r="AC137" s="521"/>
      <c r="AD137" s="521"/>
      <c r="AE137" s="521"/>
      <c r="AF137" s="521"/>
      <c r="AG137" s="521"/>
      <c r="AH137" s="521"/>
      <c r="AL137" s="521"/>
      <c r="AM137" s="521"/>
      <c r="AN137" s="521"/>
      <c r="AO137" s="521"/>
      <c r="AP137" s="521"/>
      <c r="AQ137" s="521"/>
      <c r="AR137" s="521"/>
      <c r="AS137" s="521"/>
    </row>
    <row r="138" spans="20:45" x14ac:dyDescent="0.25">
      <c r="T138" s="521"/>
      <c r="U138" s="521"/>
      <c r="V138" s="521"/>
      <c r="W138" s="521"/>
      <c r="X138" s="521"/>
      <c r="Y138" s="521"/>
      <c r="Z138" s="521"/>
      <c r="AA138" s="521"/>
      <c r="AB138" s="521"/>
      <c r="AC138" s="521"/>
      <c r="AD138" s="521"/>
      <c r="AE138" s="521"/>
      <c r="AF138" s="521"/>
      <c r="AG138" s="521"/>
      <c r="AH138" s="521"/>
      <c r="AL138" s="521"/>
      <c r="AM138" s="521"/>
      <c r="AN138" s="521"/>
      <c r="AO138" s="521"/>
      <c r="AP138" s="521"/>
      <c r="AQ138" s="521"/>
      <c r="AR138" s="521"/>
      <c r="AS138" s="521"/>
    </row>
    <row r="139" spans="20:45" x14ac:dyDescent="0.25">
      <c r="T139" s="521"/>
      <c r="U139" s="521"/>
      <c r="V139" s="521"/>
      <c r="W139" s="521"/>
      <c r="X139" s="521"/>
      <c r="Y139" s="521"/>
      <c r="Z139" s="521"/>
      <c r="AA139" s="521"/>
      <c r="AB139" s="521"/>
      <c r="AC139" s="521"/>
      <c r="AD139" s="521"/>
      <c r="AE139" s="521"/>
      <c r="AF139" s="521"/>
      <c r="AG139" s="521"/>
      <c r="AH139" s="521"/>
      <c r="AL139" s="521"/>
      <c r="AM139" s="521"/>
      <c r="AN139" s="521"/>
      <c r="AO139" s="521"/>
      <c r="AP139" s="521"/>
      <c r="AQ139" s="521"/>
      <c r="AR139" s="521"/>
      <c r="AS139" s="521"/>
    </row>
    <row r="140" spans="20:45" x14ac:dyDescent="0.25">
      <c r="T140" s="521"/>
      <c r="U140" s="521"/>
      <c r="V140" s="521"/>
      <c r="W140" s="521"/>
      <c r="X140" s="521"/>
      <c r="Y140" s="521"/>
      <c r="Z140" s="521"/>
      <c r="AA140" s="521"/>
      <c r="AB140" s="521"/>
      <c r="AC140" s="521"/>
      <c r="AD140" s="521"/>
      <c r="AE140" s="521"/>
      <c r="AF140" s="521"/>
      <c r="AG140" s="521"/>
      <c r="AH140" s="521"/>
      <c r="AL140" s="521"/>
      <c r="AM140" s="521"/>
      <c r="AN140" s="521"/>
      <c r="AO140" s="521"/>
      <c r="AP140" s="521"/>
      <c r="AQ140" s="521"/>
      <c r="AR140" s="521"/>
      <c r="AS140" s="521"/>
    </row>
  </sheetData>
  <mergeCells count="1">
    <mergeCell ref="A4:C4"/>
  </mergeCells>
  <conditionalFormatting sqref="B22 B24 B26 B28 B30 B32 B34 B36 B38 B40 B42 B44 B46 B48 B50 B52">
    <cfRule type="cellIs" dxfId="424" priority="7" stopIfTrue="1" operator="equal">
      <formula>"QA"</formula>
    </cfRule>
    <cfRule type="cellIs" dxfId="423" priority="8" stopIfTrue="1" operator="equal">
      <formula>"DA"</formula>
    </cfRule>
  </conditionalFormatting>
  <conditionalFormatting sqref="E7 E21">
    <cfRule type="expression" dxfId="422" priority="5" stopIfTrue="1">
      <formula>$E7&lt;5</formula>
    </cfRule>
  </conditionalFormatting>
  <conditionalFormatting sqref="E22 E24 E26 E28 E30 E32 E34 E36 E38 E40 E42 E44 E46 E48 E50 E52">
    <cfRule type="expression" dxfId="421" priority="13" stopIfTrue="1">
      <formula>AND($E22&lt;9,$C22&gt;0)</formula>
    </cfRule>
  </conditionalFormatting>
  <conditionalFormatting sqref="F7 F9 F11 F13 F15 F17 F19 F21:F22">
    <cfRule type="cellIs" dxfId="420" priority="4" stopIfTrue="1" operator="equal">
      <formula>"Bye"</formula>
    </cfRule>
  </conditionalFormatting>
  <conditionalFormatting sqref="F24 F26 F28 F30 F32 F34 F36 F38 F40 F42 F44 F46 F48 F50">
    <cfRule type="cellIs" dxfId="419" priority="11" stopIfTrue="1" operator="equal">
      <formula>"Bye"</formula>
    </cfRule>
  </conditionalFormatting>
  <conditionalFormatting sqref="F24:I24 F26:I26 F28:I28 F30:I30 F32:I32 F34:I34 F36:I36 F38:I38 F40:I40 F42:I42 F44:I44 F46:I46 F48:I48 F50:I50 F22:I22">
    <cfRule type="expression" dxfId="418" priority="12" stopIfTrue="1">
      <formula>AND($E22&lt;9,$C22&gt;0)</formula>
    </cfRule>
  </conditionalFormatting>
  <conditionalFormatting sqref="H7 H9 H11 H13 H15 H17 H19 H21">
    <cfRule type="expression" dxfId="417" priority="17" stopIfTrue="1">
      <formula>AND($E7&lt;9,$C7&gt;0)</formula>
    </cfRule>
  </conditionalFormatting>
  <conditionalFormatting sqref="I8 K10 I12 M14 I16 K18 I20 I23 K25 I27 M29 I31 K33 I35 I39 K41 I43 M45 I47 K49 I51">
    <cfRule type="expression" dxfId="416" priority="14" stopIfTrue="1">
      <formula>AND($O$1="CU",I8="Umpire")</formula>
    </cfRule>
    <cfRule type="expression" dxfId="415" priority="15" stopIfTrue="1">
      <formula>AND($O$1="CU",I8&lt;&gt;"Umpire",J8&lt;&gt;"")</formula>
    </cfRule>
    <cfRule type="expression" dxfId="414" priority="16" stopIfTrue="1">
      <formula>AND($O$1="CU",I8&lt;&gt;"Umpire")</formula>
    </cfRule>
  </conditionalFormatting>
  <conditionalFormatting sqref="J8 L10 J12 N14 J16 L18 J20 R62">
    <cfRule type="expression" dxfId="413" priority="6" stopIfTrue="1">
      <formula>$O$1="CU"</formula>
    </cfRule>
  </conditionalFormatting>
  <conditionalFormatting sqref="K8 M10 K12 O14 K16 M18 K20 K23 M25 K27 O29 K31 M33 K35 K39 M41 K43 O45 K47 M49 K51">
    <cfRule type="expression" dxfId="412" priority="9" stopIfTrue="1">
      <formula>J8="as"</formula>
    </cfRule>
    <cfRule type="expression" dxfId="411" priority="10" stopIfTrue="1">
      <formula>J8="bs"</formula>
    </cfRule>
  </conditionalFormatting>
  <conditionalFormatting sqref="O16">
    <cfRule type="expression" dxfId="410" priority="1" stopIfTrue="1">
      <formula>AND($O$1="CU",O16="Umpire")</formula>
    </cfRule>
    <cfRule type="expression" dxfId="409" priority="2" stopIfTrue="1">
      <formula>AND($O$1="CU",O16&lt;&gt;"Umpire",P16&lt;&gt;"")</formula>
    </cfRule>
    <cfRule type="expression" dxfId="408" priority="3" stopIfTrue="1">
      <formula>AND($O$1="CU",O16&lt;&gt;"Umpire")</formula>
    </cfRule>
  </conditionalFormatting>
  <dataValidations count="1">
    <dataValidation type="list" allowBlank="1" showInputMessage="1" sqref="I23 I39 I27 I35 I43 I31 I51 I47 K49 K41 M45 K33 K25 M29 I16 K18 K10 I20 I12 I8 M14 O16" xr:uid="{4425F9E3-95A4-447B-936F-D60D0F81485A}">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915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8915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10D4C-C1D4-4858-A9F5-C6A0438DDD21}">
  <sheetPr codeName="Sheet145">
    <tabColor indexed="11"/>
    <pageSetUpPr fitToPage="1"/>
  </sheetPr>
  <dimension ref="A1:AK79"/>
  <sheetViews>
    <sheetView showGridLines="0" showZeros="0" workbookViewId="0">
      <selection activeCell="A6" sqref="A6:IV6"/>
    </sheetView>
  </sheetViews>
  <sheetFormatPr defaultRowHeight="13.2" x14ac:dyDescent="0.25"/>
  <cols>
    <col min="1" max="2" width="3.33203125" customWidth="1"/>
    <col min="3" max="3" width="4.6640625" customWidth="1"/>
    <col min="4" max="4" width="7.33203125" customWidth="1"/>
    <col min="5" max="5" width="4.33203125" customWidth="1"/>
    <col min="6" max="6" width="12.6640625" customWidth="1"/>
    <col min="7" max="7" width="2.6640625" customWidth="1"/>
    <col min="8" max="8" width="7.664062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19" max="19" width="0" hidden="1" customWidth="1"/>
    <col min="20" max="20" width="8.6640625" customWidth="1"/>
    <col min="21" max="21" width="9.109375" hidden="1" customWidth="1"/>
    <col min="25" max="34" width="9.109375" hidden="1" customWidth="1"/>
    <col min="35" max="37" width="9.109375" customWidth="1"/>
  </cols>
  <sheetData>
    <row r="1" spans="1:37" s="132" customFormat="1" ht="21.75" customHeight="1" x14ac:dyDescent="0.25">
      <c r="A1" s="92" t="str">
        <f>Altalanos!$A$6</f>
        <v>Diákolimpiai Döntő</v>
      </c>
      <c r="B1" s="92"/>
      <c r="C1" s="135"/>
      <c r="D1" s="135"/>
      <c r="E1" s="135"/>
      <c r="F1" s="135"/>
      <c r="G1" s="135"/>
      <c r="H1" s="135"/>
      <c r="I1" s="371"/>
      <c r="J1" s="136"/>
      <c r="K1" s="408" t="s">
        <v>123</v>
      </c>
      <c r="L1" s="118"/>
      <c r="M1" s="93"/>
      <c r="N1" s="136"/>
      <c r="O1" s="136" t="s">
        <v>71</v>
      </c>
      <c r="P1" s="136"/>
      <c r="Q1" s="135"/>
      <c r="R1" s="136"/>
      <c r="Y1" s="522"/>
      <c r="Z1" s="522"/>
      <c r="AA1" s="522"/>
      <c r="AB1" s="605" t="e">
        <f>IF($Y$5=1,CONCATENATE(VLOOKUP($Y$3,$AA$2:$AH$14,2)),CONCATENATE(VLOOKUP($Y$3,$AA$16:$AH$25,2)))</f>
        <v>#N/A</v>
      </c>
      <c r="AC1" s="605" t="e">
        <f>IF($Y$5=1,CONCATENATE(VLOOKUP($Y$3,$AA$2:$AH$14,3)),CONCATENATE(VLOOKUP($Y$3,$AA$16:$AH$25,3)))</f>
        <v>#N/A</v>
      </c>
      <c r="AD1" s="605" t="e">
        <f>IF($Y$5=1,CONCATENATE(VLOOKUP($Y$3,$AA$2:$AH$14,4)),CONCATENATE(VLOOKUP($Y$3,$AA$16:$AH$25,4)))</f>
        <v>#N/A</v>
      </c>
      <c r="AE1" s="605" t="e">
        <f>IF($Y$5=1,CONCATENATE(VLOOKUP($Y$3,$AA$2:$AH$14,5)),CONCATENATE(VLOOKUP($Y$3,$AA$16:$AH$25,5)))</f>
        <v>#N/A</v>
      </c>
      <c r="AF1" s="605" t="e">
        <f>IF($Y$5=1,CONCATENATE(VLOOKUP($Y$3,$AA$2:$AH$14,6)),CONCATENATE(VLOOKUP($Y$3,$AA$16:$AH$25,6)))</f>
        <v>#N/A</v>
      </c>
      <c r="AG1" s="605" t="e">
        <f>IF($Y$5=1,CONCATENATE(VLOOKUP($Y$3,$AA$2:$AH$14,7)),CONCATENATE(VLOOKUP($Y$3,$AA$16:$AH$25,7)))</f>
        <v>#N/A</v>
      </c>
      <c r="AH1" s="605" t="e">
        <f>IF($Y$5=1,CONCATENATE(VLOOKUP($Y$3,$AA$2:$AH$14,8)),CONCATENATE(VLOOKUP($Y$3,$AA$16:$AH$25,8)))</f>
        <v>#N/A</v>
      </c>
    </row>
    <row r="2" spans="1:37" s="106" customFormat="1" x14ac:dyDescent="0.25">
      <c r="A2" s="436" t="s">
        <v>122</v>
      </c>
      <c r="B2" s="95"/>
      <c r="C2" s="95"/>
      <c r="E2" s="430">
        <f>Altalanos!$C$8</f>
        <v>0</v>
      </c>
      <c r="F2" s="95"/>
      <c r="G2" s="137"/>
      <c r="H2" s="108"/>
      <c r="I2" s="108"/>
      <c r="J2" s="138"/>
      <c r="K2" s="118"/>
      <c r="L2" s="118"/>
      <c r="M2" s="118"/>
      <c r="N2" s="138"/>
      <c r="O2" s="108"/>
      <c r="P2" s="138"/>
      <c r="Q2" s="108"/>
      <c r="R2" s="138"/>
      <c r="Y2" s="600"/>
      <c r="Z2" s="599"/>
      <c r="AA2" s="599" t="s">
        <v>164</v>
      </c>
      <c r="AB2" s="590">
        <v>300</v>
      </c>
      <c r="AC2" s="590">
        <v>250</v>
      </c>
      <c r="AD2" s="590">
        <v>200</v>
      </c>
      <c r="AE2" s="590">
        <v>150</v>
      </c>
      <c r="AF2" s="590">
        <v>120</v>
      </c>
      <c r="AG2" s="590">
        <v>90</v>
      </c>
      <c r="AH2" s="590">
        <v>40</v>
      </c>
      <c r="AI2"/>
      <c r="AJ2"/>
      <c r="AK2"/>
    </row>
    <row r="3" spans="1:37" s="19" customFormat="1" ht="11.25" customHeight="1" x14ac:dyDescent="0.25">
      <c r="A3" s="54" t="s">
        <v>82</v>
      </c>
      <c r="B3" s="54"/>
      <c r="C3" s="54"/>
      <c r="D3" s="54"/>
      <c r="E3" s="54"/>
      <c r="F3" s="54"/>
      <c r="G3" s="54" t="s">
        <v>79</v>
      </c>
      <c r="H3" s="54"/>
      <c r="I3" s="54"/>
      <c r="J3" s="140"/>
      <c r="K3" s="54" t="s">
        <v>87</v>
      </c>
      <c r="L3" s="140"/>
      <c r="M3" s="54"/>
      <c r="N3" s="140"/>
      <c r="O3" s="54"/>
      <c r="P3" s="140"/>
      <c r="Q3" s="54"/>
      <c r="R3" s="55" t="s">
        <v>88</v>
      </c>
      <c r="Y3" s="599" t="str">
        <f>IF(K4="OB","A",IF(K4="IX","W",IF(K4="","",K4)))</f>
        <v/>
      </c>
      <c r="Z3" s="599"/>
      <c r="AA3" s="599" t="s">
        <v>165</v>
      </c>
      <c r="AB3" s="590">
        <v>280</v>
      </c>
      <c r="AC3" s="590">
        <v>230</v>
      </c>
      <c r="AD3" s="590">
        <v>180</v>
      </c>
      <c r="AE3" s="590">
        <v>140</v>
      </c>
      <c r="AF3" s="590">
        <v>80</v>
      </c>
      <c r="AG3" s="590">
        <v>0</v>
      </c>
      <c r="AH3" s="590">
        <v>0</v>
      </c>
      <c r="AI3"/>
      <c r="AJ3"/>
      <c r="AK3"/>
    </row>
    <row r="4" spans="1:37" s="31" customFormat="1" ht="11.25" customHeight="1" thickBot="1" x14ac:dyDescent="0.3">
      <c r="A4" s="771" t="str">
        <f>Altalanos!$A$10</f>
        <v xml:space="preserve">2026. május 7. </v>
      </c>
      <c r="B4" s="771"/>
      <c r="C4" s="771"/>
      <c r="D4" s="402"/>
      <c r="E4" s="142"/>
      <c r="F4" s="142"/>
      <c r="G4" s="142" t="str">
        <f>Altalanos!$C$10</f>
        <v>Gyula</v>
      </c>
      <c r="H4" s="99"/>
      <c r="I4" s="142"/>
      <c r="J4" s="143"/>
      <c r="K4" s="144"/>
      <c r="L4" s="143"/>
      <c r="M4" s="145"/>
      <c r="N4" s="143"/>
      <c r="O4" s="142"/>
      <c r="P4" s="143"/>
      <c r="Q4" s="142"/>
      <c r="R4" s="88" t="str">
        <f>Altalanos!$E$10</f>
        <v>Kovács Zoltán</v>
      </c>
      <c r="Y4" s="599"/>
      <c r="Z4" s="599"/>
      <c r="AA4" s="599" t="s">
        <v>194</v>
      </c>
      <c r="AB4" s="590">
        <v>250</v>
      </c>
      <c r="AC4" s="590">
        <v>200</v>
      </c>
      <c r="AD4" s="590">
        <v>150</v>
      </c>
      <c r="AE4" s="590">
        <v>120</v>
      </c>
      <c r="AF4" s="590">
        <v>90</v>
      </c>
      <c r="AG4" s="590">
        <v>60</v>
      </c>
      <c r="AH4" s="590">
        <v>25</v>
      </c>
      <c r="AI4"/>
      <c r="AJ4"/>
      <c r="AK4"/>
    </row>
    <row r="5" spans="1:37" s="19" customFormat="1" x14ac:dyDescent="0.25">
      <c r="A5" s="146"/>
      <c r="B5" s="147" t="s">
        <v>4</v>
      </c>
      <c r="C5" s="427" t="s">
        <v>105</v>
      </c>
      <c r="D5" s="147" t="s">
        <v>104</v>
      </c>
      <c r="E5" s="147" t="s">
        <v>101</v>
      </c>
      <c r="F5" s="148" t="s">
        <v>85</v>
      </c>
      <c r="G5" s="148" t="s">
        <v>86</v>
      </c>
      <c r="H5" s="148"/>
      <c r="I5" s="148" t="s">
        <v>90</v>
      </c>
      <c r="J5" s="148"/>
      <c r="K5" s="147" t="s">
        <v>102</v>
      </c>
      <c r="L5" s="149"/>
      <c r="M5" s="147" t="s">
        <v>131</v>
      </c>
      <c r="N5" s="149"/>
      <c r="O5" s="147" t="s">
        <v>130</v>
      </c>
      <c r="P5" s="149"/>
      <c r="Q5" s="147" t="s">
        <v>129</v>
      </c>
      <c r="R5" s="150"/>
      <c r="Y5" s="599">
        <f>IF(OR(Altalanos!$A$8="F1",Altalanos!$A$8="F2",Altalanos!$A$8="N1",Altalanos!$A$8="N2"),1,2)</f>
        <v>2</v>
      </c>
      <c r="Z5" s="599"/>
      <c r="AA5" s="599" t="s">
        <v>195</v>
      </c>
      <c r="AB5" s="590">
        <v>200</v>
      </c>
      <c r="AC5" s="590">
        <v>150</v>
      </c>
      <c r="AD5" s="590">
        <v>120</v>
      </c>
      <c r="AE5" s="590">
        <v>90</v>
      </c>
      <c r="AF5" s="590">
        <v>60</v>
      </c>
      <c r="AG5" s="590">
        <v>40</v>
      </c>
      <c r="AH5" s="590">
        <v>15</v>
      </c>
      <c r="AI5"/>
      <c r="AJ5"/>
      <c r="AK5"/>
    </row>
    <row r="6" spans="1:37" s="712" customFormat="1" ht="11.1" customHeight="1" thickBot="1" x14ac:dyDescent="0.3">
      <c r="A6" s="705"/>
      <c r="B6" s="714"/>
      <c r="C6" s="714"/>
      <c r="D6" s="714"/>
      <c r="E6" s="714"/>
      <c r="F6" s="713" t="str">
        <f>IF(Y3="","",CONCATENATE(AH1," / ",AG1," pont"))</f>
        <v/>
      </c>
      <c r="G6" s="715"/>
      <c r="H6" s="716"/>
      <c r="I6" s="715"/>
      <c r="J6" s="717"/>
      <c r="K6" s="714" t="str">
        <f>IF(Y3="","",CONCATENATE(AF1," pont"))</f>
        <v/>
      </c>
      <c r="L6" s="717"/>
      <c r="M6" s="714" t="str">
        <f>IF(Y3="","",CONCATENATE(AE1," pont"))</f>
        <v/>
      </c>
      <c r="N6" s="717"/>
      <c r="O6" s="714" t="str">
        <f>IF(Y3="","",CONCATENATE(AD1," pont"))</f>
        <v/>
      </c>
      <c r="P6" s="717"/>
      <c r="Q6" s="714" t="str">
        <f>IF(Y3="","",CONCATENATE(AC1," pont"))</f>
        <v/>
      </c>
      <c r="R6" s="724"/>
      <c r="Y6" s="720"/>
      <c r="Z6" s="720"/>
      <c r="AA6" s="720" t="s">
        <v>196</v>
      </c>
      <c r="AB6" s="721">
        <v>150</v>
      </c>
      <c r="AC6" s="721">
        <v>120</v>
      </c>
      <c r="AD6" s="721">
        <v>90</v>
      </c>
      <c r="AE6" s="721">
        <v>60</v>
      </c>
      <c r="AF6" s="721">
        <v>40</v>
      </c>
      <c r="AG6" s="721">
        <v>25</v>
      </c>
      <c r="AH6" s="721">
        <v>10</v>
      </c>
      <c r="AI6" s="723"/>
      <c r="AJ6" s="723"/>
      <c r="AK6" s="723"/>
    </row>
    <row r="7" spans="1:37" s="38" customFormat="1" ht="10.5" customHeight="1" x14ac:dyDescent="0.25">
      <c r="A7" s="153">
        <v>1</v>
      </c>
      <c r="B7" s="384" t="str">
        <f>IF($E7="","",VLOOKUP($E7,'1MD ELO (3)'!$A$7:$O$48,14))</f>
        <v/>
      </c>
      <c r="C7" s="384" t="str">
        <f>IF($E7="","",VLOOKUP($E7,'1MD ELO (3)'!$A$7:$O$48,15))</f>
        <v/>
      </c>
      <c r="D7" s="414" t="str">
        <f>IF($E7="","",VLOOKUP($E7,'1MD ELO (3)'!$A$7:$O$48,5))</f>
        <v/>
      </c>
      <c r="E7" s="155"/>
      <c r="F7" s="156" t="str">
        <f>UPPER(IF($E7="","",VLOOKUP($E7,'1MD ELO (3)'!$A$7:$O$48,2)))</f>
        <v/>
      </c>
      <c r="G7" s="156" t="str">
        <f>IF($E7="","",VLOOKUP($E7,'1MD ELO (3)'!$A$7:$O$48,3))</f>
        <v/>
      </c>
      <c r="H7" s="156"/>
      <c r="I7" s="156" t="str">
        <f>IF($E7="","",VLOOKUP($E7,'1MD ELO (3)'!$A$7:$O$48,4))</f>
        <v/>
      </c>
      <c r="J7" s="158"/>
      <c r="K7" s="157"/>
      <c r="L7" s="157"/>
      <c r="M7" s="157"/>
      <c r="N7" s="157"/>
      <c r="O7" s="160"/>
      <c r="P7" s="162"/>
      <c r="Q7" s="163"/>
      <c r="R7" s="164"/>
      <c r="S7" s="165"/>
      <c r="U7" s="166" t="str">
        <f>Birók!P21</f>
        <v>Bíró</v>
      </c>
      <c r="Y7" s="599"/>
      <c r="Z7" s="599"/>
      <c r="AA7" s="599" t="s">
        <v>197</v>
      </c>
      <c r="AB7" s="590">
        <v>120</v>
      </c>
      <c r="AC7" s="590">
        <v>90</v>
      </c>
      <c r="AD7" s="590">
        <v>60</v>
      </c>
      <c r="AE7" s="590">
        <v>40</v>
      </c>
      <c r="AF7" s="590">
        <v>25</v>
      </c>
      <c r="AG7" s="590">
        <v>10</v>
      </c>
      <c r="AH7" s="590">
        <v>5</v>
      </c>
      <c r="AI7"/>
      <c r="AJ7"/>
      <c r="AK7"/>
    </row>
    <row r="8" spans="1:37" s="38" customFormat="1" ht="9.6" customHeight="1" x14ac:dyDescent="0.25">
      <c r="A8" s="167"/>
      <c r="B8" s="306"/>
      <c r="C8" s="306"/>
      <c r="D8" s="424"/>
      <c r="E8" s="168"/>
      <c r="F8" s="169"/>
      <c r="G8" s="169"/>
      <c r="H8" s="170"/>
      <c r="I8" s="171" t="s">
        <v>0</v>
      </c>
      <c r="J8" s="172"/>
      <c r="K8" s="173" t="str">
        <f>UPPER(IF(OR(J8="a",J8="as"),F7,IF(OR(J8="b",J8="bs"),F9,)))</f>
        <v/>
      </c>
      <c r="L8" s="173"/>
      <c r="M8" s="157"/>
      <c r="N8" s="157"/>
      <c r="O8" s="160"/>
      <c r="P8" s="162"/>
      <c r="Q8" s="163"/>
      <c r="R8" s="164"/>
      <c r="S8" s="165"/>
      <c r="U8" s="174" t="str">
        <f>Birók!P22</f>
        <v xml:space="preserve"> </v>
      </c>
      <c r="Y8" s="599"/>
      <c r="Z8" s="599"/>
      <c r="AA8" s="599" t="s">
        <v>198</v>
      </c>
      <c r="AB8" s="590">
        <v>90</v>
      </c>
      <c r="AC8" s="590">
        <v>60</v>
      </c>
      <c r="AD8" s="590">
        <v>40</v>
      </c>
      <c r="AE8" s="590">
        <v>25</v>
      </c>
      <c r="AF8" s="590">
        <v>10</v>
      </c>
      <c r="AG8" s="590">
        <v>5</v>
      </c>
      <c r="AH8" s="590">
        <v>2</v>
      </c>
      <c r="AI8"/>
      <c r="AJ8"/>
      <c r="AK8"/>
    </row>
    <row r="9" spans="1:37" s="38" customFormat="1" ht="9.6" customHeight="1" x14ac:dyDescent="0.25">
      <c r="A9" s="167">
        <v>2</v>
      </c>
      <c r="B9" s="384" t="str">
        <f>IF($E9="","",VLOOKUP($E9,'1MD ELO (3)'!$A$7:$O$48,14))</f>
        <v/>
      </c>
      <c r="C9" s="384" t="str">
        <f>IF($E9="","",VLOOKUP($E9,'1MD ELO (3)'!$A$7:$O$48,15))</f>
        <v/>
      </c>
      <c r="D9" s="414" t="str">
        <f>IF($E9="","",VLOOKUP($E9,'1MD ELO (3)'!$A$7:$O$48,5))</f>
        <v/>
      </c>
      <c r="E9" s="155"/>
      <c r="F9" s="450" t="str">
        <f>UPPER(IF($E9="","",VLOOKUP($E9,'1MD ELO (3)'!$A$7:$O$48,2)))</f>
        <v/>
      </c>
      <c r="G9" s="450" t="str">
        <f>IF($E9="","",VLOOKUP($E9,'1MD ELO (3)'!$A$7:$O$48,3))</f>
        <v/>
      </c>
      <c r="H9" s="450"/>
      <c r="I9" s="450" t="str">
        <f>IF($E9="","",VLOOKUP($E9,'1MD ELO (3)'!$A$7:$O$48,4))</f>
        <v/>
      </c>
      <c r="J9" s="176"/>
      <c r="K9" s="157"/>
      <c r="L9" s="177"/>
      <c r="M9" s="157"/>
      <c r="N9" s="157"/>
      <c r="O9" s="160"/>
      <c r="P9" s="162"/>
      <c r="Q9" s="163"/>
      <c r="R9" s="164"/>
      <c r="S9" s="165"/>
      <c r="U9" s="174" t="str">
        <f>Birók!P23</f>
        <v xml:space="preserve"> </v>
      </c>
      <c r="Y9" s="599"/>
      <c r="Z9" s="599"/>
      <c r="AA9" s="599" t="s">
        <v>199</v>
      </c>
      <c r="AB9" s="590">
        <v>60</v>
      </c>
      <c r="AC9" s="590">
        <v>40</v>
      </c>
      <c r="AD9" s="590">
        <v>25</v>
      </c>
      <c r="AE9" s="590">
        <v>10</v>
      </c>
      <c r="AF9" s="590">
        <v>5</v>
      </c>
      <c r="AG9" s="590">
        <v>2</v>
      </c>
      <c r="AH9" s="590">
        <v>1</v>
      </c>
      <c r="AI9"/>
      <c r="AJ9"/>
      <c r="AK9"/>
    </row>
    <row r="10" spans="1:37" s="38" customFormat="1" ht="9.6" customHeight="1" x14ac:dyDescent="0.25">
      <c r="A10" s="167"/>
      <c r="B10" s="306"/>
      <c r="C10" s="306"/>
      <c r="D10" s="424"/>
      <c r="E10" s="178"/>
      <c r="F10" s="451"/>
      <c r="G10" s="451"/>
      <c r="H10" s="452"/>
      <c r="I10" s="451"/>
      <c r="J10" s="179"/>
      <c r="K10" s="171" t="s">
        <v>0</v>
      </c>
      <c r="L10" s="180"/>
      <c r="M10" s="173" t="str">
        <f>UPPER(IF(OR(L10="a",L10="as"),K8,IF(OR(L10="b",L10="bs"),K12,)))</f>
        <v/>
      </c>
      <c r="N10" s="181"/>
      <c r="O10" s="182"/>
      <c r="P10" s="182"/>
      <c r="Q10" s="163"/>
      <c r="R10" s="164"/>
      <c r="S10" s="165"/>
      <c r="U10" s="174" t="str">
        <f>Birók!P24</f>
        <v xml:space="preserve"> </v>
      </c>
      <c r="Y10" s="599"/>
      <c r="Z10" s="599"/>
      <c r="AA10" s="599" t="s">
        <v>200</v>
      </c>
      <c r="AB10" s="590">
        <v>40</v>
      </c>
      <c r="AC10" s="590">
        <v>25</v>
      </c>
      <c r="AD10" s="590">
        <v>15</v>
      </c>
      <c r="AE10" s="590">
        <v>7</v>
      </c>
      <c r="AF10" s="590">
        <v>4</v>
      </c>
      <c r="AG10" s="590">
        <v>1</v>
      </c>
      <c r="AH10" s="590">
        <v>0</v>
      </c>
      <c r="AI10"/>
      <c r="AJ10"/>
      <c r="AK10"/>
    </row>
    <row r="11" spans="1:37" s="38" customFormat="1" ht="9.6" customHeight="1" x14ac:dyDescent="0.25">
      <c r="A11" s="167">
        <v>3</v>
      </c>
      <c r="B11" s="384" t="str">
        <f>IF($E11="","",VLOOKUP($E11,'1MD ELO (3)'!$A$7:$O$48,14))</f>
        <v/>
      </c>
      <c r="C11" s="384" t="str">
        <f>IF($E11="","",VLOOKUP($E11,'1MD ELO (3)'!$A$7:$O$48,15))</f>
        <v/>
      </c>
      <c r="D11" s="414" t="str">
        <f>IF($E11="","",VLOOKUP($E11,'1MD ELO (3)'!$A$7:$O$48,5))</f>
        <v/>
      </c>
      <c r="E11" s="155"/>
      <c r="F11" s="450" t="str">
        <f>UPPER(IF($E11="","",VLOOKUP($E11,'1MD ELO (3)'!$A$7:$O$48,2)))</f>
        <v/>
      </c>
      <c r="G11" s="450" t="str">
        <f>IF($E11="","",VLOOKUP($E11,'1MD ELO (3)'!$A$7:$O$48,3))</f>
        <v/>
      </c>
      <c r="H11" s="450"/>
      <c r="I11" s="450" t="str">
        <f>IF($E11="","",VLOOKUP($E11,'1MD ELO (3)'!$A$7:$O$48,4))</f>
        <v/>
      </c>
      <c r="J11" s="158"/>
      <c r="K11" s="157"/>
      <c r="L11" s="183"/>
      <c r="M11" s="157"/>
      <c r="N11" s="184"/>
      <c r="O11" s="182"/>
      <c r="P11" s="182"/>
      <c r="Q11" s="163"/>
      <c r="R11" s="164"/>
      <c r="S11" s="165"/>
      <c r="U11" s="174" t="str">
        <f>Birók!P25</f>
        <v xml:space="preserve"> </v>
      </c>
      <c r="Y11" s="599"/>
      <c r="Z11" s="599"/>
      <c r="AA11" s="599" t="s">
        <v>201</v>
      </c>
      <c r="AB11" s="590">
        <v>25</v>
      </c>
      <c r="AC11" s="590">
        <v>15</v>
      </c>
      <c r="AD11" s="590">
        <v>10</v>
      </c>
      <c r="AE11" s="590">
        <v>6</v>
      </c>
      <c r="AF11" s="590">
        <v>3</v>
      </c>
      <c r="AG11" s="590">
        <v>1</v>
      </c>
      <c r="AH11" s="590">
        <v>0</v>
      </c>
      <c r="AI11"/>
      <c r="AJ11"/>
      <c r="AK11"/>
    </row>
    <row r="12" spans="1:37" s="38" customFormat="1" ht="9.6" customHeight="1" x14ac:dyDescent="0.25">
      <c r="A12" s="167"/>
      <c r="B12" s="306"/>
      <c r="C12" s="306"/>
      <c r="D12" s="424"/>
      <c r="E12" s="178"/>
      <c r="F12" s="451"/>
      <c r="G12" s="451"/>
      <c r="H12" s="452"/>
      <c r="I12" s="453" t="s">
        <v>0</v>
      </c>
      <c r="J12" s="172"/>
      <c r="K12" s="173" t="str">
        <f>UPPER(IF(OR(J12="a",J12="as"),F11,IF(OR(J12="b",J12="bs"),F13,)))</f>
        <v/>
      </c>
      <c r="L12" s="185"/>
      <c r="M12" s="157"/>
      <c r="N12" s="184"/>
      <c r="O12" s="182"/>
      <c r="P12" s="182"/>
      <c r="Q12" s="163"/>
      <c r="R12" s="164"/>
      <c r="S12" s="165"/>
      <c r="U12" s="174" t="str">
        <f>Birók!P26</f>
        <v xml:space="preserve"> </v>
      </c>
      <c r="Y12" s="599"/>
      <c r="Z12" s="599"/>
      <c r="AA12" s="599" t="s">
        <v>206</v>
      </c>
      <c r="AB12" s="590">
        <v>15</v>
      </c>
      <c r="AC12" s="590">
        <v>10</v>
      </c>
      <c r="AD12" s="590">
        <v>6</v>
      </c>
      <c r="AE12" s="590">
        <v>3</v>
      </c>
      <c r="AF12" s="590">
        <v>1</v>
      </c>
      <c r="AG12" s="590">
        <v>0</v>
      </c>
      <c r="AH12" s="590">
        <v>0</v>
      </c>
      <c r="AI12"/>
      <c r="AJ12"/>
      <c r="AK12"/>
    </row>
    <row r="13" spans="1:37" s="38" customFormat="1" ht="9.6" customHeight="1" x14ac:dyDescent="0.25">
      <c r="A13" s="167">
        <v>4</v>
      </c>
      <c r="B13" s="384" t="str">
        <f>IF($E13="","",VLOOKUP($E13,'1MD ELO (3)'!$A$7:$O$48,14))</f>
        <v/>
      </c>
      <c r="C13" s="384" t="str">
        <f>IF($E13="","",VLOOKUP($E13,'1MD ELO (3)'!$A$7:$O$48,15))</f>
        <v/>
      </c>
      <c r="D13" s="414" t="str">
        <f>IF($E13="","",VLOOKUP($E13,'1MD ELO (3)'!$A$7:$O$48,5))</f>
        <v/>
      </c>
      <c r="E13" s="155"/>
      <c r="F13" s="450" t="str">
        <f>UPPER(IF($E13="","",VLOOKUP($E13,'1MD ELO (3)'!$A$7:$O$48,2)))</f>
        <v/>
      </c>
      <c r="G13" s="450" t="str">
        <f>IF($E13="","",VLOOKUP($E13,'1MD ELO (3)'!$A$7:$O$48,3))</f>
        <v/>
      </c>
      <c r="H13" s="450"/>
      <c r="I13" s="450" t="str">
        <f>IF($E13="","",VLOOKUP($E13,'1MD ELO (3)'!$A$7:$O$48,4))</f>
        <v/>
      </c>
      <c r="J13" s="186"/>
      <c r="K13" s="157"/>
      <c r="L13" s="157"/>
      <c r="M13" s="157"/>
      <c r="N13" s="184"/>
      <c r="O13" s="182"/>
      <c r="P13" s="182"/>
      <c r="Q13" s="163"/>
      <c r="R13" s="164"/>
      <c r="S13" s="165"/>
      <c r="U13" s="174" t="str">
        <f>Birók!P27</f>
        <v xml:space="preserve"> </v>
      </c>
      <c r="Y13" s="599"/>
      <c r="Z13" s="599"/>
      <c r="AA13" s="599" t="s">
        <v>202</v>
      </c>
      <c r="AB13" s="590">
        <v>10</v>
      </c>
      <c r="AC13" s="590">
        <v>6</v>
      </c>
      <c r="AD13" s="590">
        <v>3</v>
      </c>
      <c r="AE13" s="590">
        <v>1</v>
      </c>
      <c r="AF13" s="590">
        <v>0</v>
      </c>
      <c r="AG13" s="590">
        <v>0</v>
      </c>
      <c r="AH13" s="590">
        <v>0</v>
      </c>
      <c r="AI13"/>
      <c r="AJ13"/>
      <c r="AK13"/>
    </row>
    <row r="14" spans="1:37" s="38" customFormat="1" ht="9.6" customHeight="1" x14ac:dyDescent="0.25">
      <c r="A14" s="167"/>
      <c r="B14" s="306"/>
      <c r="C14" s="306"/>
      <c r="D14" s="424"/>
      <c r="E14" s="178"/>
      <c r="F14" s="451"/>
      <c r="G14" s="451"/>
      <c r="H14" s="452"/>
      <c r="I14" s="451"/>
      <c r="J14" s="179"/>
      <c r="K14" s="157"/>
      <c r="L14" s="157"/>
      <c r="M14" s="171" t="s">
        <v>0</v>
      </c>
      <c r="N14" s="180"/>
      <c r="O14" s="173" t="str">
        <f>UPPER(IF(OR(N14="a",N14="as"),M10,IF(OR(N14="b",N14="bs"),M18,)))</f>
        <v/>
      </c>
      <c r="P14" s="181"/>
      <c r="Q14" s="163"/>
      <c r="R14" s="164"/>
      <c r="S14" s="165"/>
      <c r="U14" s="174" t="str">
        <f>Birók!P28</f>
        <v xml:space="preserve"> </v>
      </c>
      <c r="Y14" s="599"/>
      <c r="Z14" s="599"/>
      <c r="AA14" s="599" t="s">
        <v>203</v>
      </c>
      <c r="AB14" s="590">
        <v>3</v>
      </c>
      <c r="AC14" s="590">
        <v>2</v>
      </c>
      <c r="AD14" s="590">
        <v>1</v>
      </c>
      <c r="AE14" s="590">
        <v>0</v>
      </c>
      <c r="AF14" s="590">
        <v>0</v>
      </c>
      <c r="AG14" s="590">
        <v>0</v>
      </c>
      <c r="AH14" s="590">
        <v>0</v>
      </c>
      <c r="AI14"/>
      <c r="AJ14"/>
      <c r="AK14"/>
    </row>
    <row r="15" spans="1:37" s="38" customFormat="1" ht="9.6" customHeight="1" x14ac:dyDescent="0.25">
      <c r="A15" s="167">
        <v>5</v>
      </c>
      <c r="B15" s="384" t="str">
        <f>IF($E15="","",VLOOKUP($E15,'1MD ELO (3)'!$A$7:$O$48,14))</f>
        <v/>
      </c>
      <c r="C15" s="384" t="str">
        <f>IF($E15="","",VLOOKUP($E15,'1MD ELO (3)'!$A$7:$O$48,15))</f>
        <v/>
      </c>
      <c r="D15" s="414" t="str">
        <f>IF($E15="","",VLOOKUP($E15,'1MD ELO (3)'!$A$7:$O$48,5))</f>
        <v/>
      </c>
      <c r="E15" s="155"/>
      <c r="F15" s="450" t="str">
        <f>UPPER(IF($E15="","",VLOOKUP($E15,'1MD ELO (3)'!$A$7:$O$48,2)))</f>
        <v/>
      </c>
      <c r="G15" s="450" t="str">
        <f>IF($E15="","",VLOOKUP($E15,'1MD ELO (3)'!$A$7:$O$48,3))</f>
        <v/>
      </c>
      <c r="H15" s="450"/>
      <c r="I15" s="450" t="str">
        <f>IF($E15="","",VLOOKUP($E15,'1MD ELO (3)'!$A$7:$O$48,4))</f>
        <v/>
      </c>
      <c r="J15" s="188"/>
      <c r="K15" s="157"/>
      <c r="L15" s="157"/>
      <c r="M15" s="157"/>
      <c r="N15" s="184"/>
      <c r="O15" s="157"/>
      <c r="P15" s="242"/>
      <c r="Q15" s="160"/>
      <c r="R15" s="162"/>
      <c r="S15" s="165"/>
      <c r="U15" s="174" t="str">
        <f>Birók!P29</f>
        <v xml:space="preserve"> </v>
      </c>
      <c r="Y15" s="599"/>
      <c r="Z15" s="599"/>
      <c r="AA15" s="599"/>
      <c r="AB15" s="599"/>
      <c r="AC15" s="599"/>
      <c r="AD15" s="599"/>
      <c r="AE15" s="599"/>
      <c r="AF15" s="599"/>
      <c r="AG15" s="599"/>
      <c r="AH15" s="599"/>
      <c r="AI15"/>
      <c r="AJ15"/>
      <c r="AK15"/>
    </row>
    <row r="16" spans="1:37" s="38" customFormat="1" ht="9.6" customHeight="1" thickBot="1" x14ac:dyDescent="0.3">
      <c r="A16" s="167"/>
      <c r="B16" s="306"/>
      <c r="C16" s="306"/>
      <c r="D16" s="424"/>
      <c r="E16" s="178"/>
      <c r="F16" s="451"/>
      <c r="G16" s="451"/>
      <c r="H16" s="452"/>
      <c r="I16" s="453" t="s">
        <v>0</v>
      </c>
      <c r="J16" s="172"/>
      <c r="K16" s="173" t="str">
        <f>UPPER(IF(OR(J16="a",J16="as"),F15,IF(OR(J16="b",J16="bs"),F17,)))</f>
        <v/>
      </c>
      <c r="L16" s="173"/>
      <c r="M16" s="157"/>
      <c r="N16" s="184"/>
      <c r="O16" s="160"/>
      <c r="P16" s="242"/>
      <c r="Q16" s="160"/>
      <c r="R16" s="162"/>
      <c r="S16" s="165"/>
      <c r="U16" s="189" t="str">
        <f>Birók!P30</f>
        <v>Egyik sem</v>
      </c>
      <c r="Y16" s="599"/>
      <c r="Z16" s="599"/>
      <c r="AA16" s="599" t="s">
        <v>164</v>
      </c>
      <c r="AB16" s="590">
        <v>150</v>
      </c>
      <c r="AC16" s="590">
        <v>120</v>
      </c>
      <c r="AD16" s="590">
        <v>90</v>
      </c>
      <c r="AE16" s="590">
        <v>60</v>
      </c>
      <c r="AF16" s="590">
        <v>40</v>
      </c>
      <c r="AG16" s="590">
        <v>25</v>
      </c>
      <c r="AH16" s="590">
        <v>15</v>
      </c>
      <c r="AI16"/>
      <c r="AJ16"/>
      <c r="AK16"/>
    </row>
    <row r="17" spans="1:37" s="38" customFormat="1" ht="9.6" customHeight="1" x14ac:dyDescent="0.25">
      <c r="A17" s="167">
        <v>6</v>
      </c>
      <c r="B17" s="384" t="str">
        <f>IF($E17="","",VLOOKUP($E17,'1MD ELO (3)'!$A$7:$O$48,14))</f>
        <v/>
      </c>
      <c r="C17" s="384" t="str">
        <f>IF($E17="","",VLOOKUP($E17,'1MD ELO (3)'!$A$7:$O$48,15))</f>
        <v/>
      </c>
      <c r="D17" s="414" t="str">
        <f>IF($E17="","",VLOOKUP($E17,'1MD ELO (3)'!$A$7:$O$48,5))</f>
        <v/>
      </c>
      <c r="E17" s="155"/>
      <c r="F17" s="450" t="str">
        <f>UPPER(IF($E17="","",VLOOKUP($E17,'1MD ELO (3)'!$A$7:$O$48,2)))</f>
        <v/>
      </c>
      <c r="G17" s="450" t="str">
        <f>IF($E17="","",VLOOKUP($E17,'1MD ELO (3)'!$A$7:$O$48,3))</f>
        <v/>
      </c>
      <c r="H17" s="450"/>
      <c r="I17" s="450" t="str">
        <f>IF($E17="","",VLOOKUP($E17,'1MD ELO (3)'!$A$7:$O$48,4))</f>
        <v/>
      </c>
      <c r="J17" s="176"/>
      <c r="K17" s="157"/>
      <c r="L17" s="177"/>
      <c r="M17" s="157"/>
      <c r="N17" s="184"/>
      <c r="O17" s="160"/>
      <c r="P17" s="242"/>
      <c r="Q17" s="160"/>
      <c r="R17" s="162"/>
      <c r="S17" s="165"/>
      <c r="Y17" s="599"/>
      <c r="Z17" s="599"/>
      <c r="AA17" s="599" t="s">
        <v>194</v>
      </c>
      <c r="AB17" s="590">
        <v>120</v>
      </c>
      <c r="AC17" s="590">
        <v>90</v>
      </c>
      <c r="AD17" s="590">
        <v>60</v>
      </c>
      <c r="AE17" s="590">
        <v>40</v>
      </c>
      <c r="AF17" s="590">
        <v>25</v>
      </c>
      <c r="AG17" s="590">
        <v>15</v>
      </c>
      <c r="AH17" s="590">
        <v>8</v>
      </c>
      <c r="AI17"/>
      <c r="AJ17"/>
      <c r="AK17"/>
    </row>
    <row r="18" spans="1:37" s="38" customFormat="1" ht="9.6" customHeight="1" x14ac:dyDescent="0.25">
      <c r="A18" s="167"/>
      <c r="B18" s="306"/>
      <c r="C18" s="306"/>
      <c r="D18" s="424"/>
      <c r="E18" s="178"/>
      <c r="F18" s="451"/>
      <c r="G18" s="451"/>
      <c r="H18" s="452"/>
      <c r="I18" s="451"/>
      <c r="J18" s="179"/>
      <c r="K18" s="171" t="s">
        <v>0</v>
      </c>
      <c r="L18" s="180"/>
      <c r="M18" s="173" t="str">
        <f>UPPER(IF(OR(L18="a",L18="as"),K16,IF(OR(L18="b",L18="bs"),K20,)))</f>
        <v/>
      </c>
      <c r="N18" s="190"/>
      <c r="O18" s="160"/>
      <c r="P18" s="242"/>
      <c r="Q18" s="160"/>
      <c r="R18" s="162"/>
      <c r="S18" s="165"/>
      <c r="Y18" s="599"/>
      <c r="Z18" s="599"/>
      <c r="AA18" s="599" t="s">
        <v>195</v>
      </c>
      <c r="AB18" s="590">
        <v>90</v>
      </c>
      <c r="AC18" s="590">
        <v>60</v>
      </c>
      <c r="AD18" s="590">
        <v>40</v>
      </c>
      <c r="AE18" s="590">
        <v>25</v>
      </c>
      <c r="AF18" s="590">
        <v>15</v>
      </c>
      <c r="AG18" s="590">
        <v>8</v>
      </c>
      <c r="AH18" s="590">
        <v>4</v>
      </c>
      <c r="AI18"/>
      <c r="AJ18"/>
      <c r="AK18"/>
    </row>
    <row r="19" spans="1:37" s="38" customFormat="1" ht="9.6" customHeight="1" x14ac:dyDescent="0.25">
      <c r="A19" s="167">
        <v>7</v>
      </c>
      <c r="B19" s="384" t="str">
        <f>IF($E19="","",VLOOKUP($E19,'1MD ELO (3)'!$A$7:$O$48,14))</f>
        <v/>
      </c>
      <c r="C19" s="384" t="str">
        <f>IF($E19="","",VLOOKUP($E19,'1MD ELO (3)'!$A$7:$O$48,15))</f>
        <v/>
      </c>
      <c r="D19" s="414" t="str">
        <f>IF($E19="","",VLOOKUP($E19,'1MD ELO (3)'!$A$7:$O$48,5))</f>
        <v/>
      </c>
      <c r="E19" s="155"/>
      <c r="F19" s="450" t="str">
        <f>UPPER(IF($E19="","",VLOOKUP($E19,'1MD ELO (3)'!$A$7:$O$48,2)))</f>
        <v/>
      </c>
      <c r="G19" s="450" t="str">
        <f>IF($E19="","",VLOOKUP($E19,'1MD ELO (3)'!$A$7:$O$48,3))</f>
        <v/>
      </c>
      <c r="H19" s="450"/>
      <c r="I19" s="450" t="str">
        <f>IF($E19="","",VLOOKUP($E19,'1MD ELO (3)'!$A$7:$O$48,4))</f>
        <v/>
      </c>
      <c r="J19" s="158"/>
      <c r="K19" s="157"/>
      <c r="L19" s="183"/>
      <c r="M19" s="157"/>
      <c r="N19" s="182"/>
      <c r="O19" s="160"/>
      <c r="P19" s="242"/>
      <c r="Q19" s="160"/>
      <c r="R19" s="162"/>
      <c r="S19" s="165"/>
      <c r="Y19" s="599"/>
      <c r="Z19" s="599"/>
      <c r="AA19" s="599" t="s">
        <v>196</v>
      </c>
      <c r="AB19" s="590">
        <v>60</v>
      </c>
      <c r="AC19" s="590">
        <v>40</v>
      </c>
      <c r="AD19" s="590">
        <v>25</v>
      </c>
      <c r="AE19" s="590">
        <v>15</v>
      </c>
      <c r="AF19" s="590">
        <v>8</v>
      </c>
      <c r="AG19" s="590">
        <v>4</v>
      </c>
      <c r="AH19" s="590">
        <v>2</v>
      </c>
      <c r="AI19"/>
      <c r="AJ19"/>
      <c r="AK19"/>
    </row>
    <row r="20" spans="1:37" s="38" customFormat="1" ht="9.6" customHeight="1" x14ac:dyDescent="0.25">
      <c r="A20" s="167"/>
      <c r="B20" s="306"/>
      <c r="C20" s="306"/>
      <c r="D20" s="424"/>
      <c r="E20" s="168"/>
      <c r="F20" s="169"/>
      <c r="G20" s="169"/>
      <c r="H20" s="170"/>
      <c r="I20" s="171" t="s">
        <v>0</v>
      </c>
      <c r="J20" s="172"/>
      <c r="K20" s="173" t="str">
        <f>UPPER(IF(OR(J20="a",J20="as"),F19,IF(OR(J20="b",J20="bs"),F21,)))</f>
        <v/>
      </c>
      <c r="L20" s="185"/>
      <c r="M20" s="157"/>
      <c r="N20" s="182"/>
      <c r="O20" s="160"/>
      <c r="P20" s="242"/>
      <c r="Q20" s="160"/>
      <c r="R20" s="162"/>
      <c r="S20" s="165"/>
      <c r="Y20" s="599"/>
      <c r="Z20" s="599"/>
      <c r="AA20" s="599" t="s">
        <v>197</v>
      </c>
      <c r="AB20" s="590">
        <v>40</v>
      </c>
      <c r="AC20" s="590">
        <v>25</v>
      </c>
      <c r="AD20" s="590">
        <v>15</v>
      </c>
      <c r="AE20" s="590">
        <v>8</v>
      </c>
      <c r="AF20" s="590">
        <v>4</v>
      </c>
      <c r="AG20" s="590">
        <v>2</v>
      </c>
      <c r="AH20" s="590">
        <v>1</v>
      </c>
      <c r="AI20"/>
      <c r="AJ20"/>
      <c r="AK20"/>
    </row>
    <row r="21" spans="1:37" s="38" customFormat="1" ht="9.6" customHeight="1" x14ac:dyDescent="0.25">
      <c r="A21" s="153">
        <v>8</v>
      </c>
      <c r="B21" s="384" t="str">
        <f>IF($E21="","",VLOOKUP($E21,'1MD ELO (3)'!$A$7:$O$48,14))</f>
        <v/>
      </c>
      <c r="C21" s="384" t="str">
        <f>IF($E21="","",VLOOKUP($E21,'1MD ELO (3)'!$A$7:$O$48,15))</f>
        <v/>
      </c>
      <c r="D21" s="414" t="str">
        <f>IF($E21="","",VLOOKUP($E21,'1MD ELO (3)'!$A$7:$O$48,5))</f>
        <v/>
      </c>
      <c r="E21" s="155"/>
      <c r="F21" s="156" t="str">
        <f>UPPER(IF($E21="","",VLOOKUP($E21,'1MD ELO (3)'!$A$7:$O$48,2)))</f>
        <v/>
      </c>
      <c r="G21" s="156" t="str">
        <f>IF($E21="","",VLOOKUP($E21,'1MD ELO (3)'!$A$7:$O$48,3))</f>
        <v/>
      </c>
      <c r="H21" s="156"/>
      <c r="I21" s="156" t="str">
        <f>IF($E21="","",VLOOKUP($E21,'1MD ELO (3)'!$A$7:$O$48,4))</f>
        <v/>
      </c>
      <c r="J21" s="186"/>
      <c r="K21" s="157"/>
      <c r="L21" s="157"/>
      <c r="M21" s="157"/>
      <c r="N21" s="182"/>
      <c r="O21" s="160"/>
      <c r="P21" s="242"/>
      <c r="Q21" s="160"/>
      <c r="R21" s="162"/>
      <c r="S21" s="165"/>
      <c r="Y21" s="599"/>
      <c r="Z21" s="599"/>
      <c r="AA21" s="599" t="s">
        <v>198</v>
      </c>
      <c r="AB21" s="590">
        <v>25</v>
      </c>
      <c r="AC21" s="590">
        <v>15</v>
      </c>
      <c r="AD21" s="590">
        <v>10</v>
      </c>
      <c r="AE21" s="590">
        <v>6</v>
      </c>
      <c r="AF21" s="590">
        <v>3</v>
      </c>
      <c r="AG21" s="590">
        <v>1</v>
      </c>
      <c r="AH21" s="590">
        <v>0</v>
      </c>
      <c r="AI21"/>
      <c r="AJ21"/>
      <c r="AK21"/>
    </row>
    <row r="22" spans="1:37" s="38" customFormat="1" ht="9.6" customHeight="1" x14ac:dyDescent="0.25">
      <c r="A22" s="167"/>
      <c r="B22" s="306"/>
      <c r="C22" s="306"/>
      <c r="D22" s="424"/>
      <c r="E22" s="168"/>
      <c r="F22" s="187"/>
      <c r="G22" s="187"/>
      <c r="H22" s="191"/>
      <c r="I22" s="187"/>
      <c r="J22" s="179"/>
      <c r="K22" s="157"/>
      <c r="L22" s="157"/>
      <c r="M22" s="157"/>
      <c r="N22" s="182"/>
      <c r="O22" s="171" t="s">
        <v>0</v>
      </c>
      <c r="P22" s="180"/>
      <c r="Q22" s="173" t="str">
        <f>UPPER(IF(OR(P22="a",P22="as"),O14,IF(OR(P22="b",P22="bs"),O30,)))</f>
        <v/>
      </c>
      <c r="R22" s="243"/>
      <c r="S22" s="165"/>
      <c r="Y22" s="599"/>
      <c r="Z22" s="599"/>
      <c r="AA22" s="599" t="s">
        <v>199</v>
      </c>
      <c r="AB22" s="590">
        <v>15</v>
      </c>
      <c r="AC22" s="590">
        <v>10</v>
      </c>
      <c r="AD22" s="590">
        <v>6</v>
      </c>
      <c r="AE22" s="590">
        <v>3</v>
      </c>
      <c r="AF22" s="590">
        <v>1</v>
      </c>
      <c r="AG22" s="590">
        <v>0</v>
      </c>
      <c r="AH22" s="590">
        <v>0</v>
      </c>
      <c r="AI22"/>
      <c r="AJ22"/>
      <c r="AK22"/>
    </row>
    <row r="23" spans="1:37" s="38" customFormat="1" ht="9.6" customHeight="1" x14ac:dyDescent="0.25">
      <c r="A23" s="153">
        <v>9</v>
      </c>
      <c r="B23" s="384" t="str">
        <f>IF($E23="","",VLOOKUP($E23,'1MD ELO (3)'!$A$7:$O$48,14))</f>
        <v/>
      </c>
      <c r="C23" s="384" t="str">
        <f>IF($E23="","",VLOOKUP($E23,'1MD ELO (3)'!$A$7:$O$48,15))</f>
        <v/>
      </c>
      <c r="D23" s="414" t="str">
        <f>IF($E23="","",VLOOKUP($E23,'1MD ELO (3)'!$A$7:$O$48,5))</f>
        <v/>
      </c>
      <c r="E23" s="155"/>
      <c r="F23" s="156" t="str">
        <f>UPPER(IF($E23="","",VLOOKUP($E23,'1MD ELO (3)'!$A$7:$O$48,2)))</f>
        <v/>
      </c>
      <c r="G23" s="156" t="str">
        <f>IF($E23="","",VLOOKUP($E23,'1MD ELO (3)'!$A$7:$O$48,3))</f>
        <v/>
      </c>
      <c r="H23" s="156"/>
      <c r="I23" s="156" t="str">
        <f>IF($E23="","",VLOOKUP($E23,'1MD ELO (3)'!$A$7:$O$48,4))</f>
        <v/>
      </c>
      <c r="J23" s="158"/>
      <c r="K23" s="157"/>
      <c r="L23" s="157"/>
      <c r="M23" s="157"/>
      <c r="N23" s="182"/>
      <c r="O23" s="160"/>
      <c r="P23" s="242"/>
      <c r="Q23" s="157"/>
      <c r="R23" s="242"/>
      <c r="S23" s="165"/>
      <c r="Y23" s="599"/>
      <c r="Z23" s="599"/>
      <c r="AA23" s="599" t="s">
        <v>200</v>
      </c>
      <c r="AB23" s="590">
        <v>10</v>
      </c>
      <c r="AC23" s="590">
        <v>6</v>
      </c>
      <c r="AD23" s="590">
        <v>3</v>
      </c>
      <c r="AE23" s="590">
        <v>1</v>
      </c>
      <c r="AF23" s="590">
        <v>0</v>
      </c>
      <c r="AG23" s="590">
        <v>0</v>
      </c>
      <c r="AH23" s="590">
        <v>0</v>
      </c>
      <c r="AI23"/>
      <c r="AJ23"/>
      <c r="AK23"/>
    </row>
    <row r="24" spans="1:37" s="38" customFormat="1" ht="9.6" customHeight="1" x14ac:dyDescent="0.25">
      <c r="A24" s="167"/>
      <c r="B24" s="306"/>
      <c r="C24" s="306"/>
      <c r="D24" s="424"/>
      <c r="E24" s="168"/>
      <c r="F24" s="169"/>
      <c r="G24" s="169"/>
      <c r="H24" s="170"/>
      <c r="I24" s="171" t="s">
        <v>0</v>
      </c>
      <c r="J24" s="172"/>
      <c r="K24" s="173" t="str">
        <f>UPPER(IF(OR(J24="a",J24="as"),F23,IF(OR(J24="b",J24="bs"),F25,)))</f>
        <v/>
      </c>
      <c r="L24" s="173"/>
      <c r="M24" s="157"/>
      <c r="N24" s="182"/>
      <c r="O24" s="160"/>
      <c r="P24" s="242"/>
      <c r="Q24" s="160"/>
      <c r="R24" s="242"/>
      <c r="S24" s="165"/>
      <c r="Y24" s="599"/>
      <c r="Z24" s="599"/>
      <c r="AA24" s="599" t="s">
        <v>201</v>
      </c>
      <c r="AB24" s="590">
        <v>6</v>
      </c>
      <c r="AC24" s="590">
        <v>3</v>
      </c>
      <c r="AD24" s="590">
        <v>1</v>
      </c>
      <c r="AE24" s="590">
        <v>0</v>
      </c>
      <c r="AF24" s="590">
        <v>0</v>
      </c>
      <c r="AG24" s="590">
        <v>0</v>
      </c>
      <c r="AH24" s="590">
        <v>0</v>
      </c>
      <c r="AI24"/>
      <c r="AJ24"/>
      <c r="AK24"/>
    </row>
    <row r="25" spans="1:37" s="38" customFormat="1" ht="9.6" customHeight="1" x14ac:dyDescent="0.25">
      <c r="A25" s="167">
        <v>10</v>
      </c>
      <c r="B25" s="384" t="str">
        <f>IF($E25="","",VLOOKUP($E25,'1MD ELO (3)'!$A$7:$O$48,14))</f>
        <v/>
      </c>
      <c r="C25" s="384" t="str">
        <f>IF($E25="","",VLOOKUP($E25,'1MD ELO (3)'!$A$7:$O$48,15))</f>
        <v/>
      </c>
      <c r="D25" s="414" t="str">
        <f>IF($E25="","",VLOOKUP($E25,'1MD ELO (3)'!$A$7:$O$48,5))</f>
        <v/>
      </c>
      <c r="E25" s="155"/>
      <c r="F25" s="450" t="str">
        <f>UPPER(IF($E25="","",VLOOKUP($E25,'1MD ELO (3)'!$A$7:$O$48,2)))</f>
        <v/>
      </c>
      <c r="G25" s="450" t="str">
        <f>IF($E25="","",VLOOKUP($E25,'1MD ELO (3)'!$A$7:$O$48,3))</f>
        <v/>
      </c>
      <c r="H25" s="450"/>
      <c r="I25" s="450" t="str">
        <f>IF($E25="","",VLOOKUP($E25,'1MD ELO (3)'!$A$7:$O$48,4))</f>
        <v/>
      </c>
      <c r="J25" s="176"/>
      <c r="K25" s="157"/>
      <c r="L25" s="177"/>
      <c r="M25" s="157"/>
      <c r="N25" s="182"/>
      <c r="O25" s="160"/>
      <c r="P25" s="242"/>
      <c r="Q25" s="160"/>
      <c r="R25" s="242"/>
      <c r="S25" s="165"/>
      <c r="Y25" s="599"/>
      <c r="Z25" s="599"/>
      <c r="AA25" s="599" t="s">
        <v>206</v>
      </c>
      <c r="AB25" s="590">
        <v>3</v>
      </c>
      <c r="AC25" s="590">
        <v>2</v>
      </c>
      <c r="AD25" s="590">
        <v>1</v>
      </c>
      <c r="AE25" s="590">
        <v>0</v>
      </c>
      <c r="AF25" s="590">
        <v>0</v>
      </c>
      <c r="AG25" s="590">
        <v>0</v>
      </c>
      <c r="AH25" s="590">
        <v>0</v>
      </c>
      <c r="AI25"/>
      <c r="AJ25"/>
      <c r="AK25"/>
    </row>
    <row r="26" spans="1:37" s="38" customFormat="1" ht="9.6" customHeight="1" x14ac:dyDescent="0.25">
      <c r="A26" s="167"/>
      <c r="B26" s="306"/>
      <c r="C26" s="306"/>
      <c r="D26" s="424"/>
      <c r="E26" s="178"/>
      <c r="F26" s="451"/>
      <c r="G26" s="451"/>
      <c r="H26" s="452"/>
      <c r="I26" s="451"/>
      <c r="J26" s="179"/>
      <c r="K26" s="171" t="s">
        <v>0</v>
      </c>
      <c r="L26" s="180"/>
      <c r="M26" s="173" t="str">
        <f>UPPER(IF(OR(L26="a",L26="as"),K24,IF(OR(L26="b",L26="bs"),K28,)))</f>
        <v/>
      </c>
      <c r="N26" s="181"/>
      <c r="O26" s="160"/>
      <c r="P26" s="242"/>
      <c r="Q26" s="160"/>
      <c r="R26" s="242"/>
      <c r="S26" s="165"/>
      <c r="Y26"/>
      <c r="Z26"/>
      <c r="AA26"/>
      <c r="AB26"/>
      <c r="AC26"/>
      <c r="AD26"/>
      <c r="AE26"/>
      <c r="AF26"/>
      <c r="AG26"/>
      <c r="AH26"/>
      <c r="AI26"/>
      <c r="AJ26"/>
      <c r="AK26"/>
    </row>
    <row r="27" spans="1:37" s="38" customFormat="1" ht="9.6" customHeight="1" x14ac:dyDescent="0.25">
      <c r="A27" s="167">
        <v>11</v>
      </c>
      <c r="B27" s="384" t="str">
        <f>IF($E27="","",VLOOKUP($E27,'1MD ELO (3)'!$A$7:$O$48,14))</f>
        <v/>
      </c>
      <c r="C27" s="384" t="str">
        <f>IF($E27="","",VLOOKUP($E27,'1MD ELO (3)'!$A$7:$O$48,15))</f>
        <v/>
      </c>
      <c r="D27" s="414" t="str">
        <f>IF($E27="","",VLOOKUP($E27,'1MD ELO (3)'!$A$7:$O$48,5))</f>
        <v/>
      </c>
      <c r="E27" s="155"/>
      <c r="F27" s="450" t="str">
        <f>UPPER(IF($E27="","",VLOOKUP($E27,'1MD ELO (3)'!$A$7:$O$48,2)))</f>
        <v/>
      </c>
      <c r="G27" s="450" t="str">
        <f>IF($E27="","",VLOOKUP($E27,'1MD ELO (3)'!$A$7:$O$48,3))</f>
        <v/>
      </c>
      <c r="H27" s="450"/>
      <c r="I27" s="450" t="str">
        <f>IF($E27="","",VLOOKUP($E27,'1MD ELO (3)'!$A$7:$O$48,4))</f>
        <v/>
      </c>
      <c r="J27" s="158"/>
      <c r="K27" s="157"/>
      <c r="L27" s="183"/>
      <c r="M27" s="157"/>
      <c r="N27" s="184"/>
      <c r="O27" s="160"/>
      <c r="P27" s="242"/>
      <c r="Q27" s="160"/>
      <c r="R27" s="242"/>
      <c r="S27" s="165"/>
      <c r="Y27"/>
      <c r="Z27"/>
      <c r="AA27"/>
      <c r="AB27"/>
      <c r="AC27"/>
      <c r="AD27"/>
      <c r="AE27"/>
      <c r="AF27"/>
      <c r="AG27"/>
      <c r="AH27"/>
      <c r="AI27"/>
      <c r="AJ27"/>
      <c r="AK27"/>
    </row>
    <row r="28" spans="1:37" s="38" customFormat="1" ht="9.6" customHeight="1" x14ac:dyDescent="0.25">
      <c r="A28" s="192"/>
      <c r="B28" s="306"/>
      <c r="C28" s="306"/>
      <c r="D28" s="424"/>
      <c r="E28" s="178"/>
      <c r="F28" s="451"/>
      <c r="G28" s="451"/>
      <c r="H28" s="452"/>
      <c r="I28" s="453" t="s">
        <v>0</v>
      </c>
      <c r="J28" s="172"/>
      <c r="K28" s="173" t="str">
        <f>UPPER(IF(OR(J28="a",J28="as"),F27,IF(OR(J28="b",J28="bs"),F29,)))</f>
        <v/>
      </c>
      <c r="L28" s="185"/>
      <c r="M28" s="157"/>
      <c r="N28" s="184"/>
      <c r="O28" s="160"/>
      <c r="P28" s="242"/>
      <c r="Q28" s="160"/>
      <c r="R28" s="242"/>
      <c r="S28" s="165"/>
    </row>
    <row r="29" spans="1:37" s="38" customFormat="1" ht="9.6" customHeight="1" x14ac:dyDescent="0.25">
      <c r="A29" s="167">
        <v>12</v>
      </c>
      <c r="B29" s="384" t="str">
        <f>IF($E29="","",VLOOKUP($E29,'1MD ELO (3)'!$A$7:$O$48,14))</f>
        <v/>
      </c>
      <c r="C29" s="384" t="str">
        <f>IF($E29="","",VLOOKUP($E29,'1MD ELO (3)'!$A$7:$O$48,15))</f>
        <v/>
      </c>
      <c r="D29" s="414" t="str">
        <f>IF($E29="","",VLOOKUP($E29,'1MD ELO (3)'!$A$7:$O$48,5))</f>
        <v/>
      </c>
      <c r="E29" s="155"/>
      <c r="F29" s="450" t="str">
        <f>UPPER(IF($E29="","",VLOOKUP($E29,'1MD ELO (3)'!$A$7:$O$48,2)))</f>
        <v/>
      </c>
      <c r="G29" s="450" t="str">
        <f>IF($E29="","",VLOOKUP($E29,'1MD ELO (3)'!$A$7:$O$48,3))</f>
        <v/>
      </c>
      <c r="H29" s="450"/>
      <c r="I29" s="450" t="str">
        <f>IF($E29="","",VLOOKUP($E29,'1MD ELO (3)'!$A$7:$O$48,4))</f>
        <v/>
      </c>
      <c r="J29" s="186"/>
      <c r="K29" s="157"/>
      <c r="L29" s="157"/>
      <c r="M29" s="157"/>
      <c r="N29" s="184"/>
      <c r="O29" s="160"/>
      <c r="P29" s="242"/>
      <c r="Q29" s="160"/>
      <c r="R29" s="242"/>
      <c r="S29" s="165"/>
    </row>
    <row r="30" spans="1:37" s="38" customFormat="1" ht="9.6" customHeight="1" x14ac:dyDescent="0.25">
      <c r="A30" s="167"/>
      <c r="B30" s="306"/>
      <c r="C30" s="306"/>
      <c r="D30" s="424"/>
      <c r="E30" s="178"/>
      <c r="F30" s="451"/>
      <c r="G30" s="451"/>
      <c r="H30" s="452"/>
      <c r="I30" s="451"/>
      <c r="J30" s="179"/>
      <c r="K30" s="157"/>
      <c r="L30" s="157"/>
      <c r="M30" s="171" t="s">
        <v>0</v>
      </c>
      <c r="N30" s="180"/>
      <c r="O30" s="173" t="str">
        <f>UPPER(IF(OR(N30="a",N30="as"),M26,IF(OR(N30="b",N30="bs"),M34,)))</f>
        <v/>
      </c>
      <c r="P30" s="244"/>
      <c r="Q30" s="160"/>
      <c r="R30" s="242"/>
      <c r="S30" s="165"/>
    </row>
    <row r="31" spans="1:37" s="38" customFormat="1" ht="9.6" customHeight="1" x14ac:dyDescent="0.25">
      <c r="A31" s="167">
        <v>13</v>
      </c>
      <c r="B31" s="384" t="str">
        <f>IF($E31="","",VLOOKUP($E31,'1MD ELO (3)'!$A$7:$O$48,14))</f>
        <v/>
      </c>
      <c r="C31" s="384" t="str">
        <f>IF($E31="","",VLOOKUP($E31,'1MD ELO (3)'!$A$7:$O$48,15))</f>
        <v/>
      </c>
      <c r="D31" s="414" t="str">
        <f>IF($E31="","",VLOOKUP($E31,'1MD ELO (3)'!$A$7:$O$48,5))</f>
        <v/>
      </c>
      <c r="E31" s="155"/>
      <c r="F31" s="450" t="str">
        <f>UPPER(IF($E31="","",VLOOKUP($E31,'1MD ELO (3)'!$A$7:$O$48,2)))</f>
        <v/>
      </c>
      <c r="G31" s="450" t="str">
        <f>IF($E31="","",VLOOKUP($E31,'1MD ELO (3)'!$A$7:$O$48,3))</f>
        <v/>
      </c>
      <c r="H31" s="450"/>
      <c r="I31" s="450" t="str">
        <f>IF($E31="","",VLOOKUP($E31,'1MD ELO (3)'!$A$7:$O$48,4))</f>
        <v/>
      </c>
      <c r="J31" s="188"/>
      <c r="K31" s="157"/>
      <c r="L31" s="157"/>
      <c r="M31" s="157"/>
      <c r="N31" s="184"/>
      <c r="O31" s="157"/>
      <c r="P31" s="162"/>
      <c r="Q31" s="160"/>
      <c r="R31" s="242"/>
      <c r="S31" s="165"/>
    </row>
    <row r="32" spans="1:37" s="38" customFormat="1" ht="9.6" customHeight="1" x14ac:dyDescent="0.25">
      <c r="A32" s="167"/>
      <c r="B32" s="306"/>
      <c r="C32" s="306"/>
      <c r="D32" s="424"/>
      <c r="E32" s="178"/>
      <c r="F32" s="451"/>
      <c r="G32" s="451"/>
      <c r="H32" s="452"/>
      <c r="I32" s="453" t="s">
        <v>0</v>
      </c>
      <c r="J32" s="172"/>
      <c r="K32" s="173" t="str">
        <f>UPPER(IF(OR(J32="a",J32="as"),F31,IF(OR(J32="b",J32="bs"),F33,)))</f>
        <v/>
      </c>
      <c r="L32" s="173"/>
      <c r="M32" s="157"/>
      <c r="N32" s="184"/>
      <c r="O32" s="160"/>
      <c r="P32" s="162"/>
      <c r="Q32" s="160"/>
      <c r="R32" s="242"/>
      <c r="S32" s="165"/>
    </row>
    <row r="33" spans="1:19" s="38" customFormat="1" ht="9.6" customHeight="1" x14ac:dyDescent="0.25">
      <c r="A33" s="167">
        <v>14</v>
      </c>
      <c r="B33" s="384" t="str">
        <f>IF($E33="","",VLOOKUP($E33,'1MD ELO (3)'!$A$7:$O$48,14))</f>
        <v/>
      </c>
      <c r="C33" s="384" t="str">
        <f>IF($E33="","",VLOOKUP($E33,'1MD ELO (3)'!$A$7:$O$48,15))</f>
        <v/>
      </c>
      <c r="D33" s="414" t="str">
        <f>IF($E33="","",VLOOKUP($E33,'1MD ELO (3)'!$A$7:$O$48,5))</f>
        <v/>
      </c>
      <c r="E33" s="155"/>
      <c r="F33" s="450" t="str">
        <f>UPPER(IF($E33="","",VLOOKUP($E33,'1MD ELO (3)'!$A$7:$O$48,2)))</f>
        <v/>
      </c>
      <c r="G33" s="450" t="str">
        <f>IF($E33="","",VLOOKUP($E33,'1MD ELO (3)'!$A$7:$O$48,3))</f>
        <v/>
      </c>
      <c r="H33" s="450"/>
      <c r="I33" s="450" t="str">
        <f>IF($E33="","",VLOOKUP($E33,'1MD ELO (3)'!$A$7:$O$48,4))</f>
        <v/>
      </c>
      <c r="J33" s="176"/>
      <c r="K33" s="157"/>
      <c r="L33" s="177"/>
      <c r="M33" s="157"/>
      <c r="N33" s="184"/>
      <c r="O33" s="160"/>
      <c r="P33" s="162"/>
      <c r="Q33" s="160"/>
      <c r="R33" s="242"/>
      <c r="S33" s="165"/>
    </row>
    <row r="34" spans="1:19" s="38" customFormat="1" ht="9.6" customHeight="1" x14ac:dyDescent="0.25">
      <c r="A34" s="167"/>
      <c r="B34" s="306"/>
      <c r="C34" s="306"/>
      <c r="D34" s="424"/>
      <c r="E34" s="178"/>
      <c r="F34" s="451"/>
      <c r="G34" s="451"/>
      <c r="H34" s="452"/>
      <c r="I34" s="451"/>
      <c r="J34" s="179"/>
      <c r="K34" s="171" t="s">
        <v>0</v>
      </c>
      <c r="L34" s="180"/>
      <c r="M34" s="173" t="str">
        <f>UPPER(IF(OR(L34="a",L34="as"),K32,IF(OR(L34="b",L34="bs"),K36,)))</f>
        <v/>
      </c>
      <c r="N34" s="190"/>
      <c r="O34" s="160"/>
      <c r="P34" s="162"/>
      <c r="Q34" s="160"/>
      <c r="R34" s="242"/>
      <c r="S34" s="165"/>
    </row>
    <row r="35" spans="1:19" s="38" customFormat="1" ht="9.6" customHeight="1" x14ac:dyDescent="0.25">
      <c r="A35" s="167">
        <v>15</v>
      </c>
      <c r="B35" s="384" t="str">
        <f>IF($E35="","",VLOOKUP($E35,'1MD ELO (3)'!$A$7:$O$48,14))</f>
        <v/>
      </c>
      <c r="C35" s="384" t="str">
        <f>IF($E35="","",VLOOKUP($E35,'1MD ELO (3)'!$A$7:$O$48,15))</f>
        <v/>
      </c>
      <c r="D35" s="414" t="str">
        <f>IF($E35="","",VLOOKUP($E35,'1MD ELO (3)'!$A$7:$O$48,5))</f>
        <v/>
      </c>
      <c r="E35" s="155"/>
      <c r="F35" s="450" t="str">
        <f>UPPER(IF($E35="","",VLOOKUP($E35,'1MD ELO (3)'!$A$7:$O$48,2)))</f>
        <v/>
      </c>
      <c r="G35" s="450" t="str">
        <f>IF($E35="","",VLOOKUP($E35,'1MD ELO (3)'!$A$7:$O$48,3))</f>
        <v/>
      </c>
      <c r="H35" s="450"/>
      <c r="I35" s="450" t="str">
        <f>IF($E35="","",VLOOKUP($E35,'1MD ELO (3)'!$A$7:$O$48,4))</f>
        <v/>
      </c>
      <c r="J35" s="158"/>
      <c r="K35" s="157"/>
      <c r="L35" s="183"/>
      <c r="M35" s="157"/>
      <c r="N35" s="182"/>
      <c r="O35" s="160"/>
      <c r="P35" s="162"/>
      <c r="Q35" s="160"/>
      <c r="R35" s="242"/>
      <c r="S35" s="165"/>
    </row>
    <row r="36" spans="1:19" s="38" customFormat="1" ht="9.6" customHeight="1" x14ac:dyDescent="0.25">
      <c r="A36" s="167"/>
      <c r="B36" s="306"/>
      <c r="C36" s="306"/>
      <c r="D36" s="424"/>
      <c r="E36" s="168"/>
      <c r="F36" s="169"/>
      <c r="G36" s="169"/>
      <c r="H36" s="170"/>
      <c r="I36" s="171" t="s">
        <v>0</v>
      </c>
      <c r="J36" s="172"/>
      <c r="K36" s="173" t="str">
        <f>UPPER(IF(OR(J36="a",J36="as"),F35,IF(OR(J36="b",J36="bs"),F37,)))</f>
        <v/>
      </c>
      <c r="L36" s="185"/>
      <c r="M36" s="157"/>
      <c r="N36" s="182"/>
      <c r="O36" s="160"/>
      <c r="P36" s="162"/>
      <c r="Q36" s="160"/>
      <c r="R36" s="242"/>
      <c r="S36" s="165"/>
    </row>
    <row r="37" spans="1:19" s="38" customFormat="1" ht="9.6" customHeight="1" x14ac:dyDescent="0.25">
      <c r="A37" s="153">
        <v>16</v>
      </c>
      <c r="B37" s="384" t="str">
        <f>IF($E37="","",VLOOKUP($E37,'1MD ELO (3)'!$A$7:$O$48,14))</f>
        <v/>
      </c>
      <c r="C37" s="384" t="str">
        <f>IF($E37="","",VLOOKUP($E37,'1MD ELO (3)'!$A$7:$O$48,15))</f>
        <v/>
      </c>
      <c r="D37" s="414" t="str">
        <f>IF($E37="","",VLOOKUP($E37,'1MD ELO (3)'!$A$7:$O$48,5))</f>
        <v/>
      </c>
      <c r="E37" s="155"/>
      <c r="F37" s="156" t="str">
        <f>UPPER(IF($E37="","",VLOOKUP($E37,'1MD ELO (3)'!$A$7:$O$48,2)))</f>
        <v/>
      </c>
      <c r="G37" s="156" t="str">
        <f>IF($E37="","",VLOOKUP($E37,'1MD ELO (3)'!$A$7:$O$48,3))</f>
        <v/>
      </c>
      <c r="H37" s="156"/>
      <c r="I37" s="156" t="str">
        <f>IF($E37="","",VLOOKUP($E37,'1MD ELO (3)'!$A$7:$O$48,4))</f>
        <v/>
      </c>
      <c r="J37" s="186"/>
      <c r="K37" s="157"/>
      <c r="L37" s="157"/>
      <c r="M37" s="157"/>
      <c r="N37" s="182"/>
      <c r="O37" s="162"/>
      <c r="P37" s="162"/>
      <c r="Q37" s="160"/>
      <c r="R37" s="242"/>
      <c r="S37" s="165"/>
    </row>
    <row r="38" spans="1:19" s="38" customFormat="1" ht="9.6" customHeight="1" x14ac:dyDescent="0.25">
      <c r="A38" s="167"/>
      <c r="B38" s="306"/>
      <c r="C38" s="306"/>
      <c r="D38" s="424"/>
      <c r="E38" s="168"/>
      <c r="F38" s="169"/>
      <c r="G38" s="169"/>
      <c r="H38" s="170"/>
      <c r="I38" s="169"/>
      <c r="J38" s="179"/>
      <c r="K38" s="157"/>
      <c r="L38" s="157"/>
      <c r="M38" s="157"/>
      <c r="N38" s="182"/>
      <c r="O38" s="437" t="s">
        <v>132</v>
      </c>
      <c r="P38" s="246"/>
      <c r="Q38" s="173" t="str">
        <f>UPPER(IF(OR(P39="a",P39="as"),Q22,IF(OR(P39="b",P39="bs"),Q54,)))</f>
        <v/>
      </c>
      <c r="R38" s="247"/>
      <c r="S38" s="165"/>
    </row>
    <row r="39" spans="1:19" s="38" customFormat="1" ht="9.6" customHeight="1" x14ac:dyDescent="0.25">
      <c r="A39" s="153">
        <v>17</v>
      </c>
      <c r="B39" s="384" t="str">
        <f>IF($E39="","",VLOOKUP($E39,'1MD ELO (3)'!$A$7:$O$48,14))</f>
        <v/>
      </c>
      <c r="C39" s="384" t="str">
        <f>IF($E39="","",VLOOKUP($E39,'1MD ELO (3)'!$A$7:$O$48,15))</f>
        <v/>
      </c>
      <c r="D39" s="414" t="str">
        <f>IF($E39="","",VLOOKUP($E39,'1MD ELO (3)'!$A$7:$O$48,5))</f>
        <v/>
      </c>
      <c r="E39" s="155"/>
      <c r="F39" s="156" t="str">
        <f>UPPER(IF($E39="","",VLOOKUP($E39,'1MD ELO (3)'!$A$7:$O$48,2)))</f>
        <v/>
      </c>
      <c r="G39" s="156" t="str">
        <f>IF($E39="","",VLOOKUP($E39,'1MD ELO (3)'!$A$7:$O$48,3))</f>
        <v/>
      </c>
      <c r="H39" s="156"/>
      <c r="I39" s="156" t="str">
        <f>IF($E39="","",VLOOKUP($E39,'1MD ELO (3)'!$A$7:$O$48,4))</f>
        <v/>
      </c>
      <c r="J39" s="158"/>
      <c r="K39" s="157"/>
      <c r="L39" s="157"/>
      <c r="M39" s="157"/>
      <c r="N39" s="182"/>
      <c r="O39" s="171" t="s">
        <v>0</v>
      </c>
      <c r="P39" s="248"/>
      <c r="Q39" s="157"/>
      <c r="R39" s="242"/>
      <c r="S39" s="165"/>
    </row>
    <row r="40" spans="1:19" s="38" customFormat="1" ht="9.6" customHeight="1" x14ac:dyDescent="0.25">
      <c r="A40" s="167"/>
      <c r="B40" s="306"/>
      <c r="C40" s="306"/>
      <c r="D40" s="424"/>
      <c r="E40" s="168"/>
      <c r="F40" s="169"/>
      <c r="G40" s="169"/>
      <c r="H40" s="170"/>
      <c r="I40" s="171" t="s">
        <v>0</v>
      </c>
      <c r="J40" s="172"/>
      <c r="K40" s="173" t="str">
        <f>UPPER(IF(OR(J40="a",J40="as"),F39,IF(OR(J40="b",J40="bs"),F41,)))</f>
        <v/>
      </c>
      <c r="L40" s="173"/>
      <c r="M40" s="157"/>
      <c r="N40" s="182"/>
      <c r="O40" s="160"/>
      <c r="P40" s="162"/>
      <c r="Q40" s="160"/>
      <c r="R40" s="242"/>
      <c r="S40" s="165"/>
    </row>
    <row r="41" spans="1:19" s="38" customFormat="1" ht="9.6" customHeight="1" x14ac:dyDescent="0.25">
      <c r="A41" s="167">
        <v>18</v>
      </c>
      <c r="B41" s="384" t="str">
        <f>IF($E41="","",VLOOKUP($E41,'1MD ELO (3)'!$A$7:$O$48,14))</f>
        <v/>
      </c>
      <c r="C41" s="384" t="str">
        <f>IF($E41="","",VLOOKUP($E41,'1MD ELO (3)'!$A$7:$O$48,15))</f>
        <v/>
      </c>
      <c r="D41" s="414" t="str">
        <f>IF($E41="","",VLOOKUP($E41,'1MD ELO (3)'!$A$7:$O$48,5))</f>
        <v/>
      </c>
      <c r="E41" s="155"/>
      <c r="F41" s="450" t="str">
        <f>UPPER(IF($E41="","",VLOOKUP($E41,'1MD ELO (3)'!$A$7:$O$48,2)))</f>
        <v/>
      </c>
      <c r="G41" s="450" t="str">
        <f>IF($E41="","",VLOOKUP($E41,'1MD ELO (3)'!$A$7:$O$48,3))</f>
        <v/>
      </c>
      <c r="H41" s="450"/>
      <c r="I41" s="450" t="str">
        <f>IF($E41="","",VLOOKUP($E41,'1MD ELO (3)'!$A$7:$O$48,4))</f>
        <v/>
      </c>
      <c r="J41" s="176"/>
      <c r="K41" s="157"/>
      <c r="L41" s="177"/>
      <c r="M41" s="157"/>
      <c r="N41" s="182"/>
      <c r="O41" s="160"/>
      <c r="P41" s="162"/>
      <c r="Q41" s="772" t="str">
        <f>IF(Y3="","",CONCATENATE(AB1," pont"))</f>
        <v/>
      </c>
      <c r="R41" s="773"/>
      <c r="S41" s="165"/>
    </row>
    <row r="42" spans="1:19" s="38" customFormat="1" ht="9.6" customHeight="1" x14ac:dyDescent="0.25">
      <c r="A42" s="167"/>
      <c r="B42" s="306"/>
      <c r="C42" s="306"/>
      <c r="D42" s="424"/>
      <c r="E42" s="178"/>
      <c r="F42" s="451"/>
      <c r="G42" s="451"/>
      <c r="H42" s="452"/>
      <c r="I42" s="451"/>
      <c r="J42" s="179"/>
      <c r="K42" s="171" t="s">
        <v>0</v>
      </c>
      <c r="L42" s="180"/>
      <c r="M42" s="173" t="str">
        <f>UPPER(IF(OR(L42="a",L42="as"),K40,IF(OR(L42="b",L42="bs"),K44,)))</f>
        <v/>
      </c>
      <c r="N42" s="181"/>
      <c r="O42" s="160"/>
      <c r="P42" s="162"/>
      <c r="Q42" s="160"/>
      <c r="R42" s="242"/>
      <c r="S42" s="165"/>
    </row>
    <row r="43" spans="1:19" s="38" customFormat="1" ht="9.6" customHeight="1" x14ac:dyDescent="0.25">
      <c r="A43" s="167">
        <v>19</v>
      </c>
      <c r="B43" s="384" t="str">
        <f>IF($E43="","",VLOOKUP($E43,'1MD ELO (3)'!$A$7:$O$48,14))</f>
        <v/>
      </c>
      <c r="C43" s="384" t="str">
        <f>IF($E43="","",VLOOKUP($E43,'1MD ELO (3)'!$A$7:$O$48,15))</f>
        <v/>
      </c>
      <c r="D43" s="414" t="str">
        <f>IF($E43="","",VLOOKUP($E43,'1MD ELO (3)'!$A$7:$O$48,5))</f>
        <v/>
      </c>
      <c r="E43" s="155"/>
      <c r="F43" s="450" t="str">
        <f>UPPER(IF($E43="","",VLOOKUP($E43,'1MD ELO (3)'!$A$7:$O$48,2)))</f>
        <v/>
      </c>
      <c r="G43" s="450" t="str">
        <f>IF($E43="","",VLOOKUP($E43,'1MD ELO (3)'!$A$7:$O$48,3))</f>
        <v/>
      </c>
      <c r="H43" s="450"/>
      <c r="I43" s="450" t="str">
        <f>IF($E43="","",VLOOKUP($E43,'1MD ELO (3)'!$A$7:$O$48,4))</f>
        <v/>
      </c>
      <c r="J43" s="158"/>
      <c r="K43" s="157"/>
      <c r="L43" s="183"/>
      <c r="M43" s="157"/>
      <c r="N43" s="184"/>
      <c r="O43" s="160"/>
      <c r="P43" s="162"/>
      <c r="Q43" s="160"/>
      <c r="R43" s="242"/>
      <c r="S43" s="165"/>
    </row>
    <row r="44" spans="1:19" s="38" customFormat="1" ht="9.6" customHeight="1" x14ac:dyDescent="0.25">
      <c r="A44" s="167"/>
      <c r="B44" s="306"/>
      <c r="C44" s="306"/>
      <c r="D44" s="424"/>
      <c r="E44" s="178"/>
      <c r="F44" s="451"/>
      <c r="G44" s="451"/>
      <c r="H44" s="452"/>
      <c r="I44" s="453" t="s">
        <v>0</v>
      </c>
      <c r="J44" s="172"/>
      <c r="K44" s="173" t="str">
        <f>UPPER(IF(OR(J44="a",J44="as"),F43,IF(OR(J44="b",J44="bs"),F45,)))</f>
        <v/>
      </c>
      <c r="L44" s="185"/>
      <c r="M44" s="157"/>
      <c r="N44" s="184"/>
      <c r="O44" s="160"/>
      <c r="P44" s="162"/>
      <c r="Q44" s="160"/>
      <c r="R44" s="242"/>
      <c r="S44" s="165"/>
    </row>
    <row r="45" spans="1:19" s="38" customFormat="1" ht="9.6" customHeight="1" x14ac:dyDescent="0.25">
      <c r="A45" s="167">
        <v>20</v>
      </c>
      <c r="B45" s="384" t="str">
        <f>IF($E45="","",VLOOKUP($E45,'1MD ELO (3)'!$A$7:$O$48,14))</f>
        <v/>
      </c>
      <c r="C45" s="384" t="str">
        <f>IF($E45="","",VLOOKUP($E45,'1MD ELO (3)'!$A$7:$O$48,15))</f>
        <v/>
      </c>
      <c r="D45" s="414" t="str">
        <f>IF($E45="","",VLOOKUP($E45,'1MD ELO (3)'!$A$7:$O$48,5))</f>
        <v/>
      </c>
      <c r="E45" s="155"/>
      <c r="F45" s="450" t="str">
        <f>UPPER(IF($E45="","",VLOOKUP($E45,'1MD ELO (3)'!$A$7:$O$48,2)))</f>
        <v/>
      </c>
      <c r="G45" s="450" t="str">
        <f>IF($E45="","",VLOOKUP($E45,'1MD ELO (3)'!$A$7:$O$48,3))</f>
        <v/>
      </c>
      <c r="H45" s="450"/>
      <c r="I45" s="450" t="str">
        <f>IF($E45="","",VLOOKUP($E45,'1MD ELO (3)'!$A$7:$O$48,4))</f>
        <v/>
      </c>
      <c r="J45" s="186"/>
      <c r="K45" s="157"/>
      <c r="L45" s="157"/>
      <c r="M45" s="157"/>
      <c r="N45" s="184"/>
      <c r="O45" s="160"/>
      <c r="P45" s="162"/>
      <c r="Q45" s="160"/>
      <c r="R45" s="242"/>
      <c r="S45" s="165"/>
    </row>
    <row r="46" spans="1:19" s="38" customFormat="1" ht="9.6" customHeight="1" x14ac:dyDescent="0.25">
      <c r="A46" s="167"/>
      <c r="B46" s="306"/>
      <c r="C46" s="306"/>
      <c r="D46" s="424"/>
      <c r="E46" s="178"/>
      <c r="F46" s="451"/>
      <c r="G46" s="451"/>
      <c r="H46" s="452"/>
      <c r="I46" s="451"/>
      <c r="J46" s="179"/>
      <c r="K46" s="157"/>
      <c r="L46" s="157"/>
      <c r="M46" s="171" t="s">
        <v>0</v>
      </c>
      <c r="N46" s="180"/>
      <c r="O46" s="173" t="str">
        <f>UPPER(IF(OR(N46="a",N46="as"),M42,IF(OR(N46="b",N46="bs"),M50,)))</f>
        <v/>
      </c>
      <c r="P46" s="243"/>
      <c r="Q46" s="160"/>
      <c r="R46" s="242"/>
      <c r="S46" s="165"/>
    </row>
    <row r="47" spans="1:19" s="38" customFormat="1" ht="9.6" customHeight="1" x14ac:dyDescent="0.25">
      <c r="A47" s="167">
        <v>21</v>
      </c>
      <c r="B47" s="384" t="str">
        <f>IF($E47="","",VLOOKUP($E47,'1MD ELO (3)'!$A$7:$O$48,14))</f>
        <v/>
      </c>
      <c r="C47" s="384" t="str">
        <f>IF($E47="","",VLOOKUP($E47,'1MD ELO (3)'!$A$7:$O$48,15))</f>
        <v/>
      </c>
      <c r="D47" s="414" t="str">
        <f>IF($E47="","",VLOOKUP($E47,'1MD ELO (3)'!$A$7:$O$48,5))</f>
        <v/>
      </c>
      <c r="E47" s="155"/>
      <c r="F47" s="450" t="str">
        <f>UPPER(IF($E47="","",VLOOKUP($E47,'1MD ELO (3)'!$A$7:$O$48,2)))</f>
        <v/>
      </c>
      <c r="G47" s="450" t="str">
        <f>IF($E47="","",VLOOKUP($E47,'1MD ELO (3)'!$A$7:$O$48,3))</f>
        <v/>
      </c>
      <c r="H47" s="450"/>
      <c r="I47" s="450" t="str">
        <f>IF($E47="","",VLOOKUP($E47,'1MD ELO (3)'!$A$7:$O$48,4))</f>
        <v/>
      </c>
      <c r="J47" s="188"/>
      <c r="K47" s="157"/>
      <c r="L47" s="157"/>
      <c r="M47" s="157"/>
      <c r="N47" s="184"/>
      <c r="O47" s="157"/>
      <c r="P47" s="242"/>
      <c r="Q47" s="160"/>
      <c r="R47" s="242"/>
      <c r="S47" s="165"/>
    </row>
    <row r="48" spans="1:19" s="38" customFormat="1" ht="9.6" customHeight="1" x14ac:dyDescent="0.25">
      <c r="A48" s="167"/>
      <c r="B48" s="306"/>
      <c r="C48" s="306"/>
      <c r="D48" s="424"/>
      <c r="E48" s="178"/>
      <c r="F48" s="451"/>
      <c r="G48" s="451"/>
      <c r="H48" s="452"/>
      <c r="I48" s="453" t="s">
        <v>0</v>
      </c>
      <c r="J48" s="172"/>
      <c r="K48" s="173" t="str">
        <f>UPPER(IF(OR(J48="a",J48="as"),F47,IF(OR(J48="b",J48="bs"),F49,)))</f>
        <v/>
      </c>
      <c r="L48" s="173"/>
      <c r="M48" s="157"/>
      <c r="N48" s="184"/>
      <c r="O48" s="160"/>
      <c r="P48" s="242"/>
      <c r="Q48" s="160"/>
      <c r="R48" s="242"/>
      <c r="S48" s="165"/>
    </row>
    <row r="49" spans="1:19" s="38" customFormat="1" ht="9.6" customHeight="1" x14ac:dyDescent="0.25">
      <c r="A49" s="167">
        <v>22</v>
      </c>
      <c r="B49" s="384" t="str">
        <f>IF($E49="","",VLOOKUP($E49,'1MD ELO (3)'!$A$7:$O$48,14))</f>
        <v/>
      </c>
      <c r="C49" s="384" t="str">
        <f>IF($E49="","",VLOOKUP($E49,'1MD ELO (3)'!$A$7:$O$48,15))</f>
        <v/>
      </c>
      <c r="D49" s="414" t="str">
        <f>IF($E49="","",VLOOKUP($E49,'1MD ELO (3)'!$A$7:$O$48,5))</f>
        <v/>
      </c>
      <c r="E49" s="155"/>
      <c r="F49" s="450" t="str">
        <f>UPPER(IF($E49="","",VLOOKUP($E49,'1MD ELO (3)'!$A$7:$O$48,2)))</f>
        <v/>
      </c>
      <c r="G49" s="450" t="str">
        <f>IF($E49="","",VLOOKUP($E49,'1MD ELO (3)'!$A$7:$O$48,3))</f>
        <v/>
      </c>
      <c r="H49" s="450"/>
      <c r="I49" s="450" t="str">
        <f>IF($E49="","",VLOOKUP($E49,'1MD ELO (3)'!$A$7:$O$48,4))</f>
        <v/>
      </c>
      <c r="J49" s="176"/>
      <c r="K49" s="157"/>
      <c r="L49" s="177"/>
      <c r="M49" s="157"/>
      <c r="N49" s="184"/>
      <c r="O49" s="160"/>
      <c r="P49" s="242"/>
      <c r="Q49" s="160"/>
      <c r="R49" s="242"/>
      <c r="S49" s="165"/>
    </row>
    <row r="50" spans="1:19" s="38" customFormat="1" ht="9.6" customHeight="1" x14ac:dyDescent="0.25">
      <c r="A50" s="167"/>
      <c r="B50" s="306"/>
      <c r="C50" s="306"/>
      <c r="D50" s="424"/>
      <c r="E50" s="178"/>
      <c r="F50" s="451"/>
      <c r="G50" s="451"/>
      <c r="H50" s="452"/>
      <c r="I50" s="451"/>
      <c r="J50" s="179"/>
      <c r="K50" s="171" t="s">
        <v>0</v>
      </c>
      <c r="L50" s="180"/>
      <c r="M50" s="173" t="str">
        <f>UPPER(IF(OR(L50="a",L50="as"),K48,IF(OR(L50="b",L50="bs"),K52,)))</f>
        <v/>
      </c>
      <c r="N50" s="190"/>
      <c r="O50" s="160"/>
      <c r="P50" s="242"/>
      <c r="Q50" s="160"/>
      <c r="R50" s="242"/>
      <c r="S50" s="165"/>
    </row>
    <row r="51" spans="1:19" s="38" customFormat="1" ht="9.6" customHeight="1" x14ac:dyDescent="0.25">
      <c r="A51" s="167">
        <v>23</v>
      </c>
      <c r="B51" s="384" t="str">
        <f>IF($E51="","",VLOOKUP($E51,'1MD ELO (3)'!$A$7:$O$48,14))</f>
        <v/>
      </c>
      <c r="C51" s="384" t="str">
        <f>IF($E51="","",VLOOKUP($E51,'1MD ELO (3)'!$A$7:$O$48,15))</f>
        <v/>
      </c>
      <c r="D51" s="414" t="str">
        <f>IF($E51="","",VLOOKUP($E51,'1MD ELO (3)'!$A$7:$O$48,5))</f>
        <v/>
      </c>
      <c r="E51" s="155"/>
      <c r="F51" s="450" t="str">
        <f>UPPER(IF($E51="","",VLOOKUP($E51,'1MD ELO (3)'!$A$7:$O$48,2)))</f>
        <v/>
      </c>
      <c r="G51" s="450" t="str">
        <f>IF($E51="","",VLOOKUP($E51,'1MD ELO (3)'!$A$7:$O$48,3))</f>
        <v/>
      </c>
      <c r="H51" s="450"/>
      <c r="I51" s="450" t="str">
        <f>IF($E51="","",VLOOKUP($E51,'1MD ELO (3)'!$A$7:$O$48,4))</f>
        <v/>
      </c>
      <c r="J51" s="158"/>
      <c r="K51" s="157"/>
      <c r="L51" s="183"/>
      <c r="M51" s="157"/>
      <c r="N51" s="182"/>
      <c r="O51" s="160"/>
      <c r="P51" s="242"/>
      <c r="Q51" s="160"/>
      <c r="R51" s="242"/>
      <c r="S51" s="165"/>
    </row>
    <row r="52" spans="1:19" s="38" customFormat="1" ht="9.6" customHeight="1" x14ac:dyDescent="0.25">
      <c r="A52" s="167"/>
      <c r="B52" s="306"/>
      <c r="C52" s="306"/>
      <c r="D52" s="424"/>
      <c r="E52" s="168"/>
      <c r="F52" s="169"/>
      <c r="G52" s="169"/>
      <c r="H52" s="170"/>
      <c r="I52" s="171" t="s">
        <v>0</v>
      </c>
      <c r="J52" s="172"/>
      <c r="K52" s="173" t="str">
        <f>UPPER(IF(OR(J52="a",J52="as"),F51,IF(OR(J52="b",J52="bs"),F53,)))</f>
        <v/>
      </c>
      <c r="L52" s="185"/>
      <c r="M52" s="157"/>
      <c r="N52" s="182"/>
      <c r="O52" s="160"/>
      <c r="P52" s="242"/>
      <c r="Q52" s="160"/>
      <c r="R52" s="242"/>
      <c r="S52" s="165"/>
    </row>
    <row r="53" spans="1:19" s="38" customFormat="1" ht="9.6" customHeight="1" x14ac:dyDescent="0.25">
      <c r="A53" s="153">
        <v>24</v>
      </c>
      <c r="B53" s="384" t="str">
        <f>IF($E53="","",VLOOKUP($E53,'1MD ELO (3)'!$A$7:$O$48,14))</f>
        <v/>
      </c>
      <c r="C53" s="384" t="str">
        <f>IF($E53="","",VLOOKUP($E53,'1MD ELO (3)'!$A$7:$O$48,15))</f>
        <v/>
      </c>
      <c r="D53" s="414" t="str">
        <f>IF($E53="","",VLOOKUP($E53,'1MD ELO (3)'!$A$7:$O$48,5))</f>
        <v/>
      </c>
      <c r="E53" s="155"/>
      <c r="F53" s="156" t="str">
        <f>UPPER(IF($E53="","",VLOOKUP($E53,'1MD ELO (3)'!$A$7:$O$48,2)))</f>
        <v/>
      </c>
      <c r="G53" s="156" t="str">
        <f>IF($E53="","",VLOOKUP($E53,'1MD ELO (3)'!$A$7:$O$48,3))</f>
        <v/>
      </c>
      <c r="H53" s="156"/>
      <c r="I53" s="156" t="str">
        <f>IF($E53="","",VLOOKUP($E53,'1MD ELO (3)'!$A$7:$O$48,4))</f>
        <v/>
      </c>
      <c r="J53" s="186"/>
      <c r="K53" s="157"/>
      <c r="L53" s="157"/>
      <c r="M53" s="157"/>
      <c r="N53" s="182"/>
      <c r="O53" s="160"/>
      <c r="P53" s="242"/>
      <c r="Q53" s="160"/>
      <c r="R53" s="242"/>
      <c r="S53" s="165"/>
    </row>
    <row r="54" spans="1:19" s="38" customFormat="1" ht="9.6" customHeight="1" x14ac:dyDescent="0.25">
      <c r="A54" s="167"/>
      <c r="B54" s="306"/>
      <c r="C54" s="306"/>
      <c r="D54" s="424"/>
      <c r="E54" s="168"/>
      <c r="F54" s="187"/>
      <c r="G54" s="187"/>
      <c r="H54" s="191"/>
      <c r="I54" s="187"/>
      <c r="J54" s="179"/>
      <c r="K54" s="157"/>
      <c r="L54" s="157"/>
      <c r="M54" s="157"/>
      <c r="N54" s="182"/>
      <c r="O54" s="171" t="s">
        <v>0</v>
      </c>
      <c r="P54" s="180"/>
      <c r="Q54" s="173" t="str">
        <f>UPPER(IF(OR(P54="a",P54="as"),O46,IF(OR(P54="b",P54="bs"),O62,)))</f>
        <v/>
      </c>
      <c r="R54" s="244"/>
      <c r="S54" s="165"/>
    </row>
    <row r="55" spans="1:19" s="38" customFormat="1" ht="9.6" customHeight="1" x14ac:dyDescent="0.25">
      <c r="A55" s="153">
        <v>25</v>
      </c>
      <c r="B55" s="384" t="str">
        <f>IF($E55="","",VLOOKUP($E55,'1MD ELO (3)'!$A$7:$O$48,14))</f>
        <v/>
      </c>
      <c r="C55" s="384" t="str">
        <f>IF($E55="","",VLOOKUP($E55,'1MD ELO (3)'!$A$7:$O$48,15))</f>
        <v/>
      </c>
      <c r="D55" s="414" t="str">
        <f>IF($E55="","",VLOOKUP($E55,'1MD ELO (3)'!$A$7:$O$48,5))</f>
        <v/>
      </c>
      <c r="E55" s="155"/>
      <c r="F55" s="156" t="str">
        <f>UPPER(IF($E55="","",VLOOKUP($E55,'1MD ELO (3)'!$A$7:$O$48,2)))</f>
        <v/>
      </c>
      <c r="G55" s="156" t="str">
        <f>IF($E55="","",VLOOKUP($E55,'1MD ELO (3)'!$A$7:$O$48,3))</f>
        <v/>
      </c>
      <c r="H55" s="156"/>
      <c r="I55" s="156" t="str">
        <f>IF($E55="","",VLOOKUP($E55,'1MD ELO (3)'!$A$7:$O$48,4))</f>
        <v/>
      </c>
      <c r="J55" s="158"/>
      <c r="K55" s="157"/>
      <c r="L55" s="157"/>
      <c r="M55" s="157"/>
      <c r="N55" s="182"/>
      <c r="O55" s="160"/>
      <c r="P55" s="242"/>
      <c r="Q55" s="157"/>
      <c r="R55" s="162"/>
      <c r="S55" s="165"/>
    </row>
    <row r="56" spans="1:19" s="38" customFormat="1" ht="9.6" customHeight="1" x14ac:dyDescent="0.25">
      <c r="A56" s="167"/>
      <c r="B56" s="306"/>
      <c r="C56" s="306"/>
      <c r="D56" s="424"/>
      <c r="E56" s="168"/>
      <c r="F56" s="169"/>
      <c r="G56" s="169"/>
      <c r="H56" s="170"/>
      <c r="I56" s="171" t="s">
        <v>0</v>
      </c>
      <c r="J56" s="172"/>
      <c r="K56" s="173" t="str">
        <f>UPPER(IF(OR(J56="a",J56="as"),F55,IF(OR(J56="b",J56="bs"),F57,)))</f>
        <v/>
      </c>
      <c r="L56" s="173"/>
      <c r="M56" s="157"/>
      <c r="N56" s="182"/>
      <c r="O56" s="160"/>
      <c r="P56" s="242"/>
      <c r="Q56" s="160"/>
      <c r="R56" s="162"/>
      <c r="S56" s="165"/>
    </row>
    <row r="57" spans="1:19" s="38" customFormat="1" ht="9.6" customHeight="1" x14ac:dyDescent="0.25">
      <c r="A57" s="167">
        <v>26</v>
      </c>
      <c r="B57" s="384" t="str">
        <f>IF($E57="","",VLOOKUP($E57,'1MD ELO (3)'!$A$7:$O$48,14))</f>
        <v/>
      </c>
      <c r="C57" s="384" t="str">
        <f>IF($E57="","",VLOOKUP($E57,'1MD ELO (3)'!$A$7:$O$48,15))</f>
        <v/>
      </c>
      <c r="D57" s="414" t="str">
        <f>IF($E57="","",VLOOKUP($E57,'1MD ELO (3)'!$A$7:$O$48,5))</f>
        <v/>
      </c>
      <c r="E57" s="155"/>
      <c r="F57" s="450" t="str">
        <f>UPPER(IF($E57="","",VLOOKUP($E57,'1MD ELO (3)'!$A$7:$O$48,2)))</f>
        <v/>
      </c>
      <c r="G57" s="450" t="str">
        <f>IF($E57="","",VLOOKUP($E57,'1MD ELO (3)'!$A$7:$O$48,3))</f>
        <v/>
      </c>
      <c r="H57" s="450"/>
      <c r="I57" s="450" t="str">
        <f>IF($E57="","",VLOOKUP($E57,'1MD ELO (3)'!$A$7:$O$48,4))</f>
        <v/>
      </c>
      <c r="J57" s="176"/>
      <c r="K57" s="157"/>
      <c r="L57" s="177"/>
      <c r="M57" s="157"/>
      <c r="N57" s="182"/>
      <c r="O57" s="160"/>
      <c r="P57" s="242"/>
      <c r="Q57" s="160"/>
      <c r="R57" s="162"/>
      <c r="S57" s="165"/>
    </row>
    <row r="58" spans="1:19" s="38" customFormat="1" ht="9.6" customHeight="1" x14ac:dyDescent="0.25">
      <c r="A58" s="167"/>
      <c r="B58" s="306"/>
      <c r="C58" s="306"/>
      <c r="D58" s="424"/>
      <c r="E58" s="178"/>
      <c r="F58" s="451"/>
      <c r="G58" s="451"/>
      <c r="H58" s="452"/>
      <c r="I58" s="451"/>
      <c r="J58" s="179"/>
      <c r="K58" s="171" t="s">
        <v>0</v>
      </c>
      <c r="L58" s="180"/>
      <c r="M58" s="173" t="str">
        <f>UPPER(IF(OR(L58="a",L58="as"),K56,IF(OR(L58="b",L58="bs"),K60,)))</f>
        <v/>
      </c>
      <c r="N58" s="181"/>
      <c r="O58" s="160"/>
      <c r="P58" s="242"/>
      <c r="Q58" s="160"/>
      <c r="R58" s="162"/>
      <c r="S58" s="165"/>
    </row>
    <row r="59" spans="1:19" s="38" customFormat="1" ht="9.6" customHeight="1" x14ac:dyDescent="0.25">
      <c r="A59" s="167">
        <v>27</v>
      </c>
      <c r="B59" s="384" t="str">
        <f>IF($E59="","",VLOOKUP($E59,'1MD ELO (3)'!$A$7:$O$48,14))</f>
        <v/>
      </c>
      <c r="C59" s="384" t="str">
        <f>IF($E59="","",VLOOKUP($E59,'1MD ELO (3)'!$A$7:$O$48,15))</f>
        <v/>
      </c>
      <c r="D59" s="414" t="str">
        <f>IF($E59="","",VLOOKUP($E59,'1MD ELO (3)'!$A$7:$O$48,5))</f>
        <v/>
      </c>
      <c r="E59" s="155"/>
      <c r="F59" s="450" t="str">
        <f>UPPER(IF($E59="","",VLOOKUP($E59,'1MD ELO (3)'!$A$7:$O$48,2)))</f>
        <v/>
      </c>
      <c r="G59" s="450" t="str">
        <f>IF($E59="","",VLOOKUP($E59,'1MD ELO (3)'!$A$7:$O$48,3))</f>
        <v/>
      </c>
      <c r="H59" s="450"/>
      <c r="I59" s="450" t="str">
        <f>IF($E59="","",VLOOKUP($E59,'1MD ELO (3)'!$A$7:$O$48,4))</f>
        <v/>
      </c>
      <c r="J59" s="158"/>
      <c r="K59" s="157"/>
      <c r="L59" s="183"/>
      <c r="M59" s="157"/>
      <c r="N59" s="184"/>
      <c r="O59" s="160"/>
      <c r="P59" s="242"/>
      <c r="Q59" s="160"/>
      <c r="R59" s="162"/>
      <c r="S59" s="198"/>
    </row>
    <row r="60" spans="1:19" s="38" customFormat="1" ht="9.6" customHeight="1" x14ac:dyDescent="0.25">
      <c r="A60" s="167"/>
      <c r="B60" s="306"/>
      <c r="C60" s="306"/>
      <c r="D60" s="424"/>
      <c r="E60" s="178"/>
      <c r="F60" s="451"/>
      <c r="G60" s="451"/>
      <c r="H60" s="452"/>
      <c r="I60" s="453" t="s">
        <v>0</v>
      </c>
      <c r="J60" s="172"/>
      <c r="K60" s="173" t="str">
        <f>UPPER(IF(OR(J60="a",J60="as"),F59,IF(OR(J60="b",J60="bs"),F61,)))</f>
        <v/>
      </c>
      <c r="L60" s="185"/>
      <c r="M60" s="157"/>
      <c r="N60" s="184"/>
      <c r="O60" s="160"/>
      <c r="P60" s="242"/>
      <c r="Q60" s="160"/>
      <c r="R60" s="162"/>
      <c r="S60" s="165"/>
    </row>
    <row r="61" spans="1:19" s="38" customFormat="1" ht="9.6" customHeight="1" x14ac:dyDescent="0.25">
      <c r="A61" s="167">
        <v>28</v>
      </c>
      <c r="B61" s="384" t="str">
        <f>IF($E61="","",VLOOKUP($E61,'1MD ELO (3)'!$A$7:$O$48,14))</f>
        <v/>
      </c>
      <c r="C61" s="384" t="str">
        <f>IF($E61="","",VLOOKUP($E61,'1MD ELO (3)'!$A$7:$O$48,15))</f>
        <v/>
      </c>
      <c r="D61" s="414" t="str">
        <f>IF($E61="","",VLOOKUP($E61,'1MD ELO (3)'!$A$7:$O$48,5))</f>
        <v/>
      </c>
      <c r="E61" s="155"/>
      <c r="F61" s="450" t="str">
        <f>UPPER(IF($E61="","",VLOOKUP($E61,'1MD ELO (3)'!$A$7:$O$48,2)))</f>
        <v/>
      </c>
      <c r="G61" s="450" t="str">
        <f>IF($E61="","",VLOOKUP($E61,'1MD ELO (3)'!$A$7:$O$48,3))</f>
        <v/>
      </c>
      <c r="H61" s="450"/>
      <c r="I61" s="450" t="str">
        <f>IF($E61="","",VLOOKUP($E61,'1MD ELO (3)'!$A$7:$O$48,4))</f>
        <v/>
      </c>
      <c r="J61" s="186"/>
      <c r="K61" s="157"/>
      <c r="L61" s="157"/>
      <c r="M61" s="157"/>
      <c r="N61" s="184"/>
      <c r="O61" s="160"/>
      <c r="P61" s="242"/>
      <c r="Q61" s="160"/>
      <c r="R61" s="162"/>
      <c r="S61" s="165"/>
    </row>
    <row r="62" spans="1:19" s="38" customFormat="1" ht="9.6" customHeight="1" x14ac:dyDescent="0.25">
      <c r="A62" s="167"/>
      <c r="B62" s="306"/>
      <c r="C62" s="306"/>
      <c r="D62" s="424"/>
      <c r="E62" s="178"/>
      <c r="F62" s="451"/>
      <c r="G62" s="451"/>
      <c r="H62" s="452"/>
      <c r="I62" s="451"/>
      <c r="J62" s="179"/>
      <c r="K62" s="157"/>
      <c r="L62" s="157"/>
      <c r="M62" s="171" t="s">
        <v>0</v>
      </c>
      <c r="N62" s="180"/>
      <c r="O62" s="173" t="str">
        <f>UPPER(IF(OR(N62="a",N62="as"),M58,IF(OR(N62="b",N62="bs"),M66,)))</f>
        <v/>
      </c>
      <c r="P62" s="244"/>
      <c r="Q62" s="160"/>
      <c r="R62" s="162"/>
      <c r="S62" s="165"/>
    </row>
    <row r="63" spans="1:19" s="38" customFormat="1" ht="9.6" customHeight="1" x14ac:dyDescent="0.25">
      <c r="A63" s="167">
        <v>29</v>
      </c>
      <c r="B63" s="384" t="str">
        <f>IF($E63="","",VLOOKUP($E63,'1MD ELO (3)'!$A$7:$O$48,14))</f>
        <v/>
      </c>
      <c r="C63" s="384" t="str">
        <f>IF($E63="","",VLOOKUP($E63,'1MD ELO (3)'!$A$7:$O$48,15))</f>
        <v/>
      </c>
      <c r="D63" s="414" t="str">
        <f>IF($E63="","",VLOOKUP($E63,'1MD ELO (3)'!$A$7:$O$48,5))</f>
        <v/>
      </c>
      <c r="E63" s="155"/>
      <c r="F63" s="450" t="str">
        <f>UPPER(IF($E63="","",VLOOKUP($E63,'1MD ELO (3)'!$A$7:$O$48,2)))</f>
        <v/>
      </c>
      <c r="G63" s="450" t="str">
        <f>IF($E63="","",VLOOKUP($E63,'1MD ELO (3)'!$A$7:$O$48,3))</f>
        <v/>
      </c>
      <c r="H63" s="450"/>
      <c r="I63" s="450" t="str">
        <f>IF($E63="","",VLOOKUP($E63,'1MD ELO (3)'!$A$7:$O$48,4))</f>
        <v/>
      </c>
      <c r="J63" s="188"/>
      <c r="K63" s="157"/>
      <c r="L63" s="157"/>
      <c r="M63" s="157"/>
      <c r="N63" s="184"/>
      <c r="O63" s="157"/>
      <c r="P63" s="182"/>
      <c r="Q63" s="163"/>
      <c r="R63" s="164"/>
      <c r="S63" s="165"/>
    </row>
    <row r="64" spans="1:19" s="38" customFormat="1" ht="9.6" customHeight="1" x14ac:dyDescent="0.25">
      <c r="A64" s="167"/>
      <c r="B64" s="306"/>
      <c r="C64" s="306"/>
      <c r="D64" s="424"/>
      <c r="E64" s="178"/>
      <c r="F64" s="451"/>
      <c r="G64" s="451"/>
      <c r="H64" s="452"/>
      <c r="I64" s="453" t="s">
        <v>0</v>
      </c>
      <c r="J64" s="172"/>
      <c r="K64" s="173" t="str">
        <f>UPPER(IF(OR(J64="a",J64="as"),F63,IF(OR(J64="b",J64="bs"),F65,)))</f>
        <v/>
      </c>
      <c r="L64" s="173"/>
      <c r="M64" s="157"/>
      <c r="N64" s="184"/>
      <c r="O64" s="182"/>
      <c r="P64" s="182"/>
      <c r="Q64" s="163"/>
      <c r="R64" s="164"/>
      <c r="S64" s="165"/>
    </row>
    <row r="65" spans="1:19" s="38" customFormat="1" ht="9.6" customHeight="1" x14ac:dyDescent="0.25">
      <c r="A65" s="167">
        <v>30</v>
      </c>
      <c r="B65" s="384" t="str">
        <f>IF($E65="","",VLOOKUP($E65,'1MD ELO (3)'!$A$7:$O$48,14))</f>
        <v/>
      </c>
      <c r="C65" s="384" t="str">
        <f>IF($E65="","",VLOOKUP($E65,'1MD ELO (3)'!$A$7:$O$48,15))</f>
        <v/>
      </c>
      <c r="D65" s="414" t="str">
        <f>IF($E65="","",VLOOKUP($E65,'1MD ELO (3)'!$A$7:$O$48,5))</f>
        <v/>
      </c>
      <c r="E65" s="155"/>
      <c r="F65" s="450" t="str">
        <f>UPPER(IF($E65="","",VLOOKUP($E65,'1MD ELO (3)'!$A$7:$O$48,2)))</f>
        <v/>
      </c>
      <c r="G65" s="450" t="str">
        <f>IF($E65="","",VLOOKUP($E65,'1MD ELO (3)'!$A$7:$O$48,3))</f>
        <v/>
      </c>
      <c r="H65" s="450"/>
      <c r="I65" s="450" t="str">
        <f>IF($E65="","",VLOOKUP($E65,'1MD ELO (3)'!$A$7:$O$48,4))</f>
        <v/>
      </c>
      <c r="J65" s="176"/>
      <c r="K65" s="157"/>
      <c r="L65" s="177"/>
      <c r="M65" s="157"/>
      <c r="N65" s="184"/>
      <c r="O65" s="182"/>
      <c r="P65" s="182"/>
      <c r="Q65" s="163"/>
      <c r="R65" s="164"/>
      <c r="S65" s="165"/>
    </row>
    <row r="66" spans="1:19" s="38" customFormat="1" ht="9.6" customHeight="1" x14ac:dyDescent="0.25">
      <c r="A66" s="167"/>
      <c r="B66" s="306"/>
      <c r="C66" s="306"/>
      <c r="D66" s="424"/>
      <c r="E66" s="178"/>
      <c r="F66" s="451"/>
      <c r="G66" s="451"/>
      <c r="H66" s="452"/>
      <c r="I66" s="451"/>
      <c r="J66" s="179"/>
      <c r="K66" s="171" t="s">
        <v>0</v>
      </c>
      <c r="L66" s="180"/>
      <c r="M66" s="173" t="str">
        <f>UPPER(IF(OR(L66="a",L66="as"),K64,IF(OR(L66="b",L66="bs"),K68,)))</f>
        <v/>
      </c>
      <c r="N66" s="190"/>
      <c r="O66" s="182"/>
      <c r="P66" s="182"/>
      <c r="Q66" s="163"/>
      <c r="R66" s="164"/>
      <c r="S66" s="165"/>
    </row>
    <row r="67" spans="1:19" s="38" customFormat="1" ht="9.6" customHeight="1" x14ac:dyDescent="0.25">
      <c r="A67" s="167">
        <v>31</v>
      </c>
      <c r="B67" s="384" t="str">
        <f>IF($E67="","",VLOOKUP($E67,'1MD ELO (3)'!$A$7:$O$48,14))</f>
        <v/>
      </c>
      <c r="C67" s="384" t="str">
        <f>IF($E67="","",VLOOKUP($E67,'1MD ELO (3)'!$A$7:$O$48,15))</f>
        <v/>
      </c>
      <c r="D67" s="414" t="str">
        <f>IF($E67="","",VLOOKUP($E67,'1MD ELO (3)'!$A$7:$O$48,5))</f>
        <v/>
      </c>
      <c r="E67" s="155"/>
      <c r="F67" s="450" t="str">
        <f>UPPER(IF($E67="","",VLOOKUP($E67,'1MD ELO (3)'!$A$7:$O$48,2)))</f>
        <v/>
      </c>
      <c r="G67" s="450" t="str">
        <f>IF($E67="","",VLOOKUP($E67,'1MD ELO (3)'!$A$7:$O$48,3))</f>
        <v/>
      </c>
      <c r="H67" s="450"/>
      <c r="I67" s="450" t="str">
        <f>IF($E67="","",VLOOKUP($E67,'1MD ELO (3)'!$A$7:$O$48,4))</f>
        <v/>
      </c>
      <c r="J67" s="158"/>
      <c r="K67" s="157"/>
      <c r="L67" s="183"/>
      <c r="M67" s="157"/>
      <c r="N67" s="182"/>
      <c r="O67" s="182"/>
      <c r="P67" s="182"/>
      <c r="Q67" s="163"/>
      <c r="R67" s="164"/>
      <c r="S67" s="165"/>
    </row>
    <row r="68" spans="1:19" s="38" customFormat="1" ht="9.6" customHeight="1" x14ac:dyDescent="0.25">
      <c r="A68" s="167"/>
      <c r="B68" s="306"/>
      <c r="C68" s="306"/>
      <c r="D68" s="424"/>
      <c r="E68" s="168"/>
      <c r="F68" s="169"/>
      <c r="G68" s="169"/>
      <c r="H68" s="170"/>
      <c r="I68" s="171" t="s">
        <v>0</v>
      </c>
      <c r="J68" s="172"/>
      <c r="K68" s="173" t="str">
        <f>UPPER(IF(OR(J68="a",J68="as"),F67,IF(OR(J68="b",J68="bs"),F69,)))</f>
        <v/>
      </c>
      <c r="L68" s="185"/>
      <c r="M68" s="157"/>
      <c r="N68" s="182"/>
      <c r="O68" s="182"/>
      <c r="P68" s="182"/>
      <c r="Q68" s="163"/>
      <c r="R68" s="164"/>
      <c r="S68" s="165"/>
    </row>
    <row r="69" spans="1:19" s="38" customFormat="1" ht="9.6" customHeight="1" x14ac:dyDescent="0.25">
      <c r="A69" s="153">
        <v>32</v>
      </c>
      <c r="B69" s="384" t="str">
        <f>IF($E69="","",VLOOKUP($E69,'1MD ELO (3)'!$A$7:$O$48,14))</f>
        <v/>
      </c>
      <c r="C69" s="384" t="str">
        <f>IF($E69="","",VLOOKUP($E69,'1MD ELO (3)'!$A$7:$O$48,15))</f>
        <v/>
      </c>
      <c r="D69" s="414" t="str">
        <f>IF($E69="","",VLOOKUP($E69,'1MD ELO (3)'!$A$7:$O$48,5))</f>
        <v/>
      </c>
      <c r="E69" s="155"/>
      <c r="F69" s="156" t="str">
        <f>UPPER(IF($E69="","",VLOOKUP($E69,'1MD ELO (3)'!$A$7:$O$48,2)))</f>
        <v/>
      </c>
      <c r="G69" s="156" t="str">
        <f>IF($E69="","",VLOOKUP($E69,'1MD ELO (3)'!$A$7:$O$48,3))</f>
        <v/>
      </c>
      <c r="H69" s="156"/>
      <c r="I69" s="156" t="str">
        <f>IF($E69="","",VLOOKUP($E69,'1MD ELO (3)'!$A$7:$O$48,4))</f>
        <v/>
      </c>
      <c r="J69" s="186"/>
      <c r="K69" s="157"/>
      <c r="L69" s="157"/>
      <c r="M69" s="157"/>
      <c r="N69" s="157"/>
      <c r="O69" s="160"/>
      <c r="P69" s="162"/>
      <c r="Q69" s="163"/>
      <c r="R69" s="164"/>
      <c r="S69" s="165"/>
    </row>
    <row r="70" spans="1:19" s="2" customFormat="1" ht="6.75" customHeight="1" x14ac:dyDescent="0.25">
      <c r="A70" s="199"/>
      <c r="B70" s="199"/>
      <c r="C70" s="199"/>
      <c r="D70" s="199"/>
      <c r="E70" s="199"/>
      <c r="F70" s="200"/>
      <c r="G70" s="200"/>
      <c r="H70" s="200"/>
      <c r="I70" s="200"/>
      <c r="J70" s="201"/>
      <c r="K70" s="202"/>
      <c r="L70" s="203"/>
      <c r="M70" s="202"/>
      <c r="N70" s="203"/>
      <c r="O70" s="202"/>
      <c r="P70" s="203"/>
      <c r="Q70" s="202"/>
      <c r="R70" s="203"/>
      <c r="S70" s="204"/>
    </row>
    <row r="71" spans="1:19" s="18" customFormat="1" ht="10.5" customHeight="1" x14ac:dyDescent="0.25">
      <c r="A71" s="205" t="s">
        <v>105</v>
      </c>
      <c r="B71" s="206"/>
      <c r="C71" s="206"/>
      <c r="D71" s="419"/>
      <c r="E71" s="208" t="s">
        <v>6</v>
      </c>
      <c r="F71" s="209" t="s">
        <v>107</v>
      </c>
      <c r="G71" s="208"/>
      <c r="H71" s="210"/>
      <c r="I71" s="211"/>
      <c r="J71" s="208" t="s">
        <v>6</v>
      </c>
      <c r="K71" s="209" t="s">
        <v>125</v>
      </c>
      <c r="L71" s="212"/>
      <c r="M71" s="209" t="s">
        <v>126</v>
      </c>
      <c r="N71" s="213"/>
      <c r="O71" s="214" t="s">
        <v>127</v>
      </c>
      <c r="P71" s="214"/>
      <c r="Q71" s="215"/>
      <c r="R71" s="216"/>
    </row>
    <row r="72" spans="1:19" s="18" customFormat="1" ht="9" customHeight="1" x14ac:dyDescent="0.25">
      <c r="A72" s="420" t="s">
        <v>106</v>
      </c>
      <c r="B72" s="421"/>
      <c r="C72" s="422"/>
      <c r="D72" s="423"/>
      <c r="E72" s="220">
        <v>1</v>
      </c>
      <c r="F72" s="91" t="str">
        <f>IF(E72&gt;$R$79,,UPPER(VLOOKUP(E72,'1MD ELO (3)'!$A$7:$Q$134,2)))</f>
        <v/>
      </c>
      <c r="G72" s="221"/>
      <c r="H72" s="91"/>
      <c r="I72" s="90"/>
      <c r="J72" s="222" t="s">
        <v>7</v>
      </c>
      <c r="K72" s="217"/>
      <c r="L72" s="223"/>
      <c r="M72" s="217"/>
      <c r="N72" s="224"/>
      <c r="O72" s="225" t="s">
        <v>111</v>
      </c>
      <c r="P72" s="226"/>
      <c r="Q72" s="226"/>
      <c r="R72" s="227"/>
    </row>
    <row r="73" spans="1:19" s="18" customFormat="1" ht="9" customHeight="1" x14ac:dyDescent="0.25">
      <c r="A73" s="232" t="s">
        <v>124</v>
      </c>
      <c r="B73" s="230"/>
      <c r="C73" s="416"/>
      <c r="D73" s="233"/>
      <c r="E73" s="220">
        <v>2</v>
      </c>
      <c r="F73" s="91" t="str">
        <f>IF(E73&gt;$R$79,,UPPER(VLOOKUP(E73,'1MD ELO (3)'!$A$7:$Q$134,2)))</f>
        <v/>
      </c>
      <c r="G73" s="221"/>
      <c r="H73" s="91"/>
      <c r="I73" s="90"/>
      <c r="J73" s="222" t="s">
        <v>8</v>
      </c>
      <c r="K73" s="217"/>
      <c r="L73" s="223"/>
      <c r="M73" s="217"/>
      <c r="N73" s="224"/>
      <c r="O73" s="228"/>
      <c r="P73" s="229"/>
      <c r="Q73" s="230"/>
      <c r="R73" s="231"/>
    </row>
    <row r="74" spans="1:19" s="18" customFormat="1" ht="9" customHeight="1" x14ac:dyDescent="0.25">
      <c r="A74" s="374"/>
      <c r="B74" s="375"/>
      <c r="C74" s="417"/>
      <c r="D74" s="376"/>
      <c r="E74" s="220">
        <v>3</v>
      </c>
      <c r="F74" s="91" t="str">
        <f>IF(E74&gt;$R$79,,UPPER(VLOOKUP(E74,'1MD ELO (3)'!$A$7:$Q$134,2)))</f>
        <v/>
      </c>
      <c r="G74" s="221"/>
      <c r="H74" s="91"/>
      <c r="I74" s="90"/>
      <c r="J74" s="222" t="s">
        <v>9</v>
      </c>
      <c r="K74" s="217"/>
      <c r="L74" s="223"/>
      <c r="M74" s="217"/>
      <c r="N74" s="224"/>
      <c r="O74" s="225" t="s">
        <v>112</v>
      </c>
      <c r="P74" s="226"/>
      <c r="Q74" s="226"/>
      <c r="R74" s="227"/>
    </row>
    <row r="75" spans="1:19" s="18" customFormat="1" ht="9" customHeight="1" x14ac:dyDescent="0.25">
      <c r="A75" s="234"/>
      <c r="B75" s="146"/>
      <c r="C75" s="146"/>
      <c r="D75" s="235"/>
      <c r="E75" s="220">
        <v>4</v>
      </c>
      <c r="F75" s="91" t="str">
        <f>IF(E75&gt;$R$79,,UPPER(VLOOKUP(E75,'1MD ELO (3)'!$A$7:$Q$134,2)))</f>
        <v/>
      </c>
      <c r="G75" s="221"/>
      <c r="H75" s="91"/>
      <c r="I75" s="90"/>
      <c r="J75" s="222" t="s">
        <v>10</v>
      </c>
      <c r="K75" s="217"/>
      <c r="L75" s="223"/>
      <c r="M75" s="217"/>
      <c r="N75" s="224"/>
      <c r="O75" s="217"/>
      <c r="P75" s="223"/>
      <c r="Q75" s="217"/>
      <c r="R75" s="224"/>
    </row>
    <row r="76" spans="1:19" s="18" customFormat="1" ht="9" customHeight="1" x14ac:dyDescent="0.25">
      <c r="A76" s="361"/>
      <c r="B76" s="377"/>
      <c r="C76" s="377"/>
      <c r="D76" s="418"/>
      <c r="E76" s="220">
        <v>5</v>
      </c>
      <c r="F76" s="91" t="str">
        <f>IF(E76&gt;$R$79,,UPPER(VLOOKUP(E76,'1MD ELO (3)'!$A$7:$Q$134,2)))</f>
        <v/>
      </c>
      <c r="G76" s="221"/>
      <c r="H76" s="91"/>
      <c r="I76" s="90"/>
      <c r="J76" s="222" t="s">
        <v>11</v>
      </c>
      <c r="K76" s="217"/>
      <c r="L76" s="223"/>
      <c r="M76" s="217"/>
      <c r="N76" s="224"/>
      <c r="O76" s="230"/>
      <c r="P76" s="229"/>
      <c r="Q76" s="230"/>
      <c r="R76" s="231"/>
    </row>
    <row r="77" spans="1:19" s="18" customFormat="1" ht="9" customHeight="1" x14ac:dyDescent="0.25">
      <c r="A77" s="362"/>
      <c r="B77" s="24"/>
      <c r="C77" s="146"/>
      <c r="D77" s="235"/>
      <c r="E77" s="220">
        <v>6</v>
      </c>
      <c r="F77" s="91" t="str">
        <f>IF(E77&gt;$R$79,,UPPER(VLOOKUP(E77,'1MD ELO (3)'!$A$7:$Q$134,2)))</f>
        <v/>
      </c>
      <c r="G77" s="221"/>
      <c r="H77" s="91"/>
      <c r="I77" s="90"/>
      <c r="J77" s="222" t="s">
        <v>12</v>
      </c>
      <c r="K77" s="217"/>
      <c r="L77" s="223"/>
      <c r="M77" s="217"/>
      <c r="N77" s="224"/>
      <c r="O77" s="225" t="s">
        <v>92</v>
      </c>
      <c r="P77" s="226"/>
      <c r="Q77" s="226"/>
      <c r="R77" s="227"/>
    </row>
    <row r="78" spans="1:19" s="18" customFormat="1" ht="9" customHeight="1" x14ac:dyDescent="0.25">
      <c r="A78" s="362"/>
      <c r="B78" s="24"/>
      <c r="C78" s="299"/>
      <c r="D78" s="372"/>
      <c r="E78" s="220">
        <v>7</v>
      </c>
      <c r="F78" s="91" t="str">
        <f>IF(E78&gt;$R$79,,UPPER(VLOOKUP(E78,'1MD ELO (3)'!$A$7:$Q$134,2)))</f>
        <v/>
      </c>
      <c r="G78" s="221"/>
      <c r="H78" s="91"/>
      <c r="I78" s="90"/>
      <c r="J78" s="222" t="s">
        <v>13</v>
      </c>
      <c r="K78" s="217"/>
      <c r="L78" s="223"/>
      <c r="M78" s="217"/>
      <c r="N78" s="224"/>
      <c r="O78" s="217"/>
      <c r="P78" s="223"/>
      <c r="Q78" s="217"/>
      <c r="R78" s="224"/>
    </row>
    <row r="79" spans="1:19" s="18" customFormat="1" ht="9" customHeight="1" x14ac:dyDescent="0.25">
      <c r="A79" s="363"/>
      <c r="B79" s="360"/>
      <c r="C79" s="413"/>
      <c r="D79" s="373"/>
      <c r="E79" s="236">
        <v>8</v>
      </c>
      <c r="F79" s="237" t="str">
        <f>IF(E79&gt;$R$79,,UPPER(VLOOKUP(E79,'1MD ELO (3)'!$A$7:$Q$134,2)))</f>
        <v/>
      </c>
      <c r="G79" s="238"/>
      <c r="H79" s="237"/>
      <c r="I79" s="239"/>
      <c r="J79" s="240" t="s">
        <v>14</v>
      </c>
      <c r="K79" s="230"/>
      <c r="L79" s="229"/>
      <c r="M79" s="230"/>
      <c r="N79" s="231"/>
      <c r="O79" s="230" t="str">
        <f>R4</f>
        <v>Kovács Zoltán</v>
      </c>
      <c r="P79" s="229"/>
      <c r="Q79" s="230"/>
      <c r="R79" s="241">
        <f>MIN(8,'1MD ELO (3)'!Q5)</f>
        <v>8</v>
      </c>
    </row>
  </sheetData>
  <mergeCells count="2">
    <mergeCell ref="A4:C4"/>
    <mergeCell ref="Q41:R41"/>
  </mergeCells>
  <conditionalFormatting sqref="E7 E9 E11">
    <cfRule type="expression" dxfId="407" priority="1" stopIfTrue="1">
      <formula>$E7&lt;9</formula>
    </cfRule>
  </conditionalFormatting>
  <conditionalFormatting sqref="E13 E15 E17 E19 E21 E23 E25 E27 E29 E31 E33 E35 E37 E39 E41 E43 E45 E47 E49 E51 E53 E55 E57 E59 E61 E63 E65 E67 E69">
    <cfRule type="expression" dxfId="406" priority="7" stopIfTrue="1">
      <formula>AND($E13&lt;9,$C13&gt;0)</formula>
    </cfRule>
  </conditionalFormatting>
  <conditionalFormatting sqref="H7 H9 H11 H13 H15 H17 H19 H21 H23 H25 H27 H29 H31 H33 H35 H37 H39 H41 H43 H45 H47 H49 H51 H53 H55 H57 H59 H61 H63 H65 H67 H69">
    <cfRule type="expression" dxfId="405" priority="11" stopIfTrue="1">
      <formula>AND($E7&lt;9,$C7&gt;0)</formula>
    </cfRule>
  </conditionalFormatting>
  <conditionalFormatting sqref="I8 K10 I12 M14 I16 K18 I20 O22 I24 K26 I28 M30 I32 K34 I36 O39 I40 K42 I44 M46 I48 K50 I52 O54 I56 K58 I60 M62 I64 K66 I68">
    <cfRule type="expression" dxfId="404" priority="8" stopIfTrue="1">
      <formula>AND($O$1="CU",I8="Umpire")</formula>
    </cfRule>
    <cfRule type="expression" dxfId="403" priority="9" stopIfTrue="1">
      <formula>AND($O$1="CU",I8&lt;&gt;"Umpire",J8&lt;&gt;"")</formula>
    </cfRule>
    <cfRule type="expression" dxfId="402" priority="10" stopIfTrue="1">
      <formula>AND($O$1="CU",I8&lt;&gt;"Umpire")</formula>
    </cfRule>
  </conditionalFormatting>
  <conditionalFormatting sqref="J8 L10 J12 N14 J16 L18 J20 P22 J24 L26 J28 N30 J32 L34 J36 P39 J40 L42 J44 N46 J48 L50 J52 P54 J56 L58 J60 N62 J64 L66 J68 R79">
    <cfRule type="expression" dxfId="401" priority="4" stopIfTrue="1">
      <formula>$O$1="CU"</formula>
    </cfRule>
  </conditionalFormatting>
  <conditionalFormatting sqref="K8 M10 K12 O14 K16 M18 K20 Q22 K24 M26 K28 O30 K32 M34 K36 K40 M42 K44 O46 K48 M50 K52 Q54 K56 M58 K60 O62 K64 M66 K68">
    <cfRule type="expression" dxfId="400" priority="5" stopIfTrue="1">
      <formula>J8="as"</formula>
    </cfRule>
    <cfRule type="expression" dxfId="399" priority="6" stopIfTrue="1">
      <formula>J8="bs"</formula>
    </cfRule>
  </conditionalFormatting>
  <conditionalFormatting sqref="Q38">
    <cfRule type="expression" dxfId="398" priority="2" stopIfTrue="1">
      <formula>P39="as"</formula>
    </cfRule>
    <cfRule type="expression" dxfId="397" priority="3" stopIfTrue="1">
      <formula>P39="bs"</formula>
    </cfRule>
  </conditionalFormatting>
  <dataValidations count="2">
    <dataValidation type="list" allowBlank="1" showInputMessage="1" sqref="I8 I24 I12 I28 I16 I40 I20 I44 I48 I52 I32 I36 I56 I60 I64 I68 K66 K58 K50 K42 K34 K26 K18 K10 M14 M30 M46 M62" xr:uid="{2119B8A9-0C68-4993-B4FE-FE5A6A4FFB4D}">
      <formula1>$U$7:$U$16</formula1>
    </dataValidation>
    <dataValidation type="list" allowBlank="1" showInputMessage="1" sqref="O54 O39 O22" xr:uid="{D0A97BF6-677A-485A-93C2-5B7D669ADE0E}">
      <formula1>$V$8:$V$17</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1201"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91202"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7E982-C041-489D-868F-149508C0540D}">
  <sheetPr codeName="Sheet158">
    <tabColor indexed="11"/>
    <pageSetUpPr fitToPage="1"/>
  </sheetPr>
  <dimension ref="A1:AK82"/>
  <sheetViews>
    <sheetView showGridLines="0" showZeros="0" workbookViewId="0">
      <selection activeCell="A6" sqref="A6:IV6"/>
    </sheetView>
  </sheetViews>
  <sheetFormatPr defaultRowHeight="13.2" x14ac:dyDescent="0.25"/>
  <cols>
    <col min="1" max="2" width="3.33203125" customWidth="1"/>
    <col min="3" max="3" width="4.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19" max="19" width="0" hidden="1" customWidth="1"/>
    <col min="20" max="20" width="8.33203125" customWidth="1"/>
    <col min="21" max="21" width="11.44140625" hidden="1" customWidth="1"/>
    <col min="25" max="34" width="9.109375" hidden="1" customWidth="1"/>
  </cols>
  <sheetData>
    <row r="1" spans="1:37" s="132" customFormat="1" ht="21.75" customHeight="1" x14ac:dyDescent="0.25">
      <c r="A1" s="92" t="str">
        <f>Altalanos!$A$6</f>
        <v>Diákolimpiai Döntő</v>
      </c>
      <c r="B1" s="92"/>
      <c r="C1" s="135"/>
      <c r="D1" s="135"/>
      <c r="E1" s="135"/>
      <c r="F1" s="135"/>
      <c r="G1" s="135"/>
      <c r="H1" s="135"/>
      <c r="I1" s="371"/>
      <c r="J1" s="136"/>
      <c r="K1" s="439" t="s">
        <v>123</v>
      </c>
      <c r="L1" s="118"/>
      <c r="M1" s="93"/>
      <c r="N1" s="136"/>
      <c r="O1" s="136" t="s">
        <v>71</v>
      </c>
      <c r="P1" s="136"/>
      <c r="Q1" s="135"/>
      <c r="R1" s="136"/>
      <c r="Y1" s="522"/>
      <c r="Z1" s="522"/>
      <c r="AA1" s="522"/>
      <c r="AB1" s="605" t="e">
        <f>IF($Y$5=1,CONCATENATE(VLOOKUP($Y$3,$AA$2:$AH$14,2)),CONCATENATE(VLOOKUP($Y$3,$AA$16:$AH$25,2)))</f>
        <v>#N/A</v>
      </c>
      <c r="AC1" s="605" t="e">
        <f>IF($Y$5=1,CONCATENATE(VLOOKUP($Y$3,$AA$2:$AH$14,3)),CONCATENATE(VLOOKUP($Y$3,$AA$16:$AH$25,3)))</f>
        <v>#N/A</v>
      </c>
      <c r="AD1" s="605" t="e">
        <f>IF($Y$5=1,CONCATENATE(VLOOKUP($Y$3,$AA$2:$AH$14,4)),CONCATENATE(VLOOKUP($Y$3,$AA$16:$AH$25,4)))</f>
        <v>#N/A</v>
      </c>
      <c r="AE1" s="605" t="e">
        <f>IF($Y$5=1,CONCATENATE(VLOOKUP($Y$3,$AA$2:$AH$14,5)),CONCATENATE(VLOOKUP($Y$3,$AA$16:$AH$25,5)))</f>
        <v>#N/A</v>
      </c>
      <c r="AF1" s="605" t="e">
        <f>IF($Y$5=1,CONCATENATE(VLOOKUP($Y$3,$AA$2:$AH$14,6)),CONCATENATE(VLOOKUP($Y$3,$AA$16:$AH$25,6)))</f>
        <v>#N/A</v>
      </c>
      <c r="AG1" s="605" t="e">
        <f>IF($Y$5=1,CONCATENATE(VLOOKUP($Y$3,$AA$2:$AH$14,7)),CONCATENATE(VLOOKUP($Y$3,$AA$16:$AH$25,7)))</f>
        <v>#N/A</v>
      </c>
      <c r="AH1" s="605" t="e">
        <f>IF($Y$5=1,CONCATENATE(VLOOKUP($Y$3,$AA$2:$AH$14,8)),CONCATENATE(VLOOKUP($Y$3,$AA$16:$AH$25,8)))</f>
        <v>#N/A</v>
      </c>
    </row>
    <row r="2" spans="1:37" s="106" customFormat="1" x14ac:dyDescent="0.25">
      <c r="A2" s="436" t="s">
        <v>122</v>
      </c>
      <c r="B2" s="95"/>
      <c r="C2" s="95"/>
      <c r="D2" s="95"/>
      <c r="E2" s="430">
        <f>Altalanos!$C$8</f>
        <v>0</v>
      </c>
      <c r="F2" s="95"/>
      <c r="G2" s="137"/>
      <c r="H2" s="108"/>
      <c r="I2" s="108"/>
      <c r="J2" s="138"/>
      <c r="K2" s="118"/>
      <c r="L2" s="118"/>
      <c r="M2" s="118"/>
      <c r="N2" s="138"/>
      <c r="O2" s="108"/>
      <c r="P2" s="138"/>
      <c r="Q2" s="108"/>
      <c r="R2" s="138"/>
      <c r="Y2" s="600"/>
      <c r="Z2" s="599"/>
      <c r="AA2" s="599" t="s">
        <v>164</v>
      </c>
      <c r="AB2" s="590">
        <v>300</v>
      </c>
      <c r="AC2" s="590">
        <v>250</v>
      </c>
      <c r="AD2" s="590">
        <v>200</v>
      </c>
      <c r="AE2" s="590">
        <v>150</v>
      </c>
      <c r="AF2" s="590">
        <v>120</v>
      </c>
      <c r="AG2" s="590">
        <v>90</v>
      </c>
      <c r="AH2" s="590">
        <v>40</v>
      </c>
      <c r="AI2"/>
      <c r="AJ2"/>
      <c r="AK2"/>
    </row>
    <row r="3" spans="1:37" s="19" customFormat="1" x14ac:dyDescent="0.25">
      <c r="A3" s="54" t="s">
        <v>82</v>
      </c>
      <c r="B3" s="54"/>
      <c r="C3" s="54"/>
      <c r="D3" s="54"/>
      <c r="E3" s="54"/>
      <c r="F3" s="54"/>
      <c r="G3" s="54" t="s">
        <v>79</v>
      </c>
      <c r="H3" s="54"/>
      <c r="I3" s="54"/>
      <c r="J3" s="140"/>
      <c r="K3" s="54" t="s">
        <v>87</v>
      </c>
      <c r="L3" s="140"/>
      <c r="M3" s="54"/>
      <c r="N3" s="140"/>
      <c r="O3" s="54"/>
      <c r="P3" s="140"/>
      <c r="Q3" s="54"/>
      <c r="R3" s="55" t="s">
        <v>88</v>
      </c>
      <c r="Y3" s="599" t="str">
        <f>IF(K4="OB","A",IF(K4="IX","W",IF(K4="","",K4)))</f>
        <v/>
      </c>
      <c r="Z3" s="599"/>
      <c r="AA3" s="599" t="s">
        <v>165</v>
      </c>
      <c r="AB3" s="590">
        <v>280</v>
      </c>
      <c r="AC3" s="590">
        <v>230</v>
      </c>
      <c r="AD3" s="590">
        <v>180</v>
      </c>
      <c r="AE3" s="590">
        <v>140</v>
      </c>
      <c r="AF3" s="590">
        <v>80</v>
      </c>
      <c r="AG3" s="590">
        <v>0</v>
      </c>
      <c r="AH3" s="590">
        <v>0</v>
      </c>
      <c r="AI3"/>
      <c r="AJ3"/>
      <c r="AK3"/>
    </row>
    <row r="4" spans="1:37" s="31" customFormat="1" ht="11.25" customHeight="1" thickBot="1" x14ac:dyDescent="0.3">
      <c r="A4" s="771" t="str">
        <f>Altalanos!$A$10</f>
        <v xml:space="preserve">2026. május 7. </v>
      </c>
      <c r="B4" s="771"/>
      <c r="C4" s="771"/>
      <c r="D4" s="402"/>
      <c r="E4" s="142"/>
      <c r="F4" s="142"/>
      <c r="G4" s="142" t="str">
        <f>Altalanos!$C$10</f>
        <v>Gyula</v>
      </c>
      <c r="H4" s="99"/>
      <c r="I4" s="142"/>
      <c r="J4" s="143"/>
      <c r="K4" s="144"/>
      <c r="L4" s="143"/>
      <c r="M4" s="102"/>
      <c r="N4" s="143"/>
      <c r="O4" s="142"/>
      <c r="P4" s="143"/>
      <c r="Q4" s="142"/>
      <c r="R4" s="88" t="str">
        <f>Altalanos!$E$10</f>
        <v>Kovács Zoltán</v>
      </c>
      <c r="Y4" s="599"/>
      <c r="Z4" s="599"/>
      <c r="AA4" s="599" t="s">
        <v>194</v>
      </c>
      <c r="AB4" s="590">
        <v>250</v>
      </c>
      <c r="AC4" s="590">
        <v>200</v>
      </c>
      <c r="AD4" s="590">
        <v>150</v>
      </c>
      <c r="AE4" s="590">
        <v>120</v>
      </c>
      <c r="AF4" s="590">
        <v>90</v>
      </c>
      <c r="AG4" s="590">
        <v>60</v>
      </c>
      <c r="AH4" s="590">
        <v>25</v>
      </c>
      <c r="AI4"/>
      <c r="AJ4"/>
      <c r="AK4"/>
    </row>
    <row r="5" spans="1:37" s="19" customFormat="1" x14ac:dyDescent="0.25">
      <c r="A5" s="146"/>
      <c r="B5" s="147" t="s">
        <v>4</v>
      </c>
      <c r="C5" s="427" t="s">
        <v>105</v>
      </c>
      <c r="D5" s="147" t="s">
        <v>104</v>
      </c>
      <c r="E5" s="147" t="s">
        <v>101</v>
      </c>
      <c r="F5" s="148" t="s">
        <v>85</v>
      </c>
      <c r="G5" s="148" t="s">
        <v>86</v>
      </c>
      <c r="H5" s="148"/>
      <c r="I5" s="148" t="s">
        <v>90</v>
      </c>
      <c r="J5" s="148"/>
      <c r="K5" s="147" t="s">
        <v>102</v>
      </c>
      <c r="L5" s="149"/>
      <c r="M5" s="147" t="s">
        <v>116</v>
      </c>
      <c r="N5" s="149"/>
      <c r="O5" s="147" t="s">
        <v>131</v>
      </c>
      <c r="P5" s="149"/>
      <c r="Q5" s="147" t="s">
        <v>130</v>
      </c>
      <c r="R5" s="150"/>
      <c r="Y5" s="599">
        <f>IF(OR(Altalanos!$A$8="F1",Altalanos!$A$8="F2",Altalanos!$A$8="N1",Altalanos!$A$8="N2"),1,2)</f>
        <v>2</v>
      </c>
      <c r="Z5" s="599"/>
      <c r="AA5" s="599" t="s">
        <v>195</v>
      </c>
      <c r="AB5" s="590">
        <v>200</v>
      </c>
      <c r="AC5" s="590">
        <v>150</v>
      </c>
      <c r="AD5" s="590">
        <v>120</v>
      </c>
      <c r="AE5" s="590">
        <v>90</v>
      </c>
      <c r="AF5" s="590">
        <v>60</v>
      </c>
      <c r="AG5" s="590">
        <v>40</v>
      </c>
      <c r="AH5" s="590">
        <v>15</v>
      </c>
      <c r="AI5"/>
      <c r="AJ5"/>
      <c r="AK5"/>
    </row>
    <row r="6" spans="1:37" s="712" customFormat="1" ht="12.75" customHeight="1" thickBot="1" x14ac:dyDescent="0.3">
      <c r="A6" s="705"/>
      <c r="B6" s="725"/>
      <c r="C6" s="714"/>
      <c r="D6" s="714"/>
      <c r="E6" s="725"/>
      <c r="F6" s="713" t="str">
        <f>IF(Y3="","",CONCATENATE(AH1," pont"))</f>
        <v/>
      </c>
      <c r="G6" s="715"/>
      <c r="H6" s="716"/>
      <c r="I6" s="715"/>
      <c r="J6" s="717"/>
      <c r="K6" s="714" t="str">
        <f>IF(Y3="","",CONCATENATE(AG1," pont"))</f>
        <v/>
      </c>
      <c r="L6" s="717"/>
      <c r="M6" s="714" t="str">
        <f>IF(Y3="","",CONCATENATE(AF1," pont"))</f>
        <v/>
      </c>
      <c r="N6" s="717"/>
      <c r="O6" s="714" t="str">
        <f>IF(Y3="","",CONCATENATE(AE1," pont"))</f>
        <v/>
      </c>
      <c r="P6" s="717"/>
      <c r="Q6" s="714" t="str">
        <f>IF(Y3="","",CONCATENATE(AD1," pont"))</f>
        <v/>
      </c>
      <c r="R6" s="718"/>
      <c r="Y6" s="720"/>
      <c r="Z6" s="720"/>
      <c r="AA6" s="720" t="s">
        <v>196</v>
      </c>
      <c r="AB6" s="721">
        <v>150</v>
      </c>
      <c r="AC6" s="721">
        <v>120</v>
      </c>
      <c r="AD6" s="721">
        <v>90</v>
      </c>
      <c r="AE6" s="721">
        <v>60</v>
      </c>
      <c r="AF6" s="721">
        <v>40</v>
      </c>
      <c r="AG6" s="721">
        <v>25</v>
      </c>
      <c r="AH6" s="721">
        <v>10</v>
      </c>
      <c r="AI6" s="723"/>
      <c r="AJ6" s="723"/>
      <c r="AK6" s="723"/>
    </row>
    <row r="7" spans="1:37" s="38" customFormat="1" ht="9" customHeight="1" x14ac:dyDescent="0.25">
      <c r="A7" s="153" t="s">
        <v>7</v>
      </c>
      <c r="B7" s="384" t="str">
        <f>IF($E7="","",VLOOKUP($E7,'1MD ELO (3)'!$A$7:$O$80,14))</f>
        <v/>
      </c>
      <c r="C7" s="384" t="str">
        <f>IF($E7="","",VLOOKUP($E7,'1MD ELO (3)'!$A$7:$O$80,15))</f>
        <v/>
      </c>
      <c r="D7" s="414" t="str">
        <f>IF($E7="","",VLOOKUP($E7,'1MD ELO (3)'!$A$7:$O$80,5))</f>
        <v/>
      </c>
      <c r="E7" s="155"/>
      <c r="F7" s="156" t="str">
        <f>UPPER(IF($E7="","",VLOOKUP($E7,'1MD ELO (3)'!$A$7:$O$80,2)))</f>
        <v/>
      </c>
      <c r="G7" s="156" t="str">
        <f>IF($E7="","",VLOOKUP($E7,'1MD ELO (3)'!$A$7:$O$80,3))</f>
        <v/>
      </c>
      <c r="H7" s="156"/>
      <c r="I7" s="156" t="str">
        <f>IF($E7="","",VLOOKUP($E7,'1MD ELO (3)'!$A$7:$O$80,4))</f>
        <v/>
      </c>
      <c r="J7" s="249"/>
      <c r="K7" s="173" t="str">
        <f>UPPER(IF(OR(J8="a",J8="as"),F7,IF(OR(J8="b",J8="bs"),F8,)))</f>
        <v/>
      </c>
      <c r="L7" s="181"/>
      <c r="M7" s="182"/>
      <c r="N7" s="182"/>
      <c r="O7" s="182"/>
      <c r="P7" s="182"/>
      <c r="Q7" s="182"/>
      <c r="R7" s="182"/>
      <c r="S7" s="165"/>
      <c r="U7" s="166" t="str">
        <f>Birók!P21</f>
        <v>Bíró</v>
      </c>
      <c r="Y7" s="599"/>
      <c r="Z7" s="599"/>
      <c r="AA7" s="599" t="s">
        <v>197</v>
      </c>
      <c r="AB7" s="590">
        <v>120</v>
      </c>
      <c r="AC7" s="590">
        <v>90</v>
      </c>
      <c r="AD7" s="590">
        <v>60</v>
      </c>
      <c r="AE7" s="590">
        <v>40</v>
      </c>
      <c r="AF7" s="590">
        <v>25</v>
      </c>
      <c r="AG7" s="590">
        <v>10</v>
      </c>
      <c r="AH7" s="590">
        <v>5</v>
      </c>
      <c r="AI7"/>
      <c r="AJ7"/>
      <c r="AK7"/>
    </row>
    <row r="8" spans="1:37" s="38" customFormat="1" ht="9" customHeight="1" x14ac:dyDescent="0.25">
      <c r="A8" s="250" t="s">
        <v>8</v>
      </c>
      <c r="B8" s="384" t="str">
        <f>IF($E8="","",VLOOKUP($E8,'1MD ELO (3)'!$A$7:$O$80,14))</f>
        <v/>
      </c>
      <c r="C8" s="384" t="str">
        <f>IF($E8="","",VLOOKUP($E8,'1MD ELO (3)'!$A$7:$O$80,15))</f>
        <v/>
      </c>
      <c r="D8" s="414" t="str">
        <f>IF($E8="","",VLOOKUP($E8,'1MD ELO (3)'!$A$7:$O$80,5))</f>
        <v/>
      </c>
      <c r="E8" s="155"/>
      <c r="F8" s="450" t="str">
        <f>UPPER(IF($E8="","",VLOOKUP($E8,'1MD ELO (3)'!$A$7:$O$80,2)))</f>
        <v/>
      </c>
      <c r="G8" s="450" t="str">
        <f>IF($E8="","",VLOOKUP($E8,'1MD ELO (3)'!$A$7:$O$80,3))</f>
        <v/>
      </c>
      <c r="H8" s="450"/>
      <c r="I8" s="450" t="str">
        <f>IF($E8="","",VLOOKUP($E8,'1MD ELO (3)'!$A$7:$O$80,4))</f>
        <v/>
      </c>
      <c r="J8" s="251"/>
      <c r="K8" s="157"/>
      <c r="L8" s="172"/>
      <c r="M8" s="173" t="str">
        <f>UPPER(IF(OR(L8="a",L8="as"),K7,IF(OR(L8="b",L8="bs"),K9,)))</f>
        <v/>
      </c>
      <c r="N8" s="181"/>
      <c r="O8" s="182"/>
      <c r="P8" s="182"/>
      <c r="Q8" s="182"/>
      <c r="R8" s="182"/>
      <c r="S8" s="165"/>
      <c r="U8" s="174" t="str">
        <f>Birók!P22</f>
        <v xml:space="preserve"> </v>
      </c>
      <c r="Y8" s="599"/>
      <c r="Z8" s="599"/>
      <c r="AA8" s="599" t="s">
        <v>198</v>
      </c>
      <c r="AB8" s="590">
        <v>90</v>
      </c>
      <c r="AC8" s="590">
        <v>60</v>
      </c>
      <c r="AD8" s="590">
        <v>40</v>
      </c>
      <c r="AE8" s="590">
        <v>25</v>
      </c>
      <c r="AF8" s="590">
        <v>10</v>
      </c>
      <c r="AG8" s="590">
        <v>5</v>
      </c>
      <c r="AH8" s="590">
        <v>2</v>
      </c>
      <c r="AI8"/>
      <c r="AJ8"/>
      <c r="AK8"/>
    </row>
    <row r="9" spans="1:37" s="38" customFormat="1" ht="9" customHeight="1" x14ac:dyDescent="0.25">
      <c r="A9" s="167" t="s">
        <v>9</v>
      </c>
      <c r="B9" s="384" t="str">
        <f>IF($E9="","",VLOOKUP($E9,'1MD ELO (3)'!$A$7:$O$80,14))</f>
        <v/>
      </c>
      <c r="C9" s="384" t="str">
        <f>IF($E9="","",VLOOKUP($E9,'1MD ELO (3)'!$A$7:$O$80,15))</f>
        <v/>
      </c>
      <c r="D9" s="414" t="str">
        <f>IF($E9="","",VLOOKUP($E9,'1MD ELO (3)'!$A$7:$O$80,5))</f>
        <v/>
      </c>
      <c r="E9" s="155"/>
      <c r="F9" s="450" t="str">
        <f>UPPER(IF($E9="","",VLOOKUP($E9,'1MD ELO (3)'!$A$7:$O$80,2)))</f>
        <v/>
      </c>
      <c r="G9" s="450" t="str">
        <f>IF($E9="","",VLOOKUP($E9,'1MD ELO (3)'!$A$7:$O$80,3))</f>
        <v/>
      </c>
      <c r="H9" s="450"/>
      <c r="I9" s="450" t="str">
        <f>IF($E9="","",VLOOKUP($E9,'1MD ELO (3)'!$A$7:$O$80,4))</f>
        <v/>
      </c>
      <c r="J9" s="249"/>
      <c r="K9" s="173" t="str">
        <f>UPPER(IF(OR(J10="a",J10="as"),F9,IF(OR(J10="b",J10="bs"),F10,)))</f>
        <v/>
      </c>
      <c r="L9" s="252"/>
      <c r="M9" s="157"/>
      <c r="N9" s="184"/>
      <c r="O9" s="182"/>
      <c r="P9" s="182"/>
      <c r="Q9" s="182"/>
      <c r="R9" s="182"/>
      <c r="S9" s="165"/>
      <c r="U9" s="174" t="str">
        <f>Birók!P23</f>
        <v xml:space="preserve"> </v>
      </c>
      <c r="Y9" s="599"/>
      <c r="Z9" s="599"/>
      <c r="AA9" s="599" t="s">
        <v>199</v>
      </c>
      <c r="AB9" s="590">
        <v>60</v>
      </c>
      <c r="AC9" s="590">
        <v>40</v>
      </c>
      <c r="AD9" s="590">
        <v>25</v>
      </c>
      <c r="AE9" s="590">
        <v>10</v>
      </c>
      <c r="AF9" s="590">
        <v>5</v>
      </c>
      <c r="AG9" s="590">
        <v>2</v>
      </c>
      <c r="AH9" s="590">
        <v>1</v>
      </c>
      <c r="AI9"/>
      <c r="AJ9"/>
      <c r="AK9"/>
    </row>
    <row r="10" spans="1:37" s="38" customFormat="1" ht="9" customHeight="1" x14ac:dyDescent="0.25">
      <c r="A10" s="167" t="s">
        <v>10</v>
      </c>
      <c r="B10" s="384" t="str">
        <f>IF($E10="","",VLOOKUP($E10,'1MD ELO (3)'!$A$7:$O$80,14))</f>
        <v/>
      </c>
      <c r="C10" s="384" t="str">
        <f>IF($E10="","",VLOOKUP($E10,'1MD ELO (3)'!$A$7:$O$80,15))</f>
        <v/>
      </c>
      <c r="D10" s="414" t="str">
        <f>IF($E10="","",VLOOKUP($E10,'1MD ELO (3)'!$A$7:$O$80,5))</f>
        <v/>
      </c>
      <c r="E10" s="155"/>
      <c r="F10" s="450" t="str">
        <f>UPPER(IF($E10="","",VLOOKUP($E10,'1MD ELO (3)'!$A$7:$O$80,2)))</f>
        <v/>
      </c>
      <c r="G10" s="450" t="str">
        <f>IF($E10="","",VLOOKUP($E10,'1MD ELO (3)'!$A$7:$O$80,3))</f>
        <v/>
      </c>
      <c r="H10" s="450"/>
      <c r="I10" s="450" t="str">
        <f>IF($E10="","",VLOOKUP($E10,'1MD ELO (3)'!$A$7:$O$80,4))</f>
        <v/>
      </c>
      <c r="J10" s="251"/>
      <c r="K10" s="157"/>
      <c r="L10" s="182"/>
      <c r="M10" s="171" t="s">
        <v>0</v>
      </c>
      <c r="N10" s="180"/>
      <c r="O10" s="173" t="str">
        <f>UPPER(IF(OR(N10="a",N10="as"),M8,IF(OR(N10="b",N10="bs"),M12,)))</f>
        <v/>
      </c>
      <c r="P10" s="181"/>
      <c r="Q10" s="182"/>
      <c r="R10" s="182"/>
      <c r="S10" s="165"/>
      <c r="U10" s="174" t="str">
        <f>Birók!P24</f>
        <v xml:space="preserve"> </v>
      </c>
      <c r="Y10" s="599"/>
      <c r="Z10" s="599"/>
      <c r="AA10" s="599" t="s">
        <v>200</v>
      </c>
      <c r="AB10" s="590">
        <v>40</v>
      </c>
      <c r="AC10" s="590">
        <v>25</v>
      </c>
      <c r="AD10" s="590">
        <v>15</v>
      </c>
      <c r="AE10" s="590">
        <v>7</v>
      </c>
      <c r="AF10" s="590">
        <v>4</v>
      </c>
      <c r="AG10" s="590">
        <v>1</v>
      </c>
      <c r="AH10" s="590">
        <v>0</v>
      </c>
      <c r="AI10"/>
      <c r="AJ10"/>
      <c r="AK10"/>
    </row>
    <row r="11" spans="1:37" s="38" customFormat="1" ht="9.6" customHeight="1" x14ac:dyDescent="0.25">
      <c r="A11" s="167" t="s">
        <v>11</v>
      </c>
      <c r="B11" s="384" t="str">
        <f>IF($E11="","",VLOOKUP($E11,'1MD ELO (3)'!$A$7:$O$80,14))</f>
        <v/>
      </c>
      <c r="C11" s="384" t="str">
        <f>IF($E11="","",VLOOKUP($E11,'1MD ELO (3)'!$A$7:$O$80,15))</f>
        <v/>
      </c>
      <c r="D11" s="414" t="str">
        <f>IF($E11="","",VLOOKUP($E11,'1MD ELO (3)'!$A$7:$O$80,5))</f>
        <v/>
      </c>
      <c r="E11" s="155"/>
      <c r="F11" s="450" t="str">
        <f>UPPER(IF($E11="","",VLOOKUP($E11,'1MD ELO (3)'!$A$7:$O$80,2)))</f>
        <v/>
      </c>
      <c r="G11" s="450" t="str">
        <f>IF($E11="","",VLOOKUP($E11,'1MD ELO (3)'!$A$7:$O$80,3))</f>
        <v/>
      </c>
      <c r="H11" s="450"/>
      <c r="I11" s="450" t="str">
        <f>IF($E11="","",VLOOKUP($E11,'1MD ELO (3)'!$A$7:$O$80,4))</f>
        <v/>
      </c>
      <c r="J11" s="249"/>
      <c r="K11" s="173" t="str">
        <f>UPPER(IF(OR(J12="a",J12="as"),F11,IF(OR(J12="b",J12="bs"),F12,)))</f>
        <v/>
      </c>
      <c r="L11" s="181"/>
      <c r="M11" s="253"/>
      <c r="N11" s="254"/>
      <c r="O11" s="157"/>
      <c r="P11" s="184"/>
      <c r="Q11" s="157"/>
      <c r="R11" s="182"/>
      <c r="S11" s="165"/>
      <c r="U11" s="174" t="str">
        <f>Birók!P25</f>
        <v xml:space="preserve"> </v>
      </c>
      <c r="Y11" s="599"/>
      <c r="Z11" s="599"/>
      <c r="AA11" s="599" t="s">
        <v>201</v>
      </c>
      <c r="AB11" s="590">
        <v>25</v>
      </c>
      <c r="AC11" s="590">
        <v>15</v>
      </c>
      <c r="AD11" s="590">
        <v>10</v>
      </c>
      <c r="AE11" s="590">
        <v>6</v>
      </c>
      <c r="AF11" s="590">
        <v>3</v>
      </c>
      <c r="AG11" s="590">
        <v>1</v>
      </c>
      <c r="AH11" s="590">
        <v>0</v>
      </c>
      <c r="AI11"/>
      <c r="AJ11"/>
      <c r="AK11"/>
    </row>
    <row r="12" spans="1:37" s="38" customFormat="1" ht="9.6" customHeight="1" x14ac:dyDescent="0.25">
      <c r="A12" s="167" t="s">
        <v>12</v>
      </c>
      <c r="B12" s="384" t="str">
        <f>IF($E12="","",VLOOKUP($E12,'1MD ELO (3)'!$A$7:$O$80,14))</f>
        <v/>
      </c>
      <c r="C12" s="384" t="str">
        <f>IF($E12="","",VLOOKUP($E12,'1MD ELO (3)'!$A$7:$O$80,15))</f>
        <v/>
      </c>
      <c r="D12" s="414" t="str">
        <f>IF($E12="","",VLOOKUP($E12,'1MD ELO (3)'!$A$7:$O$80,5))</f>
        <v/>
      </c>
      <c r="E12" s="155"/>
      <c r="F12" s="450" t="str">
        <f>UPPER(IF($E12="","",VLOOKUP($E12,'1MD ELO (3)'!$A$7:$O$80,2)))</f>
        <v/>
      </c>
      <c r="G12" s="450" t="str">
        <f>IF($E12="","",VLOOKUP($E12,'1MD ELO (3)'!$A$7:$O$80,3))</f>
        <v/>
      </c>
      <c r="H12" s="450"/>
      <c r="I12" s="450" t="str">
        <f>IF($E12="","",VLOOKUP($E12,'1MD ELO (3)'!$A$7:$O$80,4))</f>
        <v/>
      </c>
      <c r="J12" s="251"/>
      <c r="K12" s="157"/>
      <c r="L12" s="172"/>
      <c r="M12" s="173" t="str">
        <f>UPPER(IF(OR(L12="a",L12="as"),K11,IF(OR(L12="b",L12="bs"),K13,)))</f>
        <v/>
      </c>
      <c r="N12" s="255"/>
      <c r="O12" s="182"/>
      <c r="P12" s="184"/>
      <c r="Q12" s="182"/>
      <c r="R12" s="182"/>
      <c r="S12" s="165"/>
      <c r="U12" s="174" t="str">
        <f>Birók!P26</f>
        <v xml:space="preserve"> </v>
      </c>
      <c r="Y12" s="599"/>
      <c r="Z12" s="599"/>
      <c r="AA12" s="599" t="s">
        <v>206</v>
      </c>
      <c r="AB12" s="590">
        <v>15</v>
      </c>
      <c r="AC12" s="590">
        <v>10</v>
      </c>
      <c r="AD12" s="590">
        <v>6</v>
      </c>
      <c r="AE12" s="590">
        <v>3</v>
      </c>
      <c r="AF12" s="590">
        <v>1</v>
      </c>
      <c r="AG12" s="590">
        <v>0</v>
      </c>
      <c r="AH12" s="590">
        <v>0</v>
      </c>
      <c r="AI12"/>
      <c r="AJ12"/>
      <c r="AK12"/>
    </row>
    <row r="13" spans="1:37" s="38" customFormat="1" ht="9.6" customHeight="1" x14ac:dyDescent="0.25">
      <c r="A13" s="250" t="s">
        <v>13</v>
      </c>
      <c r="B13" s="384" t="str">
        <f>IF($E13="","",VLOOKUP($E13,'1MD ELO (3)'!$A$7:$O$80,14))</f>
        <v/>
      </c>
      <c r="C13" s="384" t="str">
        <f>IF($E13="","",VLOOKUP($E13,'1MD ELO (3)'!$A$7:$O$80,15))</f>
        <v/>
      </c>
      <c r="D13" s="414" t="str">
        <f>IF($E13="","",VLOOKUP($E13,'1MD ELO (3)'!$A$7:$O$80,5))</f>
        <v/>
      </c>
      <c r="E13" s="155"/>
      <c r="F13" s="450" t="str">
        <f>UPPER(IF($E13="","",VLOOKUP($E13,'1MD ELO (3)'!$A$7:$O$80,2)))</f>
        <v/>
      </c>
      <c r="G13" s="450" t="str">
        <f>IF($E13="","",VLOOKUP($E13,'1MD ELO (3)'!$A$7:$O$80,3))</f>
        <v/>
      </c>
      <c r="H13" s="450"/>
      <c r="I13" s="450" t="str">
        <f>IF($E13="","",VLOOKUP($E13,'1MD ELO (3)'!$A$7:$O$80,4))</f>
        <v/>
      </c>
      <c r="J13" s="249"/>
      <c r="K13" s="173" t="str">
        <f>UPPER(IF(OR(J14="a",J14="as"),F13,IF(OR(J14="b",J14="bs"),F14,)))</f>
        <v/>
      </c>
      <c r="L13" s="190"/>
      <c r="M13" s="157"/>
      <c r="N13" s="182"/>
      <c r="O13" s="182"/>
      <c r="P13" s="184"/>
      <c r="Q13" s="182"/>
      <c r="R13" s="182"/>
      <c r="S13" s="165"/>
      <c r="U13" s="174" t="str">
        <f>Birók!P27</f>
        <v xml:space="preserve"> </v>
      </c>
      <c r="Y13" s="599"/>
      <c r="Z13" s="599"/>
      <c r="AA13" s="599" t="s">
        <v>202</v>
      </c>
      <c r="AB13" s="590">
        <v>10</v>
      </c>
      <c r="AC13" s="590">
        <v>6</v>
      </c>
      <c r="AD13" s="590">
        <v>3</v>
      </c>
      <c r="AE13" s="590">
        <v>1</v>
      </c>
      <c r="AF13" s="590">
        <v>0</v>
      </c>
      <c r="AG13" s="590">
        <v>0</v>
      </c>
      <c r="AH13" s="590">
        <v>0</v>
      </c>
      <c r="AI13"/>
      <c r="AJ13"/>
      <c r="AK13"/>
    </row>
    <row r="14" spans="1:37" s="38" customFormat="1" ht="9.6" customHeight="1" x14ac:dyDescent="0.25">
      <c r="A14" s="192" t="s">
        <v>14</v>
      </c>
      <c r="B14" s="384" t="str">
        <f>IF($E14="","",VLOOKUP($E14,'1MD ELO (3)'!$A$7:$O$80,14))</f>
        <v/>
      </c>
      <c r="C14" s="384" t="str">
        <f>IF($E14="","",VLOOKUP($E14,'1MD ELO (3)'!$A$7:$O$80,15))</f>
        <v/>
      </c>
      <c r="D14" s="414" t="str">
        <f>IF($E14="","",VLOOKUP($E14,'1MD ELO (3)'!$A$7:$O$80,5))</f>
        <v/>
      </c>
      <c r="E14" s="155"/>
      <c r="F14" s="156" t="str">
        <f>UPPER(IF($E14="","",VLOOKUP($E14,'1MD ELO (3)'!$A$7:$O$80,2)))</f>
        <v/>
      </c>
      <c r="G14" s="156" t="str">
        <f>IF($E14="","",VLOOKUP($E14,'1MD ELO (3)'!$A$7:$O$80,3))</f>
        <v/>
      </c>
      <c r="H14" s="156"/>
      <c r="I14" s="156" t="str">
        <f>IF($E14="","",VLOOKUP($E14,'1MD ELO (3)'!$A$7:$O$80,4))</f>
        <v/>
      </c>
      <c r="J14" s="251"/>
      <c r="K14" s="157"/>
      <c r="L14" s="182"/>
      <c r="M14" s="182"/>
      <c r="N14" s="256"/>
      <c r="O14" s="171" t="s">
        <v>0</v>
      </c>
      <c r="P14" s="180"/>
      <c r="Q14" s="173" t="str">
        <f>UPPER(IF(OR(P14="a",P14="as"),O10,IF(OR(P14="b",P14="bs"),O18,)))</f>
        <v/>
      </c>
      <c r="R14" s="181"/>
      <c r="S14" s="165"/>
      <c r="U14" s="174" t="str">
        <f>Birók!P28</f>
        <v xml:space="preserve"> </v>
      </c>
      <c r="Y14" s="599"/>
      <c r="Z14" s="599"/>
      <c r="AA14" s="599" t="s">
        <v>203</v>
      </c>
      <c r="AB14" s="590">
        <v>3</v>
      </c>
      <c r="AC14" s="590">
        <v>2</v>
      </c>
      <c r="AD14" s="590">
        <v>1</v>
      </c>
      <c r="AE14" s="590">
        <v>0</v>
      </c>
      <c r="AF14" s="590">
        <v>0</v>
      </c>
      <c r="AG14" s="590">
        <v>0</v>
      </c>
      <c r="AH14" s="590">
        <v>0</v>
      </c>
      <c r="AI14"/>
      <c r="AJ14"/>
      <c r="AK14"/>
    </row>
    <row r="15" spans="1:37" s="38" customFormat="1" ht="9.6" customHeight="1" x14ac:dyDescent="0.25">
      <c r="A15" s="153" t="s">
        <v>15</v>
      </c>
      <c r="B15" s="384" t="str">
        <f>IF($E15="","",VLOOKUP($E15,'1MD ELO (3)'!$A$7:$O$80,14))</f>
        <v/>
      </c>
      <c r="C15" s="384" t="str">
        <f>IF($E15="","",VLOOKUP($E15,'1MD ELO (3)'!$A$7:$O$80,15))</f>
        <v/>
      </c>
      <c r="D15" s="414" t="str">
        <f>IF($E15="","",VLOOKUP($E15,'1MD ELO (3)'!$A$7:$O$80,5))</f>
        <v/>
      </c>
      <c r="E15" s="155"/>
      <c r="F15" s="156" t="str">
        <f>UPPER(IF($E15="","",VLOOKUP($E15,'1MD ELO (3)'!$A$7:$O$80,2)))</f>
        <v/>
      </c>
      <c r="G15" s="156" t="str">
        <f>IF($E15="","",VLOOKUP($E15,'1MD ELO (3)'!$A$7:$O$80,3))</f>
        <v/>
      </c>
      <c r="H15" s="156"/>
      <c r="I15" s="156" t="str">
        <f>IF($E15="","",VLOOKUP($E15,'1MD ELO (3)'!$A$7:$O$80,4))</f>
        <v/>
      </c>
      <c r="J15" s="249"/>
      <c r="K15" s="173" t="str">
        <f>UPPER(IF(OR(J16="a",J16="as"),F15,IF(OR(J16="b",J16="bs"),F16,)))</f>
        <v/>
      </c>
      <c r="L15" s="181"/>
      <c r="M15" s="182"/>
      <c r="N15" s="182"/>
      <c r="O15" s="182"/>
      <c r="P15" s="184"/>
      <c r="Q15" s="157"/>
      <c r="R15" s="184"/>
      <c r="S15" s="165"/>
      <c r="U15" s="174" t="str">
        <f>Birók!P29</f>
        <v xml:space="preserve"> </v>
      </c>
      <c r="Y15" s="599"/>
      <c r="Z15" s="599"/>
      <c r="AA15" s="599"/>
      <c r="AB15" s="599"/>
      <c r="AC15" s="599"/>
      <c r="AD15" s="599"/>
      <c r="AE15" s="599"/>
      <c r="AF15" s="599"/>
      <c r="AG15" s="599"/>
      <c r="AH15" s="599"/>
      <c r="AI15"/>
      <c r="AJ15"/>
      <c r="AK15"/>
    </row>
    <row r="16" spans="1:37" s="38" customFormat="1" ht="9.6" customHeight="1" thickBot="1" x14ac:dyDescent="0.3">
      <c r="A16" s="250" t="s">
        <v>16</v>
      </c>
      <c r="B16" s="384" t="str">
        <f>IF($E16="","",VLOOKUP($E16,'1MD ELO (3)'!$A$7:$O$80,14))</f>
        <v/>
      </c>
      <c r="C16" s="384" t="str">
        <f>IF($E16="","",VLOOKUP($E16,'1MD ELO (3)'!$A$7:$O$80,15))</f>
        <v/>
      </c>
      <c r="D16" s="414" t="str">
        <f>IF($E16="","",VLOOKUP($E16,'1MD ELO (3)'!$A$7:$O$80,5))</f>
        <v/>
      </c>
      <c r="E16" s="155"/>
      <c r="F16" s="450" t="str">
        <f>UPPER(IF($E16="","",VLOOKUP($E16,'1MD ELO (3)'!$A$7:$O$80,2)))</f>
        <v/>
      </c>
      <c r="G16" s="450" t="str">
        <f>IF($E16="","",VLOOKUP($E16,'1MD ELO (3)'!$A$7:$O$80,3))</f>
        <v/>
      </c>
      <c r="H16" s="450"/>
      <c r="I16" s="450" t="str">
        <f>IF($E16="","",VLOOKUP($E16,'1MD ELO (3)'!$A$7:$O$80,4))</f>
        <v/>
      </c>
      <c r="J16" s="251"/>
      <c r="K16" s="157"/>
      <c r="L16" s="172"/>
      <c r="M16" s="173" t="str">
        <f>UPPER(IF(OR(L16="a",L16="as"),K15,IF(OR(L16="b",L16="bs"),K17,)))</f>
        <v/>
      </c>
      <c r="N16" s="181"/>
      <c r="O16" s="182"/>
      <c r="P16" s="184"/>
      <c r="Q16" s="182"/>
      <c r="R16" s="184"/>
      <c r="S16" s="165"/>
      <c r="U16" s="189" t="str">
        <f>Birók!P30</f>
        <v>Egyik sem</v>
      </c>
      <c r="Y16" s="599"/>
      <c r="Z16" s="599"/>
      <c r="AA16" s="599" t="s">
        <v>164</v>
      </c>
      <c r="AB16" s="590">
        <v>150</v>
      </c>
      <c r="AC16" s="590">
        <v>120</v>
      </c>
      <c r="AD16" s="590">
        <v>90</v>
      </c>
      <c r="AE16" s="590">
        <v>60</v>
      </c>
      <c r="AF16" s="590">
        <v>40</v>
      </c>
      <c r="AG16" s="590">
        <v>25</v>
      </c>
      <c r="AH16" s="590">
        <v>15</v>
      </c>
      <c r="AI16"/>
      <c r="AJ16"/>
      <c r="AK16"/>
    </row>
    <row r="17" spans="1:37" s="38" customFormat="1" ht="9.6" customHeight="1" x14ac:dyDescent="0.25">
      <c r="A17" s="167" t="s">
        <v>17</v>
      </c>
      <c r="B17" s="384" t="str">
        <f>IF($E17="","",VLOOKUP($E17,'1MD ELO (3)'!$A$7:$O$80,14))</f>
        <v/>
      </c>
      <c r="C17" s="384" t="str">
        <f>IF($E17="","",VLOOKUP($E17,'1MD ELO (3)'!$A$7:$O$80,15))</f>
        <v/>
      </c>
      <c r="D17" s="414" t="str">
        <f>IF($E17="","",VLOOKUP($E17,'1MD ELO (3)'!$A$7:$O$80,5))</f>
        <v/>
      </c>
      <c r="E17" s="155"/>
      <c r="F17" s="450" t="str">
        <f>UPPER(IF($E17="","",VLOOKUP($E17,'1MD ELO (3)'!$A$7:$O$80,2)))</f>
        <v/>
      </c>
      <c r="G17" s="450" t="str">
        <f>IF($E17="","",VLOOKUP($E17,'1MD ELO (3)'!$A$7:$O$80,3))</f>
        <v/>
      </c>
      <c r="H17" s="450"/>
      <c r="I17" s="450" t="str">
        <f>IF($E17="","",VLOOKUP($E17,'1MD ELO (3)'!$A$7:$O$80,4))</f>
        <v/>
      </c>
      <c r="J17" s="249"/>
      <c r="K17" s="173" t="str">
        <f>UPPER(IF(OR(J18="a",J18="as"),F17,IF(OR(J18="b",J18="bs"),F18,)))</f>
        <v/>
      </c>
      <c r="L17" s="252"/>
      <c r="M17" s="157"/>
      <c r="N17" s="184"/>
      <c r="O17" s="182"/>
      <c r="P17" s="184"/>
      <c r="Q17" s="182"/>
      <c r="R17" s="184"/>
      <c r="S17" s="165"/>
      <c r="Y17" s="599"/>
      <c r="Z17" s="599"/>
      <c r="AA17" s="599" t="s">
        <v>194</v>
      </c>
      <c r="AB17" s="590">
        <v>120</v>
      </c>
      <c r="AC17" s="590">
        <v>90</v>
      </c>
      <c r="AD17" s="590">
        <v>60</v>
      </c>
      <c r="AE17" s="590">
        <v>40</v>
      </c>
      <c r="AF17" s="590">
        <v>25</v>
      </c>
      <c r="AG17" s="590">
        <v>15</v>
      </c>
      <c r="AH17" s="590">
        <v>8</v>
      </c>
      <c r="AI17"/>
      <c r="AJ17"/>
      <c r="AK17"/>
    </row>
    <row r="18" spans="1:37" s="38" customFormat="1" ht="9.6" customHeight="1" x14ac:dyDescent="0.25">
      <c r="A18" s="167" t="s">
        <v>18</v>
      </c>
      <c r="B18" s="384" t="str">
        <f>IF($E18="","",VLOOKUP($E18,'1MD ELO (3)'!$A$7:$O$80,14))</f>
        <v/>
      </c>
      <c r="C18" s="384" t="str">
        <f>IF($E18="","",VLOOKUP($E18,'1MD ELO (3)'!$A$7:$O$80,15))</f>
        <v/>
      </c>
      <c r="D18" s="414" t="str">
        <f>IF($E18="","",VLOOKUP($E18,'1MD ELO (3)'!$A$7:$O$80,5))</f>
        <v/>
      </c>
      <c r="E18" s="155"/>
      <c r="F18" s="450" t="str">
        <f>UPPER(IF($E18="","",VLOOKUP($E18,'1MD ELO (3)'!$A$7:$O$80,2)))</f>
        <v/>
      </c>
      <c r="G18" s="450" t="str">
        <f>IF($E18="","",VLOOKUP($E18,'1MD ELO (3)'!$A$7:$O$80,3))</f>
        <v/>
      </c>
      <c r="H18" s="450"/>
      <c r="I18" s="450" t="str">
        <f>IF($E18="","",VLOOKUP($E18,'1MD ELO (3)'!$A$7:$O$80,4))</f>
        <v/>
      </c>
      <c r="J18" s="251"/>
      <c r="K18" s="157"/>
      <c r="L18" s="182"/>
      <c r="M18" s="171" t="s">
        <v>0</v>
      </c>
      <c r="N18" s="180"/>
      <c r="O18" s="173" t="str">
        <f>UPPER(IF(OR(N18="a",N18="as"),M16,IF(OR(N18="b",N18="bs"),M20,)))</f>
        <v/>
      </c>
      <c r="P18" s="190"/>
      <c r="Q18" s="182"/>
      <c r="R18" s="184"/>
      <c r="S18" s="165"/>
      <c r="Y18" s="599"/>
      <c r="Z18" s="599"/>
      <c r="AA18" s="599" t="s">
        <v>195</v>
      </c>
      <c r="AB18" s="590">
        <v>90</v>
      </c>
      <c r="AC18" s="590">
        <v>60</v>
      </c>
      <c r="AD18" s="590">
        <v>40</v>
      </c>
      <c r="AE18" s="590">
        <v>25</v>
      </c>
      <c r="AF18" s="590">
        <v>15</v>
      </c>
      <c r="AG18" s="590">
        <v>8</v>
      </c>
      <c r="AH18" s="590">
        <v>4</v>
      </c>
      <c r="AI18"/>
      <c r="AJ18"/>
      <c r="AK18"/>
    </row>
    <row r="19" spans="1:37" s="38" customFormat="1" ht="9.6" customHeight="1" x14ac:dyDescent="0.25">
      <c r="A19" s="167" t="s">
        <v>19</v>
      </c>
      <c r="B19" s="384" t="str">
        <f>IF($E19="","",VLOOKUP($E19,'1MD ELO (3)'!$A$7:$O$80,14))</f>
        <v/>
      </c>
      <c r="C19" s="384" t="str">
        <f>IF($E19="","",VLOOKUP($E19,'1MD ELO (3)'!$A$7:$O$80,15))</f>
        <v/>
      </c>
      <c r="D19" s="414" t="str">
        <f>IF($E19="","",VLOOKUP($E19,'1MD ELO (3)'!$A$7:$O$80,5))</f>
        <v/>
      </c>
      <c r="E19" s="155"/>
      <c r="F19" s="450" t="str">
        <f>UPPER(IF($E19="","",VLOOKUP($E19,'1MD ELO (3)'!$A$7:$O$80,2)))</f>
        <v/>
      </c>
      <c r="G19" s="450" t="str">
        <f>IF($E19="","",VLOOKUP($E19,'1MD ELO (3)'!$A$7:$O$80,3))</f>
        <v/>
      </c>
      <c r="H19" s="450"/>
      <c r="I19" s="450" t="str">
        <f>IF($E19="","",VLOOKUP($E19,'1MD ELO (3)'!$A$7:$O$80,4))</f>
        <v/>
      </c>
      <c r="J19" s="249"/>
      <c r="K19" s="173" t="str">
        <f>UPPER(IF(OR(J20="a",J20="as"),F19,IF(OR(J20="b",J20="bs"),F20,)))</f>
        <v/>
      </c>
      <c r="L19" s="181"/>
      <c r="M19" s="253"/>
      <c r="N19" s="254"/>
      <c r="O19" s="157"/>
      <c r="P19" s="182"/>
      <c r="Q19" s="182"/>
      <c r="R19" s="184"/>
      <c r="S19" s="165"/>
      <c r="Y19" s="599"/>
      <c r="Z19" s="599"/>
      <c r="AA19" s="599" t="s">
        <v>196</v>
      </c>
      <c r="AB19" s="590">
        <v>60</v>
      </c>
      <c r="AC19" s="590">
        <v>40</v>
      </c>
      <c r="AD19" s="590">
        <v>25</v>
      </c>
      <c r="AE19" s="590">
        <v>15</v>
      </c>
      <c r="AF19" s="590">
        <v>8</v>
      </c>
      <c r="AG19" s="590">
        <v>4</v>
      </c>
      <c r="AH19" s="590">
        <v>2</v>
      </c>
      <c r="AI19"/>
      <c r="AJ19"/>
      <c r="AK19"/>
    </row>
    <row r="20" spans="1:37" s="38" customFormat="1" ht="9.6" customHeight="1" x14ac:dyDescent="0.25">
      <c r="A20" s="167" t="s">
        <v>20</v>
      </c>
      <c r="B20" s="384" t="str">
        <f>IF($E20="","",VLOOKUP($E20,'1MD ELO (3)'!$A$7:$O$80,14))</f>
        <v/>
      </c>
      <c r="C20" s="384" t="str">
        <f>IF($E20="","",VLOOKUP($E20,'1MD ELO (3)'!$A$7:$O$80,15))</f>
        <v/>
      </c>
      <c r="D20" s="414" t="str">
        <f>IF($E20="","",VLOOKUP($E20,'1MD ELO (3)'!$A$7:$O$80,5))</f>
        <v/>
      </c>
      <c r="E20" s="155"/>
      <c r="F20" s="450" t="str">
        <f>UPPER(IF($E20="","",VLOOKUP($E20,'1MD ELO (3)'!$A$7:$O$80,2)))</f>
        <v/>
      </c>
      <c r="G20" s="450" t="str">
        <f>IF($E20="","",VLOOKUP($E20,'1MD ELO (3)'!$A$7:$O$80,3))</f>
        <v/>
      </c>
      <c r="H20" s="450"/>
      <c r="I20" s="450" t="str">
        <f>IF($E20="","",VLOOKUP($E20,'1MD ELO (3)'!$A$7:$O$80,4))</f>
        <v/>
      </c>
      <c r="J20" s="251"/>
      <c r="K20" s="157"/>
      <c r="L20" s="172"/>
      <c r="M20" s="173" t="str">
        <f>UPPER(IF(OR(L20="a",L20="as"),K19,IF(OR(L20="b",L20="bs"),K21,)))</f>
        <v/>
      </c>
      <c r="N20" s="255"/>
      <c r="O20" s="182"/>
      <c r="P20" s="182"/>
      <c r="Q20" s="182"/>
      <c r="R20" s="184"/>
      <c r="S20" s="165"/>
      <c r="Y20" s="599"/>
      <c r="Z20" s="599"/>
      <c r="AA20" s="599" t="s">
        <v>197</v>
      </c>
      <c r="AB20" s="590">
        <v>40</v>
      </c>
      <c r="AC20" s="590">
        <v>25</v>
      </c>
      <c r="AD20" s="590">
        <v>15</v>
      </c>
      <c r="AE20" s="590">
        <v>8</v>
      </c>
      <c r="AF20" s="590">
        <v>4</v>
      </c>
      <c r="AG20" s="590">
        <v>2</v>
      </c>
      <c r="AH20" s="590">
        <v>1</v>
      </c>
      <c r="AI20"/>
      <c r="AJ20"/>
      <c r="AK20"/>
    </row>
    <row r="21" spans="1:37" s="38" customFormat="1" ht="9.6" customHeight="1" x14ac:dyDescent="0.25">
      <c r="A21" s="250" t="s">
        <v>21</v>
      </c>
      <c r="B21" s="384" t="str">
        <f>IF($E21="","",VLOOKUP($E21,'1MD ELO (3)'!$A$7:$O$80,14))</f>
        <v/>
      </c>
      <c r="C21" s="384" t="str">
        <f>IF($E21="","",VLOOKUP($E21,'1MD ELO (3)'!$A$7:$O$80,15))</f>
        <v/>
      </c>
      <c r="D21" s="414" t="str">
        <f>IF($E21="","",VLOOKUP($E21,'1MD ELO (3)'!$A$7:$O$80,5))</f>
        <v/>
      </c>
      <c r="E21" s="155"/>
      <c r="F21" s="450" t="str">
        <f>UPPER(IF($E21="","",VLOOKUP($E21,'1MD ELO (3)'!$A$7:$O$80,2)))</f>
        <v/>
      </c>
      <c r="G21" s="450" t="str">
        <f>IF($E21="","",VLOOKUP($E21,'1MD ELO (3)'!$A$7:$O$80,3))</f>
        <v/>
      </c>
      <c r="H21" s="450"/>
      <c r="I21" s="450" t="str">
        <f>IF($E21="","",VLOOKUP($E21,'1MD ELO (3)'!$A$7:$O$80,4))</f>
        <v/>
      </c>
      <c r="J21" s="249"/>
      <c r="K21" s="173" t="str">
        <f>UPPER(IF(OR(J22="a",J22="as"),F21,IF(OR(J22="b",J22="bs"),F22,)))</f>
        <v/>
      </c>
      <c r="L21" s="190"/>
      <c r="M21" s="157"/>
      <c r="N21" s="182"/>
      <c r="O21" s="182"/>
      <c r="P21" s="182"/>
      <c r="Q21" s="182"/>
      <c r="R21" s="184"/>
      <c r="S21" s="165"/>
      <c r="Y21" s="599"/>
      <c r="Z21" s="599"/>
      <c r="AA21" s="599" t="s">
        <v>198</v>
      </c>
      <c r="AB21" s="590">
        <v>25</v>
      </c>
      <c r="AC21" s="590">
        <v>15</v>
      </c>
      <c r="AD21" s="590">
        <v>10</v>
      </c>
      <c r="AE21" s="590">
        <v>6</v>
      </c>
      <c r="AF21" s="590">
        <v>3</v>
      </c>
      <c r="AG21" s="590">
        <v>1</v>
      </c>
      <c r="AH21" s="590">
        <v>0</v>
      </c>
      <c r="AI21"/>
      <c r="AJ21"/>
      <c r="AK21"/>
    </row>
    <row r="22" spans="1:37" s="38" customFormat="1" ht="9.6" customHeight="1" x14ac:dyDescent="0.25">
      <c r="A22" s="192" t="s">
        <v>22</v>
      </c>
      <c r="B22" s="384" t="str">
        <f>IF($E22="","",VLOOKUP($E22,'1MD ELO (3)'!$A$7:$O$80,14))</f>
        <v/>
      </c>
      <c r="C22" s="384" t="str">
        <f>IF($E22="","",VLOOKUP($E22,'1MD ELO (3)'!$A$7:$O$80,15))</f>
        <v/>
      </c>
      <c r="D22" s="414" t="str">
        <f>IF($E22="","",VLOOKUP($E22,'1MD ELO (3)'!$A$7:$O$80,5))</f>
        <v/>
      </c>
      <c r="E22" s="155"/>
      <c r="F22" s="156" t="str">
        <f>UPPER(IF($E22="","",VLOOKUP($E22,'1MD ELO (3)'!$A$7:$O$80,2)))</f>
        <v/>
      </c>
      <c r="G22" s="156" t="str">
        <f>IF($E22="","",VLOOKUP($E22,'1MD ELO (3)'!$A$7:$O$80,3))</f>
        <v/>
      </c>
      <c r="H22" s="156"/>
      <c r="I22" s="156" t="str">
        <f>IF($E22="","",VLOOKUP($E22,'1MD ELO (3)'!$A$7:$O$80,4))</f>
        <v/>
      </c>
      <c r="J22" s="251"/>
      <c r="K22" s="157"/>
      <c r="L22" s="182"/>
      <c r="M22" s="182"/>
      <c r="N22" s="256"/>
      <c r="O22" s="257" t="s">
        <v>135</v>
      </c>
      <c r="P22" s="246"/>
      <c r="Q22" s="173" t="str">
        <f>UPPER(IF(OR(P23="a",P23="as"),Q14,IF(OR(P23="b",P23="bs"),Q30,)))</f>
        <v/>
      </c>
      <c r="R22" s="247"/>
      <c r="S22" s="165"/>
      <c r="Y22" s="599"/>
      <c r="Z22" s="599"/>
      <c r="AA22" s="599" t="s">
        <v>199</v>
      </c>
      <c r="AB22" s="590">
        <v>15</v>
      </c>
      <c r="AC22" s="590">
        <v>10</v>
      </c>
      <c r="AD22" s="590">
        <v>6</v>
      </c>
      <c r="AE22" s="590">
        <v>3</v>
      </c>
      <c r="AF22" s="590">
        <v>1</v>
      </c>
      <c r="AG22" s="590">
        <v>0</v>
      </c>
      <c r="AH22" s="590">
        <v>0</v>
      </c>
      <c r="AI22"/>
      <c r="AJ22"/>
      <c r="AK22"/>
    </row>
    <row r="23" spans="1:37" s="38" customFormat="1" ht="9.6" customHeight="1" x14ac:dyDescent="0.25">
      <c r="A23" s="153" t="s">
        <v>23</v>
      </c>
      <c r="B23" s="384" t="str">
        <f>IF($E23="","",VLOOKUP($E23,'1MD ELO (3)'!$A$7:$O$80,14))</f>
        <v/>
      </c>
      <c r="C23" s="384" t="str">
        <f>IF($E23="","",VLOOKUP($E23,'1MD ELO (3)'!$A$7:$O$80,15))</f>
        <v/>
      </c>
      <c r="D23" s="414" t="str">
        <f>IF($E23="","",VLOOKUP($E23,'1MD ELO (3)'!$A$7:$O$80,5))</f>
        <v/>
      </c>
      <c r="E23" s="155"/>
      <c r="F23" s="156" t="str">
        <f>UPPER(IF($E23="","",VLOOKUP($E23,'1MD ELO (3)'!$A$7:$O$80,2)))</f>
        <v/>
      </c>
      <c r="G23" s="156" t="str">
        <f>IF($E23="","",VLOOKUP($E23,'1MD ELO (3)'!$A$7:$O$80,3))</f>
        <v/>
      </c>
      <c r="H23" s="156"/>
      <c r="I23" s="156" t="str">
        <f>IF($E23="","",VLOOKUP($E23,'1MD ELO (3)'!$A$7:$O$80,4))</f>
        <v/>
      </c>
      <c r="J23" s="249"/>
      <c r="K23" s="173" t="str">
        <f>UPPER(IF(OR(J24="a",J24="as"),F23,IF(OR(J24="b",J24="bs"),F24,)))</f>
        <v/>
      </c>
      <c r="L23" s="181"/>
      <c r="M23" s="182"/>
      <c r="N23" s="182"/>
      <c r="O23" s="171" t="s">
        <v>0</v>
      </c>
      <c r="P23" s="248"/>
      <c r="Q23" s="157"/>
      <c r="R23" s="242"/>
      <c r="S23" s="165"/>
      <c r="Y23" s="599"/>
      <c r="Z23" s="599"/>
      <c r="AA23" s="599" t="s">
        <v>200</v>
      </c>
      <c r="AB23" s="590">
        <v>10</v>
      </c>
      <c r="AC23" s="590">
        <v>6</v>
      </c>
      <c r="AD23" s="590">
        <v>3</v>
      </c>
      <c r="AE23" s="590">
        <v>1</v>
      </c>
      <c r="AF23" s="590">
        <v>0</v>
      </c>
      <c r="AG23" s="590">
        <v>0</v>
      </c>
      <c r="AH23" s="590">
        <v>0</v>
      </c>
      <c r="AI23"/>
      <c r="AJ23"/>
      <c r="AK23"/>
    </row>
    <row r="24" spans="1:37" s="38" customFormat="1" ht="9.6" customHeight="1" x14ac:dyDescent="0.25">
      <c r="A24" s="250" t="s">
        <v>24</v>
      </c>
      <c r="B24" s="384" t="str">
        <f>IF($E24="","",VLOOKUP($E24,'1MD ELO (3)'!$A$7:$O$80,14))</f>
        <v/>
      </c>
      <c r="C24" s="384" t="str">
        <f>IF($E24="","",VLOOKUP($E24,'1MD ELO (3)'!$A$7:$O$80,15))</f>
        <v/>
      </c>
      <c r="D24" s="414" t="str">
        <f>IF($E24="","",VLOOKUP($E24,'1MD ELO (3)'!$A$7:$O$80,5))</f>
        <v/>
      </c>
      <c r="E24" s="155"/>
      <c r="F24" s="450" t="str">
        <f>UPPER(IF($E24="","",VLOOKUP($E24,'1MD ELO (3)'!$A$7:$O$80,2)))</f>
        <v/>
      </c>
      <c r="G24" s="450" t="str">
        <f>IF($E24="","",VLOOKUP($E24,'1MD ELO (3)'!$A$7:$O$80,3))</f>
        <v/>
      </c>
      <c r="H24" s="450"/>
      <c r="I24" s="450" t="str">
        <f>IF($E24="","",VLOOKUP($E24,'1MD ELO (3)'!$A$7:$O$80,4))</f>
        <v/>
      </c>
      <c r="J24" s="251"/>
      <c r="K24" s="157"/>
      <c r="L24" s="172"/>
      <c r="M24" s="173" t="str">
        <f>UPPER(IF(OR(L24="a",L24="as"),K23,IF(OR(L24="b",L24="bs"),K25,)))</f>
        <v/>
      </c>
      <c r="N24" s="181"/>
      <c r="O24" s="182"/>
      <c r="P24" s="182"/>
      <c r="Q24" s="182"/>
      <c r="R24" s="184"/>
      <c r="S24" s="165"/>
      <c r="Y24" s="599"/>
      <c r="Z24" s="599"/>
      <c r="AA24" s="599" t="s">
        <v>201</v>
      </c>
      <c r="AB24" s="590">
        <v>6</v>
      </c>
      <c r="AC24" s="590">
        <v>3</v>
      </c>
      <c r="AD24" s="590">
        <v>1</v>
      </c>
      <c r="AE24" s="590">
        <v>0</v>
      </c>
      <c r="AF24" s="590">
        <v>0</v>
      </c>
      <c r="AG24" s="590">
        <v>0</v>
      </c>
      <c r="AH24" s="590">
        <v>0</v>
      </c>
      <c r="AI24"/>
      <c r="AJ24"/>
      <c r="AK24"/>
    </row>
    <row r="25" spans="1:37" s="38" customFormat="1" ht="9.6" customHeight="1" x14ac:dyDescent="0.25">
      <c r="A25" s="167" t="s">
        <v>25</v>
      </c>
      <c r="B25" s="384" t="str">
        <f>IF($E25="","",VLOOKUP($E25,'1MD ELO (3)'!$A$7:$O$80,14))</f>
        <v/>
      </c>
      <c r="C25" s="384" t="str">
        <f>IF($E25="","",VLOOKUP($E25,'1MD ELO (3)'!$A$7:$O$80,15))</f>
        <v/>
      </c>
      <c r="D25" s="414" t="str">
        <f>IF($E25="","",VLOOKUP($E25,'1MD ELO (3)'!$A$7:$O$80,5))</f>
        <v/>
      </c>
      <c r="E25" s="155"/>
      <c r="F25" s="450" t="str">
        <f>UPPER(IF($E25="","",VLOOKUP($E25,'1MD ELO (3)'!$A$7:$O$80,2)))</f>
        <v/>
      </c>
      <c r="G25" s="450" t="str">
        <f>IF($E25="","",VLOOKUP($E25,'1MD ELO (3)'!$A$7:$O$80,3))</f>
        <v/>
      </c>
      <c r="H25" s="450"/>
      <c r="I25" s="450" t="str">
        <f>IF($E25="","",VLOOKUP($E25,'1MD ELO (3)'!$A$7:$O$80,4))</f>
        <v/>
      </c>
      <c r="J25" s="249"/>
      <c r="K25" s="173" t="str">
        <f>UPPER(IF(OR(J26="a",J26="as"),F25,IF(OR(J26="b",J26="bs"),F26,)))</f>
        <v/>
      </c>
      <c r="L25" s="252"/>
      <c r="M25" s="157"/>
      <c r="N25" s="184"/>
      <c r="O25" s="182"/>
      <c r="P25" s="182"/>
      <c r="Q25" s="780" t="str">
        <f>IF(Y3="","",CONCATENATE(AC1," pont"))</f>
        <v/>
      </c>
      <c r="R25" s="781"/>
      <c r="S25" s="165"/>
      <c r="Y25" s="599"/>
      <c r="Z25" s="599"/>
      <c r="AA25" s="599" t="s">
        <v>206</v>
      </c>
      <c r="AB25" s="590">
        <v>3</v>
      </c>
      <c r="AC25" s="590">
        <v>2</v>
      </c>
      <c r="AD25" s="590">
        <v>1</v>
      </c>
      <c r="AE25" s="590">
        <v>0</v>
      </c>
      <c r="AF25" s="590">
        <v>0</v>
      </c>
      <c r="AG25" s="590">
        <v>0</v>
      </c>
      <c r="AH25" s="590">
        <v>0</v>
      </c>
      <c r="AI25"/>
      <c r="AJ25"/>
      <c r="AK25"/>
    </row>
    <row r="26" spans="1:37" s="38" customFormat="1" ht="9.6" customHeight="1" x14ac:dyDescent="0.25">
      <c r="A26" s="167" t="s">
        <v>26</v>
      </c>
      <c r="B26" s="384" t="str">
        <f>IF($E26="","",VLOOKUP($E26,'1MD ELO (3)'!$A$7:$O$80,14))</f>
        <v/>
      </c>
      <c r="C26" s="384" t="str">
        <f>IF($E26="","",VLOOKUP($E26,'1MD ELO (3)'!$A$7:$O$80,15))</f>
        <v/>
      </c>
      <c r="D26" s="414" t="str">
        <f>IF($E26="","",VLOOKUP($E26,'1MD ELO (3)'!$A$7:$O$80,5))</f>
        <v/>
      </c>
      <c r="E26" s="155"/>
      <c r="F26" s="450" t="str">
        <f>UPPER(IF($E26="","",VLOOKUP($E26,'1MD ELO (3)'!$A$7:$O$80,2)))</f>
        <v/>
      </c>
      <c r="G26" s="450" t="str">
        <f>IF($E26="","",VLOOKUP($E26,'1MD ELO (3)'!$A$7:$O$80,3))</f>
        <v/>
      </c>
      <c r="H26" s="450"/>
      <c r="I26" s="450" t="str">
        <f>IF($E26="","",VLOOKUP($E26,'1MD ELO (3)'!$A$7:$O$80,4))</f>
        <v/>
      </c>
      <c r="J26" s="251"/>
      <c r="K26" s="157"/>
      <c r="L26" s="182"/>
      <c r="M26" s="171" t="s">
        <v>0</v>
      </c>
      <c r="N26" s="180"/>
      <c r="O26" s="173" t="str">
        <f>UPPER(IF(OR(N26="a",N26="as"),M24,IF(OR(N26="b",N26="bs"),M28,)))</f>
        <v/>
      </c>
      <c r="P26" s="181"/>
      <c r="Q26" s="182"/>
      <c r="R26" s="184"/>
      <c r="S26" s="165"/>
      <c r="Y26"/>
      <c r="Z26"/>
      <c r="AA26"/>
      <c r="AB26"/>
      <c r="AC26"/>
      <c r="AD26"/>
      <c r="AE26"/>
      <c r="AF26"/>
      <c r="AG26"/>
      <c r="AH26"/>
      <c r="AI26"/>
      <c r="AJ26"/>
      <c r="AK26"/>
    </row>
    <row r="27" spans="1:37" s="38" customFormat="1" ht="9.6" customHeight="1" x14ac:dyDescent="0.25">
      <c r="A27" s="167" t="s">
        <v>27</v>
      </c>
      <c r="B27" s="384" t="str">
        <f>IF($E27="","",VLOOKUP($E27,'1MD ELO (3)'!$A$7:$O$80,14))</f>
        <v/>
      </c>
      <c r="C27" s="384" t="str">
        <f>IF($E27="","",VLOOKUP($E27,'1MD ELO (3)'!$A$7:$O$80,15))</f>
        <v/>
      </c>
      <c r="D27" s="414" t="str">
        <f>IF($E27="","",VLOOKUP($E27,'1MD ELO (3)'!$A$7:$O$80,5))</f>
        <v/>
      </c>
      <c r="E27" s="155"/>
      <c r="F27" s="450" t="str">
        <f>UPPER(IF($E27="","",VLOOKUP($E27,'1MD ELO (3)'!$A$7:$O$80,2)))</f>
        <v/>
      </c>
      <c r="G27" s="450" t="str">
        <f>IF($E27="","",VLOOKUP($E27,'1MD ELO (3)'!$A$7:$O$80,3))</f>
        <v/>
      </c>
      <c r="H27" s="450"/>
      <c r="I27" s="450" t="str">
        <f>IF($E27="","",VLOOKUP($E27,'1MD ELO (3)'!$A$7:$O$80,4))</f>
        <v/>
      </c>
      <c r="J27" s="249"/>
      <c r="K27" s="173" t="str">
        <f>UPPER(IF(OR(J28="a",J28="as"),F27,IF(OR(J28="b",J28="bs"),F28,)))</f>
        <v/>
      </c>
      <c r="L27" s="181"/>
      <c r="M27" s="253"/>
      <c r="N27" s="254"/>
      <c r="O27" s="157"/>
      <c r="P27" s="184"/>
      <c r="Q27" s="182"/>
      <c r="R27" s="184"/>
      <c r="S27" s="165"/>
      <c r="Y27"/>
      <c r="Z27"/>
      <c r="AA27"/>
      <c r="AB27"/>
      <c r="AC27"/>
      <c r="AD27"/>
      <c r="AE27"/>
      <c r="AF27"/>
      <c r="AG27"/>
      <c r="AH27"/>
      <c r="AI27"/>
      <c r="AJ27"/>
      <c r="AK27"/>
    </row>
    <row r="28" spans="1:37" s="38" customFormat="1" ht="9.6" customHeight="1" x14ac:dyDescent="0.25">
      <c r="A28" s="167" t="s">
        <v>28</v>
      </c>
      <c r="B28" s="384" t="str">
        <f>IF($E28="","",VLOOKUP($E28,'1MD ELO (3)'!$A$7:$O$80,14))</f>
        <v/>
      </c>
      <c r="C28" s="384" t="str">
        <f>IF($E28="","",VLOOKUP($E28,'1MD ELO (3)'!$A$7:$O$80,15))</f>
        <v/>
      </c>
      <c r="D28" s="414" t="str">
        <f>IF($E28="","",VLOOKUP($E28,'1MD ELO (3)'!$A$7:$O$80,5))</f>
        <v/>
      </c>
      <c r="E28" s="155"/>
      <c r="F28" s="450" t="str">
        <f>UPPER(IF($E28="","",VLOOKUP($E28,'1MD ELO (3)'!$A$7:$O$80,2)))</f>
        <v/>
      </c>
      <c r="G28" s="450" t="str">
        <f>IF($E28="","",VLOOKUP($E28,'1MD ELO (3)'!$A$7:$O$80,3))</f>
        <v/>
      </c>
      <c r="H28" s="450"/>
      <c r="I28" s="450" t="str">
        <f>IF($E28="","",VLOOKUP($E28,'1MD ELO (3)'!$A$7:$O$80,4))</f>
        <v/>
      </c>
      <c r="J28" s="251"/>
      <c r="K28" s="157"/>
      <c r="L28" s="172"/>
      <c r="M28" s="173" t="str">
        <f>UPPER(IF(OR(L28="a",L28="as"),K27,IF(OR(L28="b",L28="bs"),K29,)))</f>
        <v/>
      </c>
      <c r="N28" s="255"/>
      <c r="O28" s="182"/>
      <c r="P28" s="184"/>
      <c r="Q28" s="182"/>
      <c r="R28" s="184"/>
      <c r="S28" s="165"/>
    </row>
    <row r="29" spans="1:37" s="38" customFormat="1" ht="9.6" customHeight="1" x14ac:dyDescent="0.25">
      <c r="A29" s="250" t="s">
        <v>29</v>
      </c>
      <c r="B29" s="384" t="str">
        <f>IF($E29="","",VLOOKUP($E29,'1MD ELO (3)'!$A$7:$O$80,14))</f>
        <v/>
      </c>
      <c r="C29" s="384" t="str">
        <f>IF($E29="","",VLOOKUP($E29,'1MD ELO (3)'!$A$7:$O$80,15))</f>
        <v/>
      </c>
      <c r="D29" s="414" t="str">
        <f>IF($E29="","",VLOOKUP($E29,'1MD ELO (3)'!$A$7:$O$80,5))</f>
        <v/>
      </c>
      <c r="E29" s="155"/>
      <c r="F29" s="450" t="str">
        <f>UPPER(IF($E29="","",VLOOKUP($E29,'1MD ELO (3)'!$A$7:$O$80,2)))</f>
        <v/>
      </c>
      <c r="G29" s="450" t="str">
        <f>IF($E29="","",VLOOKUP($E29,'1MD ELO (3)'!$A$7:$O$80,3))</f>
        <v/>
      </c>
      <c r="H29" s="450"/>
      <c r="I29" s="450" t="str">
        <f>IF($E29="","",VLOOKUP($E29,'1MD ELO (3)'!$A$7:$O$80,4))</f>
        <v/>
      </c>
      <c r="J29" s="249"/>
      <c r="K29" s="173" t="str">
        <f>UPPER(IF(OR(J30="a",J30="as"),F29,IF(OR(J30="b",J30="bs"),F30,)))</f>
        <v/>
      </c>
      <c r="L29" s="190"/>
      <c r="M29" s="157"/>
      <c r="N29" s="182"/>
      <c r="O29" s="182"/>
      <c r="P29" s="184"/>
      <c r="Q29" s="182"/>
      <c r="R29" s="184"/>
      <c r="S29" s="165"/>
    </row>
    <row r="30" spans="1:37" s="38" customFormat="1" ht="9.6" customHeight="1" x14ac:dyDescent="0.25">
      <c r="A30" s="192" t="s">
        <v>30</v>
      </c>
      <c r="B30" s="384" t="str">
        <f>IF($E30="","",VLOOKUP($E30,'1MD ELO (3)'!$A$7:$O$80,14))</f>
        <v/>
      </c>
      <c r="C30" s="384" t="str">
        <f>IF($E30="","",VLOOKUP($E30,'1MD ELO (3)'!$A$7:$O$80,15))</f>
        <v/>
      </c>
      <c r="D30" s="414" t="str">
        <f>IF($E30="","",VLOOKUP($E30,'1MD ELO (3)'!$A$7:$O$80,5))</f>
        <v/>
      </c>
      <c r="E30" s="155"/>
      <c r="F30" s="156" t="str">
        <f>UPPER(IF($E30="","",VLOOKUP($E30,'1MD ELO (3)'!$A$7:$O$80,2)))</f>
        <v/>
      </c>
      <c r="G30" s="156" t="str">
        <f>IF($E30="","",VLOOKUP($E30,'1MD ELO (3)'!$A$7:$O$80,3))</f>
        <v/>
      </c>
      <c r="H30" s="156"/>
      <c r="I30" s="156" t="str">
        <f>IF($E30="","",VLOOKUP($E30,'1MD ELO (3)'!$A$7:$O$80,4))</f>
        <v/>
      </c>
      <c r="J30" s="251"/>
      <c r="K30" s="157"/>
      <c r="L30" s="182"/>
      <c r="M30" s="182"/>
      <c r="N30" s="256"/>
      <c r="O30" s="171" t="s">
        <v>0</v>
      </c>
      <c r="P30" s="180"/>
      <c r="Q30" s="173" t="str">
        <f>UPPER(IF(OR(P30="a",P30="as"),O26,IF(OR(P30="b",P30="bs"),O34,)))</f>
        <v/>
      </c>
      <c r="R30" s="190"/>
      <c r="S30" s="165"/>
    </row>
    <row r="31" spans="1:37" s="38" customFormat="1" ht="9.6" customHeight="1" x14ac:dyDescent="0.25">
      <c r="A31" s="153" t="s">
        <v>31</v>
      </c>
      <c r="B31" s="384" t="str">
        <f>IF($E31="","",VLOOKUP($E31,'1MD ELO (3)'!$A$7:$O$80,14))</f>
        <v/>
      </c>
      <c r="C31" s="384" t="str">
        <f>IF($E31="","",VLOOKUP($E31,'1MD ELO (3)'!$A$7:$O$80,15))</f>
        <v/>
      </c>
      <c r="D31" s="414" t="str">
        <f>IF($E31="","",VLOOKUP($E31,'1MD ELO (3)'!$A$7:$O$80,5))</f>
        <v/>
      </c>
      <c r="E31" s="155"/>
      <c r="F31" s="156" t="str">
        <f>UPPER(IF($E31="","",VLOOKUP($E31,'1MD ELO (3)'!$A$7:$O$80,2)))</f>
        <v/>
      </c>
      <c r="G31" s="156" t="str">
        <f>IF($E31="","",VLOOKUP($E31,'1MD ELO (3)'!$A$7:$O$80,3))</f>
        <v/>
      </c>
      <c r="H31" s="156"/>
      <c r="I31" s="156" t="str">
        <f>IF($E31="","",VLOOKUP($E31,'1MD ELO (3)'!$A$7:$O$80,4))</f>
        <v/>
      </c>
      <c r="J31" s="249"/>
      <c r="K31" s="173" t="str">
        <f>UPPER(IF(OR(J32="a",J32="as"),F31,IF(OR(J32="b",J32="bs"),F32,)))</f>
        <v/>
      </c>
      <c r="L31" s="181"/>
      <c r="M31" s="182"/>
      <c r="N31" s="182"/>
      <c r="O31" s="182"/>
      <c r="P31" s="184"/>
      <c r="Q31" s="157"/>
      <c r="R31" s="182"/>
      <c r="S31" s="165"/>
    </row>
    <row r="32" spans="1:37" s="38" customFormat="1" ht="9.6" customHeight="1" x14ac:dyDescent="0.25">
      <c r="A32" s="250" t="s">
        <v>32</v>
      </c>
      <c r="B32" s="384" t="str">
        <f>IF($E32="","",VLOOKUP($E32,'1MD ELO (3)'!$A$7:$O$80,14))</f>
        <v/>
      </c>
      <c r="C32" s="384" t="str">
        <f>IF($E32="","",VLOOKUP($E32,'1MD ELO (3)'!$A$7:$O$80,15))</f>
        <v/>
      </c>
      <c r="D32" s="414" t="str">
        <f>IF($E32="","",VLOOKUP($E32,'1MD ELO (3)'!$A$7:$O$80,5))</f>
        <v/>
      </c>
      <c r="E32" s="155"/>
      <c r="F32" s="450" t="str">
        <f>UPPER(IF($E32="","",VLOOKUP($E32,'1MD ELO (3)'!$A$7:$O$80,2)))</f>
        <v/>
      </c>
      <c r="G32" s="450" t="str">
        <f>IF($E32="","",VLOOKUP($E32,'1MD ELO (3)'!$A$7:$O$80,3))</f>
        <v/>
      </c>
      <c r="H32" s="450"/>
      <c r="I32" s="450" t="str">
        <f>IF($E32="","",VLOOKUP($E32,'1MD ELO (3)'!$A$7:$O$80,4))</f>
        <v/>
      </c>
      <c r="J32" s="251"/>
      <c r="K32" s="157"/>
      <c r="L32" s="172"/>
      <c r="M32" s="173" t="str">
        <f>UPPER(IF(OR(L32="a",L32="as"),K31,IF(OR(L32="b",L32="bs"),K33,)))</f>
        <v/>
      </c>
      <c r="N32" s="181"/>
      <c r="O32" s="182"/>
      <c r="P32" s="184"/>
      <c r="Q32" s="182"/>
      <c r="R32" s="182"/>
      <c r="S32" s="165"/>
    </row>
    <row r="33" spans="1:19" s="38" customFormat="1" ht="9.6" customHeight="1" x14ac:dyDescent="0.25">
      <c r="A33" s="167" t="s">
        <v>33</v>
      </c>
      <c r="B33" s="384" t="str">
        <f>IF($E33="","",VLOOKUP($E33,'1MD ELO (3)'!$A$7:$O$80,14))</f>
        <v/>
      </c>
      <c r="C33" s="384" t="str">
        <f>IF($E33="","",VLOOKUP($E33,'1MD ELO (3)'!$A$7:$O$80,15))</f>
        <v/>
      </c>
      <c r="D33" s="414" t="str">
        <f>IF($E33="","",VLOOKUP($E33,'1MD ELO (3)'!$A$7:$O$80,5))</f>
        <v/>
      </c>
      <c r="E33" s="155"/>
      <c r="F33" s="450" t="str">
        <f>UPPER(IF($E33="","",VLOOKUP($E33,'1MD ELO (3)'!$A$7:$O$80,2)))</f>
        <v/>
      </c>
      <c r="G33" s="450" t="str">
        <f>IF($E33="","",VLOOKUP($E33,'1MD ELO (3)'!$A$7:$O$80,3))</f>
        <v/>
      </c>
      <c r="H33" s="450"/>
      <c r="I33" s="450" t="str">
        <f>IF($E33="","",VLOOKUP($E33,'1MD ELO (3)'!$A$7:$O$80,4))</f>
        <v/>
      </c>
      <c r="J33" s="249"/>
      <c r="K33" s="173" t="str">
        <f>UPPER(IF(OR(J34="a",J34="as"),F33,IF(OR(J34="b",J34="bs"),F34,)))</f>
        <v/>
      </c>
      <c r="L33" s="252"/>
      <c r="M33" s="157"/>
      <c r="N33" s="184"/>
      <c r="O33" s="182"/>
      <c r="P33" s="184"/>
      <c r="Q33" s="182"/>
      <c r="R33" s="182"/>
      <c r="S33" s="165"/>
    </row>
    <row r="34" spans="1:19" s="38" customFormat="1" ht="9.6" customHeight="1" x14ac:dyDescent="0.25">
      <c r="A34" s="167" t="s">
        <v>34</v>
      </c>
      <c r="B34" s="384" t="str">
        <f>IF($E34="","",VLOOKUP($E34,'1MD ELO (3)'!$A$7:$O$80,14))</f>
        <v/>
      </c>
      <c r="C34" s="384" t="str">
        <f>IF($E34="","",VLOOKUP($E34,'1MD ELO (3)'!$A$7:$O$80,15))</f>
        <v/>
      </c>
      <c r="D34" s="414" t="str">
        <f>IF($E34="","",VLOOKUP($E34,'1MD ELO (3)'!$A$7:$O$80,5))</f>
        <v/>
      </c>
      <c r="E34" s="155"/>
      <c r="F34" s="450" t="str">
        <f>UPPER(IF($E34="","",VLOOKUP($E34,'1MD ELO (3)'!$A$7:$O$80,2)))</f>
        <v/>
      </c>
      <c r="G34" s="450" t="str">
        <f>IF($E34="","",VLOOKUP($E34,'1MD ELO (3)'!$A$7:$O$80,3))</f>
        <v/>
      </c>
      <c r="H34" s="450"/>
      <c r="I34" s="450" t="str">
        <f>IF($E34="","",VLOOKUP($E34,'1MD ELO (3)'!$A$7:$O$80,4))</f>
        <v/>
      </c>
      <c r="J34" s="251"/>
      <c r="K34" s="157"/>
      <c r="L34" s="182"/>
      <c r="M34" s="171" t="s">
        <v>0</v>
      </c>
      <c r="N34" s="180"/>
      <c r="O34" s="173" t="str">
        <f>UPPER(IF(OR(N34="a",N34="as"),M32,IF(OR(N34="b",N34="bs"),M36,)))</f>
        <v/>
      </c>
      <c r="P34" s="190"/>
      <c r="Q34" s="182"/>
      <c r="R34" s="182"/>
      <c r="S34" s="165"/>
    </row>
    <row r="35" spans="1:19" s="38" customFormat="1" ht="9.6" customHeight="1" x14ac:dyDescent="0.25">
      <c r="A35" s="167" t="s">
        <v>35</v>
      </c>
      <c r="B35" s="384" t="str">
        <f>IF($E35="","",VLOOKUP($E35,'1MD ELO (3)'!$A$7:$O$80,14))</f>
        <v/>
      </c>
      <c r="C35" s="384" t="str">
        <f>IF($E35="","",VLOOKUP($E35,'1MD ELO (3)'!$A$7:$O$80,15))</f>
        <v/>
      </c>
      <c r="D35" s="414" t="str">
        <f>IF($E35="","",VLOOKUP($E35,'1MD ELO (3)'!$A$7:$O$80,5))</f>
        <v/>
      </c>
      <c r="E35" s="155"/>
      <c r="F35" s="450" t="str">
        <f>UPPER(IF($E35="","",VLOOKUP($E35,'1MD ELO (3)'!$A$7:$O$80,2)))</f>
        <v/>
      </c>
      <c r="G35" s="450" t="str">
        <f>IF($E35="","",VLOOKUP($E35,'1MD ELO (3)'!$A$7:$O$80,3))</f>
        <v/>
      </c>
      <c r="H35" s="450"/>
      <c r="I35" s="450" t="str">
        <f>IF($E35="","",VLOOKUP($E35,'1MD ELO (3)'!$A$7:$O$80,4))</f>
        <v/>
      </c>
      <c r="J35" s="249"/>
      <c r="K35" s="173" t="str">
        <f>UPPER(IF(OR(J36="a",J36="as"),F35,IF(OR(J36="b",J36="bs"),F36,)))</f>
        <v/>
      </c>
      <c r="L35" s="181"/>
      <c r="M35" s="253"/>
      <c r="N35" s="254"/>
      <c r="O35" s="157"/>
      <c r="P35" s="182"/>
      <c r="Q35" s="182"/>
      <c r="R35" s="182"/>
      <c r="S35" s="165"/>
    </row>
    <row r="36" spans="1:19" s="38" customFormat="1" ht="9.6" customHeight="1" x14ac:dyDescent="0.25">
      <c r="A36" s="167" t="s">
        <v>36</v>
      </c>
      <c r="B36" s="384" t="str">
        <f>IF($E36="","",VLOOKUP($E36,'1MD ELO (3)'!$A$7:$O$80,14))</f>
        <v/>
      </c>
      <c r="C36" s="384" t="str">
        <f>IF($E36="","",VLOOKUP($E36,'1MD ELO (3)'!$A$7:$O$80,15))</f>
        <v/>
      </c>
      <c r="D36" s="414" t="str">
        <f>IF($E36="","",VLOOKUP($E36,'1MD ELO (3)'!$A$7:$O$80,5))</f>
        <v/>
      </c>
      <c r="E36" s="155"/>
      <c r="F36" s="450" t="str">
        <f>UPPER(IF($E36="","",VLOOKUP($E36,'1MD ELO (3)'!$A$7:$O$80,2)))</f>
        <v/>
      </c>
      <c r="G36" s="450" t="str">
        <f>IF($E36="","",VLOOKUP($E36,'1MD ELO (3)'!$A$7:$O$80,3))</f>
        <v/>
      </c>
      <c r="H36" s="450"/>
      <c r="I36" s="450" t="str">
        <f>IF($E36="","",VLOOKUP($E36,'1MD ELO (3)'!$A$7:$O$80,4))</f>
        <v/>
      </c>
      <c r="J36" s="251"/>
      <c r="K36" s="157"/>
      <c r="L36" s="172"/>
      <c r="M36" s="173" t="str">
        <f>UPPER(IF(OR(L36="a",L36="as"),K35,IF(OR(L36="b",L36="bs"),K37,)))</f>
        <v/>
      </c>
      <c r="N36" s="255"/>
      <c r="O36" s="258" t="s">
        <v>129</v>
      </c>
      <c r="P36" s="259"/>
      <c r="Q36" s="258" t="s">
        <v>128</v>
      </c>
      <c r="R36" s="259"/>
      <c r="S36" s="165"/>
    </row>
    <row r="37" spans="1:19" s="38" customFormat="1" ht="9.6" customHeight="1" x14ac:dyDescent="0.25">
      <c r="A37" s="250" t="s">
        <v>37</v>
      </c>
      <c r="B37" s="384" t="str">
        <f>IF($E37="","",VLOOKUP($E37,'1MD ELO (3)'!$A$7:$O$80,14))</f>
        <v/>
      </c>
      <c r="C37" s="384" t="str">
        <f>IF($E37="","",VLOOKUP($E37,'1MD ELO (3)'!$A$7:$O$80,15))</f>
        <v/>
      </c>
      <c r="D37" s="414" t="str">
        <f>IF($E37="","",VLOOKUP($E37,'1MD ELO (3)'!$A$7:$O$80,5))</f>
        <v/>
      </c>
      <c r="E37" s="155"/>
      <c r="F37" s="450" t="str">
        <f>UPPER(IF($E37="","",VLOOKUP($E37,'1MD ELO (3)'!$A$7:$O$80,2)))</f>
        <v/>
      </c>
      <c r="G37" s="450" t="str">
        <f>IF($E37="","",VLOOKUP($E37,'1MD ELO (3)'!$A$7:$O$80,3))</f>
        <v/>
      </c>
      <c r="H37" s="450"/>
      <c r="I37" s="450" t="str">
        <f>IF($E37="","",VLOOKUP($E37,'1MD ELO (3)'!$A$7:$O$80,4))</f>
        <v/>
      </c>
      <c r="J37" s="249"/>
      <c r="K37" s="173" t="str">
        <f>UPPER(IF(OR(J38="a",J38="as"),F37,IF(OR(J38="b",J38="bs"),F38,)))</f>
        <v/>
      </c>
      <c r="L37" s="190"/>
      <c r="M37" s="157"/>
      <c r="N37" s="182"/>
      <c r="O37" s="260" t="str">
        <f>UPPER(IF(OR(P23="a",P23="as"),Q14,IF(OR(P23="b",P23="bs"),Q30,)))</f>
        <v/>
      </c>
      <c r="P37" s="261"/>
      <c r="Q37" s="258"/>
      <c r="R37" s="259"/>
      <c r="S37" s="165"/>
    </row>
    <row r="38" spans="1:19" s="38" customFormat="1" ht="9.6" customHeight="1" x14ac:dyDescent="0.25">
      <c r="A38" s="192" t="s">
        <v>38</v>
      </c>
      <c r="B38" s="384" t="str">
        <f>IF($E38="","",VLOOKUP($E38,'1MD ELO (3)'!$A$7:$O$80,14))</f>
        <v/>
      </c>
      <c r="C38" s="384" t="str">
        <f>IF($E38="","",VLOOKUP($E38,'1MD ELO (3)'!$A$7:$O$80,15))</f>
        <v/>
      </c>
      <c r="D38" s="414" t="str">
        <f>IF($E38="","",VLOOKUP($E38,'1MD ELO (3)'!$A$7:$O$80,5))</f>
        <v/>
      </c>
      <c r="E38" s="155"/>
      <c r="F38" s="156" t="str">
        <f>UPPER(IF($E38="","",VLOOKUP($E38,'1MD ELO (3)'!$A$7:$O$80,2)))</f>
        <v/>
      </c>
      <c r="G38" s="156" t="str">
        <f>IF($E38="","",VLOOKUP($E38,'1MD ELO (3)'!$A$7:$O$80,3))</f>
        <v/>
      </c>
      <c r="H38" s="156"/>
      <c r="I38" s="156" t="str">
        <f>IF($E38="","",VLOOKUP($E38,'1MD ELO (3)'!$A$7:$O$80,4))</f>
        <v/>
      </c>
      <c r="J38" s="251"/>
      <c r="K38" s="157"/>
      <c r="L38" s="182"/>
      <c r="M38" s="182"/>
      <c r="N38" s="262"/>
      <c r="O38" s="263" t="s">
        <v>0</v>
      </c>
      <c r="P38" s="264"/>
      <c r="Q38" s="260" t="str">
        <f>UPPER(IF(OR(P38="a",P38="as"),O37,IF(OR(P38="b",P38="bs"),O39,)))</f>
        <v/>
      </c>
      <c r="R38" s="261"/>
      <c r="S38" s="165"/>
    </row>
    <row r="39" spans="1:19" s="38" customFormat="1" ht="9.6" customHeight="1" x14ac:dyDescent="0.25">
      <c r="A39" s="153" t="s">
        <v>39</v>
      </c>
      <c r="B39" s="384" t="str">
        <f>IF($E39="","",VLOOKUP($E39,'1MD ELO (3)'!$A$7:$O$80,14))</f>
        <v/>
      </c>
      <c r="C39" s="384" t="str">
        <f>IF($E39="","",VLOOKUP($E39,'1MD ELO (3)'!$A$7:$O$80,15))</f>
        <v/>
      </c>
      <c r="D39" s="414" t="str">
        <f>IF($E39="","",VLOOKUP($E39,'1MD ELO (3)'!$A$7:$O$80,5))</f>
        <v/>
      </c>
      <c r="E39" s="155"/>
      <c r="F39" s="156" t="str">
        <f>UPPER(IF($E39="","",VLOOKUP($E39,'1MD ELO (3)'!$A$7:$O$80,2)))</f>
        <v/>
      </c>
      <c r="G39" s="156" t="str">
        <f>IF($E39="","",VLOOKUP($E39,'1MD ELO (3)'!$A$7:$O$80,3))</f>
        <v/>
      </c>
      <c r="H39" s="156"/>
      <c r="I39" s="156" t="str">
        <f>IF($E39="","",VLOOKUP($E39,'1MD ELO (3)'!$A$7:$O$80,4))</f>
        <v/>
      </c>
      <c r="J39" s="249"/>
      <c r="K39" s="173" t="str">
        <f>UPPER(IF(OR(J40="a",J40="as"),F39,IF(OR(J40="b",J40="bs"),F40,)))</f>
        <v/>
      </c>
      <c r="L39" s="181"/>
      <c r="M39" s="182"/>
      <c r="N39" s="245"/>
      <c r="O39" s="260" t="str">
        <f>UPPER(IF(OR(P55="a",P55="as"),Q46,IF(OR(P55="b",P55="bs"),Q62,)))</f>
        <v/>
      </c>
      <c r="P39" s="265"/>
      <c r="Q39" s="259"/>
      <c r="R39" s="259"/>
      <c r="S39" s="165"/>
    </row>
    <row r="40" spans="1:19" s="38" customFormat="1" ht="9.6" customHeight="1" x14ac:dyDescent="0.25">
      <c r="A40" s="250" t="s">
        <v>40</v>
      </c>
      <c r="B40" s="384" t="str">
        <f>IF($E40="","",VLOOKUP($E40,'1MD ELO (3)'!$A$7:$O$80,14))</f>
        <v/>
      </c>
      <c r="C40" s="384" t="str">
        <f>IF($E40="","",VLOOKUP($E40,'1MD ELO (3)'!$A$7:$O$80,15))</f>
        <v/>
      </c>
      <c r="D40" s="414" t="str">
        <f>IF($E40="","",VLOOKUP($E40,'1MD ELO (3)'!$A$7:$O$80,5))</f>
        <v/>
      </c>
      <c r="E40" s="155"/>
      <c r="F40" s="450" t="str">
        <f>UPPER(IF($E40="","",VLOOKUP($E40,'1MD ELO (3)'!$A$7:$O$80,2)))</f>
        <v/>
      </c>
      <c r="G40" s="450" t="str">
        <f>IF($E40="","",VLOOKUP($E40,'1MD ELO (3)'!$A$7:$O$80,3))</f>
        <v/>
      </c>
      <c r="H40" s="450"/>
      <c r="I40" s="450" t="str">
        <f>IF($E40="","",VLOOKUP($E40,'1MD ELO (3)'!$A$7:$O$80,4))</f>
        <v/>
      </c>
      <c r="J40" s="251"/>
      <c r="K40" s="157"/>
      <c r="L40" s="172"/>
      <c r="M40" s="173" t="str">
        <f>UPPER(IF(OR(L40="a",L40="as"),K39,IF(OR(L40="b",L40="bs"),K41,)))</f>
        <v/>
      </c>
      <c r="N40" s="181"/>
      <c r="O40" s="259"/>
      <c r="P40" s="259"/>
      <c r="Q40" s="259"/>
      <c r="R40" s="259"/>
      <c r="S40" s="165"/>
    </row>
    <row r="41" spans="1:19" s="38" customFormat="1" ht="9.6" customHeight="1" x14ac:dyDescent="0.25">
      <c r="A41" s="167" t="s">
        <v>41</v>
      </c>
      <c r="B41" s="384" t="str">
        <f>IF($E41="","",VLOOKUP($E41,'1MD ELO (3)'!$A$7:$O$80,14))</f>
        <v/>
      </c>
      <c r="C41" s="384" t="str">
        <f>IF($E41="","",VLOOKUP($E41,'1MD ELO (3)'!$A$7:$O$80,15))</f>
        <v/>
      </c>
      <c r="D41" s="414" t="str">
        <f>IF($E41="","",VLOOKUP($E41,'1MD ELO (3)'!$A$7:$O$80,5))</f>
        <v/>
      </c>
      <c r="E41" s="155"/>
      <c r="F41" s="450" t="str">
        <f>UPPER(IF($E41="","",VLOOKUP($E41,'1MD ELO (3)'!$A$7:$O$80,2)))</f>
        <v/>
      </c>
      <c r="G41" s="450" t="str">
        <f>IF($E41="","",VLOOKUP($E41,'1MD ELO (3)'!$A$7:$O$80,3))</f>
        <v/>
      </c>
      <c r="H41" s="450"/>
      <c r="I41" s="450" t="str">
        <f>IF($E41="","",VLOOKUP($E41,'1MD ELO (3)'!$A$7:$O$80,4))</f>
        <v/>
      </c>
      <c r="J41" s="249"/>
      <c r="K41" s="173" t="str">
        <f>UPPER(IF(OR(J42="a",J42="as"),F41,IF(OR(J42="b",J42="bs"),F42,)))</f>
        <v/>
      </c>
      <c r="L41" s="252"/>
      <c r="M41" s="157"/>
      <c r="N41" s="184"/>
      <c r="O41" s="259"/>
      <c r="P41" s="259"/>
      <c r="Q41" s="780" t="str">
        <f>IF(Y3="","",CONCATENATE(AB1," pont"))</f>
        <v/>
      </c>
      <c r="R41" s="780"/>
      <c r="S41" s="165"/>
    </row>
    <row r="42" spans="1:19" s="38" customFormat="1" ht="9.6" customHeight="1" x14ac:dyDescent="0.25">
      <c r="A42" s="167" t="s">
        <v>42</v>
      </c>
      <c r="B42" s="384" t="str">
        <f>IF($E42="","",VLOOKUP($E42,'1MD ELO (3)'!$A$7:$O$80,14))</f>
        <v/>
      </c>
      <c r="C42" s="384" t="str">
        <f>IF($E42="","",VLOOKUP($E42,'1MD ELO (3)'!$A$7:$O$80,15))</f>
        <v/>
      </c>
      <c r="D42" s="414" t="str">
        <f>IF($E42="","",VLOOKUP($E42,'1MD ELO (3)'!$A$7:$O$80,5))</f>
        <v/>
      </c>
      <c r="E42" s="155"/>
      <c r="F42" s="450" t="str">
        <f>UPPER(IF($E42="","",VLOOKUP($E42,'1MD ELO (3)'!$A$7:$O$80,2)))</f>
        <v/>
      </c>
      <c r="G42" s="450" t="str">
        <f>IF($E42="","",VLOOKUP($E42,'1MD ELO (3)'!$A$7:$O$80,3))</f>
        <v/>
      </c>
      <c r="H42" s="450"/>
      <c r="I42" s="450" t="str">
        <f>IF($E42="","",VLOOKUP($E42,'1MD ELO (3)'!$A$7:$O$80,4))</f>
        <v/>
      </c>
      <c r="J42" s="251"/>
      <c r="K42" s="157"/>
      <c r="L42" s="182"/>
      <c r="M42" s="171" t="s">
        <v>0</v>
      </c>
      <c r="N42" s="180"/>
      <c r="O42" s="173" t="str">
        <f>UPPER(IF(OR(N42="a",N42="as"),M40,IF(OR(N42="b",N42="bs"),M44,)))</f>
        <v/>
      </c>
      <c r="P42" s="181"/>
      <c r="Q42" s="182"/>
      <c r="R42" s="182"/>
      <c r="S42" s="165"/>
    </row>
    <row r="43" spans="1:19" s="38" customFormat="1" ht="9.6" customHeight="1" x14ac:dyDescent="0.25">
      <c r="A43" s="167" t="s">
        <v>43</v>
      </c>
      <c r="B43" s="384" t="str">
        <f>IF($E43="","",VLOOKUP($E43,'1MD ELO (3)'!$A$7:$O$80,14))</f>
        <v/>
      </c>
      <c r="C43" s="384" t="str">
        <f>IF($E43="","",VLOOKUP($E43,'1MD ELO (3)'!$A$7:$O$80,15))</f>
        <v/>
      </c>
      <c r="D43" s="414" t="str">
        <f>IF($E43="","",VLOOKUP($E43,'1MD ELO (3)'!$A$7:$O$80,5))</f>
        <v/>
      </c>
      <c r="E43" s="155"/>
      <c r="F43" s="450" t="str">
        <f>UPPER(IF($E43="","",VLOOKUP($E43,'1MD ELO (3)'!$A$7:$O$80,2)))</f>
        <v/>
      </c>
      <c r="G43" s="450" t="str">
        <f>IF($E43="","",VLOOKUP($E43,'1MD ELO (3)'!$A$7:$O$80,3))</f>
        <v/>
      </c>
      <c r="H43" s="450"/>
      <c r="I43" s="450" t="str">
        <f>IF($E43="","",VLOOKUP($E43,'1MD ELO (3)'!$A$7:$O$80,4))</f>
        <v/>
      </c>
      <c r="J43" s="249"/>
      <c r="K43" s="173" t="str">
        <f>UPPER(IF(OR(J44="a",J44="as"),F43,IF(OR(J44="b",J44="bs"),F44,)))</f>
        <v/>
      </c>
      <c r="L43" s="181"/>
      <c r="M43" s="253"/>
      <c r="N43" s="254"/>
      <c r="O43" s="157"/>
      <c r="P43" s="184"/>
      <c r="Q43" s="182"/>
      <c r="R43" s="182"/>
      <c r="S43" s="165"/>
    </row>
    <row r="44" spans="1:19" s="38" customFormat="1" ht="9.6" customHeight="1" x14ac:dyDescent="0.25">
      <c r="A44" s="167" t="s">
        <v>44</v>
      </c>
      <c r="B44" s="384" t="str">
        <f>IF($E44="","",VLOOKUP($E44,'1MD ELO (3)'!$A$7:$O$80,14))</f>
        <v/>
      </c>
      <c r="C44" s="384" t="str">
        <f>IF($E44="","",VLOOKUP($E44,'1MD ELO (3)'!$A$7:$O$80,15))</f>
        <v/>
      </c>
      <c r="D44" s="414" t="str">
        <f>IF($E44="","",VLOOKUP($E44,'1MD ELO (3)'!$A$7:$O$80,5))</f>
        <v/>
      </c>
      <c r="E44" s="155"/>
      <c r="F44" s="450" t="str">
        <f>UPPER(IF($E44="","",VLOOKUP($E44,'1MD ELO (3)'!$A$7:$O$80,2)))</f>
        <v/>
      </c>
      <c r="G44" s="450" t="str">
        <f>IF($E44="","",VLOOKUP($E44,'1MD ELO (3)'!$A$7:$O$80,3))</f>
        <v/>
      </c>
      <c r="H44" s="450"/>
      <c r="I44" s="450" t="str">
        <f>IF($E44="","",VLOOKUP($E44,'1MD ELO (3)'!$A$7:$O$80,4))</f>
        <v/>
      </c>
      <c r="J44" s="251"/>
      <c r="K44" s="157"/>
      <c r="L44" s="172"/>
      <c r="M44" s="173" t="str">
        <f>UPPER(IF(OR(L44="a",L44="as"),K43,IF(OR(L44="b",L44="bs"),K45,)))</f>
        <v/>
      </c>
      <c r="N44" s="255"/>
      <c r="O44" s="182"/>
      <c r="P44" s="184"/>
      <c r="Q44" s="182"/>
      <c r="R44" s="182"/>
      <c r="S44" s="165"/>
    </row>
    <row r="45" spans="1:19" s="38" customFormat="1" ht="9.6" customHeight="1" x14ac:dyDescent="0.25">
      <c r="A45" s="250" t="s">
        <v>45</v>
      </c>
      <c r="B45" s="384" t="str">
        <f>IF($E45="","",VLOOKUP($E45,'1MD ELO (3)'!$A$7:$O$80,14))</f>
        <v/>
      </c>
      <c r="C45" s="384" t="str">
        <f>IF($E45="","",VLOOKUP($E45,'1MD ELO (3)'!$A$7:$O$80,15))</f>
        <v/>
      </c>
      <c r="D45" s="414" t="str">
        <f>IF($E45="","",VLOOKUP($E45,'1MD ELO (3)'!$A$7:$O$80,5))</f>
        <v/>
      </c>
      <c r="E45" s="155"/>
      <c r="F45" s="450" t="str">
        <f>UPPER(IF($E45="","",VLOOKUP($E45,'1MD ELO (3)'!$A$7:$O$80,2)))</f>
        <v/>
      </c>
      <c r="G45" s="450" t="str">
        <f>IF($E45="","",VLOOKUP($E45,'1MD ELO (3)'!$A$7:$O$80,3))</f>
        <v/>
      </c>
      <c r="H45" s="450"/>
      <c r="I45" s="450" t="str">
        <f>IF($E45="","",VLOOKUP($E45,'1MD ELO (3)'!$A$7:$O$80,4))</f>
        <v/>
      </c>
      <c r="J45" s="249"/>
      <c r="K45" s="173" t="str">
        <f>UPPER(IF(OR(J46="a",J46="as"),F45,IF(OR(J46="b",J46="bs"),F46,)))</f>
        <v/>
      </c>
      <c r="L45" s="190"/>
      <c r="M45" s="157"/>
      <c r="N45" s="182"/>
      <c r="O45" s="182"/>
      <c r="P45" s="184"/>
      <c r="Q45" s="182"/>
      <c r="R45" s="182"/>
      <c r="S45" s="165"/>
    </row>
    <row r="46" spans="1:19" s="38" customFormat="1" ht="9.6" customHeight="1" x14ac:dyDescent="0.25">
      <c r="A46" s="192" t="s">
        <v>46</v>
      </c>
      <c r="B46" s="384" t="str">
        <f>IF($E46="","",VLOOKUP($E46,'1MD ELO (3)'!$A$7:$O$80,14))</f>
        <v/>
      </c>
      <c r="C46" s="384" t="str">
        <f>IF($E46="","",VLOOKUP($E46,'1MD ELO (3)'!$A$7:$O$80,15))</f>
        <v/>
      </c>
      <c r="D46" s="414" t="str">
        <f>IF($E46="","",VLOOKUP($E46,'1MD ELO (3)'!$A$7:$O$80,5))</f>
        <v/>
      </c>
      <c r="E46" s="155"/>
      <c r="F46" s="156" t="str">
        <f>UPPER(IF($E46="","",VLOOKUP($E46,'1MD ELO (3)'!$A$7:$O$80,2)))</f>
        <v/>
      </c>
      <c r="G46" s="156" t="str">
        <f>IF($E46="","",VLOOKUP($E46,'1MD ELO (3)'!$A$7:$O$80,3))</f>
        <v/>
      </c>
      <c r="H46" s="156"/>
      <c r="I46" s="156" t="str">
        <f>IF($E46="","",VLOOKUP($E46,'1MD ELO (3)'!$A$7:$O$80,4))</f>
        <v/>
      </c>
      <c r="J46" s="251"/>
      <c r="K46" s="157"/>
      <c r="L46" s="182"/>
      <c r="M46" s="182"/>
      <c r="N46" s="256"/>
      <c r="O46" s="171" t="s">
        <v>0</v>
      </c>
      <c r="P46" s="180"/>
      <c r="Q46" s="173" t="str">
        <f>UPPER(IF(OR(P46="a",P46="as"),O42,IF(OR(P46="b",P46="bs"),O50,)))</f>
        <v/>
      </c>
      <c r="R46" s="181"/>
      <c r="S46" s="165"/>
    </row>
    <row r="47" spans="1:19" s="38" customFormat="1" ht="9.6" customHeight="1" x14ac:dyDescent="0.25">
      <c r="A47" s="153" t="s">
        <v>47</v>
      </c>
      <c r="B47" s="384" t="str">
        <f>IF($E47="","",VLOOKUP($E47,'1MD ELO (3)'!$A$7:$O$80,14))</f>
        <v/>
      </c>
      <c r="C47" s="384" t="str">
        <f>IF($E47="","",VLOOKUP($E47,'1MD ELO (3)'!$A$7:$O$80,15))</f>
        <v/>
      </c>
      <c r="D47" s="414" t="str">
        <f>IF($E47="","",VLOOKUP($E47,'1MD ELO (3)'!$A$7:$O$80,5))</f>
        <v/>
      </c>
      <c r="E47" s="155"/>
      <c r="F47" s="156" t="str">
        <f>UPPER(IF($E47="","",VLOOKUP($E47,'1MD ELO (3)'!$A$7:$O$80,2)))</f>
        <v/>
      </c>
      <c r="G47" s="156" t="str">
        <f>IF($E47="","",VLOOKUP($E47,'1MD ELO (3)'!$A$7:$O$80,3))</f>
        <v/>
      </c>
      <c r="H47" s="156"/>
      <c r="I47" s="156" t="str">
        <f>IF($E47="","",VLOOKUP($E47,'1MD ELO (3)'!$A$7:$O$80,4))</f>
        <v/>
      </c>
      <c r="J47" s="249"/>
      <c r="K47" s="173" t="str">
        <f>UPPER(IF(OR(J48="a",J48="as"),F47,IF(OR(J48="b",J48="bs"),F48,)))</f>
        <v/>
      </c>
      <c r="L47" s="181"/>
      <c r="M47" s="182"/>
      <c r="N47" s="182"/>
      <c r="O47" s="182"/>
      <c r="P47" s="184"/>
      <c r="Q47" s="157"/>
      <c r="R47" s="184"/>
      <c r="S47" s="165"/>
    </row>
    <row r="48" spans="1:19" s="38" customFormat="1" ht="9.6" customHeight="1" x14ac:dyDescent="0.25">
      <c r="A48" s="250" t="s">
        <v>48</v>
      </c>
      <c r="B48" s="384" t="str">
        <f>IF($E48="","",VLOOKUP($E48,'1MD ELO (3)'!$A$7:$O$80,14))</f>
        <v/>
      </c>
      <c r="C48" s="384" t="str">
        <f>IF($E48="","",VLOOKUP($E48,'1MD ELO (3)'!$A$7:$O$80,15))</f>
        <v/>
      </c>
      <c r="D48" s="414" t="str">
        <f>IF($E48="","",VLOOKUP($E48,'1MD ELO (3)'!$A$7:$O$80,5))</f>
        <v/>
      </c>
      <c r="E48" s="155"/>
      <c r="F48" s="450" t="str">
        <f>UPPER(IF($E48="","",VLOOKUP($E48,'1MD ELO (3)'!$A$7:$O$80,2)))</f>
        <v/>
      </c>
      <c r="G48" s="450" t="str">
        <f>IF($E48="","",VLOOKUP($E48,'1MD ELO (3)'!$A$7:$O$80,3))</f>
        <v/>
      </c>
      <c r="H48" s="450"/>
      <c r="I48" s="450" t="str">
        <f>IF($E48="","",VLOOKUP($E48,'1MD ELO (3)'!$A$7:$O$80,4))</f>
        <v/>
      </c>
      <c r="J48" s="251"/>
      <c r="K48" s="157"/>
      <c r="L48" s="172"/>
      <c r="M48" s="173" t="str">
        <f>UPPER(IF(OR(L48="a",L48="as"),K47,IF(OR(L48="b",L48="bs"),K49,)))</f>
        <v/>
      </c>
      <c r="N48" s="181"/>
      <c r="O48" s="182"/>
      <c r="P48" s="184"/>
      <c r="Q48" s="182"/>
      <c r="R48" s="184"/>
      <c r="S48" s="165"/>
    </row>
    <row r="49" spans="1:19" s="38" customFormat="1" ht="9.6" customHeight="1" x14ac:dyDescent="0.25">
      <c r="A49" s="167" t="s">
        <v>49</v>
      </c>
      <c r="B49" s="384" t="str">
        <f>IF($E49="","",VLOOKUP($E49,'1MD ELO (3)'!$A$7:$O$80,14))</f>
        <v/>
      </c>
      <c r="C49" s="384" t="str">
        <f>IF($E49="","",VLOOKUP($E49,'1MD ELO (3)'!$A$7:$O$80,15))</f>
        <v/>
      </c>
      <c r="D49" s="414" t="str">
        <f>IF($E49="","",VLOOKUP($E49,'1MD ELO (3)'!$A$7:$O$80,5))</f>
        <v/>
      </c>
      <c r="E49" s="155"/>
      <c r="F49" s="450" t="str">
        <f>UPPER(IF($E49="","",VLOOKUP($E49,'1MD ELO (3)'!$A$7:$O$80,2)))</f>
        <v/>
      </c>
      <c r="G49" s="450" t="str">
        <f>IF($E49="","",VLOOKUP($E49,'1MD ELO (3)'!$A$7:$O$80,3))</f>
        <v/>
      </c>
      <c r="H49" s="450"/>
      <c r="I49" s="450" t="str">
        <f>IF($E49="","",VLOOKUP($E49,'1MD ELO (3)'!$A$7:$O$80,4))</f>
        <v/>
      </c>
      <c r="J49" s="249"/>
      <c r="K49" s="173" t="str">
        <f>UPPER(IF(OR(J50="a",J50="as"),F49,IF(OR(J50="b",J50="bs"),F50,)))</f>
        <v/>
      </c>
      <c r="L49" s="252"/>
      <c r="M49" s="157"/>
      <c r="N49" s="184"/>
      <c r="O49" s="182"/>
      <c r="P49" s="184"/>
      <c r="Q49" s="182"/>
      <c r="R49" s="184"/>
      <c r="S49" s="165"/>
    </row>
    <row r="50" spans="1:19" s="38" customFormat="1" ht="9.6" customHeight="1" x14ac:dyDescent="0.25">
      <c r="A50" s="167" t="s">
        <v>50</v>
      </c>
      <c r="B50" s="384" t="str">
        <f>IF($E50="","",VLOOKUP($E50,'1MD ELO (3)'!$A$7:$O$80,14))</f>
        <v/>
      </c>
      <c r="C50" s="384" t="str">
        <f>IF($E50="","",VLOOKUP($E50,'1MD ELO (3)'!$A$7:$O$80,15))</f>
        <v/>
      </c>
      <c r="D50" s="414" t="str">
        <f>IF($E50="","",VLOOKUP($E50,'1MD ELO (3)'!$A$7:$O$80,5))</f>
        <v/>
      </c>
      <c r="E50" s="155"/>
      <c r="F50" s="450" t="str">
        <f>UPPER(IF($E50="","",VLOOKUP($E50,'1MD ELO (3)'!$A$7:$O$80,2)))</f>
        <v/>
      </c>
      <c r="G50" s="450" t="str">
        <f>IF($E50="","",VLOOKUP($E50,'1MD ELO (3)'!$A$7:$O$80,3))</f>
        <v/>
      </c>
      <c r="H50" s="450"/>
      <c r="I50" s="450" t="str">
        <f>IF($E50="","",VLOOKUP($E50,'1MD ELO (3)'!$A$7:$O$80,4))</f>
        <v/>
      </c>
      <c r="J50" s="251"/>
      <c r="K50" s="157"/>
      <c r="L50" s="182"/>
      <c r="M50" s="171" t="s">
        <v>0</v>
      </c>
      <c r="N50" s="180"/>
      <c r="O50" s="173" t="str">
        <f>UPPER(IF(OR(N50="a",N50="as"),M48,IF(OR(N50="b",N50="bs"),M52,)))</f>
        <v/>
      </c>
      <c r="P50" s="190"/>
      <c r="Q50" s="182"/>
      <c r="R50" s="184"/>
      <c r="S50" s="165"/>
    </row>
    <row r="51" spans="1:19" s="38" customFormat="1" ht="9.6" customHeight="1" x14ac:dyDescent="0.25">
      <c r="A51" s="167" t="s">
        <v>51</v>
      </c>
      <c r="B51" s="384" t="str">
        <f>IF($E51="","",VLOOKUP($E51,'1MD ELO (3)'!$A$7:$O$80,14))</f>
        <v/>
      </c>
      <c r="C51" s="384" t="str">
        <f>IF($E51="","",VLOOKUP($E51,'1MD ELO (3)'!$A$7:$O$80,15))</f>
        <v/>
      </c>
      <c r="D51" s="414" t="str">
        <f>IF($E51="","",VLOOKUP($E51,'1MD ELO (3)'!$A$7:$O$80,5))</f>
        <v/>
      </c>
      <c r="E51" s="155"/>
      <c r="F51" s="450" t="str">
        <f>UPPER(IF($E51="","",VLOOKUP($E51,'1MD ELO (3)'!$A$7:$O$80,2)))</f>
        <v/>
      </c>
      <c r="G51" s="450" t="str">
        <f>IF($E51="","",VLOOKUP($E51,'1MD ELO (3)'!$A$7:$O$80,3))</f>
        <v/>
      </c>
      <c r="H51" s="450"/>
      <c r="I51" s="450" t="str">
        <f>IF($E51="","",VLOOKUP($E51,'1MD ELO (3)'!$A$7:$O$80,4))</f>
        <v/>
      </c>
      <c r="J51" s="249"/>
      <c r="K51" s="173" t="str">
        <f>UPPER(IF(OR(J52="a",J52="as"),F51,IF(OR(J52="b",J52="bs"),F52,)))</f>
        <v/>
      </c>
      <c r="L51" s="181"/>
      <c r="M51" s="253"/>
      <c r="N51" s="254"/>
      <c r="O51" s="157"/>
      <c r="P51" s="182"/>
      <c r="Q51" s="182"/>
      <c r="R51" s="184"/>
      <c r="S51" s="165"/>
    </row>
    <row r="52" spans="1:19" s="38" customFormat="1" ht="9.6" customHeight="1" x14ac:dyDescent="0.25">
      <c r="A52" s="167" t="s">
        <v>52</v>
      </c>
      <c r="B52" s="384" t="str">
        <f>IF($E52="","",VLOOKUP($E52,'1MD ELO (3)'!$A$7:$O$80,14))</f>
        <v/>
      </c>
      <c r="C52" s="384" t="str">
        <f>IF($E52="","",VLOOKUP($E52,'1MD ELO (3)'!$A$7:$O$80,15))</f>
        <v/>
      </c>
      <c r="D52" s="414" t="str">
        <f>IF($E52="","",VLOOKUP($E52,'1MD ELO (3)'!$A$7:$O$80,5))</f>
        <v/>
      </c>
      <c r="E52" s="155"/>
      <c r="F52" s="450" t="str">
        <f>UPPER(IF($E52="","",VLOOKUP($E52,'1MD ELO (3)'!$A$7:$O$80,2)))</f>
        <v/>
      </c>
      <c r="G52" s="450" t="str">
        <f>IF($E52="","",VLOOKUP($E52,'1MD ELO (3)'!$A$7:$O$80,3))</f>
        <v/>
      </c>
      <c r="H52" s="450"/>
      <c r="I52" s="450" t="str">
        <f>IF($E52="","",VLOOKUP($E52,'1MD ELO (3)'!$A$7:$O$80,4))</f>
        <v/>
      </c>
      <c r="J52" s="251"/>
      <c r="K52" s="157"/>
      <c r="L52" s="172"/>
      <c r="M52" s="173" t="str">
        <f>UPPER(IF(OR(L52="a",L52="as"),K51,IF(OR(L52="b",L52="bs"),K53,)))</f>
        <v/>
      </c>
      <c r="N52" s="255"/>
      <c r="O52" s="182"/>
      <c r="P52" s="182"/>
      <c r="Q52" s="182"/>
      <c r="R52" s="184"/>
      <c r="S52" s="165"/>
    </row>
    <row r="53" spans="1:19" s="38" customFormat="1" ht="9.6" customHeight="1" x14ac:dyDescent="0.25">
      <c r="A53" s="250" t="s">
        <v>53</v>
      </c>
      <c r="B53" s="384" t="str">
        <f>IF($E53="","",VLOOKUP($E53,'1MD ELO (3)'!$A$7:$O$80,14))</f>
        <v/>
      </c>
      <c r="C53" s="384" t="str">
        <f>IF($E53="","",VLOOKUP($E53,'1MD ELO (3)'!$A$7:$O$80,15))</f>
        <v/>
      </c>
      <c r="D53" s="414" t="str">
        <f>IF($E53="","",VLOOKUP($E53,'1MD ELO (3)'!$A$7:$O$80,5))</f>
        <v/>
      </c>
      <c r="E53" s="155"/>
      <c r="F53" s="450" t="str">
        <f>UPPER(IF($E53="","",VLOOKUP($E53,'1MD ELO (3)'!$A$7:$O$80,2)))</f>
        <v/>
      </c>
      <c r="G53" s="450" t="str">
        <f>IF($E53="","",VLOOKUP($E53,'1MD ELO (3)'!$A$7:$O$80,3))</f>
        <v/>
      </c>
      <c r="H53" s="450"/>
      <c r="I53" s="450" t="str">
        <f>IF($E53="","",VLOOKUP($E53,'1MD ELO (3)'!$A$7:$O$80,4))</f>
        <v/>
      </c>
      <c r="J53" s="249"/>
      <c r="K53" s="173" t="str">
        <f>UPPER(IF(OR(J54="a",J54="as"),F53,IF(OR(J54="b",J54="bs"),F54,)))</f>
        <v/>
      </c>
      <c r="L53" s="190"/>
      <c r="M53" s="157"/>
      <c r="N53" s="182"/>
      <c r="O53" s="182"/>
      <c r="P53" s="182"/>
      <c r="Q53" s="182"/>
      <c r="R53" s="184"/>
      <c r="S53" s="165"/>
    </row>
    <row r="54" spans="1:19" s="38" customFormat="1" ht="9.6" customHeight="1" x14ac:dyDescent="0.25">
      <c r="A54" s="192" t="s">
        <v>54</v>
      </c>
      <c r="B54" s="384" t="str">
        <f>IF($E54="","",VLOOKUP($E54,'1MD ELO (3)'!$A$7:$O$80,14))</f>
        <v/>
      </c>
      <c r="C54" s="384" t="str">
        <f>IF($E54="","",VLOOKUP($E54,'1MD ELO (3)'!$A$7:$O$80,15))</f>
        <v/>
      </c>
      <c r="D54" s="414" t="str">
        <f>IF($E54="","",VLOOKUP($E54,'1MD ELO (3)'!$A$7:$O$80,5))</f>
        <v/>
      </c>
      <c r="E54" s="155"/>
      <c r="F54" s="156" t="str">
        <f>UPPER(IF($E54="","",VLOOKUP($E54,'1MD ELO (3)'!$A$7:$O$80,2)))</f>
        <v/>
      </c>
      <c r="G54" s="156" t="str">
        <f>IF($E54="","",VLOOKUP($E54,'1MD ELO (3)'!$A$7:$O$80,3))</f>
        <v/>
      </c>
      <c r="H54" s="156"/>
      <c r="I54" s="156" t="str">
        <f>IF($E54="","",VLOOKUP($E54,'1MD ELO (3)'!$A$7:$O$80,4))</f>
        <v/>
      </c>
      <c r="J54" s="251"/>
      <c r="K54" s="157"/>
      <c r="L54" s="182"/>
      <c r="M54" s="182"/>
      <c r="N54" s="256"/>
      <c r="O54" s="257" t="s">
        <v>136</v>
      </c>
      <c r="P54" s="246"/>
      <c r="Q54" s="173" t="str">
        <f>UPPER(IF(OR(P55="a",P55="as"),Q46,IF(OR(P55="b",P55="bs"),Q62,)))</f>
        <v/>
      </c>
      <c r="R54" s="247"/>
      <c r="S54" s="165"/>
    </row>
    <row r="55" spans="1:19" s="38" customFormat="1" ht="9.6" customHeight="1" x14ac:dyDescent="0.25">
      <c r="A55" s="153" t="s">
        <v>55</v>
      </c>
      <c r="B55" s="384" t="str">
        <f>IF($E55="","",VLOOKUP($E55,'1MD ELO (3)'!$A$7:$O$80,14))</f>
        <v/>
      </c>
      <c r="C55" s="384" t="str">
        <f>IF($E55="","",VLOOKUP($E55,'1MD ELO (3)'!$A$7:$O$80,15))</f>
        <v/>
      </c>
      <c r="D55" s="414" t="str">
        <f>IF($E55="","",VLOOKUP($E55,'1MD ELO (3)'!$A$7:$O$80,5))</f>
        <v/>
      </c>
      <c r="E55" s="155"/>
      <c r="F55" s="156" t="str">
        <f>UPPER(IF($E55="","",VLOOKUP($E55,'1MD ELO (3)'!$A$7:$O$80,2)))</f>
        <v/>
      </c>
      <c r="G55" s="156" t="str">
        <f>IF($E55="","",VLOOKUP($E55,'1MD ELO (3)'!$A$7:$O$80,3))</f>
        <v/>
      </c>
      <c r="H55" s="156"/>
      <c r="I55" s="156" t="str">
        <f>IF($E55="","",VLOOKUP($E55,'1MD ELO (3)'!$A$7:$O$80,4))</f>
        <v/>
      </c>
      <c r="J55" s="249"/>
      <c r="K55" s="173" t="str">
        <f>UPPER(IF(OR(J56="a",J56="as"),F55,IF(OR(J56="b",J56="bs"),F56,)))</f>
        <v/>
      </c>
      <c r="L55" s="181"/>
      <c r="M55" s="182"/>
      <c r="N55" s="182"/>
      <c r="O55" s="171" t="s">
        <v>0</v>
      </c>
      <c r="P55" s="248"/>
      <c r="Q55" s="157"/>
      <c r="R55" s="242"/>
      <c r="S55" s="165"/>
    </row>
    <row r="56" spans="1:19" s="38" customFormat="1" ht="9.6" customHeight="1" x14ac:dyDescent="0.25">
      <c r="A56" s="250" t="s">
        <v>56</v>
      </c>
      <c r="B56" s="384" t="str">
        <f>IF($E56="","",VLOOKUP($E56,'1MD ELO (3)'!$A$7:$O$80,14))</f>
        <v/>
      </c>
      <c r="C56" s="384" t="str">
        <f>IF($E56="","",VLOOKUP($E56,'1MD ELO (3)'!$A$7:$O$80,15))</f>
        <v/>
      </c>
      <c r="D56" s="414" t="str">
        <f>IF($E56="","",VLOOKUP($E56,'1MD ELO (3)'!$A$7:$O$80,5))</f>
        <v/>
      </c>
      <c r="E56" s="155"/>
      <c r="F56" s="450" t="str">
        <f>UPPER(IF($E56="","",VLOOKUP($E56,'1MD ELO (3)'!$A$7:$O$80,2)))</f>
        <v/>
      </c>
      <c r="G56" s="450" t="str">
        <f>IF($E56="","",VLOOKUP($E56,'1MD ELO (3)'!$A$7:$O$80,3))</f>
        <v/>
      </c>
      <c r="H56" s="450"/>
      <c r="I56" s="450" t="str">
        <f>IF($E56="","",VLOOKUP($E56,'1MD ELO (3)'!$A$7:$O$80,4))</f>
        <v/>
      </c>
      <c r="J56" s="251"/>
      <c r="K56" s="157"/>
      <c r="L56" s="172"/>
      <c r="M56" s="173" t="str">
        <f>UPPER(IF(OR(L56="a",L56="as"),K55,IF(OR(L56="b",L56="bs"),K57,)))</f>
        <v/>
      </c>
      <c r="N56" s="181"/>
      <c r="O56" s="182"/>
      <c r="P56" s="182"/>
      <c r="Q56" s="182"/>
      <c r="R56" s="184"/>
      <c r="S56" s="165"/>
    </row>
    <row r="57" spans="1:19" s="38" customFormat="1" ht="9.6" customHeight="1" x14ac:dyDescent="0.25">
      <c r="A57" s="167" t="s">
        <v>57</v>
      </c>
      <c r="B57" s="384" t="str">
        <f>IF($E57="","",VLOOKUP($E57,'1MD ELO (3)'!$A$7:$O$80,14))</f>
        <v/>
      </c>
      <c r="C57" s="384" t="str">
        <f>IF($E57="","",VLOOKUP($E57,'1MD ELO (3)'!$A$7:$O$80,15))</f>
        <v/>
      </c>
      <c r="D57" s="414" t="str">
        <f>IF($E57="","",VLOOKUP($E57,'1MD ELO (3)'!$A$7:$O$80,5))</f>
        <v/>
      </c>
      <c r="E57" s="155"/>
      <c r="F57" s="450" t="str">
        <f>UPPER(IF($E57="","",VLOOKUP($E57,'1MD ELO (3)'!$A$7:$O$80,2)))</f>
        <v/>
      </c>
      <c r="G57" s="450" t="str">
        <f>IF($E57="","",VLOOKUP($E57,'1MD ELO (3)'!$A$7:$O$80,3))</f>
        <v/>
      </c>
      <c r="H57" s="450"/>
      <c r="I57" s="450" t="str">
        <f>IF($E57="","",VLOOKUP($E57,'1MD ELO (3)'!$A$7:$O$80,4))</f>
        <v/>
      </c>
      <c r="J57" s="249"/>
      <c r="K57" s="173" t="str">
        <f>UPPER(IF(OR(J58="a",J58="as"),F57,IF(OR(J58="b",J58="bs"),F58,)))</f>
        <v/>
      </c>
      <c r="L57" s="252"/>
      <c r="M57" s="157"/>
      <c r="N57" s="184"/>
      <c r="O57" s="182"/>
      <c r="P57" s="182"/>
      <c r="Q57" s="780" t="str">
        <f>IF(Y3="","",CONCATENATE(AC1," pont"))</f>
        <v/>
      </c>
      <c r="R57" s="781"/>
      <c r="S57" s="165"/>
    </row>
    <row r="58" spans="1:19" s="38" customFormat="1" ht="9.6" customHeight="1" x14ac:dyDescent="0.25">
      <c r="A58" s="167" t="s">
        <v>58</v>
      </c>
      <c r="B58" s="384" t="str">
        <f>IF($E58="","",VLOOKUP($E58,'1MD ELO (3)'!$A$7:$O$80,14))</f>
        <v/>
      </c>
      <c r="C58" s="384" t="str">
        <f>IF($E58="","",VLOOKUP($E58,'1MD ELO (3)'!$A$7:$O$80,15))</f>
        <v/>
      </c>
      <c r="D58" s="414" t="str">
        <f>IF($E58="","",VLOOKUP($E58,'1MD ELO (3)'!$A$7:$O$80,5))</f>
        <v/>
      </c>
      <c r="E58" s="155"/>
      <c r="F58" s="450" t="str">
        <f>UPPER(IF($E58="","",VLOOKUP($E58,'1MD ELO (3)'!$A$7:$O$80,2)))</f>
        <v/>
      </c>
      <c r="G58" s="450" t="str">
        <f>IF($E58="","",VLOOKUP($E58,'1MD ELO (3)'!$A$7:$O$80,3))</f>
        <v/>
      </c>
      <c r="H58" s="450"/>
      <c r="I58" s="450" t="str">
        <f>IF($E58="","",VLOOKUP($E58,'1MD ELO (3)'!$A$7:$O$80,4))</f>
        <v/>
      </c>
      <c r="J58" s="251"/>
      <c r="K58" s="157"/>
      <c r="L58" s="182"/>
      <c r="M58" s="171" t="s">
        <v>0</v>
      </c>
      <c r="N58" s="180"/>
      <c r="O58" s="173" t="str">
        <f>UPPER(IF(OR(N58="a",N58="as"),M56,IF(OR(N58="b",N58="bs"),M60,)))</f>
        <v/>
      </c>
      <c r="P58" s="181"/>
      <c r="Q58" s="182"/>
      <c r="R58" s="184"/>
      <c r="S58" s="165"/>
    </row>
    <row r="59" spans="1:19" s="38" customFormat="1" ht="9.6" customHeight="1" x14ac:dyDescent="0.25">
      <c r="A59" s="167" t="s">
        <v>59</v>
      </c>
      <c r="B59" s="384" t="str">
        <f>IF($E59="","",VLOOKUP($E59,'1MD ELO (3)'!$A$7:$O$80,14))</f>
        <v/>
      </c>
      <c r="C59" s="384" t="str">
        <f>IF($E59="","",VLOOKUP($E59,'1MD ELO (3)'!$A$7:$O$80,15))</f>
        <v/>
      </c>
      <c r="D59" s="414" t="str">
        <f>IF($E59="","",VLOOKUP($E59,'1MD ELO (3)'!$A$7:$O$80,5))</f>
        <v/>
      </c>
      <c r="E59" s="155"/>
      <c r="F59" s="450" t="str">
        <f>UPPER(IF($E59="","",VLOOKUP($E59,'1MD ELO (3)'!$A$7:$O$80,2)))</f>
        <v/>
      </c>
      <c r="G59" s="450" t="str">
        <f>IF($E59="","",VLOOKUP($E59,'1MD ELO (3)'!$A$7:$O$80,3))</f>
        <v/>
      </c>
      <c r="H59" s="450"/>
      <c r="I59" s="450" t="str">
        <f>IF($E59="","",VLOOKUP($E59,'1MD ELO (3)'!$A$7:$O$80,4))</f>
        <v/>
      </c>
      <c r="J59" s="249"/>
      <c r="K59" s="173" t="str">
        <f>UPPER(IF(OR(J60="a",J60="as"),F59,IF(OR(J60="b",J60="bs"),F60,)))</f>
        <v/>
      </c>
      <c r="L59" s="181"/>
      <c r="M59" s="253"/>
      <c r="N59" s="254"/>
      <c r="O59" s="157"/>
      <c r="P59" s="184"/>
      <c r="Q59" s="182"/>
      <c r="R59" s="184"/>
      <c r="S59" s="165"/>
    </row>
    <row r="60" spans="1:19" s="38" customFormat="1" ht="9.6" customHeight="1" x14ac:dyDescent="0.25">
      <c r="A60" s="167" t="s">
        <v>60</v>
      </c>
      <c r="B60" s="384" t="str">
        <f>IF($E60="","",VLOOKUP($E60,'1MD ELO (3)'!$A$7:$O$80,14))</f>
        <v/>
      </c>
      <c r="C60" s="384" t="str">
        <f>IF($E60="","",VLOOKUP($E60,'1MD ELO (3)'!$A$7:$O$80,15))</f>
        <v/>
      </c>
      <c r="D60" s="414" t="str">
        <f>IF($E60="","",VLOOKUP($E60,'1MD ELO (3)'!$A$7:$O$80,5))</f>
        <v/>
      </c>
      <c r="E60" s="155"/>
      <c r="F60" s="450" t="str">
        <f>UPPER(IF($E60="","",VLOOKUP($E60,'1MD ELO (3)'!$A$7:$O$80,2)))</f>
        <v/>
      </c>
      <c r="G60" s="450" t="str">
        <f>IF($E60="","",VLOOKUP($E60,'1MD ELO (3)'!$A$7:$O$80,3))</f>
        <v/>
      </c>
      <c r="H60" s="450"/>
      <c r="I60" s="450" t="str">
        <f>IF($E60="","",VLOOKUP($E60,'1MD ELO (3)'!$A$7:$O$80,4))</f>
        <v/>
      </c>
      <c r="J60" s="251"/>
      <c r="K60" s="157"/>
      <c r="L60" s="172"/>
      <c r="M60" s="173" t="str">
        <f>UPPER(IF(OR(L60="a",L60="as"),K59,IF(OR(L60="b",L60="bs"),K61,)))</f>
        <v/>
      </c>
      <c r="N60" s="255"/>
      <c r="O60" s="182"/>
      <c r="P60" s="184"/>
      <c r="Q60" s="182"/>
      <c r="R60" s="184"/>
      <c r="S60" s="165"/>
    </row>
    <row r="61" spans="1:19" s="38" customFormat="1" ht="9.6" customHeight="1" x14ac:dyDescent="0.25">
      <c r="A61" s="250" t="s">
        <v>61</v>
      </c>
      <c r="B61" s="384" t="str">
        <f>IF($E61="","",VLOOKUP($E61,'1MD ELO (3)'!$A$7:$O$80,14))</f>
        <v/>
      </c>
      <c r="C61" s="384" t="str">
        <f>IF($E61="","",VLOOKUP($E61,'1MD ELO (3)'!$A$7:$O$80,15))</f>
        <v/>
      </c>
      <c r="D61" s="414" t="str">
        <f>IF($E61="","",VLOOKUP($E61,'1MD ELO (3)'!$A$7:$O$80,5))</f>
        <v/>
      </c>
      <c r="E61" s="155"/>
      <c r="F61" s="450" t="str">
        <f>UPPER(IF($E61="","",VLOOKUP($E61,'1MD ELO (3)'!$A$7:$O$80,2)))</f>
        <v/>
      </c>
      <c r="G61" s="450" t="str">
        <f>IF($E61="","",VLOOKUP($E61,'1MD ELO (3)'!$A$7:$O$80,3))</f>
        <v/>
      </c>
      <c r="H61" s="450"/>
      <c r="I61" s="450" t="str">
        <f>IF($E61="","",VLOOKUP($E61,'1MD ELO (3)'!$A$7:$O$80,4))</f>
        <v/>
      </c>
      <c r="J61" s="249"/>
      <c r="K61" s="173" t="str">
        <f>UPPER(IF(OR(J62="a",J62="as"),F61,IF(OR(J62="b",J62="bs"),F62,)))</f>
        <v/>
      </c>
      <c r="L61" s="190"/>
      <c r="M61" s="157"/>
      <c r="N61" s="182"/>
      <c r="O61" s="182"/>
      <c r="P61" s="184"/>
      <c r="Q61" s="182"/>
      <c r="R61" s="184"/>
      <c r="S61" s="165"/>
    </row>
    <row r="62" spans="1:19" s="38" customFormat="1" ht="9.6" customHeight="1" x14ac:dyDescent="0.25">
      <c r="A62" s="192" t="s">
        <v>62</v>
      </c>
      <c r="B62" s="384" t="str">
        <f>IF($E62="","",VLOOKUP($E62,'1MD ELO (3)'!$A$7:$O$80,14))</f>
        <v/>
      </c>
      <c r="C62" s="384" t="str">
        <f>IF($E62="","",VLOOKUP($E62,'1MD ELO (3)'!$A$7:$O$80,15))</f>
        <v/>
      </c>
      <c r="D62" s="414" t="str">
        <f>IF($E62="","",VLOOKUP($E62,'1MD ELO (3)'!$A$7:$O$80,5))</f>
        <v/>
      </c>
      <c r="E62" s="155"/>
      <c r="F62" s="156" t="str">
        <f>UPPER(IF($E62="","",VLOOKUP($E62,'1MD ELO (3)'!$A$7:$O$80,2)))</f>
        <v/>
      </c>
      <c r="G62" s="156" t="str">
        <f>IF($E62="","",VLOOKUP($E62,'1MD ELO (3)'!$A$7:$O$80,3))</f>
        <v/>
      </c>
      <c r="H62" s="156"/>
      <c r="I62" s="156" t="str">
        <f>IF($E62="","",VLOOKUP($E62,'1MD ELO (3)'!$A$7:$O$80,4))</f>
        <v/>
      </c>
      <c r="J62" s="251"/>
      <c r="K62" s="157"/>
      <c r="L62" s="182"/>
      <c r="M62" s="182"/>
      <c r="N62" s="256"/>
      <c r="O62" s="171" t="s">
        <v>0</v>
      </c>
      <c r="P62" s="180"/>
      <c r="Q62" s="173" t="str">
        <f>UPPER(IF(OR(P62="a",P62="as"),O58,IF(OR(P62="b",P62="bs"),O66,)))</f>
        <v/>
      </c>
      <c r="R62" s="190"/>
      <c r="S62" s="165"/>
    </row>
    <row r="63" spans="1:19" s="38" customFormat="1" ht="9.6" customHeight="1" x14ac:dyDescent="0.25">
      <c r="A63" s="153" t="s">
        <v>63</v>
      </c>
      <c r="B63" s="384" t="str">
        <f>IF($E63="","",VLOOKUP($E63,'1MD ELO (3)'!$A$7:$O$80,14))</f>
        <v/>
      </c>
      <c r="C63" s="384" t="str">
        <f>IF($E63="","",VLOOKUP($E63,'1MD ELO (3)'!$A$7:$O$80,15))</f>
        <v/>
      </c>
      <c r="D63" s="414" t="str">
        <f>IF($E63="","",VLOOKUP($E63,'1MD ELO (3)'!$A$7:$O$80,5))</f>
        <v/>
      </c>
      <c r="E63" s="155"/>
      <c r="F63" s="156" t="str">
        <f>UPPER(IF($E63="","",VLOOKUP($E63,'1MD ELO (3)'!$A$7:$O$80,2)))</f>
        <v/>
      </c>
      <c r="G63" s="156" t="str">
        <f>IF($E63="","",VLOOKUP($E63,'1MD ELO (3)'!$A$7:$O$80,3))</f>
        <v/>
      </c>
      <c r="H63" s="156"/>
      <c r="I63" s="156" t="str">
        <f>IF($E63="","",VLOOKUP($E63,'1MD ELO (3)'!$A$7:$O$80,4))</f>
        <v/>
      </c>
      <c r="J63" s="249"/>
      <c r="K63" s="173" t="str">
        <f>UPPER(IF(OR(J64="a",J64="as"),F63,IF(OR(J64="b",J64="bs"),F64,)))</f>
        <v/>
      </c>
      <c r="L63" s="181"/>
      <c r="M63" s="182"/>
      <c r="N63" s="182"/>
      <c r="O63" s="182"/>
      <c r="P63" s="184"/>
      <c r="Q63" s="157"/>
      <c r="R63" s="182"/>
      <c r="S63" s="165"/>
    </row>
    <row r="64" spans="1:19" s="38" customFormat="1" ht="9.6" customHeight="1" x14ac:dyDescent="0.25">
      <c r="A64" s="250" t="s">
        <v>64</v>
      </c>
      <c r="B64" s="384" t="str">
        <f>IF($E64="","",VLOOKUP($E64,'1MD ELO (3)'!$A$7:$O$80,14))</f>
        <v/>
      </c>
      <c r="C64" s="384" t="str">
        <f>IF($E64="","",VLOOKUP($E64,'1MD ELO (3)'!$A$7:$O$80,15))</f>
        <v/>
      </c>
      <c r="D64" s="414" t="str">
        <f>IF($E64="","",VLOOKUP($E64,'1MD ELO (3)'!$A$7:$O$80,5))</f>
        <v/>
      </c>
      <c r="E64" s="155"/>
      <c r="F64" s="450" t="str">
        <f>UPPER(IF($E64="","",VLOOKUP($E64,'1MD ELO (3)'!$A$7:$O$80,2)))</f>
        <v/>
      </c>
      <c r="G64" s="450" t="str">
        <f>IF($E64="","",VLOOKUP($E64,'1MD ELO (3)'!$A$7:$O$80,3))</f>
        <v/>
      </c>
      <c r="H64" s="450"/>
      <c r="I64" s="450" t="str">
        <f>IF($E64="","",VLOOKUP($E64,'1MD ELO (3)'!$A$7:$O$80,4))</f>
        <v/>
      </c>
      <c r="J64" s="251"/>
      <c r="K64" s="157"/>
      <c r="L64" s="172"/>
      <c r="M64" s="173" t="str">
        <f>UPPER(IF(OR(L64="a",L64="as"),K63,IF(OR(L64="b",L64="bs"),K65,)))</f>
        <v/>
      </c>
      <c r="N64" s="181"/>
      <c r="O64" s="182"/>
      <c r="P64" s="184"/>
      <c r="Q64" s="182"/>
      <c r="R64" s="182"/>
      <c r="S64" s="165"/>
    </row>
    <row r="65" spans="1:19" s="38" customFormat="1" ht="9.6" customHeight="1" x14ac:dyDescent="0.25">
      <c r="A65" s="167" t="s">
        <v>65</v>
      </c>
      <c r="B65" s="384" t="str">
        <f>IF($E65="","",VLOOKUP($E65,'1MD ELO (3)'!$A$7:$O$80,14))</f>
        <v/>
      </c>
      <c r="C65" s="384" t="str">
        <f>IF($E65="","",VLOOKUP($E65,'1MD ELO (3)'!$A$7:$O$80,15))</f>
        <v/>
      </c>
      <c r="D65" s="414" t="str">
        <f>IF($E65="","",VLOOKUP($E65,'1MD ELO (3)'!$A$7:$O$80,5))</f>
        <v/>
      </c>
      <c r="E65" s="155"/>
      <c r="F65" s="450" t="str">
        <f>UPPER(IF($E65="","",VLOOKUP($E65,'1MD ELO (3)'!$A$7:$O$80,2)))</f>
        <v/>
      </c>
      <c r="G65" s="450" t="str">
        <f>IF($E65="","",VLOOKUP($E65,'1MD ELO (3)'!$A$7:$O$80,3))</f>
        <v/>
      </c>
      <c r="H65" s="450"/>
      <c r="I65" s="450" t="str">
        <f>IF($E65="","",VLOOKUP($E65,'1MD ELO (3)'!$A$7:$O$80,4))</f>
        <v/>
      </c>
      <c r="J65" s="249"/>
      <c r="K65" s="173" t="str">
        <f>UPPER(IF(OR(J66="a",J66="as"),F65,IF(OR(J66="b",J66="bs"),F66,)))</f>
        <v/>
      </c>
      <c r="L65" s="252"/>
      <c r="M65" s="157"/>
      <c r="N65" s="184"/>
      <c r="O65" s="182"/>
      <c r="P65" s="184"/>
      <c r="Q65" s="182"/>
      <c r="R65" s="182"/>
      <c r="S65" s="165"/>
    </row>
    <row r="66" spans="1:19" s="38" customFormat="1" ht="9.6" customHeight="1" x14ac:dyDescent="0.25">
      <c r="A66" s="167" t="s">
        <v>66</v>
      </c>
      <c r="B66" s="384" t="str">
        <f>IF($E66="","",VLOOKUP($E66,'1MD ELO (3)'!$A$7:$O$80,14))</f>
        <v/>
      </c>
      <c r="C66" s="384" t="str">
        <f>IF($E66="","",VLOOKUP($E66,'1MD ELO (3)'!$A$7:$O$80,15))</f>
        <v/>
      </c>
      <c r="D66" s="414" t="str">
        <f>IF($E66="","",VLOOKUP($E66,'1MD ELO (3)'!$A$7:$O$80,5))</f>
        <v/>
      </c>
      <c r="E66" s="155"/>
      <c r="F66" s="450" t="str">
        <f>UPPER(IF($E66="","",VLOOKUP($E66,'1MD ELO (3)'!$A$7:$O$80,2)))</f>
        <v/>
      </c>
      <c r="G66" s="450" t="str">
        <f>IF($E66="","",VLOOKUP($E66,'1MD ELO (3)'!$A$7:$O$80,3))</f>
        <v/>
      </c>
      <c r="H66" s="450"/>
      <c r="I66" s="450" t="str">
        <f>IF($E66="","",VLOOKUP($E66,'1MD ELO (3)'!$A$7:$O$80,4))</f>
        <v/>
      </c>
      <c r="J66" s="251"/>
      <c r="K66" s="157"/>
      <c r="L66" s="182"/>
      <c r="M66" s="171" t="s">
        <v>0</v>
      </c>
      <c r="N66" s="180"/>
      <c r="O66" s="173" t="str">
        <f>UPPER(IF(OR(N66="a",N66="as"),M64,IF(OR(N66="b",N66="bs"),M68,)))</f>
        <v/>
      </c>
      <c r="P66" s="190"/>
      <c r="Q66" s="182"/>
      <c r="R66" s="182"/>
      <c r="S66" s="165"/>
    </row>
    <row r="67" spans="1:19" s="38" customFormat="1" ht="9.6" customHeight="1" x14ac:dyDescent="0.25">
      <c r="A67" s="167" t="s">
        <v>67</v>
      </c>
      <c r="B67" s="384" t="str">
        <f>IF($E67="","",VLOOKUP($E67,'1MD ELO (3)'!$A$7:$O$80,14))</f>
        <v/>
      </c>
      <c r="C67" s="384" t="str">
        <f>IF($E67="","",VLOOKUP($E67,'1MD ELO (3)'!$A$7:$O$80,15))</f>
        <v/>
      </c>
      <c r="D67" s="414" t="str">
        <f>IF($E67="","",VLOOKUP($E67,'1MD ELO (3)'!$A$7:$O$80,5))</f>
        <v/>
      </c>
      <c r="E67" s="155"/>
      <c r="F67" s="450" t="str">
        <f>UPPER(IF($E67="","",VLOOKUP($E67,'1MD ELO (3)'!$A$7:$O$80,2)))</f>
        <v/>
      </c>
      <c r="G67" s="450" t="str">
        <f>IF($E67="","",VLOOKUP($E67,'1MD ELO (3)'!$A$7:$O$80,3))</f>
        <v/>
      </c>
      <c r="H67" s="450"/>
      <c r="I67" s="450" t="str">
        <f>IF($E67="","",VLOOKUP($E67,'1MD ELO (3)'!$A$7:$O$80,4))</f>
        <v/>
      </c>
      <c r="J67" s="249"/>
      <c r="K67" s="173" t="str">
        <f>UPPER(IF(OR(J68="a",J68="as"),F67,IF(OR(J68="b",J68="bs"),F68,)))</f>
        <v/>
      </c>
      <c r="L67" s="181"/>
      <c r="M67" s="253"/>
      <c r="N67" s="254"/>
      <c r="O67" s="157"/>
      <c r="P67" s="182"/>
      <c r="Q67" s="182"/>
      <c r="R67" s="182"/>
      <c r="S67" s="165"/>
    </row>
    <row r="68" spans="1:19" s="38" customFormat="1" ht="9.6" customHeight="1" x14ac:dyDescent="0.25">
      <c r="A68" s="167" t="s">
        <v>68</v>
      </c>
      <c r="B68" s="384" t="str">
        <f>IF($E68="","",VLOOKUP($E68,'1MD ELO (3)'!$A$7:$O$80,14))</f>
        <v/>
      </c>
      <c r="C68" s="384" t="str">
        <f>IF($E68="","",VLOOKUP($E68,'1MD ELO (3)'!$A$7:$O$80,15))</f>
        <v/>
      </c>
      <c r="D68" s="414" t="str">
        <f>IF($E68="","",VLOOKUP($E68,'1MD ELO (3)'!$A$7:$O$80,5))</f>
        <v/>
      </c>
      <c r="E68" s="155"/>
      <c r="F68" s="450" t="str">
        <f>UPPER(IF($E68="","",VLOOKUP($E68,'1MD ELO (3)'!$A$7:$O$80,2)))</f>
        <v/>
      </c>
      <c r="G68" s="450" t="str">
        <f>IF($E68="","",VLOOKUP($E68,'1MD ELO (3)'!$A$7:$O$80,3))</f>
        <v/>
      </c>
      <c r="H68" s="450"/>
      <c r="I68" s="450" t="str">
        <f>IF($E68="","",VLOOKUP($E68,'1MD ELO (3)'!$A$7:$O$80,4))</f>
        <v/>
      </c>
      <c r="J68" s="251"/>
      <c r="K68" s="157"/>
      <c r="L68" s="172"/>
      <c r="M68" s="173" t="str">
        <f>UPPER(IF(OR(L68="a",L68="as"),K67,IF(OR(L68="b",L68="bs"),K69,)))</f>
        <v/>
      </c>
      <c r="N68" s="255"/>
      <c r="O68" s="182"/>
      <c r="P68" s="182"/>
      <c r="Q68" s="182"/>
      <c r="R68" s="182"/>
      <c r="S68" s="165"/>
    </row>
    <row r="69" spans="1:19" s="38" customFormat="1" ht="9.6" customHeight="1" x14ac:dyDescent="0.25">
      <c r="A69" s="250" t="s">
        <v>69</v>
      </c>
      <c r="B69" s="384" t="str">
        <f>IF($E69="","",VLOOKUP($E69,'1MD ELO (3)'!$A$7:$O$80,14))</f>
        <v/>
      </c>
      <c r="C69" s="384" t="str">
        <f>IF($E69="","",VLOOKUP($E69,'1MD ELO (3)'!$A$7:$O$80,15))</f>
        <v/>
      </c>
      <c r="D69" s="414" t="str">
        <f>IF($E69="","",VLOOKUP($E69,'1MD ELO (3)'!$A$7:$O$80,5))</f>
        <v/>
      </c>
      <c r="E69" s="155"/>
      <c r="F69" s="450" t="str">
        <f>UPPER(IF($E69="","",VLOOKUP($E69,'1MD ELO (3)'!$A$7:$O$80,2)))</f>
        <v/>
      </c>
      <c r="G69" s="450" t="str">
        <f>IF($E69="","",VLOOKUP($E69,'1MD ELO (3)'!$A$7:$O$80,3))</f>
        <v/>
      </c>
      <c r="H69" s="450"/>
      <c r="I69" s="450" t="str">
        <f>IF($E69="","",VLOOKUP($E69,'1MD ELO (3)'!$A$7:$O$80,4))</f>
        <v/>
      </c>
      <c r="J69" s="249"/>
      <c r="K69" s="173" t="str">
        <f>UPPER(IF(OR(J70="a",J70="as"),F69,IF(OR(J70="b",J70="bs"),F70,)))</f>
        <v/>
      </c>
      <c r="L69" s="190"/>
      <c r="M69" s="157"/>
      <c r="N69" s="182"/>
      <c r="O69" s="182"/>
      <c r="P69" s="182"/>
      <c r="Q69" s="182"/>
      <c r="R69" s="182"/>
      <c r="S69" s="165"/>
    </row>
    <row r="70" spans="1:19" s="38" customFormat="1" ht="9.6" customHeight="1" x14ac:dyDescent="0.25">
      <c r="A70" s="192" t="s">
        <v>70</v>
      </c>
      <c r="B70" s="384" t="str">
        <f>IF($E70="","",VLOOKUP($E70,'1MD ELO (3)'!$A$7:$O$80,14))</f>
        <v/>
      </c>
      <c r="C70" s="384" t="str">
        <f>IF($E70="","",VLOOKUP($E70,'1MD ELO (3)'!$A$7:$O$80,15))</f>
        <v/>
      </c>
      <c r="D70" s="414" t="str">
        <f>IF($E70="","",VLOOKUP($E70,'1MD ELO (3)'!$A$7:$O$80,5))</f>
        <v/>
      </c>
      <c r="E70" s="155"/>
      <c r="F70" s="156" t="str">
        <f>UPPER(IF($E70="","",VLOOKUP($E70,'1MD ELO (3)'!$A$7:$O$80,2)))</f>
        <v/>
      </c>
      <c r="G70" s="156" t="str">
        <f>IF($E70="","",VLOOKUP($E70,'1MD ELO (3)'!$A$7:$O$80,3))</f>
        <v/>
      </c>
      <c r="H70" s="156"/>
      <c r="I70" s="156" t="str">
        <f>IF($E70="","",VLOOKUP($E70,'1MD ELO (3)'!$A$7:$O$80,4))</f>
        <v/>
      </c>
      <c r="J70" s="251"/>
      <c r="K70" s="157"/>
      <c r="L70" s="182"/>
      <c r="M70" s="182"/>
      <c r="N70" s="256"/>
      <c r="O70" s="182"/>
      <c r="P70" s="182"/>
      <c r="Q70" s="182"/>
      <c r="R70" s="182"/>
      <c r="S70" s="165"/>
    </row>
    <row r="71" spans="1:19" s="38" customFormat="1" ht="6" customHeight="1" x14ac:dyDescent="0.25">
      <c r="A71" s="266"/>
      <c r="B71" s="267"/>
      <c r="C71" s="267"/>
      <c r="D71" s="267"/>
      <c r="E71" s="268"/>
      <c r="F71" s="269"/>
      <c r="G71" s="269"/>
      <c r="H71" s="270"/>
      <c r="I71" s="269"/>
      <c r="J71" s="271"/>
      <c r="K71" s="182"/>
      <c r="L71" s="182"/>
      <c r="M71" s="182"/>
      <c r="N71" s="256"/>
      <c r="O71" s="182"/>
      <c r="P71" s="182"/>
      <c r="Q71" s="182"/>
      <c r="R71" s="182"/>
      <c r="S71" s="165"/>
    </row>
    <row r="72" spans="1:19" s="18" customFormat="1" ht="10.5" customHeight="1" x14ac:dyDescent="0.25">
      <c r="A72" s="205" t="s">
        <v>105</v>
      </c>
      <c r="B72" s="206"/>
      <c r="C72" s="206"/>
      <c r="D72" s="419"/>
      <c r="E72" s="272" t="s">
        <v>6</v>
      </c>
      <c r="F72" s="209" t="s">
        <v>107</v>
      </c>
      <c r="G72" s="272" t="s">
        <v>6</v>
      </c>
      <c r="H72" s="438" t="s">
        <v>107</v>
      </c>
      <c r="I72" s="273"/>
      <c r="J72" s="272" t="s">
        <v>6</v>
      </c>
      <c r="K72" s="209" t="s">
        <v>125</v>
      </c>
      <c r="L72" s="212"/>
      <c r="M72" s="209" t="s">
        <v>126</v>
      </c>
      <c r="N72" s="213"/>
      <c r="O72" s="214" t="s">
        <v>127</v>
      </c>
      <c r="P72" s="214"/>
      <c r="Q72" s="215"/>
      <c r="R72" s="216"/>
    </row>
    <row r="73" spans="1:19" s="18" customFormat="1" ht="9" customHeight="1" x14ac:dyDescent="0.25">
      <c r="A73" s="420" t="s">
        <v>106</v>
      </c>
      <c r="B73" s="421"/>
      <c r="C73" s="422"/>
      <c r="D73" s="423"/>
      <c r="E73" s="220">
        <v>1</v>
      </c>
      <c r="F73" s="274" t="str">
        <f>IF(E73&gt;$R$80,,UPPER(VLOOKUP(E73,'1MD ELO (3)'!$A$7:$Q$134,2)))</f>
        <v/>
      </c>
      <c r="G73" s="220">
        <v>9</v>
      </c>
      <c r="H73" s="91" t="str">
        <f>IF(G73&gt;$R$80,,UPPER(VLOOKUP(G73,'1MD ELO (3)'!$A$7:$Q$134,2)))</f>
        <v/>
      </c>
      <c r="I73" s="90"/>
      <c r="J73" s="222" t="s">
        <v>7</v>
      </c>
      <c r="K73" s="217"/>
      <c r="L73" s="223"/>
      <c r="M73" s="217"/>
      <c r="N73" s="224"/>
      <c r="O73" s="225" t="s">
        <v>111</v>
      </c>
      <c r="P73" s="226"/>
      <c r="Q73" s="226"/>
      <c r="R73" s="227"/>
    </row>
    <row r="74" spans="1:19" s="18" customFormat="1" ht="9" customHeight="1" x14ac:dyDescent="0.25">
      <c r="A74" s="232" t="s">
        <v>124</v>
      </c>
      <c r="B74" s="230"/>
      <c r="C74" s="416"/>
      <c r="D74" s="233"/>
      <c r="E74" s="220">
        <v>2</v>
      </c>
      <c r="F74" s="274" t="str">
        <f>IF(E74&gt;$R$80,,UPPER(VLOOKUP(E74,'1MD ELO (3)'!$A$7:$Q$134,2)))</f>
        <v/>
      </c>
      <c r="G74" s="220">
        <v>10</v>
      </c>
      <c r="H74" s="91" t="str">
        <f>IF(G74&gt;$R$80,,UPPER(VLOOKUP(G74,'1MD ELO (3)'!$A$7:$Q$134,2)))</f>
        <v/>
      </c>
      <c r="I74" s="90"/>
      <c r="J74" s="222" t="s">
        <v>8</v>
      </c>
      <c r="K74" s="217"/>
      <c r="L74" s="223"/>
      <c r="M74" s="217"/>
      <c r="N74" s="224"/>
      <c r="O74" s="228"/>
      <c r="P74" s="229"/>
      <c r="Q74" s="230"/>
      <c r="R74" s="231"/>
    </row>
    <row r="75" spans="1:19" s="18" customFormat="1" ht="9" customHeight="1" x14ac:dyDescent="0.25">
      <c r="A75" s="374"/>
      <c r="B75" s="375"/>
      <c r="C75" s="417"/>
      <c r="D75" s="376"/>
      <c r="E75" s="220">
        <v>3</v>
      </c>
      <c r="F75" s="274" t="str">
        <f>IF(E75&gt;$R$80,,UPPER(VLOOKUP(E75,'1MD ELO (3)'!$A$7:$Q$134,2)))</f>
        <v/>
      </c>
      <c r="G75" s="220">
        <v>11</v>
      </c>
      <c r="H75" s="91" t="str">
        <f>IF(G75&gt;$R$80,,UPPER(VLOOKUP(G75,'1MD ELO (3)'!$A$7:$Q$134,2)))</f>
        <v/>
      </c>
      <c r="I75" s="90"/>
      <c r="J75" s="222" t="s">
        <v>9</v>
      </c>
      <c r="K75" s="217"/>
      <c r="L75" s="223"/>
      <c r="M75" s="217"/>
      <c r="N75" s="224"/>
      <c r="O75" s="225" t="s">
        <v>112</v>
      </c>
      <c r="P75" s="226"/>
      <c r="Q75" s="226"/>
      <c r="R75" s="227"/>
    </row>
    <row r="76" spans="1:19" s="18" customFormat="1" ht="9" customHeight="1" x14ac:dyDescent="0.25">
      <c r="A76" s="234"/>
      <c r="B76" s="146"/>
      <c r="C76" s="146"/>
      <c r="D76" s="235"/>
      <c r="E76" s="220">
        <v>4</v>
      </c>
      <c r="F76" s="274" t="str">
        <f>IF(E76&gt;$R$80,,UPPER(VLOOKUP(E76,'1MD ELO (3)'!$A$7:$Q$134,2)))</f>
        <v/>
      </c>
      <c r="G76" s="220">
        <v>12</v>
      </c>
      <c r="H76" s="91" t="str">
        <f>IF(G76&gt;$R$80,,UPPER(VLOOKUP(G76,'1MD ELO (3)'!$A$7:$Q$134,2)))</f>
        <v/>
      </c>
      <c r="I76" s="90"/>
      <c r="J76" s="222" t="s">
        <v>10</v>
      </c>
      <c r="K76" s="217"/>
      <c r="L76" s="223"/>
      <c r="M76" s="217"/>
      <c r="N76" s="224"/>
      <c r="O76" s="217"/>
      <c r="P76" s="223"/>
      <c r="Q76" s="217"/>
      <c r="R76" s="224"/>
    </row>
    <row r="77" spans="1:19" s="18" customFormat="1" ht="9" customHeight="1" x14ac:dyDescent="0.25">
      <c r="A77" s="361"/>
      <c r="B77" s="377"/>
      <c r="C77" s="377"/>
      <c r="D77" s="418"/>
      <c r="E77" s="220">
        <v>5</v>
      </c>
      <c r="F77" s="274" t="str">
        <f>IF(E77&gt;$R$80,,UPPER(VLOOKUP(E77,'1MD ELO (3)'!$A$7:$Q$134,2)))</f>
        <v/>
      </c>
      <c r="G77" s="220">
        <v>13</v>
      </c>
      <c r="H77" s="91" t="str">
        <f>IF(G77&gt;$R$80,,UPPER(VLOOKUP(G77,'1MD ELO (3)'!$A$7:$Q$134,2)))</f>
        <v/>
      </c>
      <c r="I77" s="90"/>
      <c r="J77" s="222" t="s">
        <v>11</v>
      </c>
      <c r="K77" s="217"/>
      <c r="L77" s="223"/>
      <c r="M77" s="217"/>
      <c r="N77" s="224"/>
      <c r="O77" s="230"/>
      <c r="P77" s="229"/>
      <c r="Q77" s="230"/>
      <c r="R77" s="231"/>
    </row>
    <row r="78" spans="1:19" s="18" customFormat="1" ht="9" customHeight="1" x14ac:dyDescent="0.25">
      <c r="A78" s="362"/>
      <c r="B78" s="24"/>
      <c r="C78" s="146"/>
      <c r="D78" s="235"/>
      <c r="E78" s="220">
        <v>6</v>
      </c>
      <c r="F78" s="274" t="str">
        <f>IF(E78&gt;$R$80,,UPPER(VLOOKUP(E78,'1MD ELO (3)'!$A$7:$Q$134,2)))</f>
        <v/>
      </c>
      <c r="G78" s="220">
        <v>14</v>
      </c>
      <c r="H78" s="91" t="str">
        <f>IF(G78&gt;$R$80,,UPPER(VLOOKUP(G78,'1MD ELO (3)'!$A$7:$Q$134,2)))</f>
        <v/>
      </c>
      <c r="I78" s="90"/>
      <c r="J78" s="222" t="s">
        <v>12</v>
      </c>
      <c r="K78" s="217"/>
      <c r="L78" s="223"/>
      <c r="M78" s="217"/>
      <c r="N78" s="224"/>
      <c r="O78" s="225" t="s">
        <v>92</v>
      </c>
      <c r="P78" s="226"/>
      <c r="Q78" s="226"/>
      <c r="R78" s="227"/>
    </row>
    <row r="79" spans="1:19" s="18" customFormat="1" ht="9" customHeight="1" x14ac:dyDescent="0.25">
      <c r="A79" s="362"/>
      <c r="B79" s="24"/>
      <c r="C79" s="299"/>
      <c r="D79" s="372"/>
      <c r="E79" s="220">
        <v>7</v>
      </c>
      <c r="F79" s="274" t="str">
        <f>IF(E79&gt;$R$80,,UPPER(VLOOKUP(E79,'1MD ELO (3)'!$A$7:$Q$134,2)))</f>
        <v/>
      </c>
      <c r="G79" s="220">
        <v>15</v>
      </c>
      <c r="H79" s="91" t="str">
        <f>IF(G79&gt;$R$80,,UPPER(VLOOKUP(G79,'1MD ELO (3)'!$A$7:$Q$134,2)))</f>
        <v/>
      </c>
      <c r="I79" s="90"/>
      <c r="J79" s="222" t="s">
        <v>13</v>
      </c>
      <c r="K79" s="217"/>
      <c r="L79" s="223"/>
      <c r="M79" s="217"/>
      <c r="N79" s="224"/>
      <c r="O79" s="217"/>
      <c r="P79" s="223"/>
      <c r="Q79" s="217"/>
      <c r="R79" s="224"/>
    </row>
    <row r="80" spans="1:19" s="18" customFormat="1" ht="9" customHeight="1" x14ac:dyDescent="0.25">
      <c r="A80" s="363"/>
      <c r="B80" s="360"/>
      <c r="C80" s="413"/>
      <c r="D80" s="373"/>
      <c r="E80" s="236">
        <v>8</v>
      </c>
      <c r="F80" s="275" t="str">
        <f>IF(E80&gt;$R$80,,UPPER(VLOOKUP(E80,'1MD ELO (3)'!$A$7:$Q$134,2)))</f>
        <v/>
      </c>
      <c r="G80" s="236">
        <v>16</v>
      </c>
      <c r="H80" s="237" t="str">
        <f>IF(G80&gt;$R$80,,UPPER(VLOOKUP(G80,'1MD ELO (3)'!$A$7:$Q$134,2)))</f>
        <v/>
      </c>
      <c r="I80" s="239"/>
      <c r="J80" s="240" t="s">
        <v>14</v>
      </c>
      <c r="K80" s="230"/>
      <c r="L80" s="229"/>
      <c r="M80" s="230"/>
      <c r="N80" s="231"/>
      <c r="O80" s="230" t="str">
        <f>R4</f>
        <v>Kovács Zoltán</v>
      </c>
      <c r="P80" s="229"/>
      <c r="Q80" s="230"/>
      <c r="R80" s="241">
        <f>MIN(16,'1MD ELO (3)'!Q5)</f>
        <v>16</v>
      </c>
    </row>
    <row r="81" ht="15.75" customHeight="1" x14ac:dyDescent="0.25"/>
    <row r="82" ht="9" customHeight="1" x14ac:dyDescent="0.25"/>
  </sheetData>
  <mergeCells count="4">
    <mergeCell ref="A4:C4"/>
    <mergeCell ref="Q25:R25"/>
    <mergeCell ref="Q41:R41"/>
    <mergeCell ref="Q57:R57"/>
  </mergeCells>
  <conditionalFormatting sqref="E7:E70">
    <cfRule type="expression" dxfId="396" priority="5" stopIfTrue="1">
      <formula>$E7&lt;17</formula>
    </cfRule>
  </conditionalFormatting>
  <conditionalFormatting sqref="G7:G70 I7:I70">
    <cfRule type="expression" dxfId="395" priority="14" stopIfTrue="1">
      <formula>AND($E7&lt;17,$C7&gt;0)</formula>
    </cfRule>
  </conditionalFormatting>
  <conditionalFormatting sqref="H7:H70">
    <cfRule type="expression" dxfId="394" priority="15" stopIfTrue="1">
      <formula>AND($E7&lt;9,$C7&gt;0)</formula>
    </cfRule>
  </conditionalFormatting>
  <conditionalFormatting sqref="J8 L8 J10 N10 J12 L12 J14 P14 J16 L16 J18 N18 J20 L20 J22 P23 J24 L24 J26 N26 J28 L28 J30 P30 J32 L32 J34 N34 J36 L36 J38 P38 J40 L40 J42 N42 J44 L44 J46 P46 J48 L48 J50 N50 J52 L52 J54 P55 J56 L56 J58 N58 J60 L60 J62 P62 J64 L64 J66 N66 J68 L68 J70 R80">
    <cfRule type="expression" dxfId="393" priority="6" stopIfTrue="1">
      <formula>$O$1="CU"</formula>
    </cfRule>
  </conditionalFormatting>
  <conditionalFormatting sqref="K7 K9 K11 K13 K15 K17 K19 K21 Q22 K23 K25 K27 K29 K31 K33 K35 K37 K39 K41 K43 K45 K47 K49 K51 K53 Q54 K55 K57 K59 K61 K63 K65 K67 K69">
    <cfRule type="expression" dxfId="392" priority="7" stopIfTrue="1">
      <formula>J8="as"</formula>
    </cfRule>
    <cfRule type="expression" dxfId="391" priority="8" stopIfTrue="1">
      <formula>J8="bs"</formula>
    </cfRule>
  </conditionalFormatting>
  <conditionalFormatting sqref="M8 O10 M12 Q14 M16 O18 M20 M24 O26 M28 Q30 M32 O34 M36 Q38 M40 O42 M44 Q46 M48 O50 M52 M56 O58 M60 Q62 M64 O66 M68">
    <cfRule type="expression" dxfId="390" priority="9" stopIfTrue="1">
      <formula>L8="as"</formula>
    </cfRule>
    <cfRule type="expression" dxfId="389" priority="10" stopIfTrue="1">
      <formula>L8="bs"</formula>
    </cfRule>
  </conditionalFormatting>
  <conditionalFormatting sqref="M10 O14 M18 O23 M26 O30 M34 O38 M42 O46 M50 O55 M58 O62 M66">
    <cfRule type="expression" dxfId="388" priority="11" stopIfTrue="1">
      <formula>AND($O$1="CU",M10="Umpire")</formula>
    </cfRule>
    <cfRule type="expression" dxfId="387" priority="12" stopIfTrue="1">
      <formula>AND($O$1="CU",M10&lt;&gt;"Umpire",N10&lt;&gt;"")</formula>
    </cfRule>
    <cfRule type="expression" dxfId="386" priority="13" stopIfTrue="1">
      <formula>AND($O$1="CU",M10&lt;&gt;"Umpire")</formula>
    </cfRule>
  </conditionalFormatting>
  <conditionalFormatting sqref="O37">
    <cfRule type="expression" dxfId="385" priority="3" stopIfTrue="1">
      <formula>P23="as"</formula>
    </cfRule>
    <cfRule type="expression" dxfId="384" priority="4" stopIfTrue="1">
      <formula>P23="bs"</formula>
    </cfRule>
  </conditionalFormatting>
  <conditionalFormatting sqref="O39">
    <cfRule type="expression" dxfId="383" priority="1" stopIfTrue="1">
      <formula>P55="as"</formula>
    </cfRule>
    <cfRule type="expression" dxfId="382" priority="2" stopIfTrue="1">
      <formula>P55="bs"</formula>
    </cfRule>
  </conditionalFormatting>
  <dataValidations count="1">
    <dataValidation type="list" allowBlank="1" showInputMessage="1" sqref="M10 M18 M26 M34 M42 M50 M58 M66 O14 O30 O46 O62 O55 O23 O38" xr:uid="{73F2062E-6CA6-4864-850E-B61A0383B0D9}">
      <formula1>$U$7:$U$16</formula1>
    </dataValidation>
  </dataValidations>
  <printOptions horizontalCentered="1"/>
  <pageMargins left="0.35" right="0.35" top="0.35" bottom="0.35" header="0" footer="0"/>
  <pageSetup paperSize="9" orientation="portrait" horizontalDpi="360" verticalDpi="200" r:id="rId1"/>
  <headerFooter alignWithMargins="0"/>
  <rowBreaks count="1" manualBreakCount="1">
    <brk id="80" max="65535" man="1"/>
  </rowBreaks>
  <drawing r:id="rId2"/>
  <legacyDrawing r:id="rId3"/>
  <mc:AlternateContent xmlns:mc="http://schemas.openxmlformats.org/markup-compatibility/2006">
    <mc:Choice Requires="x14">
      <controls>
        <mc:AlternateContent xmlns:mc="http://schemas.openxmlformats.org/markup-compatibility/2006">
          <mc:Choice Requires="x14">
            <control shapeId="692225" r:id="rId4" name="Button 1">
              <controlPr defaultSize="0" print="0" autoFill="0" autoPict="0" macro="[0]!Jun_Show_CU">
                <anchor moveWithCells="1" sizeWithCells="1">
                  <from>
                    <xdr:col>12</xdr:col>
                    <xdr:colOff>548640</xdr:colOff>
                    <xdr:row>0</xdr:row>
                    <xdr:rowOff>7620</xdr:rowOff>
                  </from>
                  <to>
                    <xdr:col>14</xdr:col>
                    <xdr:colOff>388620</xdr:colOff>
                    <xdr:row>0</xdr:row>
                    <xdr:rowOff>175260</xdr:rowOff>
                  </to>
                </anchor>
              </controlPr>
            </control>
          </mc:Choice>
        </mc:AlternateContent>
        <mc:AlternateContent xmlns:mc="http://schemas.openxmlformats.org/markup-compatibility/2006">
          <mc:Choice Requires="x14">
            <control shapeId="692226" r:id="rId5" name="Button 2">
              <controlPr defaultSize="0" print="0" autoFill="0" autoPict="0" macro="[0]!Jun_Hide_CU">
                <anchor moveWithCells="1" sizeWithCells="1">
                  <from>
                    <xdr:col>12</xdr:col>
                    <xdr:colOff>533400</xdr:colOff>
                    <xdr:row>0</xdr:row>
                    <xdr:rowOff>182880</xdr:rowOff>
                  </from>
                  <to>
                    <xdr:col>14</xdr:col>
                    <xdr:colOff>388620</xdr:colOff>
                    <xdr:row>1</xdr:row>
                    <xdr:rowOff>60960</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8DB4B-5680-404D-BCFB-C3B85AB234D9}">
  <sheetPr codeName="Sheet29">
    <tabColor indexed="42"/>
  </sheetPr>
  <dimension ref="A1:P87"/>
  <sheetViews>
    <sheetView showGridLines="0" showZeros="0" zoomScale="86" workbookViewId="0">
      <pane ySplit="7" topLeftCell="A8" activePane="bottomLeft" state="frozen"/>
      <selection activeCell="F3" sqref="F3"/>
      <selection pane="bottomLeft" activeCell="R15" sqref="R15"/>
    </sheetView>
  </sheetViews>
  <sheetFormatPr defaultRowHeight="13.2" x14ac:dyDescent="0.25"/>
  <cols>
    <col min="1" max="1" width="4.33203125" customWidth="1"/>
    <col min="2" max="2" width="11.6640625" customWidth="1"/>
    <col min="3" max="3" width="13" customWidth="1"/>
    <col min="4" max="4" width="12.109375" style="44" customWidth="1"/>
    <col min="5" max="5" width="12.44140625" style="44" customWidth="1"/>
    <col min="6" max="6" width="5.88671875" style="44" customWidth="1"/>
    <col min="7" max="7" width="2.6640625" style="44" customWidth="1"/>
    <col min="8" max="8" width="12.6640625" style="100" customWidth="1"/>
    <col min="9" max="9" width="11.33203125" style="44" customWidth="1"/>
    <col min="10" max="10" width="12.109375" style="44" customWidth="1"/>
    <col min="11" max="11" width="10.5546875" style="44" customWidth="1"/>
    <col min="12" max="12" width="5.88671875" style="44" customWidth="1"/>
    <col min="13" max="13" width="11.33203125" style="44" customWidth="1"/>
    <col min="14" max="16" width="5.88671875" style="44" customWidth="1"/>
  </cols>
  <sheetData>
    <row r="1" spans="1:16" ht="24.6" x14ac:dyDescent="0.4">
      <c r="A1" s="92" t="str">
        <f>Altalanos!$A$6</f>
        <v>Diákolimpiai Döntő</v>
      </c>
      <c r="B1" s="92"/>
      <c r="C1" s="92"/>
      <c r="D1" s="93"/>
      <c r="E1" s="93"/>
      <c r="F1" s="380"/>
      <c r="G1" s="380"/>
      <c r="H1" s="408" t="s">
        <v>137</v>
      </c>
      <c r="I1" s="93"/>
      <c r="J1" s="94"/>
      <c r="K1" s="94"/>
      <c r="L1" s="94"/>
      <c r="M1" s="94"/>
      <c r="N1" s="94"/>
      <c r="O1" s="282"/>
      <c r="P1" s="107"/>
    </row>
    <row r="2" spans="1:16" ht="13.8" thickBot="1" x14ac:dyDescent="0.3">
      <c r="A2" s="95">
        <f>Altalanos!$A$8</f>
        <v>0</v>
      </c>
      <c r="B2" s="95" t="s">
        <v>122</v>
      </c>
      <c r="C2" s="430">
        <f>Altalanos!$C$8</f>
        <v>0</v>
      </c>
      <c r="D2" s="283"/>
      <c r="E2" s="283"/>
      <c r="F2" s="283"/>
      <c r="G2" s="283"/>
      <c r="H2" s="408" t="s">
        <v>138</v>
      </c>
      <c r="I2" s="101"/>
      <c r="J2" s="101"/>
      <c r="K2" s="85"/>
      <c r="L2" s="85"/>
      <c r="M2" s="85"/>
      <c r="N2" s="85"/>
      <c r="O2" s="284"/>
      <c r="P2" s="109"/>
    </row>
    <row r="3" spans="1:16" s="2" customFormat="1" x14ac:dyDescent="0.25">
      <c r="A3" s="440" t="s">
        <v>144</v>
      </c>
      <c r="B3" s="441"/>
      <c r="C3" s="442"/>
      <c r="D3" s="443"/>
      <c r="E3" s="444"/>
      <c r="F3" s="23"/>
      <c r="G3" s="23"/>
      <c r="H3" s="4"/>
      <c r="I3" s="23"/>
      <c r="J3" s="30"/>
      <c r="K3" s="30"/>
      <c r="L3" s="30"/>
      <c r="M3" s="285" t="s">
        <v>92</v>
      </c>
      <c r="N3" s="121"/>
      <c r="O3" s="121"/>
      <c r="P3" s="286"/>
    </row>
    <row r="4" spans="1:16" s="2" customFormat="1" x14ac:dyDescent="0.25">
      <c r="A4" s="54" t="s">
        <v>82</v>
      </c>
      <c r="B4" s="54"/>
      <c r="C4" s="52" t="s">
        <v>79</v>
      </c>
      <c r="D4" s="52"/>
      <c r="E4" s="52"/>
      <c r="F4" s="52"/>
      <c r="G4" s="52"/>
      <c r="H4" s="52" t="s">
        <v>87</v>
      </c>
      <c r="I4" s="54"/>
      <c r="J4" s="55"/>
      <c r="K4" s="55"/>
      <c r="L4" s="55" t="s">
        <v>88</v>
      </c>
      <c r="M4" s="279"/>
      <c r="N4" s="287"/>
      <c r="O4" s="287"/>
      <c r="P4" s="125"/>
    </row>
    <row r="5" spans="1:16" s="2" customFormat="1" ht="13.8" thickBot="1" x14ac:dyDescent="0.3">
      <c r="A5" s="771" t="str">
        <f>Altalanos!$A$10</f>
        <v xml:space="preserve">2026. május 7. </v>
      </c>
      <c r="B5" s="771"/>
      <c r="C5" s="142" t="str">
        <f>Altalanos!$C$10</f>
        <v>Gyula</v>
      </c>
      <c r="D5" s="97"/>
      <c r="E5" s="97"/>
      <c r="F5" s="97"/>
      <c r="G5" s="97"/>
      <c r="H5" s="144"/>
      <c r="I5" s="102"/>
      <c r="J5" s="88"/>
      <c r="K5" s="88"/>
      <c r="L5" s="88" t="str">
        <f>Altalanos!$E$10</f>
        <v>Kovács Zoltán</v>
      </c>
      <c r="M5" s="126"/>
      <c r="N5" s="102"/>
      <c r="O5" s="102"/>
      <c r="P5" s="127">
        <f>COUNTA(P8:P87)</f>
        <v>0</v>
      </c>
    </row>
    <row r="6" spans="1:16" s="288" customFormat="1" ht="12" customHeight="1" x14ac:dyDescent="0.25">
      <c r="A6" s="289"/>
      <c r="B6" s="782" t="s">
        <v>139</v>
      </c>
      <c r="C6" s="783"/>
      <c r="D6" s="783"/>
      <c r="E6" s="783"/>
      <c r="F6" s="783"/>
      <c r="G6" s="622"/>
      <c r="H6" s="784" t="s">
        <v>140</v>
      </c>
      <c r="I6" s="783"/>
      <c r="J6" s="783"/>
      <c r="K6" s="783"/>
      <c r="L6" s="785"/>
      <c r="M6" s="784" t="s">
        <v>141</v>
      </c>
      <c r="N6" s="783"/>
      <c r="O6" s="783"/>
      <c r="P6" s="785"/>
    </row>
    <row r="7" spans="1:16" ht="47.25" customHeight="1" thickBot="1" x14ac:dyDescent="0.3">
      <c r="A7" s="112" t="s">
        <v>89</v>
      </c>
      <c r="B7" s="113" t="s">
        <v>85</v>
      </c>
      <c r="C7" s="113" t="s">
        <v>86</v>
      </c>
      <c r="D7" s="113" t="s">
        <v>90</v>
      </c>
      <c r="E7" s="113" t="s">
        <v>91</v>
      </c>
      <c r="F7" s="671" t="s">
        <v>214</v>
      </c>
      <c r="G7" s="455" t="s">
        <v>213</v>
      </c>
      <c r="H7" s="112" t="s">
        <v>85</v>
      </c>
      <c r="I7" s="113" t="s">
        <v>86</v>
      </c>
      <c r="J7" s="113" t="s">
        <v>90</v>
      </c>
      <c r="K7" s="113" t="s">
        <v>91</v>
      </c>
      <c r="L7" s="114" t="s">
        <v>215</v>
      </c>
      <c r="M7" s="112" t="s">
        <v>213</v>
      </c>
      <c r="N7" s="280" t="s">
        <v>142</v>
      </c>
      <c r="O7" s="113" t="s">
        <v>143</v>
      </c>
      <c r="P7" s="114" t="s">
        <v>100</v>
      </c>
    </row>
    <row r="8" spans="1:16" s="11" customFormat="1" ht="18.899999999999999" customHeight="1" x14ac:dyDescent="0.25">
      <c r="A8" s="678">
        <v>1</v>
      </c>
      <c r="B8" s="459"/>
      <c r="C8" s="103"/>
      <c r="D8" s="104"/>
      <c r="E8" s="104"/>
      <c r="F8" s="117"/>
      <c r="G8" s="669"/>
      <c r="H8" s="456"/>
      <c r="I8" s="291"/>
      <c r="J8" s="104"/>
      <c r="K8" s="104"/>
      <c r="L8" s="105"/>
      <c r="M8" s="104"/>
      <c r="N8" s="105"/>
      <c r="O8" s="454">
        <f t="shared" ref="O8:O26" si="0">SUM(F8,L8)</f>
        <v>0</v>
      </c>
      <c r="P8" s="105"/>
    </row>
    <row r="9" spans="1:16" s="11" customFormat="1" ht="18.899999999999999" customHeight="1" x14ac:dyDescent="0.25">
      <c r="A9" s="679">
        <v>2</v>
      </c>
      <c r="B9" s="459"/>
      <c r="C9" s="103"/>
      <c r="D9" s="104"/>
      <c r="E9" s="104"/>
      <c r="F9" s="117"/>
      <c r="G9" s="669"/>
      <c r="H9" s="456"/>
      <c r="I9" s="291"/>
      <c r="J9" s="104"/>
      <c r="K9" s="104"/>
      <c r="L9" s="117"/>
      <c r="M9" s="104"/>
      <c r="N9" s="105"/>
      <c r="O9" s="454">
        <f t="shared" si="0"/>
        <v>0</v>
      </c>
      <c r="P9" s="105"/>
    </row>
    <row r="10" spans="1:16" s="11" customFormat="1" ht="18.899999999999999" customHeight="1" x14ac:dyDescent="0.25">
      <c r="A10" s="679">
        <v>3</v>
      </c>
      <c r="B10" s="459"/>
      <c r="C10" s="103"/>
      <c r="D10" s="104"/>
      <c r="E10" s="104"/>
      <c r="F10" s="117"/>
      <c r="G10" s="669"/>
      <c r="H10" s="456"/>
      <c r="I10" s="291"/>
      <c r="J10" s="104"/>
      <c r="K10" s="104"/>
      <c r="L10" s="117"/>
      <c r="M10" s="104"/>
      <c r="N10" s="105"/>
      <c r="O10" s="454">
        <f t="shared" si="0"/>
        <v>0</v>
      </c>
      <c r="P10" s="105"/>
    </row>
    <row r="11" spans="1:16" s="11" customFormat="1" ht="18.899999999999999" customHeight="1" x14ac:dyDescent="0.25">
      <c r="A11" s="679">
        <v>4</v>
      </c>
      <c r="B11" s="459"/>
      <c r="C11" s="103"/>
      <c r="D11" s="104"/>
      <c r="E11" s="693"/>
      <c r="F11" s="105"/>
      <c r="G11" s="669"/>
      <c r="H11" s="459"/>
      <c r="I11" s="103"/>
      <c r="J11" s="104"/>
      <c r="K11" s="693"/>
      <c r="L11" s="105"/>
      <c r="M11" s="104"/>
      <c r="N11" s="105"/>
      <c r="O11" s="454">
        <f t="shared" si="0"/>
        <v>0</v>
      </c>
      <c r="P11" s="105"/>
    </row>
    <row r="12" spans="1:16" s="11" customFormat="1" ht="18.899999999999999" customHeight="1" x14ac:dyDescent="0.25">
      <c r="A12" s="679">
        <v>5</v>
      </c>
      <c r="B12" s="459"/>
      <c r="C12" s="103"/>
      <c r="D12" s="104"/>
      <c r="E12" s="104"/>
      <c r="F12" s="117"/>
      <c r="G12" s="669"/>
      <c r="H12" s="456"/>
      <c r="I12" s="291"/>
      <c r="J12" s="104"/>
      <c r="K12" s="104"/>
      <c r="L12" s="117"/>
      <c r="M12" s="104"/>
      <c r="N12" s="105"/>
      <c r="O12" s="454">
        <f t="shared" si="0"/>
        <v>0</v>
      </c>
      <c r="P12" s="105"/>
    </row>
    <row r="13" spans="1:16" s="11" customFormat="1" ht="18.899999999999999" customHeight="1" x14ac:dyDescent="0.25">
      <c r="A13" s="679">
        <v>6</v>
      </c>
      <c r="B13" s="459"/>
      <c r="C13" s="103"/>
      <c r="D13" s="104"/>
      <c r="E13" s="693"/>
      <c r="F13" s="105"/>
      <c r="G13" s="669"/>
      <c r="H13" s="459"/>
      <c r="I13" s="103"/>
      <c r="J13" s="104"/>
      <c r="K13" s="693"/>
      <c r="L13" s="105"/>
      <c r="M13" s="104"/>
      <c r="N13" s="105"/>
      <c r="O13" s="454">
        <f t="shared" si="0"/>
        <v>0</v>
      </c>
      <c r="P13" s="105"/>
    </row>
    <row r="14" spans="1:16" s="11" customFormat="1" ht="18.899999999999999" customHeight="1" x14ac:dyDescent="0.25">
      <c r="A14" s="679">
        <v>7</v>
      </c>
      <c r="B14" s="459"/>
      <c r="C14" s="103"/>
      <c r="D14" s="104"/>
      <c r="E14" s="693"/>
      <c r="F14" s="105"/>
      <c r="G14" s="669"/>
      <c r="H14" s="459"/>
      <c r="I14" s="103"/>
      <c r="J14" s="104"/>
      <c r="K14" s="693"/>
      <c r="L14" s="105"/>
      <c r="M14" s="104"/>
      <c r="N14" s="105"/>
      <c r="O14" s="454">
        <f t="shared" si="0"/>
        <v>0</v>
      </c>
      <c r="P14" s="105"/>
    </row>
    <row r="15" spans="1:16" s="11" customFormat="1" ht="18.899999999999999" customHeight="1" x14ac:dyDescent="0.25">
      <c r="A15" s="679">
        <v>8</v>
      </c>
      <c r="B15" s="459"/>
      <c r="C15" s="103"/>
      <c r="D15" s="104"/>
      <c r="E15" s="693"/>
      <c r="F15" s="105"/>
      <c r="G15" s="669"/>
      <c r="H15" s="459"/>
      <c r="I15" s="103"/>
      <c r="J15" s="104"/>
      <c r="K15" s="693"/>
      <c r="L15" s="105"/>
      <c r="M15" s="104"/>
      <c r="N15" s="105"/>
      <c r="O15" s="454">
        <f t="shared" si="0"/>
        <v>0</v>
      </c>
      <c r="P15" s="105"/>
    </row>
    <row r="16" spans="1:16" s="11" customFormat="1" ht="18.899999999999999" customHeight="1" x14ac:dyDescent="0.25">
      <c r="A16" s="679">
        <v>9</v>
      </c>
      <c r="B16" s="459"/>
      <c r="C16" s="103"/>
      <c r="D16" s="104"/>
      <c r="E16" s="693"/>
      <c r="F16" s="105"/>
      <c r="G16" s="669"/>
      <c r="H16" s="459"/>
      <c r="I16" s="103"/>
      <c r="J16" s="104"/>
      <c r="K16" s="693"/>
      <c r="L16" s="105"/>
      <c r="M16" s="104"/>
      <c r="N16" s="292"/>
      <c r="O16" s="454">
        <f t="shared" si="0"/>
        <v>0</v>
      </c>
      <c r="P16" s="105"/>
    </row>
    <row r="17" spans="1:16" s="11" customFormat="1" ht="18.899999999999999" customHeight="1" x14ac:dyDescent="0.25">
      <c r="A17" s="679">
        <v>10</v>
      </c>
      <c r="B17" s="459"/>
      <c r="C17" s="103"/>
      <c r="D17" s="104"/>
      <c r="E17" s="693"/>
      <c r="F17" s="105"/>
      <c r="G17" s="669"/>
      <c r="H17" s="459"/>
      <c r="I17" s="103"/>
      <c r="J17" s="104"/>
      <c r="K17" s="693"/>
      <c r="L17" s="105"/>
      <c r="M17" s="104"/>
      <c r="N17" s="105"/>
      <c r="O17" s="454">
        <f t="shared" si="0"/>
        <v>0</v>
      </c>
      <c r="P17" s="105"/>
    </row>
    <row r="18" spans="1:16" s="11" customFormat="1" ht="18.899999999999999" customHeight="1" x14ac:dyDescent="0.25">
      <c r="A18" s="679">
        <v>11</v>
      </c>
      <c r="B18" s="459"/>
      <c r="C18" s="103"/>
      <c r="D18" s="104"/>
      <c r="E18" s="693"/>
      <c r="F18" s="105"/>
      <c r="G18" s="669"/>
      <c r="H18" s="459"/>
      <c r="I18" s="103"/>
      <c r="J18" s="104"/>
      <c r="K18" s="694"/>
      <c r="L18" s="105"/>
      <c r="M18" s="104"/>
      <c r="N18" s="105"/>
      <c r="O18" s="454">
        <f t="shared" si="0"/>
        <v>0</v>
      </c>
      <c r="P18" s="105"/>
    </row>
    <row r="19" spans="1:16" s="11" customFormat="1" ht="18.899999999999999" customHeight="1" x14ac:dyDescent="0.25">
      <c r="A19" s="679">
        <v>12</v>
      </c>
      <c r="B19" s="459"/>
      <c r="C19" s="103"/>
      <c r="D19" s="104"/>
      <c r="E19" s="693"/>
      <c r="F19" s="105"/>
      <c r="G19" s="669"/>
      <c r="H19" s="459"/>
      <c r="I19" s="103"/>
      <c r="J19" s="104"/>
      <c r="K19" s="693"/>
      <c r="L19" s="105"/>
      <c r="M19" s="104"/>
      <c r="N19" s="105"/>
      <c r="O19" s="454">
        <f t="shared" si="0"/>
        <v>0</v>
      </c>
      <c r="P19" s="105"/>
    </row>
    <row r="20" spans="1:16" s="11" customFormat="1" ht="18.899999999999999" customHeight="1" x14ac:dyDescent="0.25">
      <c r="A20" s="679">
        <v>13</v>
      </c>
      <c r="B20" s="459"/>
      <c r="C20" s="103"/>
      <c r="D20" s="104"/>
      <c r="E20" s="693"/>
      <c r="F20" s="105"/>
      <c r="G20" s="669"/>
      <c r="H20" s="459"/>
      <c r="I20" s="103"/>
      <c r="J20" s="104"/>
      <c r="K20" s="693"/>
      <c r="L20" s="105"/>
      <c r="M20" s="104"/>
      <c r="N20" s="105"/>
      <c r="O20" s="454">
        <f t="shared" si="0"/>
        <v>0</v>
      </c>
      <c r="P20" s="105"/>
    </row>
    <row r="21" spans="1:16" s="11" customFormat="1" ht="18.899999999999999" customHeight="1" x14ac:dyDescent="0.25">
      <c r="A21" s="679">
        <v>14</v>
      </c>
      <c r="B21" s="459"/>
      <c r="C21" s="103"/>
      <c r="D21" s="104"/>
      <c r="E21" s="693"/>
      <c r="F21" s="105"/>
      <c r="G21" s="669"/>
      <c r="H21" s="459"/>
      <c r="I21" s="103"/>
      <c r="J21" s="104"/>
      <c r="K21" s="695"/>
      <c r="L21" s="105"/>
      <c r="M21" s="104"/>
      <c r="N21" s="105"/>
      <c r="O21" s="454">
        <f t="shared" si="0"/>
        <v>0</v>
      </c>
      <c r="P21" s="105"/>
    </row>
    <row r="22" spans="1:16" s="11" customFormat="1" ht="18.899999999999999" customHeight="1" x14ac:dyDescent="0.25">
      <c r="A22" s="679">
        <v>15</v>
      </c>
      <c r="B22" s="459"/>
      <c r="C22" s="103"/>
      <c r="D22" s="104"/>
      <c r="E22" s="693"/>
      <c r="F22" s="105"/>
      <c r="G22" s="669"/>
      <c r="H22" s="459"/>
      <c r="I22" s="103"/>
      <c r="J22" s="104"/>
      <c r="K22" s="693"/>
      <c r="L22" s="105"/>
      <c r="M22" s="104"/>
      <c r="N22" s="105"/>
      <c r="O22" s="454">
        <f t="shared" si="0"/>
        <v>0</v>
      </c>
      <c r="P22" s="105"/>
    </row>
    <row r="23" spans="1:16" s="11" customFormat="1" ht="18.899999999999999" customHeight="1" x14ac:dyDescent="0.25">
      <c r="A23" s="458">
        <v>16</v>
      </c>
      <c r="B23" s="459"/>
      <c r="C23" s="103"/>
      <c r="D23" s="104"/>
      <c r="E23" s="693"/>
      <c r="F23" s="105"/>
      <c r="G23" s="669"/>
      <c r="H23" s="459"/>
      <c r="I23" s="103"/>
      <c r="J23" s="104"/>
      <c r="K23" s="693"/>
      <c r="L23" s="105"/>
      <c r="M23" s="104"/>
      <c r="N23" s="105"/>
      <c r="O23" s="454">
        <f t="shared" si="0"/>
        <v>0</v>
      </c>
      <c r="P23" s="105"/>
    </row>
    <row r="24" spans="1:16" s="35" customFormat="1" ht="18.899999999999999" customHeight="1" x14ac:dyDescent="0.2">
      <c r="A24" s="458">
        <v>17</v>
      </c>
      <c r="B24" s="459"/>
      <c r="C24" s="103"/>
      <c r="D24" s="104"/>
      <c r="E24" s="693"/>
      <c r="F24" s="105"/>
      <c r="G24" s="669"/>
      <c r="H24" s="459"/>
      <c r="I24" s="103"/>
      <c r="J24" s="104"/>
      <c r="K24" s="693"/>
      <c r="L24" s="105"/>
      <c r="M24" s="104"/>
      <c r="N24" s="105"/>
      <c r="O24" s="454">
        <f t="shared" si="0"/>
        <v>0</v>
      </c>
      <c r="P24" s="105"/>
    </row>
    <row r="25" spans="1:16" s="35" customFormat="1" ht="18.899999999999999" customHeight="1" x14ac:dyDescent="0.2">
      <c r="A25" s="458">
        <v>18</v>
      </c>
      <c r="B25" s="459"/>
      <c r="C25" s="103"/>
      <c r="D25" s="104"/>
      <c r="E25" s="693"/>
      <c r="F25" s="105"/>
      <c r="G25" s="669"/>
      <c r="H25" s="459"/>
      <c r="I25" s="103"/>
      <c r="J25" s="104"/>
      <c r="K25" s="693"/>
      <c r="L25" s="105"/>
      <c r="M25" s="104"/>
      <c r="N25" s="105"/>
      <c r="O25" s="454">
        <f t="shared" si="0"/>
        <v>0</v>
      </c>
      <c r="P25" s="105"/>
    </row>
    <row r="26" spans="1:16" s="35" customFormat="1" ht="18.899999999999999" customHeight="1" x14ac:dyDescent="0.2">
      <c r="A26" s="458">
        <v>19</v>
      </c>
      <c r="B26" s="459"/>
      <c r="C26" s="103"/>
      <c r="D26" s="104"/>
      <c r="E26" s="693"/>
      <c r="F26" s="105"/>
      <c r="G26" s="669"/>
      <c r="H26" s="459"/>
      <c r="I26" s="103"/>
      <c r="J26" s="104"/>
      <c r="K26" s="693"/>
      <c r="L26" s="105"/>
      <c r="M26" s="104"/>
      <c r="N26" s="105"/>
      <c r="O26" s="454">
        <f t="shared" si="0"/>
        <v>0</v>
      </c>
      <c r="P26" s="105"/>
    </row>
    <row r="27" spans="1:16" s="35" customFormat="1" ht="18.899999999999999" customHeight="1" x14ac:dyDescent="0.2">
      <c r="A27" s="458">
        <v>20</v>
      </c>
      <c r="B27" s="459"/>
      <c r="C27" s="103"/>
      <c r="D27" s="104"/>
      <c r="E27" s="104"/>
      <c r="F27" s="117"/>
      <c r="G27" s="669"/>
      <c r="H27" s="456"/>
      <c r="I27" s="291"/>
      <c r="J27" s="104"/>
      <c r="K27" s="104"/>
      <c r="L27" s="117"/>
      <c r="M27" s="104"/>
      <c r="N27" s="105"/>
      <c r="O27" s="454"/>
      <c r="P27" s="105"/>
    </row>
    <row r="28" spans="1:16" s="35" customFormat="1" ht="18.899999999999999" customHeight="1" thickBot="1" x14ac:dyDescent="0.25">
      <c r="A28" s="458">
        <v>21</v>
      </c>
      <c r="B28" s="459"/>
      <c r="C28" s="103"/>
      <c r="D28" s="104"/>
      <c r="E28" s="104"/>
      <c r="F28" s="117"/>
      <c r="G28" s="669"/>
      <c r="H28" s="456"/>
      <c r="I28" s="291"/>
      <c r="J28" s="104"/>
      <c r="K28" s="104"/>
      <c r="L28" s="117"/>
      <c r="M28" s="104"/>
      <c r="N28" s="105"/>
      <c r="O28" s="454"/>
      <c r="P28" s="105"/>
    </row>
    <row r="29" spans="1:16" s="35" customFormat="1" ht="18.899999999999999" customHeight="1" x14ac:dyDescent="0.2">
      <c r="A29" s="678">
        <v>22</v>
      </c>
      <c r="B29" s="459"/>
      <c r="C29" s="103"/>
      <c r="D29" s="104"/>
      <c r="E29" s="104"/>
      <c r="F29" s="117"/>
      <c r="G29" s="669"/>
      <c r="H29" s="456"/>
      <c r="I29" s="291"/>
      <c r="J29" s="104"/>
      <c r="K29" s="104"/>
      <c r="L29" s="117"/>
      <c r="M29" s="104"/>
      <c r="N29" s="105"/>
      <c r="O29" s="454"/>
      <c r="P29" s="105"/>
    </row>
    <row r="30" spans="1:16" s="35" customFormat="1" ht="18.899999999999999" customHeight="1" x14ac:dyDescent="0.2">
      <c r="A30" s="679">
        <v>23</v>
      </c>
      <c r="B30" s="459"/>
      <c r="C30" s="103"/>
      <c r="D30" s="104"/>
      <c r="E30" s="104"/>
      <c r="F30" s="117"/>
      <c r="G30" s="669"/>
      <c r="H30" s="456"/>
      <c r="I30" s="291"/>
      <c r="J30" s="104"/>
      <c r="K30" s="104"/>
      <c r="L30" s="117"/>
      <c r="M30" s="104"/>
      <c r="N30" s="105"/>
      <c r="O30" s="454"/>
      <c r="P30" s="105"/>
    </row>
    <row r="31" spans="1:16" s="35" customFormat="1" ht="18.899999999999999" customHeight="1" x14ac:dyDescent="0.2">
      <c r="A31" s="679">
        <v>24</v>
      </c>
      <c r="B31" s="459"/>
      <c r="C31" s="103"/>
      <c r="D31" s="104"/>
      <c r="E31" s="104"/>
      <c r="F31" s="117"/>
      <c r="G31" s="669"/>
      <c r="H31" s="456"/>
      <c r="I31" s="291"/>
      <c r="J31" s="104"/>
      <c r="K31" s="104"/>
      <c r="L31" s="117"/>
      <c r="M31" s="104"/>
      <c r="N31" s="105"/>
      <c r="O31" s="454"/>
      <c r="P31" s="105"/>
    </row>
    <row r="32" spans="1:16" ht="18.899999999999999" customHeight="1" thickBot="1" x14ac:dyDescent="0.3">
      <c r="A32" s="679">
        <v>25</v>
      </c>
      <c r="B32" s="459"/>
      <c r="C32" s="103"/>
      <c r="D32" s="104"/>
      <c r="E32" s="104"/>
      <c r="F32" s="117"/>
      <c r="G32" s="669"/>
      <c r="H32" s="456"/>
      <c r="I32" s="291"/>
      <c r="J32" s="104"/>
      <c r="K32" s="104"/>
      <c r="L32" s="117"/>
      <c r="M32" s="104"/>
      <c r="N32" s="105"/>
      <c r="O32" s="454"/>
      <c r="P32" s="105"/>
    </row>
    <row r="33" spans="1:16" ht="18.899999999999999" customHeight="1" x14ac:dyDescent="0.25">
      <c r="A33" s="678">
        <v>26</v>
      </c>
      <c r="B33" s="459"/>
      <c r="C33" s="103"/>
      <c r="D33" s="104"/>
      <c r="E33" s="104"/>
      <c r="F33" s="117"/>
      <c r="G33" s="669"/>
      <c r="H33" s="456"/>
      <c r="I33" s="291"/>
      <c r="J33" s="104"/>
      <c r="K33" s="104"/>
      <c r="L33" s="117"/>
      <c r="M33" s="104"/>
      <c r="N33" s="105"/>
      <c r="O33" s="454"/>
      <c r="P33" s="105"/>
    </row>
    <row r="34" spans="1:16" ht="18.899999999999999" customHeight="1" x14ac:dyDescent="0.25">
      <c r="A34" s="679">
        <v>27</v>
      </c>
      <c r="B34" s="459"/>
      <c r="C34" s="103"/>
      <c r="D34" s="104"/>
      <c r="E34" s="104"/>
      <c r="F34" s="117"/>
      <c r="G34" s="669"/>
      <c r="H34" s="456"/>
      <c r="I34" s="291"/>
      <c r="J34" s="104"/>
      <c r="K34" s="104"/>
      <c r="L34" s="117"/>
      <c r="M34" s="104"/>
      <c r="N34" s="105"/>
      <c r="O34" s="454"/>
      <c r="P34" s="105"/>
    </row>
    <row r="35" spans="1:16" ht="18.899999999999999" customHeight="1" x14ac:dyDescent="0.25">
      <c r="A35" s="679">
        <v>28</v>
      </c>
      <c r="B35" s="459"/>
      <c r="C35" s="103"/>
      <c r="D35" s="104"/>
      <c r="E35" s="104"/>
      <c r="F35" s="117"/>
      <c r="G35" s="669"/>
      <c r="H35" s="456"/>
      <c r="I35" s="291"/>
      <c r="J35" s="104"/>
      <c r="K35" s="104"/>
      <c r="L35" s="117"/>
      <c r="M35" s="104"/>
      <c r="N35" s="105"/>
      <c r="O35" s="454"/>
      <c r="P35" s="105"/>
    </row>
    <row r="36" spans="1:16" ht="18.899999999999999" customHeight="1" x14ac:dyDescent="0.25">
      <c r="A36" s="679">
        <v>29</v>
      </c>
      <c r="B36" s="459"/>
      <c r="C36" s="103"/>
      <c r="D36" s="104"/>
      <c r="E36" s="104"/>
      <c r="F36" s="117"/>
      <c r="G36" s="669"/>
      <c r="H36" s="456"/>
      <c r="I36" s="291"/>
      <c r="J36" s="104"/>
      <c r="K36" s="104"/>
      <c r="L36" s="117"/>
      <c r="M36" s="104"/>
      <c r="N36" s="105"/>
      <c r="O36" s="454"/>
      <c r="P36" s="105"/>
    </row>
    <row r="37" spans="1:16" ht="18.899999999999999" customHeight="1" x14ac:dyDescent="0.25">
      <c r="A37" s="679">
        <v>30</v>
      </c>
      <c r="B37" s="459"/>
      <c r="C37" s="103"/>
      <c r="D37" s="104"/>
      <c r="E37" s="104"/>
      <c r="F37" s="117"/>
      <c r="G37" s="669"/>
      <c r="H37" s="456"/>
      <c r="I37" s="291"/>
      <c r="J37" s="104"/>
      <c r="K37" s="104"/>
      <c r="L37" s="117"/>
      <c r="M37" s="104"/>
      <c r="N37" s="105"/>
      <c r="O37" s="454"/>
      <c r="P37" s="105"/>
    </row>
    <row r="38" spans="1:16" ht="18.899999999999999" customHeight="1" x14ac:dyDescent="0.25">
      <c r="A38" s="679">
        <v>31</v>
      </c>
      <c r="B38" s="459"/>
      <c r="C38" s="103"/>
      <c r="D38" s="104"/>
      <c r="E38" s="104"/>
      <c r="F38" s="117"/>
      <c r="G38" s="669"/>
      <c r="H38" s="456"/>
      <c r="I38" s="291"/>
      <c r="J38" s="104"/>
      <c r="K38" s="104"/>
      <c r="L38" s="117"/>
      <c r="M38" s="104"/>
      <c r="N38" s="105"/>
      <c r="O38" s="454"/>
      <c r="P38" s="105"/>
    </row>
    <row r="39" spans="1:16" ht="18.899999999999999" customHeight="1" x14ac:dyDescent="0.25">
      <c r="A39" s="679">
        <v>32</v>
      </c>
      <c r="B39" s="459"/>
      <c r="C39" s="103"/>
      <c r="D39" s="104"/>
      <c r="E39" s="104"/>
      <c r="F39" s="117"/>
      <c r="G39" s="669"/>
      <c r="H39" s="456"/>
      <c r="I39" s="291"/>
      <c r="J39" s="104"/>
      <c r="K39" s="104"/>
      <c r="L39" s="117"/>
      <c r="M39" s="104"/>
      <c r="N39" s="105"/>
      <c r="O39" s="454"/>
      <c r="P39" s="105"/>
    </row>
    <row r="40" spans="1:16" ht="18.899999999999999" customHeight="1" x14ac:dyDescent="0.25">
      <c r="A40" s="458"/>
      <c r="B40" s="459"/>
      <c r="C40" s="103"/>
      <c r="D40" s="104"/>
      <c r="E40" s="104"/>
      <c r="F40" s="117"/>
      <c r="G40" s="669"/>
      <c r="H40" s="456"/>
      <c r="I40" s="291"/>
      <c r="J40" s="104"/>
      <c r="K40" s="104"/>
      <c r="L40" s="117"/>
      <c r="M40" s="104"/>
      <c r="N40" s="105"/>
      <c r="O40" s="454"/>
      <c r="P40" s="105"/>
    </row>
    <row r="41" spans="1:16" ht="18.899999999999999" customHeight="1" x14ac:dyDescent="0.25">
      <c r="A41" s="458"/>
      <c r="B41" s="459"/>
      <c r="C41" s="103"/>
      <c r="D41" s="104"/>
      <c r="E41" s="104"/>
      <c r="F41" s="117"/>
      <c r="G41" s="669"/>
      <c r="H41" s="456"/>
      <c r="I41" s="291"/>
      <c r="J41" s="104"/>
      <c r="K41" s="104"/>
      <c r="L41" s="117"/>
      <c r="M41" s="104"/>
      <c r="N41" s="105"/>
      <c r="O41" s="454"/>
      <c r="P41" s="105"/>
    </row>
    <row r="42" spans="1:16" ht="18.899999999999999" customHeight="1" x14ac:dyDescent="0.25">
      <c r="A42" s="458"/>
      <c r="B42" s="459"/>
      <c r="C42" s="103"/>
      <c r="D42" s="104"/>
      <c r="E42" s="104"/>
      <c r="F42" s="117"/>
      <c r="G42" s="669"/>
      <c r="H42" s="456"/>
      <c r="I42" s="291"/>
      <c r="J42" s="104"/>
      <c r="K42" s="104"/>
      <c r="L42" s="117"/>
      <c r="M42" s="104"/>
      <c r="N42" s="105"/>
      <c r="O42" s="454"/>
      <c r="P42" s="105"/>
    </row>
    <row r="43" spans="1:16" ht="18.899999999999999" customHeight="1" x14ac:dyDescent="0.25">
      <c r="A43" s="458"/>
      <c r="B43" s="459"/>
      <c r="C43" s="103"/>
      <c r="D43" s="104"/>
      <c r="E43" s="104"/>
      <c r="F43" s="117"/>
      <c r="G43" s="669"/>
      <c r="H43" s="456"/>
      <c r="I43" s="291"/>
      <c r="J43" s="104"/>
      <c r="K43" s="104"/>
      <c r="L43" s="117"/>
      <c r="M43" s="104"/>
      <c r="N43" s="105"/>
      <c r="O43" s="454"/>
      <c r="P43" s="105"/>
    </row>
    <row r="44" spans="1:16" ht="18.899999999999999" customHeight="1" x14ac:dyDescent="0.25">
      <c r="A44" s="458"/>
      <c r="B44" s="459"/>
      <c r="C44" s="103"/>
      <c r="D44" s="104"/>
      <c r="E44" s="104"/>
      <c r="F44" s="117"/>
      <c r="G44" s="669"/>
      <c r="H44" s="456"/>
      <c r="I44" s="291"/>
      <c r="J44" s="104"/>
      <c r="K44" s="104"/>
      <c r="L44" s="117"/>
      <c r="M44" s="104"/>
      <c r="N44" s="105"/>
      <c r="O44" s="454"/>
      <c r="P44" s="105"/>
    </row>
    <row r="45" spans="1:16" ht="18.899999999999999" customHeight="1" x14ac:dyDescent="0.25">
      <c r="A45" s="458"/>
      <c r="B45" s="459"/>
      <c r="C45" s="103"/>
      <c r="D45" s="104"/>
      <c r="E45" s="104"/>
      <c r="F45" s="117"/>
      <c r="G45" s="669"/>
      <c r="H45" s="456"/>
      <c r="I45" s="291"/>
      <c r="J45" s="104"/>
      <c r="K45" s="104"/>
      <c r="L45" s="117"/>
      <c r="M45" s="104"/>
      <c r="N45" s="105"/>
      <c r="O45" s="454"/>
      <c r="P45" s="105"/>
    </row>
    <row r="46" spans="1:16" ht="18.899999999999999" customHeight="1" x14ac:dyDescent="0.25">
      <c r="A46" s="458"/>
      <c r="B46" s="459"/>
      <c r="C46" s="103"/>
      <c r="D46" s="104"/>
      <c r="E46" s="104"/>
      <c r="F46" s="117"/>
      <c r="G46" s="669"/>
      <c r="H46" s="456"/>
      <c r="I46" s="291"/>
      <c r="J46" s="104"/>
      <c r="K46" s="104"/>
      <c r="L46" s="117"/>
      <c r="M46" s="104"/>
      <c r="N46" s="105"/>
      <c r="O46" s="454"/>
      <c r="P46" s="105"/>
    </row>
    <row r="47" spans="1:16" ht="18.899999999999999" customHeight="1" x14ac:dyDescent="0.25">
      <c r="A47" s="458"/>
      <c r="B47" s="459"/>
      <c r="C47" s="103"/>
      <c r="D47" s="104"/>
      <c r="E47" s="104"/>
      <c r="F47" s="117"/>
      <c r="G47" s="669"/>
      <c r="H47" s="456"/>
      <c r="I47" s="291"/>
      <c r="J47" s="104"/>
      <c r="K47" s="104"/>
      <c r="L47" s="117"/>
      <c r="M47" s="104"/>
      <c r="N47" s="105"/>
      <c r="O47" s="454"/>
      <c r="P47" s="105"/>
    </row>
    <row r="48" spans="1:16" ht="18.899999999999999" customHeight="1" x14ac:dyDescent="0.25">
      <c r="A48" s="458"/>
      <c r="B48" s="459"/>
      <c r="C48" s="103"/>
      <c r="D48" s="104"/>
      <c r="E48" s="104"/>
      <c r="F48" s="117"/>
      <c r="G48" s="669"/>
      <c r="H48" s="456"/>
      <c r="I48" s="291"/>
      <c r="J48" s="104"/>
      <c r="K48" s="104"/>
      <c r="L48" s="117"/>
      <c r="M48" s="104"/>
      <c r="N48" s="105"/>
      <c r="O48" s="454"/>
      <c r="P48" s="105"/>
    </row>
    <row r="49" spans="1:16" ht="18.899999999999999" customHeight="1" x14ac:dyDescent="0.25">
      <c r="A49" s="458"/>
      <c r="B49" s="459"/>
      <c r="C49" s="103"/>
      <c r="D49" s="104"/>
      <c r="E49" s="104"/>
      <c r="F49" s="117"/>
      <c r="G49" s="669"/>
      <c r="H49" s="456"/>
      <c r="I49" s="291"/>
      <c r="J49" s="104"/>
      <c r="K49" s="104"/>
      <c r="L49" s="117"/>
      <c r="M49" s="104"/>
      <c r="N49" s="105"/>
      <c r="O49" s="454"/>
      <c r="P49" s="105"/>
    </row>
    <row r="50" spans="1:16" ht="18.899999999999999" customHeight="1" x14ac:dyDescent="0.25">
      <c r="A50" s="458"/>
      <c r="B50" s="459"/>
      <c r="C50" s="103"/>
      <c r="D50" s="104"/>
      <c r="E50" s="104"/>
      <c r="F50" s="117"/>
      <c r="G50" s="669"/>
      <c r="H50" s="456"/>
      <c r="I50" s="291"/>
      <c r="J50" s="104"/>
      <c r="K50" s="104"/>
      <c r="L50" s="117"/>
      <c r="M50" s="104"/>
      <c r="N50" s="105"/>
      <c r="O50" s="454"/>
      <c r="P50" s="105"/>
    </row>
    <row r="51" spans="1:16" ht="18.899999999999999" customHeight="1" x14ac:dyDescent="0.25">
      <c r="A51" s="458"/>
      <c r="B51" s="459"/>
      <c r="C51" s="103"/>
      <c r="D51" s="104"/>
      <c r="E51" s="104"/>
      <c r="F51" s="117"/>
      <c r="G51" s="669"/>
      <c r="H51" s="456"/>
      <c r="I51" s="291"/>
      <c r="J51" s="104"/>
      <c r="K51" s="104"/>
      <c r="L51" s="117"/>
      <c r="M51" s="104"/>
      <c r="N51" s="105"/>
      <c r="O51" s="454"/>
      <c r="P51" s="105"/>
    </row>
    <row r="52" spans="1:16" ht="18.899999999999999" customHeight="1" x14ac:dyDescent="0.25">
      <c r="A52" s="458"/>
      <c r="B52" s="459"/>
      <c r="C52" s="103"/>
      <c r="D52" s="104"/>
      <c r="E52" s="104"/>
      <c r="F52" s="117"/>
      <c r="G52" s="669"/>
      <c r="H52" s="456"/>
      <c r="I52" s="291"/>
      <c r="J52" s="104"/>
      <c r="K52" s="104"/>
      <c r="L52" s="117"/>
      <c r="M52" s="104"/>
      <c r="N52" s="105"/>
      <c r="O52" s="454"/>
      <c r="P52" s="105"/>
    </row>
    <row r="53" spans="1:16" ht="18.899999999999999" customHeight="1" x14ac:dyDescent="0.25">
      <c r="A53" s="458"/>
      <c r="B53" s="459"/>
      <c r="C53" s="103"/>
      <c r="D53" s="104"/>
      <c r="E53" s="104"/>
      <c r="F53" s="117"/>
      <c r="G53" s="669"/>
      <c r="H53" s="456"/>
      <c r="I53" s="291"/>
      <c r="J53" s="104"/>
      <c r="K53" s="104"/>
      <c r="L53" s="117"/>
      <c r="M53" s="104"/>
      <c r="N53" s="105"/>
      <c r="O53" s="454"/>
      <c r="P53" s="105"/>
    </row>
    <row r="54" spans="1:16" ht="18.899999999999999" customHeight="1" x14ac:dyDescent="0.25">
      <c r="A54" s="458"/>
      <c r="B54" s="459"/>
      <c r="C54" s="103"/>
      <c r="D54" s="104"/>
      <c r="E54" s="104"/>
      <c r="F54" s="117"/>
      <c r="G54" s="669"/>
      <c r="H54" s="456"/>
      <c r="I54" s="291"/>
      <c r="J54" s="104"/>
      <c r="K54" s="104"/>
      <c r="L54" s="117"/>
      <c r="M54" s="104"/>
      <c r="N54" s="105"/>
      <c r="O54" s="454"/>
      <c r="P54" s="105"/>
    </row>
    <row r="55" spans="1:16" ht="18.899999999999999" customHeight="1" x14ac:dyDescent="0.25">
      <c r="A55" s="458"/>
      <c r="B55" s="459"/>
      <c r="C55" s="103"/>
      <c r="D55" s="104"/>
      <c r="E55" s="104"/>
      <c r="F55" s="117"/>
      <c r="G55" s="669"/>
      <c r="H55" s="456"/>
      <c r="I55" s="291"/>
      <c r="J55" s="104"/>
      <c r="K55" s="104"/>
      <c r="L55" s="105"/>
      <c r="M55" s="104"/>
      <c r="N55" s="105"/>
      <c r="O55" s="454"/>
      <c r="P55" s="105"/>
    </row>
    <row r="56" spans="1:16" ht="18.899999999999999" customHeight="1" x14ac:dyDescent="0.25">
      <c r="A56" s="458"/>
      <c r="B56" s="459"/>
      <c r="C56" s="103"/>
      <c r="D56" s="104"/>
      <c r="E56" s="693"/>
      <c r="F56" s="105"/>
      <c r="G56" s="669"/>
      <c r="H56" s="459"/>
      <c r="I56" s="103"/>
      <c r="J56" s="104"/>
      <c r="K56" s="693"/>
      <c r="L56" s="105"/>
      <c r="M56" s="104"/>
      <c r="N56" s="105"/>
      <c r="O56" s="454"/>
      <c r="P56" s="105"/>
    </row>
    <row r="57" spans="1:16" ht="18.899999999999999" customHeight="1" x14ac:dyDescent="0.25">
      <c r="A57" s="458"/>
      <c r="B57" s="459"/>
      <c r="C57" s="103"/>
      <c r="D57" s="104"/>
      <c r="E57" s="104"/>
      <c r="F57" s="117"/>
      <c r="G57" s="669"/>
      <c r="H57" s="456"/>
      <c r="I57" s="291"/>
      <c r="J57" s="104"/>
      <c r="K57" s="104"/>
      <c r="L57" s="117"/>
      <c r="M57" s="104"/>
      <c r="N57" s="105"/>
      <c r="O57" s="454"/>
      <c r="P57" s="105"/>
    </row>
    <row r="58" spans="1:16" ht="18.899999999999999" customHeight="1" x14ac:dyDescent="0.25">
      <c r="A58" s="458"/>
      <c r="B58" s="459"/>
      <c r="C58" s="103"/>
      <c r="D58" s="104"/>
      <c r="E58" s="693"/>
      <c r="F58" s="105"/>
      <c r="G58" s="669"/>
      <c r="H58" s="459"/>
      <c r="I58" s="103"/>
      <c r="J58" s="104"/>
      <c r="K58" s="693"/>
      <c r="L58" s="105"/>
      <c r="M58" s="104"/>
      <c r="N58" s="105"/>
      <c r="O58" s="454"/>
      <c r="P58" s="105"/>
    </row>
    <row r="59" spans="1:16" ht="18.899999999999999" customHeight="1" x14ac:dyDescent="0.25">
      <c r="A59" s="458"/>
      <c r="B59" s="459"/>
      <c r="C59" s="103"/>
      <c r="D59" s="104"/>
      <c r="E59" s="693"/>
      <c r="F59" s="105"/>
      <c r="G59" s="669"/>
      <c r="H59" s="459"/>
      <c r="I59" s="103"/>
      <c r="J59" s="104"/>
      <c r="K59" s="693"/>
      <c r="L59" s="105"/>
      <c r="M59" s="104"/>
      <c r="N59" s="105"/>
      <c r="O59" s="454"/>
      <c r="P59" s="105"/>
    </row>
    <row r="60" spans="1:16" ht="18.899999999999999" customHeight="1" x14ac:dyDescent="0.25">
      <c r="A60" s="458"/>
      <c r="B60" s="459"/>
      <c r="C60" s="103"/>
      <c r="D60" s="104"/>
      <c r="E60" s="693"/>
      <c r="F60" s="105"/>
      <c r="G60" s="669"/>
      <c r="H60" s="459"/>
      <c r="I60" s="103"/>
      <c r="J60" s="104"/>
      <c r="K60" s="693"/>
      <c r="L60" s="105"/>
      <c r="M60" s="104"/>
      <c r="N60" s="105"/>
      <c r="O60" s="454"/>
      <c r="P60" s="105"/>
    </row>
    <row r="61" spans="1:16" ht="18.899999999999999" customHeight="1" x14ac:dyDescent="0.25">
      <c r="A61" s="458"/>
      <c r="B61" s="459"/>
      <c r="C61" s="103"/>
      <c r="D61" s="104"/>
      <c r="E61" s="693"/>
      <c r="F61" s="105"/>
      <c r="G61" s="669"/>
      <c r="H61" s="459"/>
      <c r="I61" s="103"/>
      <c r="J61" s="104"/>
      <c r="K61" s="693"/>
      <c r="L61" s="105"/>
      <c r="M61" s="104"/>
      <c r="N61" s="292"/>
      <c r="O61" s="454"/>
      <c r="P61" s="105"/>
    </row>
    <row r="62" spans="1:16" ht="18.899999999999999" customHeight="1" x14ac:dyDescent="0.25">
      <c r="A62" s="458"/>
      <c r="B62" s="459"/>
      <c r="C62" s="103"/>
      <c r="D62" s="104"/>
      <c r="E62" s="693"/>
      <c r="F62" s="105"/>
      <c r="G62" s="669"/>
      <c r="H62" s="459"/>
      <c r="I62" s="103"/>
      <c r="J62" s="104"/>
      <c r="K62" s="693"/>
      <c r="L62" s="105"/>
      <c r="M62" s="104"/>
      <c r="N62" s="105"/>
      <c r="O62" s="454"/>
      <c r="P62" s="105"/>
    </row>
    <row r="63" spans="1:16" ht="18.75" customHeight="1" x14ac:dyDescent="0.25">
      <c r="A63" s="458"/>
      <c r="B63" s="459"/>
      <c r="C63" s="103"/>
      <c r="D63" s="104"/>
      <c r="E63" s="693"/>
      <c r="F63" s="105"/>
      <c r="G63" s="669"/>
      <c r="H63" s="459"/>
      <c r="I63" s="103"/>
      <c r="J63" s="104"/>
      <c r="K63" s="694"/>
      <c r="L63" s="105"/>
      <c r="M63" s="104"/>
      <c r="N63" s="105"/>
      <c r="O63" s="454"/>
      <c r="P63" s="105"/>
    </row>
    <row r="64" spans="1:16" ht="18.899999999999999" customHeight="1" x14ac:dyDescent="0.25">
      <c r="A64" s="458"/>
      <c r="B64" s="459"/>
      <c r="C64" s="103"/>
      <c r="D64" s="104"/>
      <c r="E64" s="693"/>
      <c r="F64" s="105"/>
      <c r="G64" s="669"/>
      <c r="H64" s="459"/>
      <c r="I64" s="103"/>
      <c r="J64" s="104"/>
      <c r="K64" s="693"/>
      <c r="L64" s="105"/>
      <c r="M64" s="104"/>
      <c r="N64" s="105"/>
      <c r="O64" s="454"/>
      <c r="P64" s="105"/>
    </row>
    <row r="65" spans="1:16" ht="18.899999999999999" customHeight="1" x14ac:dyDescent="0.25">
      <c r="A65" s="458"/>
      <c r="B65" s="459"/>
      <c r="C65" s="103"/>
      <c r="D65" s="104"/>
      <c r="E65" s="693"/>
      <c r="F65" s="105"/>
      <c r="G65" s="669"/>
      <c r="H65" s="459"/>
      <c r="I65" s="103"/>
      <c r="J65" s="104"/>
      <c r="K65" s="693"/>
      <c r="L65" s="105"/>
      <c r="M65" s="104"/>
      <c r="N65" s="105"/>
      <c r="O65" s="454"/>
      <c r="P65" s="105"/>
    </row>
    <row r="66" spans="1:16" ht="18.899999999999999" customHeight="1" x14ac:dyDescent="0.25">
      <c r="A66" s="458"/>
      <c r="B66" s="459"/>
      <c r="C66" s="103"/>
      <c r="D66" s="104"/>
      <c r="E66" s="693"/>
      <c r="F66" s="105"/>
      <c r="G66" s="669"/>
      <c r="H66" s="459"/>
      <c r="I66" s="103"/>
      <c r="J66" s="104"/>
      <c r="K66" s="695"/>
      <c r="L66" s="105"/>
      <c r="M66" s="104"/>
      <c r="N66" s="105"/>
      <c r="O66" s="454"/>
      <c r="P66" s="105"/>
    </row>
    <row r="67" spans="1:16" ht="18.899999999999999" customHeight="1" x14ac:dyDescent="0.25">
      <c r="A67" s="458"/>
      <c r="B67" s="459"/>
      <c r="C67" s="103"/>
      <c r="D67" s="104"/>
      <c r="E67" s="693"/>
      <c r="F67" s="105"/>
      <c r="G67" s="669"/>
      <c r="H67" s="459"/>
      <c r="I67" s="103"/>
      <c r="J67" s="104"/>
      <c r="K67" s="693"/>
      <c r="L67" s="105"/>
      <c r="M67" s="104"/>
      <c r="N67" s="105"/>
      <c r="O67" s="454"/>
      <c r="P67" s="105"/>
    </row>
    <row r="68" spans="1:16" ht="19.5" customHeight="1" x14ac:dyDescent="0.25">
      <c r="A68" s="458"/>
      <c r="B68" s="459"/>
      <c r="C68" s="103"/>
      <c r="D68" s="104"/>
      <c r="E68" s="693"/>
      <c r="F68" s="105"/>
      <c r="G68" s="669"/>
      <c r="H68" s="459"/>
      <c r="I68" s="103"/>
      <c r="J68" s="104"/>
      <c r="K68" s="693"/>
      <c r="L68" s="105"/>
      <c r="M68" s="104"/>
      <c r="N68" s="105"/>
      <c r="O68" s="454"/>
      <c r="P68" s="105"/>
    </row>
    <row r="69" spans="1:16" ht="19.5" customHeight="1" x14ac:dyDescent="0.25">
      <c r="A69" s="458"/>
      <c r="B69" s="459"/>
      <c r="C69" s="103"/>
      <c r="D69" s="104"/>
      <c r="E69" s="693"/>
      <c r="F69" s="105"/>
      <c r="G69" s="669"/>
      <c r="H69" s="459"/>
      <c r="I69" s="103"/>
      <c r="J69" s="104"/>
      <c r="K69" s="693"/>
      <c r="L69" s="105"/>
      <c r="M69" s="104"/>
      <c r="N69" s="105"/>
      <c r="O69" s="454"/>
      <c r="P69" s="105"/>
    </row>
    <row r="70" spans="1:16" ht="19.5" customHeight="1" x14ac:dyDescent="0.25">
      <c r="A70" s="458"/>
      <c r="B70" s="459"/>
      <c r="C70" s="103"/>
      <c r="D70" s="104"/>
      <c r="E70" s="693"/>
      <c r="F70" s="105"/>
      <c r="G70" s="669"/>
      <c r="H70" s="459"/>
      <c r="I70" s="103"/>
      <c r="J70" s="104"/>
      <c r="K70" s="693"/>
      <c r="L70" s="105"/>
      <c r="M70" s="104"/>
      <c r="N70" s="105"/>
      <c r="O70" s="454"/>
      <c r="P70" s="105"/>
    </row>
    <row r="71" spans="1:16" ht="19.5" customHeight="1" x14ac:dyDescent="0.25">
      <c r="A71" s="458"/>
      <c r="B71" s="459"/>
      <c r="C71" s="103"/>
      <c r="D71" s="104"/>
      <c r="E71" s="693"/>
      <c r="F71" s="105"/>
      <c r="G71" s="669"/>
      <c r="H71" s="459"/>
      <c r="I71" s="103"/>
      <c r="J71" s="104"/>
      <c r="K71" s="693"/>
      <c r="L71" s="105"/>
      <c r="M71" s="104"/>
      <c r="N71" s="105"/>
      <c r="O71" s="454"/>
      <c r="P71" s="105"/>
    </row>
    <row r="72" spans="1:16" ht="19.5" customHeight="1" x14ac:dyDescent="0.25">
      <c r="A72" s="458"/>
      <c r="B72" s="459"/>
      <c r="C72" s="103"/>
      <c r="D72" s="104"/>
      <c r="E72" s="104"/>
      <c r="F72" s="117"/>
      <c r="G72" s="669"/>
      <c r="H72" s="456"/>
      <c r="I72" s="291"/>
      <c r="J72" s="104"/>
      <c r="K72" s="104"/>
      <c r="L72" s="105"/>
      <c r="M72" s="104"/>
      <c r="N72" s="105"/>
      <c r="O72" s="454"/>
      <c r="P72" s="105"/>
    </row>
    <row r="73" spans="1:16" ht="19.5" customHeight="1" x14ac:dyDescent="0.25">
      <c r="A73" s="458"/>
      <c r="B73" s="459"/>
      <c r="C73" s="103"/>
      <c r="D73" s="104"/>
      <c r="E73" s="693"/>
      <c r="F73" s="105"/>
      <c r="G73" s="669"/>
      <c r="H73" s="459"/>
      <c r="I73" s="103"/>
      <c r="J73" s="104"/>
      <c r="K73" s="693"/>
      <c r="L73" s="105"/>
      <c r="M73" s="104"/>
      <c r="N73" s="105"/>
      <c r="O73" s="454"/>
      <c r="P73" s="105"/>
    </row>
    <row r="74" spans="1:16" ht="19.5" customHeight="1" x14ac:dyDescent="0.25">
      <c r="A74" s="458"/>
      <c r="B74" s="459"/>
      <c r="C74" s="103"/>
      <c r="D74" s="104"/>
      <c r="E74" s="693"/>
      <c r="F74" s="105"/>
      <c r="G74" s="669"/>
      <c r="H74" s="459"/>
      <c r="I74" s="103"/>
      <c r="J74" s="104"/>
      <c r="K74" s="693"/>
      <c r="L74" s="105"/>
      <c r="M74" s="104"/>
      <c r="N74" s="105"/>
      <c r="O74" s="454"/>
      <c r="P74" s="105"/>
    </row>
    <row r="75" spans="1:16" ht="19.5" customHeight="1" x14ac:dyDescent="0.25">
      <c r="A75" s="458"/>
      <c r="B75" s="459"/>
      <c r="C75" s="103"/>
      <c r="D75" s="104"/>
      <c r="E75" s="693"/>
      <c r="F75" s="105"/>
      <c r="G75" s="669"/>
      <c r="H75" s="459"/>
      <c r="I75" s="103"/>
      <c r="J75" s="104"/>
      <c r="K75" s="693"/>
      <c r="L75" s="105"/>
      <c r="M75" s="104"/>
      <c r="N75" s="105"/>
      <c r="O75" s="454"/>
      <c r="P75" s="105"/>
    </row>
    <row r="76" spans="1:16" ht="19.5" customHeight="1" x14ac:dyDescent="0.25">
      <c r="A76" s="458"/>
      <c r="B76" s="459"/>
      <c r="C76" s="103"/>
      <c r="D76" s="104"/>
      <c r="E76" s="693"/>
      <c r="F76" s="105"/>
      <c r="G76" s="669"/>
      <c r="H76" s="459"/>
      <c r="I76" s="103"/>
      <c r="J76" s="104"/>
      <c r="K76" s="693"/>
      <c r="L76" s="105"/>
      <c r="M76" s="104"/>
      <c r="N76" s="105"/>
      <c r="O76" s="454"/>
      <c r="P76" s="105"/>
    </row>
    <row r="77" spans="1:16" ht="19.5" customHeight="1" x14ac:dyDescent="0.25">
      <c r="A77" s="458"/>
      <c r="B77" s="459"/>
      <c r="C77" s="103"/>
      <c r="D77" s="104"/>
      <c r="E77" s="693"/>
      <c r="F77" s="105"/>
      <c r="G77" s="669"/>
      <c r="H77" s="459"/>
      <c r="I77" s="103"/>
      <c r="J77" s="104"/>
      <c r="K77" s="693"/>
      <c r="L77" s="105"/>
      <c r="M77" s="104"/>
      <c r="N77" s="292"/>
      <c r="O77" s="454"/>
      <c r="P77" s="105"/>
    </row>
    <row r="78" spans="1:16" ht="19.5" customHeight="1" x14ac:dyDescent="0.25">
      <c r="A78" s="458"/>
      <c r="B78" s="459"/>
      <c r="C78" s="103"/>
      <c r="D78" s="104"/>
      <c r="E78" s="693"/>
      <c r="F78" s="105"/>
      <c r="G78" s="669"/>
      <c r="H78" s="459"/>
      <c r="I78" s="103"/>
      <c r="J78" s="104"/>
      <c r="K78" s="693"/>
      <c r="L78" s="105"/>
      <c r="M78" s="104"/>
      <c r="N78" s="105"/>
      <c r="O78" s="454"/>
      <c r="P78" s="105"/>
    </row>
    <row r="79" spans="1:16" ht="19.5" customHeight="1" x14ac:dyDescent="0.25">
      <c r="A79" s="458"/>
      <c r="B79" s="459"/>
      <c r="C79" s="103"/>
      <c r="D79" s="104"/>
      <c r="E79" s="693"/>
      <c r="F79" s="105"/>
      <c r="G79" s="669"/>
      <c r="H79" s="459"/>
      <c r="I79" s="103"/>
      <c r="J79" s="104"/>
      <c r="K79" s="694"/>
      <c r="L79" s="105"/>
      <c r="M79" s="104"/>
      <c r="N79" s="105"/>
      <c r="O79" s="454"/>
      <c r="P79" s="105"/>
    </row>
    <row r="80" spans="1:16" ht="19.5" customHeight="1" x14ac:dyDescent="0.25">
      <c r="A80" s="458"/>
      <c r="B80" s="459"/>
      <c r="C80" s="103"/>
      <c r="D80" s="104"/>
      <c r="E80" s="693"/>
      <c r="F80" s="105"/>
      <c r="G80" s="669"/>
      <c r="H80" s="459"/>
      <c r="I80" s="103"/>
      <c r="J80" s="104"/>
      <c r="K80" s="693"/>
      <c r="L80" s="105"/>
      <c r="M80" s="104"/>
      <c r="N80" s="105"/>
      <c r="O80" s="454"/>
      <c r="P80" s="105"/>
    </row>
    <row r="81" spans="1:16" ht="19.5" customHeight="1" x14ac:dyDescent="0.25">
      <c r="A81" s="458"/>
      <c r="B81" s="459"/>
      <c r="C81" s="103"/>
      <c r="D81" s="104"/>
      <c r="E81" s="693"/>
      <c r="F81" s="105"/>
      <c r="G81" s="669"/>
      <c r="H81" s="459"/>
      <c r="I81" s="103"/>
      <c r="J81" s="104"/>
      <c r="K81" s="693"/>
      <c r="L81" s="105"/>
      <c r="M81" s="104"/>
      <c r="N81" s="105"/>
      <c r="O81" s="454"/>
      <c r="P81" s="105"/>
    </row>
    <row r="82" spans="1:16" ht="19.5" customHeight="1" x14ac:dyDescent="0.25">
      <c r="A82" s="458"/>
      <c r="B82" s="459"/>
      <c r="C82" s="103"/>
      <c r="D82" s="104"/>
      <c r="E82" s="693"/>
      <c r="F82" s="105"/>
      <c r="G82" s="669"/>
      <c r="H82" s="459"/>
      <c r="I82" s="103"/>
      <c r="J82" s="104"/>
      <c r="K82" s="695"/>
      <c r="L82" s="105"/>
      <c r="M82" s="104"/>
      <c r="N82" s="105"/>
      <c r="O82" s="454"/>
      <c r="P82" s="105"/>
    </row>
    <row r="83" spans="1:16" ht="19.5" customHeight="1" x14ac:dyDescent="0.25">
      <c r="A83" s="458"/>
      <c r="B83" s="459"/>
      <c r="C83" s="103"/>
      <c r="D83" s="104"/>
      <c r="E83" s="693"/>
      <c r="F83" s="105"/>
      <c r="G83" s="669"/>
      <c r="H83" s="459"/>
      <c r="I83" s="103"/>
      <c r="J83" s="104"/>
      <c r="K83" s="693"/>
      <c r="L83" s="105"/>
      <c r="M83" s="104"/>
      <c r="N83" s="105"/>
      <c r="O83" s="454"/>
      <c r="P83" s="105"/>
    </row>
    <row r="84" spans="1:16" ht="19.5" customHeight="1" x14ac:dyDescent="0.25">
      <c r="A84" s="458"/>
      <c r="B84" s="459"/>
      <c r="C84" s="103"/>
      <c r="D84" s="104"/>
      <c r="E84" s="693"/>
      <c r="F84" s="105"/>
      <c r="G84" s="669"/>
      <c r="H84" s="459"/>
      <c r="I84" s="103"/>
      <c r="J84" s="104"/>
      <c r="K84" s="693"/>
      <c r="L84" s="105"/>
      <c r="M84" s="104"/>
      <c r="N84" s="105"/>
      <c r="O84" s="454"/>
      <c r="P84" s="105"/>
    </row>
    <row r="85" spans="1:16" ht="19.5" customHeight="1" x14ac:dyDescent="0.25">
      <c r="A85" s="458"/>
      <c r="B85" s="459"/>
      <c r="C85" s="103"/>
      <c r="D85" s="104"/>
      <c r="E85" s="693"/>
      <c r="F85" s="105"/>
      <c r="G85" s="669"/>
      <c r="H85" s="459"/>
      <c r="I85" s="103"/>
      <c r="J85" s="104"/>
      <c r="K85" s="693"/>
      <c r="L85" s="105"/>
      <c r="M85" s="104"/>
      <c r="N85" s="105"/>
      <c r="O85" s="454"/>
      <c r="P85" s="105"/>
    </row>
    <row r="86" spans="1:16" ht="19.5" customHeight="1" x14ac:dyDescent="0.25">
      <c r="A86" s="458"/>
      <c r="B86" s="459"/>
      <c r="C86" s="103"/>
      <c r="D86" s="104"/>
      <c r="E86" s="693"/>
      <c r="F86" s="105"/>
      <c r="G86" s="669"/>
      <c r="H86" s="459"/>
      <c r="I86" s="103"/>
      <c r="J86" s="104"/>
      <c r="K86" s="693"/>
      <c r="L86" s="105"/>
      <c r="M86" s="104"/>
      <c r="N86" s="105"/>
      <c r="O86" s="454"/>
      <c r="P86" s="105"/>
    </row>
    <row r="87" spans="1:16" ht="19.5" customHeight="1" thickBot="1" x14ac:dyDescent="0.3">
      <c r="A87" s="458"/>
      <c r="B87" s="460"/>
      <c r="C87" s="364"/>
      <c r="D87" s="457"/>
      <c r="E87" s="696"/>
      <c r="F87" s="697"/>
      <c r="G87" s="670"/>
      <c r="H87" s="460"/>
      <c r="I87" s="364"/>
      <c r="J87" s="457"/>
      <c r="K87" s="696"/>
      <c r="L87" s="697"/>
      <c r="M87" s="104"/>
      <c r="N87" s="105"/>
      <c r="O87" s="454"/>
      <c r="P87" s="105"/>
    </row>
  </sheetData>
  <mergeCells count="4">
    <mergeCell ref="A5:B5"/>
    <mergeCell ref="B6:F6"/>
    <mergeCell ref="H6:L6"/>
    <mergeCell ref="M6:P6"/>
  </mergeCells>
  <printOptions horizontalCentered="1"/>
  <pageMargins left="0.35" right="0.35" top="0.39" bottom="0.39" header="0" footer="0"/>
  <pageSetup paperSize="9" orientation="landscape" horizontalDpi="200" verticalDpi="200" r:id="rId1"/>
  <headerFooter alignWithMargins="0"/>
  <rowBreaks count="4" manualBreakCount="4">
    <brk id="27" max="16383" man="1"/>
    <brk id="47" max="16383" man="1"/>
    <brk id="67"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93249" r:id="rId4" name="Button 1">
              <controlPr defaultSize="0" print="0" autoFill="0" autoPict="0" macro="[0]!páros_egyesített_rangsor">
                <anchor moveWithCells="1" sizeWithCells="1">
                  <from>
                    <xdr:col>9</xdr:col>
                    <xdr:colOff>281940</xdr:colOff>
                    <xdr:row>0</xdr:row>
                    <xdr:rowOff>91440</xdr:rowOff>
                  </from>
                  <to>
                    <xdr:col>12</xdr:col>
                    <xdr:colOff>45720</xdr:colOff>
                    <xdr:row>1</xdr:row>
                    <xdr:rowOff>137160</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7629B-01E3-480D-9753-9DFB37479005}">
  <sheetPr codeName="Sheet43">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2.88671875" customWidth="1"/>
    <col min="5" max="5" width="7.109375" customWidth="1"/>
    <col min="6" max="6" width="12.6640625" customWidth="1"/>
    <col min="7" max="7" width="2.6640625" customWidth="1"/>
    <col min="8" max="8" width="6.554687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20" max="20" width="8.6640625" customWidth="1"/>
    <col min="21" max="21" width="8.88671875" hidden="1" customWidth="1"/>
    <col min="22" max="22" width="5.6640625" customWidth="1"/>
  </cols>
  <sheetData>
    <row r="1" spans="1:21" s="132" customFormat="1" ht="21.75" customHeight="1" x14ac:dyDescent="0.4">
      <c r="A1" s="92" t="str">
        <f>Altalanos!$A$6</f>
        <v>Diákolimpiai Döntő</v>
      </c>
      <c r="B1" s="134"/>
      <c r="I1" s="379"/>
      <c r="J1" s="133"/>
      <c r="K1" s="293" t="s">
        <v>145</v>
      </c>
      <c r="L1" s="293"/>
      <c r="M1" s="294"/>
      <c r="N1" s="133"/>
      <c r="O1" s="133"/>
      <c r="P1" s="133"/>
      <c r="R1" s="133"/>
    </row>
    <row r="2" spans="1:21" s="106" customFormat="1" x14ac:dyDescent="0.25">
      <c r="A2" s="436" t="s">
        <v>122</v>
      </c>
      <c r="B2" s="95"/>
      <c r="C2" s="95"/>
      <c r="D2" s="95"/>
      <c r="E2" s="95"/>
      <c r="F2" s="430">
        <f>Altalanos!$C$8</f>
        <v>0</v>
      </c>
      <c r="G2" s="137"/>
      <c r="J2" s="131"/>
      <c r="K2" s="293"/>
      <c r="L2" s="293"/>
      <c r="M2" s="293"/>
      <c r="N2" s="131"/>
      <c r="P2" s="131"/>
      <c r="R2" s="131"/>
    </row>
    <row r="3" spans="1:21" s="19" customFormat="1" ht="10.5" customHeight="1" x14ac:dyDescent="0.25">
      <c r="A3" s="53" t="s">
        <v>82</v>
      </c>
      <c r="B3" s="53"/>
      <c r="C3" s="53"/>
      <c r="D3" s="53"/>
      <c r="E3" s="53"/>
      <c r="F3" s="53"/>
      <c r="G3" s="53" t="s">
        <v>79</v>
      </c>
      <c r="H3" s="53"/>
      <c r="I3" s="53"/>
      <c r="J3" s="295"/>
      <c r="K3" s="54" t="s">
        <v>87</v>
      </c>
      <c r="L3" s="140"/>
      <c r="M3" s="87"/>
      <c r="N3" s="295"/>
      <c r="O3" s="53"/>
      <c r="P3" s="295"/>
      <c r="Q3" s="53"/>
      <c r="R3" s="296" t="s">
        <v>88</v>
      </c>
    </row>
    <row r="4" spans="1:21" s="31" customFormat="1" ht="11.25" customHeight="1" thickBot="1" x14ac:dyDescent="0.3">
      <c r="A4" s="771" t="str">
        <f>Altalanos!$A$10</f>
        <v xml:space="preserve">2026. május 7. </v>
      </c>
      <c r="B4" s="771"/>
      <c r="C4" s="771"/>
      <c r="D4" s="141"/>
      <c r="E4" s="402"/>
      <c r="F4" s="141"/>
      <c r="G4" s="142" t="str">
        <f>Altalanos!$C$10</f>
        <v>Gyula</v>
      </c>
      <c r="H4" s="297"/>
      <c r="I4" s="141"/>
      <c r="J4" s="298"/>
      <c r="K4" s="144"/>
      <c r="L4" s="143"/>
      <c r="M4" s="102"/>
      <c r="N4" s="298"/>
      <c r="O4" s="141"/>
      <c r="P4" s="298"/>
      <c r="Q4" s="141"/>
      <c r="R4" s="88" t="str">
        <f>Altalanos!$E$10</f>
        <v>Kovács Zoltán</v>
      </c>
    </row>
    <row r="5" spans="1:21" s="19" customFormat="1" ht="9.6" x14ac:dyDescent="0.25">
      <c r="A5" s="299"/>
      <c r="B5" s="56" t="s">
        <v>4</v>
      </c>
      <c r="C5" s="445" t="s">
        <v>148</v>
      </c>
      <c r="D5" s="56" t="s">
        <v>101</v>
      </c>
      <c r="E5" s="445" t="s">
        <v>91</v>
      </c>
      <c r="F5" s="66" t="s">
        <v>85</v>
      </c>
      <c r="G5" s="66" t="s">
        <v>86</v>
      </c>
      <c r="H5" s="66"/>
      <c r="I5" s="66" t="s">
        <v>90</v>
      </c>
      <c r="J5" s="66"/>
      <c r="K5" s="56" t="s">
        <v>102</v>
      </c>
      <c r="L5" s="300"/>
      <c r="M5" s="56" t="s">
        <v>129</v>
      </c>
      <c r="N5" s="300"/>
      <c r="O5" s="56" t="s">
        <v>146</v>
      </c>
      <c r="P5" s="300"/>
      <c r="Q5" s="56"/>
      <c r="R5" s="301"/>
    </row>
    <row r="6" spans="1:21" s="712" customFormat="1" ht="15" customHeight="1" thickBot="1" x14ac:dyDescent="0.3">
      <c r="A6" s="713"/>
      <c r="B6" s="707"/>
      <c r="C6" s="707"/>
      <c r="D6" s="707"/>
      <c r="E6" s="707"/>
      <c r="F6" s="726"/>
      <c r="G6" s="726"/>
      <c r="I6" s="726"/>
      <c r="J6" s="727"/>
      <c r="K6" s="707"/>
      <c r="L6" s="727"/>
      <c r="M6" s="707"/>
      <c r="N6" s="727"/>
      <c r="O6" s="707"/>
      <c r="P6" s="727"/>
      <c r="Q6" s="707"/>
      <c r="R6" s="728"/>
    </row>
    <row r="7" spans="1:21" s="38" customFormat="1" ht="10.5" customHeight="1" x14ac:dyDescent="0.25">
      <c r="A7" s="303">
        <v>1</v>
      </c>
      <c r="B7" s="384" t="str">
        <f>IF($D7="","",VLOOKUP($D7,'1D ELO (3)'!$A$7:$P$23,14))</f>
        <v/>
      </c>
      <c r="C7" s="384" t="str">
        <f>IF($D7="","",VLOOKUP($D7,'1D ELO (3)'!$A$7:$P$23,15))</f>
        <v/>
      </c>
      <c r="D7" s="155"/>
      <c r="E7" s="617" t="str">
        <f>UPPER(IF($D7="","",VLOOKUP($D7,'1D ELO (3)'!$A$7:$P$23,5)))</f>
        <v/>
      </c>
      <c r="F7" s="618" t="str">
        <f>UPPER(IF($D7="","",VLOOKUP($D7,'1D ELO (3)'!$A$7:$P$23,2)))</f>
        <v/>
      </c>
      <c r="G7" s="618" t="str">
        <f>IF($D7="","",VLOOKUP($D7,'1D ELO (3)'!$A$7:$P$23,3))</f>
        <v/>
      </c>
      <c r="H7" s="619"/>
      <c r="I7" s="618" t="str">
        <f>IF($D7="","",VLOOKUP($D7,'1D ELO (3)'!$A$7:$P$23,4))</f>
        <v/>
      </c>
      <c r="J7" s="305"/>
      <c r="K7" s="159"/>
      <c r="L7" s="161"/>
      <c r="M7" s="159"/>
      <c r="N7" s="161"/>
      <c r="O7" s="159"/>
      <c r="P7" s="161"/>
      <c r="Q7" s="159"/>
      <c r="R7" s="162"/>
      <c r="S7" s="165"/>
      <c r="U7" s="166" t="str">
        <f>Birók!P21</f>
        <v>Bíró</v>
      </c>
    </row>
    <row r="8" spans="1:21" s="38" customFormat="1" ht="9.6" customHeight="1" x14ac:dyDescent="0.25">
      <c r="A8" s="277"/>
      <c r="B8" s="306"/>
      <c r="C8" s="306"/>
      <c r="D8" s="306"/>
      <c r="E8" s="617" t="str">
        <f>UPPER(IF($D7="","",VLOOKUP($D7,'1D ELO (3)'!$A$7:$P$23,11)))</f>
        <v/>
      </c>
      <c r="F8" s="618" t="str">
        <f>UPPER(IF($D7="","",VLOOKUP($D7,'1D ELO (3)'!$A$7:$P$23,8)))</f>
        <v/>
      </c>
      <c r="G8" s="618" t="str">
        <f>IF($D7="","",VLOOKUP($D7,'1D ELO (3)'!$A$7:$P$23,9))</f>
        <v/>
      </c>
      <c r="H8" s="619"/>
      <c r="I8" s="618" t="str">
        <f>IF($D7="","",VLOOKUP($D7,'1D ELO (3)'!$A$7:$P$23,10))</f>
        <v/>
      </c>
      <c r="J8" s="307"/>
      <c r="K8" s="152" t="str">
        <f>IF(J8="a",F7,IF(J8="b",F9,""))</f>
        <v/>
      </c>
      <c r="L8" s="161"/>
      <c r="M8" s="159"/>
      <c r="N8" s="161"/>
      <c r="O8" s="159"/>
      <c r="P8" s="161"/>
      <c r="Q8" s="159"/>
      <c r="R8" s="162"/>
      <c r="S8" s="165"/>
      <c r="U8" s="174" t="str">
        <f>Birók!P22</f>
        <v xml:space="preserve"> </v>
      </c>
    </row>
    <row r="9" spans="1:21" s="38" customFormat="1" ht="9.6" customHeight="1" x14ac:dyDescent="0.25">
      <c r="A9" s="277"/>
      <c r="B9" s="168"/>
      <c r="C9" s="168"/>
      <c r="D9" s="168"/>
      <c r="E9" s="168"/>
      <c r="F9" s="154"/>
      <c r="G9" s="154"/>
      <c r="H9" s="2"/>
      <c r="I9" s="154"/>
      <c r="J9" s="308"/>
      <c r="K9" s="309" t="str">
        <f>UPPER(IF(OR(J10="a",J10="as"),F7,IF(OR(J10="b",J10="bs"),F11,)))</f>
        <v/>
      </c>
      <c r="L9" s="310"/>
      <c r="M9" s="159"/>
      <c r="N9" s="161"/>
      <c r="O9" s="159"/>
      <c r="P9" s="161"/>
      <c r="Q9" s="159"/>
      <c r="R9" s="162"/>
      <c r="S9" s="165"/>
      <c r="U9" s="174" t="str">
        <f>Birók!P23</f>
        <v xml:space="preserve"> </v>
      </c>
    </row>
    <row r="10" spans="1:21" s="38" customFormat="1" ht="9.6" customHeight="1" x14ac:dyDescent="0.25">
      <c r="A10" s="277"/>
      <c r="B10" s="168"/>
      <c r="C10" s="168"/>
      <c r="D10" s="168"/>
      <c r="E10" s="463"/>
      <c r="F10" s="464"/>
      <c r="G10" s="464"/>
      <c r="H10" s="465"/>
      <c r="I10" s="453" t="s">
        <v>0</v>
      </c>
      <c r="J10" s="180"/>
      <c r="K10" s="311" t="str">
        <f>UPPER(IF(OR(J10="a",J10="as"),F8,IF(OR(J10="b",J10="bs"),F12,)))</f>
        <v/>
      </c>
      <c r="L10" s="312"/>
      <c r="M10" s="159"/>
      <c r="N10" s="161"/>
      <c r="O10" s="159"/>
      <c r="P10" s="161"/>
      <c r="Q10" s="159"/>
      <c r="R10" s="162"/>
      <c r="S10" s="165"/>
      <c r="U10" s="174" t="str">
        <f>Birók!P24</f>
        <v xml:space="preserve"> </v>
      </c>
    </row>
    <row r="11" spans="1:21" s="38" customFormat="1" ht="9.6" customHeight="1" x14ac:dyDescent="0.25">
      <c r="A11" s="277">
        <v>2</v>
      </c>
      <c r="B11" s="384" t="str">
        <f>IF($D11="","",VLOOKUP($D11,'1D ELO (3)'!$A$7:$P$23,14))</f>
        <v/>
      </c>
      <c r="C11" s="384" t="str">
        <f>IF($D11="","",VLOOKUP($D11,'1D ELO (3)'!$A$7:$P$23,15))</f>
        <v/>
      </c>
      <c r="D11" s="155"/>
      <c r="E11" s="461" t="str">
        <f>UPPER(IF($D11="","",VLOOKUP($D11,'1D ELO (3)'!$A$7:$P$23,5)))</f>
        <v/>
      </c>
      <c r="F11" s="450" t="str">
        <f>UPPER(IF($D11="","",VLOOKUP($D11,'1D ELO (3)'!$A$7:$P$23,2)))</f>
        <v/>
      </c>
      <c r="G11" s="450" t="str">
        <f>IF($D11="","",VLOOKUP($D11,'1D ELO (3)'!$A$7:$P$23,3))</f>
        <v/>
      </c>
      <c r="H11" s="462"/>
      <c r="I11" s="450" t="str">
        <f>IF($D11="","",VLOOKUP($D11,'1D ELO (3)'!$A$7:$P$23,4))</f>
        <v/>
      </c>
      <c r="J11" s="313"/>
      <c r="K11" s="159"/>
      <c r="L11" s="314"/>
      <c r="M11" s="197"/>
      <c r="N11" s="310"/>
      <c r="O11" s="159"/>
      <c r="P11" s="161"/>
      <c r="Q11" s="159"/>
      <c r="R11" s="162"/>
      <c r="S11" s="165"/>
      <c r="U11" s="174" t="str">
        <f>Birók!P25</f>
        <v xml:space="preserve"> </v>
      </c>
    </row>
    <row r="12" spans="1:21" s="38" customFormat="1" ht="9.6" customHeight="1" x14ac:dyDescent="0.25">
      <c r="A12" s="277"/>
      <c r="B12" s="306"/>
      <c r="C12" s="306"/>
      <c r="D12" s="306"/>
      <c r="E12" s="461" t="str">
        <f>UPPER(IF($D11="","",VLOOKUP($D11,'1D ELO (3)'!$A$7:$P$23,11)))</f>
        <v/>
      </c>
      <c r="F12" s="450" t="str">
        <f>UPPER(IF($D11="","",VLOOKUP($D11,'1D ELO (3)'!$A$7:$P$23,8)))</f>
        <v/>
      </c>
      <c r="G12" s="450" t="str">
        <f>IF($D11="","",VLOOKUP($D11,'1D ELO (3)'!$A$7:$P$23,9))</f>
        <v/>
      </c>
      <c r="H12" s="462"/>
      <c r="I12" s="450" t="str">
        <f>IF($D11="","",VLOOKUP($D11,'1D ELO (3)'!$A$7:$P$23,10))</f>
        <v/>
      </c>
      <c r="J12" s="307"/>
      <c r="K12" s="159"/>
      <c r="L12" s="314"/>
      <c r="M12" s="281"/>
      <c r="N12" s="315"/>
      <c r="O12" s="159"/>
      <c r="P12" s="161"/>
      <c r="Q12" s="159"/>
      <c r="R12" s="162"/>
      <c r="S12" s="165"/>
      <c r="U12" s="174" t="str">
        <f>Birók!P26</f>
        <v xml:space="preserve"> </v>
      </c>
    </row>
    <row r="13" spans="1:21" s="38" customFormat="1" ht="9.6" customHeight="1" x14ac:dyDescent="0.25">
      <c r="A13" s="277"/>
      <c r="B13" s="168"/>
      <c r="C13" s="168"/>
      <c r="D13" s="178"/>
      <c r="E13" s="463"/>
      <c r="F13" s="464"/>
      <c r="G13" s="464"/>
      <c r="H13" s="465"/>
      <c r="I13" s="464"/>
      <c r="J13" s="316"/>
      <c r="K13" s="159"/>
      <c r="L13" s="308"/>
      <c r="M13" s="309" t="str">
        <f>UPPER(IF(OR(L14="a",L14="as"),K9,IF(OR(L14="b",L14="bs"),K17,)))</f>
        <v/>
      </c>
      <c r="N13" s="161"/>
      <c r="O13" s="159"/>
      <c r="P13" s="161"/>
      <c r="Q13" s="159"/>
      <c r="R13" s="162"/>
      <c r="S13" s="165"/>
      <c r="U13" s="174" t="str">
        <f>Birók!P27</f>
        <v xml:space="preserve"> </v>
      </c>
    </row>
    <row r="14" spans="1:21" s="38" customFormat="1" ht="9.6" customHeight="1" x14ac:dyDescent="0.25">
      <c r="A14" s="277"/>
      <c r="B14" s="168"/>
      <c r="C14" s="168"/>
      <c r="D14" s="178"/>
      <c r="E14" s="463"/>
      <c r="F14" s="464"/>
      <c r="G14" s="464"/>
      <c r="H14" s="465"/>
      <c r="I14" s="464"/>
      <c r="J14" s="316"/>
      <c r="K14" s="171" t="s">
        <v>0</v>
      </c>
      <c r="L14" s="180"/>
      <c r="M14" s="311" t="str">
        <f>UPPER(IF(OR(L14="a",L14="as"),K10,IF(OR(L14="b",L14="bs"),K18,)))</f>
        <v/>
      </c>
      <c r="N14" s="312"/>
      <c r="O14" s="159"/>
      <c r="P14" s="161"/>
      <c r="Q14" s="159"/>
      <c r="R14" s="162"/>
      <c r="S14" s="165"/>
      <c r="U14" s="174" t="str">
        <f>Birók!P28</f>
        <v xml:space="preserve"> </v>
      </c>
    </row>
    <row r="15" spans="1:21" s="38" customFormat="1" ht="9.6" customHeight="1" x14ac:dyDescent="0.25">
      <c r="A15" s="317">
        <v>3</v>
      </c>
      <c r="B15" s="384" t="str">
        <f>IF($D15="","",VLOOKUP($D15,'1D ELO (3)'!$A$7:$P$23,14))</f>
        <v/>
      </c>
      <c r="C15" s="384" t="str">
        <f>IF($D15="","",VLOOKUP($D15,'1D ELO (3)'!$A$7:$P$23,15))</f>
        <v/>
      </c>
      <c r="D15" s="155"/>
      <c r="E15" s="461" t="str">
        <f>UPPER(IF($D15="","",VLOOKUP($D15,'1D ELO (3)'!$A$7:$P$23,5)))</f>
        <v/>
      </c>
      <c r="F15" s="450" t="str">
        <f>UPPER(IF($D15="","",VLOOKUP($D15,'1D ELO (3)'!$A$7:$P$23,2)))</f>
        <v/>
      </c>
      <c r="G15" s="450" t="str">
        <f>IF($D15="","",VLOOKUP($D15,'1D ELO (3)'!$A$7:$P$23,3))</f>
        <v/>
      </c>
      <c r="H15" s="462"/>
      <c r="I15" s="450" t="str">
        <f>IF($D15="","",VLOOKUP($D15,'1D ELO (3)'!$A$7:$P$23,4))</f>
        <v/>
      </c>
      <c r="J15" s="305"/>
      <c r="K15" s="159"/>
      <c r="L15" s="314"/>
      <c r="M15" s="159"/>
      <c r="N15" s="314"/>
      <c r="O15" s="197"/>
      <c r="P15" s="161"/>
      <c r="Q15" s="159"/>
      <c r="R15" s="162"/>
      <c r="S15" s="165"/>
      <c r="U15" s="174" t="str">
        <f>Birók!P29</f>
        <v xml:space="preserve"> </v>
      </c>
    </row>
    <row r="16" spans="1:21" s="38" customFormat="1" ht="9.6" customHeight="1" thickBot="1" x14ac:dyDescent="0.3">
      <c r="A16" s="277"/>
      <c r="B16" s="306"/>
      <c r="C16" s="306"/>
      <c r="D16" s="306"/>
      <c r="E16" s="461" t="str">
        <f>UPPER(IF($D15="","",VLOOKUP($D15,'1D ELO (3)'!$A$7:$P$23,11)))</f>
        <v/>
      </c>
      <c r="F16" s="450" t="str">
        <f>UPPER(IF($D15="","",VLOOKUP($D15,'1D ELO (3)'!$A$7:$P$23,8)))</f>
        <v/>
      </c>
      <c r="G16" s="450" t="str">
        <f>IF($D15="","",VLOOKUP($D15,'1D ELO (3)'!$A$7:$P$23,9))</f>
        <v/>
      </c>
      <c r="H16" s="462"/>
      <c r="I16" s="450" t="str">
        <f>IF($D15="","",VLOOKUP($D15,'1D ELO (3)'!$A$7:$P$23,10))</f>
        <v/>
      </c>
      <c r="J16" s="307"/>
      <c r="K16" s="152" t="str">
        <f>IF(J16="a",F15,IF(J16="b",F17,""))</f>
        <v/>
      </c>
      <c r="L16" s="314"/>
      <c r="M16" s="159"/>
      <c r="N16" s="314"/>
      <c r="O16" s="159"/>
      <c r="P16" s="161"/>
      <c r="Q16" s="159"/>
      <c r="R16" s="162"/>
      <c r="S16" s="165"/>
      <c r="U16" s="189" t="str">
        <f>Birók!P30</f>
        <v>Egyik sem</v>
      </c>
    </row>
    <row r="17" spans="1:19" s="38" customFormat="1" ht="9.6" customHeight="1" x14ac:dyDescent="0.25">
      <c r="A17" s="277"/>
      <c r="B17" s="168"/>
      <c r="C17" s="168"/>
      <c r="D17" s="178"/>
      <c r="E17" s="463"/>
      <c r="F17" s="464"/>
      <c r="G17" s="464"/>
      <c r="H17" s="465"/>
      <c r="I17" s="464"/>
      <c r="J17" s="308"/>
      <c r="K17" s="309" t="str">
        <f>UPPER(IF(OR(J18="a",J18="as"),F15,IF(OR(J18="b",J18="bs"),F19,)))</f>
        <v/>
      </c>
      <c r="L17" s="318"/>
      <c r="M17" s="159"/>
      <c r="N17" s="314"/>
      <c r="O17" s="159"/>
      <c r="P17" s="161"/>
      <c r="Q17" s="159"/>
      <c r="R17" s="162"/>
      <c r="S17" s="165"/>
    </row>
    <row r="18" spans="1:19" s="38" customFormat="1" ht="9.6" customHeight="1" x14ac:dyDescent="0.25">
      <c r="A18" s="277"/>
      <c r="B18" s="168"/>
      <c r="C18" s="168"/>
      <c r="D18" s="178"/>
      <c r="E18" s="463"/>
      <c r="F18" s="464"/>
      <c r="G18" s="464"/>
      <c r="H18" s="465"/>
      <c r="I18" s="453" t="s">
        <v>0</v>
      </c>
      <c r="J18" s="180"/>
      <c r="K18" s="311" t="str">
        <f>UPPER(IF(OR(J18="a",J18="as"),F16,IF(OR(J18="b",J18="bs"),F20,)))</f>
        <v/>
      </c>
      <c r="L18" s="307"/>
      <c r="M18" s="159"/>
      <c r="N18" s="314"/>
      <c r="O18" s="159"/>
      <c r="P18" s="161"/>
      <c r="Q18" s="159"/>
      <c r="R18" s="162"/>
      <c r="S18" s="165"/>
    </row>
    <row r="19" spans="1:19" s="38" customFormat="1" ht="9.6" customHeight="1" x14ac:dyDescent="0.25">
      <c r="A19" s="277">
        <v>4</v>
      </c>
      <c r="B19" s="384" t="str">
        <f>IF($D19="","",VLOOKUP($D19,'1D ELO (3)'!$A$7:$P$23,14))</f>
        <v/>
      </c>
      <c r="C19" s="384" t="str">
        <f>IF($D19="","",VLOOKUP($D19,'1D ELO (3)'!$A$7:$P$23,15))</f>
        <v/>
      </c>
      <c r="D19" s="155"/>
      <c r="E19" s="461" t="str">
        <f>UPPER(IF($D19="","",VLOOKUP($D19,'1D ELO (3)'!$A$7:$P$23,5)))</f>
        <v/>
      </c>
      <c r="F19" s="450" t="str">
        <f>UPPER(IF($D19="","",VLOOKUP($D19,'1D ELO (3)'!$A$7:$P$23,2)))</f>
        <v/>
      </c>
      <c r="G19" s="450" t="str">
        <f>IF($D19="","",VLOOKUP($D19,'1D ELO (3)'!$A$7:$P$23,3))</f>
        <v/>
      </c>
      <c r="H19" s="462"/>
      <c r="I19" s="450" t="str">
        <f>IF($D19="","",VLOOKUP($D19,'1D ELO (3)'!$A$7:$P$23,4))</f>
        <v/>
      </c>
      <c r="J19" s="313"/>
      <c r="K19" s="159"/>
      <c r="L19" s="161"/>
      <c r="M19" s="197"/>
      <c r="N19" s="318"/>
      <c r="O19" s="159"/>
      <c r="P19" s="161"/>
      <c r="Q19" s="159"/>
      <c r="R19" s="162"/>
      <c r="S19" s="165"/>
    </row>
    <row r="20" spans="1:19" s="38" customFormat="1" ht="9.6" customHeight="1" x14ac:dyDescent="0.25">
      <c r="A20" s="277"/>
      <c r="B20" s="306"/>
      <c r="C20" s="306"/>
      <c r="D20" s="306"/>
      <c r="E20" s="461" t="str">
        <f>UPPER(IF($D19="","",VLOOKUP($D19,'1D ELO (3)'!$A$7:$P$23,11)))</f>
        <v/>
      </c>
      <c r="F20" s="450" t="str">
        <f>UPPER(IF($D19="","",VLOOKUP($D19,'1D ELO (3)'!$A$7:$P$23,8)))</f>
        <v/>
      </c>
      <c r="G20" s="450" t="str">
        <f>IF($D19="","",VLOOKUP($D19,'1D ELO (3)'!$A$7:$P$23,9))</f>
        <v/>
      </c>
      <c r="H20" s="462"/>
      <c r="I20" s="450" t="str">
        <f>IF($D19="","",VLOOKUP($D19,'1D ELO (3)'!$A$7:$P$23,10))</f>
        <v/>
      </c>
      <c r="J20" s="307"/>
      <c r="K20" s="159"/>
      <c r="L20" s="161"/>
      <c r="M20" s="281"/>
      <c r="N20" s="319"/>
      <c r="O20" s="159"/>
      <c r="P20" s="161"/>
      <c r="Q20" s="159"/>
      <c r="R20" s="162"/>
      <c r="S20" s="165"/>
    </row>
    <row r="21" spans="1:19" s="38" customFormat="1" ht="9.6" customHeight="1" x14ac:dyDescent="0.25">
      <c r="A21" s="277"/>
      <c r="B21" s="168"/>
      <c r="C21" s="168"/>
      <c r="D21" s="168"/>
      <c r="E21" s="463"/>
      <c r="F21" s="464"/>
      <c r="G21" s="464"/>
      <c r="H21" s="465"/>
      <c r="I21" s="464"/>
      <c r="J21" s="316"/>
      <c r="K21" s="159"/>
      <c r="L21" s="161"/>
      <c r="M21" s="159"/>
      <c r="N21" s="308"/>
      <c r="O21" s="309" t="str">
        <f>UPPER(IF(OR(N22="a",N22="as"),M13,IF(OR(N22="b",N22="bs"),M29,)))</f>
        <v/>
      </c>
      <c r="P21" s="161"/>
      <c r="Q21" s="159"/>
      <c r="R21" s="162"/>
      <c r="S21" s="165"/>
    </row>
    <row r="22" spans="1:19" s="38" customFormat="1" ht="9.6" customHeight="1" x14ac:dyDescent="0.25">
      <c r="A22" s="277"/>
      <c r="B22" s="168"/>
      <c r="C22" s="168"/>
      <c r="D22" s="168"/>
      <c r="E22" s="463"/>
      <c r="F22" s="464"/>
      <c r="G22" s="464"/>
      <c r="H22" s="465"/>
      <c r="I22" s="464"/>
      <c r="J22" s="316"/>
      <c r="K22" s="159"/>
      <c r="L22" s="161"/>
      <c r="M22" s="171" t="s">
        <v>0</v>
      </c>
      <c r="N22" s="180"/>
      <c r="O22" s="311" t="str">
        <f>UPPER(IF(OR(N22="a",N22="as"),M14,IF(OR(N22="b",N22="bs"),M30,)))</f>
        <v/>
      </c>
      <c r="P22" s="312"/>
      <c r="Q22" s="159"/>
      <c r="R22" s="162"/>
      <c r="S22" s="165"/>
    </row>
    <row r="23" spans="1:19" s="38" customFormat="1" ht="9.6" customHeight="1" x14ac:dyDescent="0.25">
      <c r="A23" s="277">
        <v>5</v>
      </c>
      <c r="B23" s="384" t="str">
        <f>IF($D23="","",VLOOKUP($D23,'1D ELO (3)'!$A$7:$P$23,14))</f>
        <v/>
      </c>
      <c r="C23" s="384" t="str">
        <f>IF($D23="","",VLOOKUP($D23,'1D ELO (3)'!$A$7:$P$23,15))</f>
        <v/>
      </c>
      <c r="D23" s="155"/>
      <c r="E23" s="461" t="str">
        <f>UPPER(IF($D23="","",VLOOKUP($D23,'1D ELO (3)'!$A$7:$P$23,5)))</f>
        <v/>
      </c>
      <c r="F23" s="450" t="str">
        <f>UPPER(IF($D23="","",VLOOKUP($D23,'1D ELO (3)'!$A$7:$P$23,2)))</f>
        <v/>
      </c>
      <c r="G23" s="450" t="str">
        <f>IF($D23="","",VLOOKUP($D23,'1D ELO (3)'!$A$7:$P$23,3))</f>
        <v/>
      </c>
      <c r="H23" s="462"/>
      <c r="I23" s="450" t="str">
        <f>IF($D23="","",VLOOKUP($D23,'1D ELO (3)'!$A$7:$P$23,4))</f>
        <v/>
      </c>
      <c r="J23" s="305"/>
      <c r="K23" s="159"/>
      <c r="L23" s="161"/>
      <c r="M23" s="159"/>
      <c r="N23" s="314"/>
      <c r="O23" s="159"/>
      <c r="P23" s="389"/>
      <c r="Q23" s="159"/>
      <c r="R23" s="162"/>
      <c r="S23" s="165"/>
    </row>
    <row r="24" spans="1:19" s="38" customFormat="1" ht="9.6" customHeight="1" x14ac:dyDescent="0.25">
      <c r="A24" s="277"/>
      <c r="B24" s="306"/>
      <c r="C24" s="306"/>
      <c r="D24" s="306"/>
      <c r="E24" s="461" t="str">
        <f>UPPER(IF($D23="","",VLOOKUP($D23,'1D ELO (3)'!$A$7:$P$23,11)))</f>
        <v/>
      </c>
      <c r="F24" s="450" t="str">
        <f>UPPER(IF($D23="","",VLOOKUP($D23,'1D ELO (3)'!$A$7:$P$23,8)))</f>
        <v/>
      </c>
      <c r="G24" s="450" t="str">
        <f>IF($D23="","",VLOOKUP($D23,'1D ELO (3)'!$A$7:$P$23,9))</f>
        <v/>
      </c>
      <c r="H24" s="462"/>
      <c r="I24" s="450" t="str">
        <f>IF($D23="","",VLOOKUP($D23,'1D ELO (3)'!$A$7:$P$23,10))</f>
        <v/>
      </c>
      <c r="J24" s="307"/>
      <c r="K24" s="152" t="str">
        <f>IF(J24="a",F23,IF(J24="b",F25,""))</f>
        <v/>
      </c>
      <c r="L24" s="161"/>
      <c r="M24" s="159"/>
      <c r="N24" s="314"/>
      <c r="O24" s="159"/>
      <c r="P24" s="161"/>
      <c r="Q24" s="159"/>
      <c r="R24" s="162"/>
      <c r="S24" s="165"/>
    </row>
    <row r="25" spans="1:19" s="38" customFormat="1" ht="9.6" customHeight="1" x14ac:dyDescent="0.25">
      <c r="A25" s="277"/>
      <c r="B25" s="168"/>
      <c r="C25" s="168"/>
      <c r="D25" s="168"/>
      <c r="E25" s="463"/>
      <c r="F25" s="464"/>
      <c r="G25" s="464"/>
      <c r="H25" s="465"/>
      <c r="I25" s="464"/>
      <c r="J25" s="308"/>
      <c r="K25" s="309" t="str">
        <f>UPPER(IF(OR(J26="a",J26="as"),F23,IF(OR(J26="b",J26="bs"),F27,)))</f>
        <v/>
      </c>
      <c r="L25" s="310"/>
      <c r="M25" s="159"/>
      <c r="N25" s="314"/>
      <c r="O25" s="159"/>
      <c r="P25" s="161"/>
      <c r="Q25" s="159"/>
      <c r="R25" s="162"/>
      <c r="S25" s="165"/>
    </row>
    <row r="26" spans="1:19" s="38" customFormat="1" ht="9.6" customHeight="1" x14ac:dyDescent="0.25">
      <c r="A26" s="277"/>
      <c r="B26" s="168"/>
      <c r="C26" s="168"/>
      <c r="D26" s="168"/>
      <c r="E26" s="463"/>
      <c r="F26" s="464"/>
      <c r="G26" s="464"/>
      <c r="H26" s="465"/>
      <c r="I26" s="453" t="s">
        <v>0</v>
      </c>
      <c r="J26" s="180"/>
      <c r="K26" s="311" t="str">
        <f>UPPER(IF(OR(J26="a",J26="as"),F24,IF(OR(J26="b",J26="bs"),F28,)))</f>
        <v/>
      </c>
      <c r="L26" s="312"/>
      <c r="M26" s="159"/>
      <c r="N26" s="314"/>
      <c r="O26" s="159"/>
      <c r="P26" s="161"/>
      <c r="Q26" s="159"/>
      <c r="R26" s="162"/>
      <c r="S26" s="165"/>
    </row>
    <row r="27" spans="1:19" s="38" customFormat="1" ht="9.6" customHeight="1" x14ac:dyDescent="0.25">
      <c r="A27" s="277">
        <v>6</v>
      </c>
      <c r="B27" s="384" t="str">
        <f>IF($D27="","",VLOOKUP($D27,'1D ELO (3)'!$A$7:$P$23,14))</f>
        <v/>
      </c>
      <c r="C27" s="384" t="str">
        <f>IF($D27="","",VLOOKUP($D27,'1D ELO (3)'!$A$7:$P$23,15))</f>
        <v/>
      </c>
      <c r="D27" s="155"/>
      <c r="E27" s="461" t="str">
        <f>UPPER(IF($D27="","",VLOOKUP($D27,'1D ELO (3)'!$A$7:$P$23,5)))</f>
        <v/>
      </c>
      <c r="F27" s="450" t="str">
        <f>UPPER(IF($D27="","",VLOOKUP($D27,'1D ELO (3)'!$A$7:$P$23,2)))</f>
        <v/>
      </c>
      <c r="G27" s="450" t="str">
        <f>IF($D27="","",VLOOKUP($D27,'1D ELO (3)'!$A$7:$P$23,3))</f>
        <v/>
      </c>
      <c r="H27" s="462"/>
      <c r="I27" s="450" t="str">
        <f>IF($D27="","",VLOOKUP($D27,'1D ELO (3)'!$A$7:$P$23,4))</f>
        <v/>
      </c>
      <c r="J27" s="313"/>
      <c r="K27" s="159"/>
      <c r="L27" s="314"/>
      <c r="M27" s="197"/>
      <c r="N27" s="318"/>
      <c r="O27" s="159"/>
      <c r="P27" s="161"/>
      <c r="Q27" s="159"/>
      <c r="R27" s="162"/>
      <c r="S27" s="165"/>
    </row>
    <row r="28" spans="1:19" s="38" customFormat="1" ht="9.6" customHeight="1" x14ac:dyDescent="0.25">
      <c r="A28" s="277"/>
      <c r="B28" s="306"/>
      <c r="C28" s="306"/>
      <c r="D28" s="306"/>
      <c r="E28" s="461" t="str">
        <f>UPPER(IF($D27="","",VLOOKUP($D27,'1D ELO (3)'!$A$7:$P$23,11)))</f>
        <v/>
      </c>
      <c r="F28" s="450" t="str">
        <f>UPPER(IF($D27="","",VLOOKUP($D27,'1D ELO (3)'!$A$7:$P$23,8)))</f>
        <v/>
      </c>
      <c r="G28" s="450" t="str">
        <f>IF($D27="","",VLOOKUP($D27,'1D ELO (3)'!$A$7:$P$23,9))</f>
        <v/>
      </c>
      <c r="H28" s="462"/>
      <c r="I28" s="450" t="str">
        <f>IF($D27="","",VLOOKUP($D27,'1D ELO (3)'!$A$7:$P$23,10))</f>
        <v/>
      </c>
      <c r="J28" s="307"/>
      <c r="K28" s="159"/>
      <c r="L28" s="314"/>
      <c r="M28" s="281"/>
      <c r="N28" s="319"/>
      <c r="O28" s="159"/>
      <c r="P28" s="161"/>
      <c r="Q28" s="159"/>
      <c r="R28" s="162"/>
      <c r="S28" s="165"/>
    </row>
    <row r="29" spans="1:19" s="38" customFormat="1" ht="9.6" customHeight="1" x14ac:dyDescent="0.25">
      <c r="A29" s="277"/>
      <c r="B29" s="168"/>
      <c r="C29" s="168"/>
      <c r="D29" s="178"/>
      <c r="E29" s="463"/>
      <c r="F29" s="464"/>
      <c r="G29" s="464"/>
      <c r="H29" s="465"/>
      <c r="I29" s="464"/>
      <c r="J29" s="316"/>
      <c r="K29" s="159"/>
      <c r="L29" s="308"/>
      <c r="M29" s="309" t="str">
        <f>UPPER(IF(OR(L30="a",L30="as"),K25,IF(OR(L30="b",L30="bs"),K33,)))</f>
        <v/>
      </c>
      <c r="N29" s="314"/>
      <c r="O29" s="159"/>
      <c r="P29" s="161"/>
      <c r="Q29" s="159"/>
      <c r="R29" s="162"/>
      <c r="S29" s="165"/>
    </row>
    <row r="30" spans="1:19" s="38" customFormat="1" ht="9.6" customHeight="1" x14ac:dyDescent="0.25">
      <c r="A30" s="277"/>
      <c r="B30" s="168"/>
      <c r="C30" s="168"/>
      <c r="D30" s="178"/>
      <c r="E30" s="463"/>
      <c r="F30" s="464"/>
      <c r="G30" s="464"/>
      <c r="H30" s="465"/>
      <c r="I30" s="464"/>
      <c r="J30" s="316"/>
      <c r="K30" s="171" t="s">
        <v>0</v>
      </c>
      <c r="L30" s="180"/>
      <c r="M30" s="311" t="str">
        <f>UPPER(IF(OR(L30="a",L30="as"),K26,IF(OR(L30="b",L30="bs"),K34,)))</f>
        <v/>
      </c>
      <c r="N30" s="307"/>
      <c r="O30" s="159"/>
      <c r="P30" s="161"/>
      <c r="Q30" s="159"/>
      <c r="R30" s="162"/>
      <c r="S30" s="165"/>
    </row>
    <row r="31" spans="1:19" s="38" customFormat="1" ht="9.6" customHeight="1" x14ac:dyDescent="0.25">
      <c r="A31" s="317">
        <v>7</v>
      </c>
      <c r="B31" s="384" t="str">
        <f>IF($D31="","",VLOOKUP($D31,'1D ELO (3)'!$A$7:$P$23,14))</f>
        <v/>
      </c>
      <c r="C31" s="384" t="str">
        <f>IF($D31="","",VLOOKUP($D31,'1D ELO (3)'!$A$7:$P$23,15))</f>
        <v/>
      </c>
      <c r="D31" s="155"/>
      <c r="E31" s="461" t="str">
        <f>UPPER(IF($D31="","",VLOOKUP($D31,'1D ELO (3)'!$A$7:$P$23,5)))</f>
        <v/>
      </c>
      <c r="F31" s="450" t="str">
        <f>UPPER(IF($D31="","",VLOOKUP($D31,'1D ELO (3)'!$A$7:$P$23,2)))</f>
        <v/>
      </c>
      <c r="G31" s="450" t="str">
        <f>IF($D31="","",VLOOKUP($D31,'1D ELO (3)'!$A$7:$P$23,3))</f>
        <v/>
      </c>
      <c r="H31" s="462"/>
      <c r="I31" s="450" t="str">
        <f>IF($D31="","",VLOOKUP($D31,'1D ELO (3)'!$A$7:$P$23,4))</f>
        <v/>
      </c>
      <c r="J31" s="305"/>
      <c r="K31" s="159"/>
      <c r="L31" s="314"/>
      <c r="M31" s="159"/>
      <c r="N31" s="161"/>
      <c r="O31" s="197"/>
      <c r="P31" s="161"/>
      <c r="Q31" s="159"/>
      <c r="R31" s="162"/>
      <c r="S31" s="165"/>
    </row>
    <row r="32" spans="1:19" s="38" customFormat="1" ht="9.6" customHeight="1" x14ac:dyDescent="0.25">
      <c r="A32" s="277"/>
      <c r="B32" s="306"/>
      <c r="C32" s="306"/>
      <c r="D32" s="306"/>
      <c r="E32" s="461" t="str">
        <f>UPPER(IF($D31="","",VLOOKUP($D31,'1D ELO (3)'!$A$7:$P$23,11)))</f>
        <v/>
      </c>
      <c r="F32" s="450" t="str">
        <f>UPPER(IF($D31="","",VLOOKUP($D31,'1D ELO (3)'!$A$7:$P$23,8)))</f>
        <v/>
      </c>
      <c r="G32" s="450" t="str">
        <f>IF($D31="","",VLOOKUP($D31,'1D ELO (3)'!$A$7:$P$23,9))</f>
        <v/>
      </c>
      <c r="H32" s="462"/>
      <c r="I32" s="450" t="str">
        <f>IF($D31="","",VLOOKUP($D31,'1D ELO (3)'!$A$7:$P$23,10))</f>
        <v/>
      </c>
      <c r="J32" s="307"/>
      <c r="K32" s="152" t="str">
        <f>IF(J32="a",F31,IF(J32="b",F33,""))</f>
        <v/>
      </c>
      <c r="L32" s="314"/>
      <c r="M32" s="159"/>
      <c r="N32" s="161"/>
      <c r="O32" s="159"/>
      <c r="P32" s="161"/>
      <c r="Q32" s="159"/>
      <c r="R32" s="162"/>
      <c r="S32" s="165"/>
    </row>
    <row r="33" spans="1:19" s="38" customFormat="1" ht="9.6" customHeight="1" x14ac:dyDescent="0.25">
      <c r="A33" s="277"/>
      <c r="B33" s="168"/>
      <c r="C33" s="168"/>
      <c r="D33" s="178"/>
      <c r="E33" s="168"/>
      <c r="F33" s="154"/>
      <c r="G33" s="154"/>
      <c r="H33" s="2"/>
      <c r="I33" s="154"/>
      <c r="J33" s="308"/>
      <c r="K33" s="309" t="str">
        <f>UPPER(IF(OR(J34="a",J34="as"),F31,IF(OR(J34="b",J34="bs"),F35,)))</f>
        <v/>
      </c>
      <c r="L33" s="318"/>
      <c r="M33" s="159"/>
      <c r="N33" s="161"/>
      <c r="O33" s="159"/>
      <c r="P33" s="161"/>
      <c r="Q33" s="159"/>
      <c r="R33" s="162"/>
      <c r="S33" s="165"/>
    </row>
    <row r="34" spans="1:19" s="38" customFormat="1" ht="9.6" customHeight="1" x14ac:dyDescent="0.25">
      <c r="A34" s="277"/>
      <c r="B34" s="168"/>
      <c r="C34" s="168"/>
      <c r="D34" s="178"/>
      <c r="E34" s="168"/>
      <c r="F34" s="154"/>
      <c r="G34" s="154"/>
      <c r="H34" s="2"/>
      <c r="I34" s="171" t="s">
        <v>0</v>
      </c>
      <c r="J34" s="180"/>
      <c r="K34" s="311" t="str">
        <f>UPPER(IF(OR(J34="a",J34="as"),F32,IF(OR(J34="b",J34="bs"),F36,)))</f>
        <v/>
      </c>
      <c r="L34" s="307"/>
      <c r="M34" s="159"/>
      <c r="N34" s="161"/>
      <c r="O34" s="159"/>
      <c r="P34" s="161"/>
      <c r="Q34" s="159"/>
      <c r="R34" s="162"/>
      <c r="S34" s="165"/>
    </row>
    <row r="35" spans="1:19" s="38" customFormat="1" ht="9.6" customHeight="1" x14ac:dyDescent="0.25">
      <c r="A35" s="303">
        <v>8</v>
      </c>
      <c r="B35" s="384" t="str">
        <f>IF($D35="","",VLOOKUP($D35,'1D ELO (3)'!$A$7:$P$23,14))</f>
        <v/>
      </c>
      <c r="C35" s="384" t="str">
        <f>IF($D35="","",VLOOKUP($D35,'1D ELO (3)'!$A$7:$P$23,15))</f>
        <v/>
      </c>
      <c r="D35" s="155"/>
      <c r="E35" s="461" t="str">
        <f>UPPER(IF($D35="","",VLOOKUP($D35,'1D ELO (3)'!$A$7:$P$23,5)))</f>
        <v/>
      </c>
      <c r="F35" s="156" t="str">
        <f>UPPER(IF($D35="","",VLOOKUP($D35,'1D ELO (3)'!$A$7:$P$23,2)))</f>
        <v/>
      </c>
      <c r="G35" s="156" t="str">
        <f>IF($D35="","",VLOOKUP($D35,'1D ELO (3)'!$A$7:$P$23,3))</f>
        <v/>
      </c>
      <c r="H35" s="304"/>
      <c r="I35" s="156" t="str">
        <f>IF($D35="","",VLOOKUP($D35,'1D ELO (3)'!$A$7:$P$23,4))</f>
        <v/>
      </c>
      <c r="J35" s="313"/>
      <c r="K35" s="159"/>
      <c r="L35" s="161"/>
      <c r="M35" s="197"/>
      <c r="N35" s="310"/>
      <c r="O35" s="159"/>
      <c r="P35" s="161"/>
      <c r="Q35" s="159"/>
      <c r="R35" s="162"/>
      <c r="S35" s="165"/>
    </row>
    <row r="36" spans="1:19" s="38" customFormat="1" ht="9.6" customHeight="1" x14ac:dyDescent="0.25">
      <c r="A36" s="277"/>
      <c r="B36" s="306"/>
      <c r="C36" s="306"/>
      <c r="D36" s="306"/>
      <c r="E36" s="617" t="str">
        <f>UPPER(IF($D35="","",VLOOKUP($D35,'1D ELO (3)'!$A$7:$P$23,11)))</f>
        <v/>
      </c>
      <c r="F36" s="618" t="str">
        <f>UPPER(IF($D35="","",VLOOKUP($D35,'1D ELO (3)'!$A$7:$P$23,8)))</f>
        <v/>
      </c>
      <c r="G36" s="618" t="str">
        <f>IF($D35="","",VLOOKUP($D35,'1D ELO (3)'!$A$7:$P$23,9))</f>
        <v/>
      </c>
      <c r="H36" s="619"/>
      <c r="I36" s="618" t="str">
        <f>IF($D35="","",VLOOKUP($D35,'1D ELO (3)'!$A$7:$P$23,10))</f>
        <v/>
      </c>
      <c r="J36" s="307"/>
      <c r="K36" s="159"/>
      <c r="L36" s="161"/>
      <c r="M36" s="281"/>
      <c r="N36" s="315"/>
      <c r="O36" s="159"/>
      <c r="P36" s="161"/>
      <c r="Q36" s="159"/>
      <c r="R36" s="162"/>
      <c r="S36" s="165"/>
    </row>
    <row r="37" spans="1:19" s="38" customFormat="1" ht="9.6" customHeight="1" x14ac:dyDescent="0.25">
      <c r="A37" s="168"/>
      <c r="B37" s="168"/>
      <c r="C37" s="168"/>
      <c r="D37" s="178"/>
      <c r="E37" s="168"/>
      <c r="F37" s="154"/>
      <c r="G37" s="154"/>
      <c r="H37" s="2"/>
      <c r="I37" s="154"/>
      <c r="J37" s="316"/>
      <c r="K37" s="159"/>
      <c r="L37" s="161"/>
      <c r="M37" s="159"/>
      <c r="N37" s="161"/>
      <c r="O37" s="161"/>
      <c r="P37" s="388"/>
      <c r="Q37" s="309" t="str">
        <f>UPPER(IF(OR(P38="a",P38="as"),O21,IF(OR(P38="b",P38="bs"),O53,)))</f>
        <v/>
      </c>
      <c r="R37" s="320"/>
      <c r="S37" s="165"/>
    </row>
    <row r="38" spans="1:19" s="38" customFormat="1" ht="9.6" customHeight="1" x14ac:dyDescent="0.25">
      <c r="A38" s="168"/>
      <c r="B38" s="168"/>
      <c r="C38" s="168"/>
      <c r="D38" s="178"/>
      <c r="E38" s="168"/>
      <c r="F38" s="154"/>
      <c r="G38" s="154"/>
      <c r="H38" s="2"/>
      <c r="I38" s="154"/>
      <c r="J38" s="316"/>
      <c r="K38" s="159"/>
      <c r="L38" s="161"/>
      <c r="M38" s="159"/>
      <c r="N38" s="161"/>
      <c r="O38" s="171"/>
      <c r="P38" s="161"/>
      <c r="Q38" s="309"/>
      <c r="R38" s="320"/>
      <c r="S38" s="165"/>
    </row>
    <row r="39" spans="1:19" s="38" customFormat="1" ht="9.6" customHeight="1" x14ac:dyDescent="0.25">
      <c r="A39" s="168"/>
      <c r="B39" s="168"/>
      <c r="C39" s="168"/>
      <c r="D39" s="178"/>
      <c r="E39" s="168"/>
      <c r="F39" s="154"/>
      <c r="G39" s="154"/>
      <c r="H39" s="2"/>
      <c r="I39" s="154"/>
      <c r="J39" s="316"/>
      <c r="K39" s="159"/>
      <c r="L39" s="161"/>
      <c r="M39" s="159"/>
      <c r="N39" s="161"/>
      <c r="O39" s="171"/>
      <c r="P39" s="161"/>
      <c r="Q39" s="309"/>
      <c r="R39" s="320"/>
      <c r="S39" s="165"/>
    </row>
    <row r="40" spans="1:19" s="38" customFormat="1" ht="9.6" customHeight="1" x14ac:dyDescent="0.25">
      <c r="A40" s="168"/>
      <c r="B40" s="168"/>
      <c r="C40" s="168"/>
      <c r="D40" s="178"/>
      <c r="E40" s="168"/>
      <c r="F40" s="154"/>
      <c r="G40" s="154"/>
      <c r="H40" s="2"/>
      <c r="I40" s="154"/>
      <c r="J40" s="316"/>
      <c r="K40" s="159"/>
      <c r="L40" s="161"/>
      <c r="M40" s="159"/>
      <c r="N40" s="161"/>
      <c r="O40" s="171"/>
      <c r="P40" s="161"/>
      <c r="Q40" s="309"/>
      <c r="R40" s="320"/>
      <c r="S40" s="165"/>
    </row>
    <row r="41" spans="1:19" s="38" customFormat="1" ht="9.6" customHeight="1" x14ac:dyDescent="0.25">
      <c r="A41" s="168"/>
      <c r="B41" s="168"/>
      <c r="C41" s="168"/>
      <c r="D41" s="178"/>
      <c r="E41" s="168"/>
      <c r="F41" s="154"/>
      <c r="G41" s="154"/>
      <c r="H41" s="2"/>
      <c r="I41" s="154"/>
      <c r="J41" s="316"/>
      <c r="K41" s="159"/>
      <c r="L41" s="161"/>
      <c r="M41" s="159"/>
      <c r="N41" s="161"/>
      <c r="O41" s="171"/>
      <c r="P41" s="161"/>
      <c r="Q41" s="309"/>
      <c r="R41" s="320"/>
      <c r="S41" s="165"/>
    </row>
    <row r="42" spans="1:19" s="38" customFormat="1" ht="9.6" customHeight="1" x14ac:dyDescent="0.25">
      <c r="A42" s="168"/>
      <c r="B42" s="168"/>
      <c r="C42" s="168"/>
      <c r="D42" s="178"/>
      <c r="E42" s="168"/>
      <c r="F42" s="154"/>
      <c r="G42" s="154"/>
      <c r="H42" s="2"/>
      <c r="I42" s="154"/>
      <c r="J42" s="316"/>
      <c r="K42" s="159"/>
      <c r="L42" s="161"/>
      <c r="M42" s="159"/>
      <c r="N42" s="161"/>
      <c r="O42" s="171"/>
      <c r="P42" s="161"/>
      <c r="Q42" s="309"/>
      <c r="R42" s="320"/>
      <c r="S42" s="165"/>
    </row>
    <row r="43" spans="1:19" s="38" customFormat="1" ht="9.6" customHeight="1" x14ac:dyDescent="0.25">
      <c r="A43" s="168"/>
      <c r="B43" s="168"/>
      <c r="C43" s="168"/>
      <c r="D43" s="178"/>
      <c r="E43" s="168"/>
      <c r="F43" s="154"/>
      <c r="G43" s="154"/>
      <c r="H43" s="2"/>
      <c r="I43" s="154"/>
      <c r="J43" s="316"/>
      <c r="K43" s="159"/>
      <c r="L43" s="161"/>
      <c r="M43" s="159"/>
      <c r="N43" s="161"/>
      <c r="O43" s="171"/>
      <c r="P43" s="161"/>
      <c r="Q43" s="309"/>
      <c r="R43" s="320"/>
      <c r="S43" s="165"/>
    </row>
    <row r="44" spans="1:19" s="38" customFormat="1" ht="9.6" customHeight="1" x14ac:dyDescent="0.25">
      <c r="A44" s="168"/>
      <c r="B44" s="168"/>
      <c r="C44" s="168"/>
      <c r="D44" s="178"/>
      <c r="E44" s="168"/>
      <c r="F44" s="154"/>
      <c r="G44" s="154"/>
      <c r="H44" s="2"/>
      <c r="I44" s="154"/>
      <c r="J44" s="316"/>
      <c r="K44" s="159"/>
      <c r="L44" s="161"/>
      <c r="M44" s="159"/>
      <c r="N44" s="161"/>
      <c r="O44" s="171"/>
      <c r="P44" s="161"/>
      <c r="Q44" s="309"/>
      <c r="R44" s="320"/>
      <c r="S44" s="165"/>
    </row>
    <row r="45" spans="1:19" s="38" customFormat="1" ht="9.6" customHeight="1" x14ac:dyDescent="0.25">
      <c r="A45" s="168"/>
      <c r="B45" s="168"/>
      <c r="C45" s="168"/>
      <c r="D45" s="178"/>
      <c r="E45" s="168"/>
      <c r="F45" s="154"/>
      <c r="G45" s="154"/>
      <c r="H45" s="2"/>
      <c r="I45" s="154"/>
      <c r="J45" s="316"/>
      <c r="K45" s="159"/>
      <c r="L45" s="161"/>
      <c r="M45" s="159"/>
      <c r="N45" s="161"/>
      <c r="O45" s="171"/>
      <c r="P45" s="161"/>
      <c r="Q45" s="309"/>
      <c r="R45" s="320"/>
      <c r="S45" s="165"/>
    </row>
    <row r="46" spans="1:19" s="38" customFormat="1" ht="9.6" customHeight="1" x14ac:dyDescent="0.25">
      <c r="A46" s="168"/>
      <c r="B46" s="168"/>
      <c r="C46" s="168"/>
      <c r="D46" s="178"/>
      <c r="E46" s="168"/>
      <c r="F46" s="154"/>
      <c r="G46" s="154"/>
      <c r="H46" s="2"/>
      <c r="I46" s="154"/>
      <c r="J46" s="316"/>
      <c r="K46" s="159"/>
      <c r="L46" s="161"/>
      <c r="M46" s="159"/>
      <c r="N46" s="161"/>
      <c r="O46" s="171"/>
      <c r="P46" s="161"/>
      <c r="Q46" s="309"/>
      <c r="R46" s="320"/>
      <c r="S46" s="165"/>
    </row>
    <row r="47" spans="1:19" s="38" customFormat="1" ht="9.6" customHeight="1" x14ac:dyDescent="0.25">
      <c r="A47" s="168"/>
      <c r="B47" s="168"/>
      <c r="C47" s="168"/>
      <c r="D47" s="178"/>
      <c r="E47" s="168"/>
      <c r="F47" s="154"/>
      <c r="G47" s="154"/>
      <c r="H47" s="2"/>
      <c r="I47" s="154"/>
      <c r="J47" s="316"/>
      <c r="K47" s="159"/>
      <c r="L47" s="161"/>
      <c r="M47" s="159"/>
      <c r="N47" s="161"/>
      <c r="O47" s="171"/>
      <c r="P47" s="161"/>
      <c r="Q47" s="309"/>
      <c r="R47" s="320"/>
      <c r="S47" s="165"/>
    </row>
    <row r="48" spans="1:19" s="38" customFormat="1" ht="9.6" customHeight="1" x14ac:dyDescent="0.25">
      <c r="A48" s="168"/>
      <c r="B48" s="168"/>
      <c r="C48" s="168"/>
      <c r="D48" s="178"/>
      <c r="E48" s="168"/>
      <c r="F48" s="154"/>
      <c r="G48" s="154"/>
      <c r="H48" s="2"/>
      <c r="I48" s="154"/>
      <c r="J48" s="316"/>
      <c r="K48" s="159"/>
      <c r="L48" s="161"/>
      <c r="M48" s="159"/>
      <c r="N48" s="161"/>
      <c r="O48" s="171"/>
      <c r="P48" s="161"/>
      <c r="Q48" s="309"/>
      <c r="R48" s="320"/>
      <c r="S48" s="165"/>
    </row>
    <row r="49" spans="1:19" s="38" customFormat="1" ht="9.6" customHeight="1" x14ac:dyDescent="0.25">
      <c r="A49" s="168"/>
      <c r="B49" s="168"/>
      <c r="C49" s="168"/>
      <c r="D49" s="178"/>
      <c r="E49" s="168"/>
      <c r="F49" s="154"/>
      <c r="G49" s="154"/>
      <c r="H49" s="2"/>
      <c r="I49" s="154"/>
      <c r="J49" s="316"/>
      <c r="K49" s="159"/>
      <c r="L49" s="161"/>
      <c r="M49" s="159"/>
      <c r="N49" s="161"/>
      <c r="O49" s="171"/>
      <c r="P49" s="161"/>
      <c r="Q49" s="309"/>
      <c r="R49" s="320"/>
      <c r="S49" s="165"/>
    </row>
    <row r="50" spans="1:19" s="38" customFormat="1" ht="9.6" customHeight="1" x14ac:dyDescent="0.25">
      <c r="A50" s="168"/>
      <c r="B50" s="168"/>
      <c r="C50" s="168"/>
      <c r="D50" s="178"/>
      <c r="E50" s="168"/>
      <c r="F50" s="154"/>
      <c r="G50" s="154"/>
      <c r="H50" s="2"/>
      <c r="I50" s="154"/>
      <c r="J50" s="316"/>
      <c r="K50" s="159"/>
      <c r="L50" s="161"/>
      <c r="M50" s="159"/>
      <c r="N50" s="161"/>
      <c r="O50" s="171"/>
      <c r="P50" s="161"/>
      <c r="Q50" s="309"/>
      <c r="R50" s="320"/>
      <c r="S50" s="165"/>
    </row>
    <row r="51" spans="1:19" s="38" customFormat="1" ht="9.6" customHeight="1" x14ac:dyDescent="0.25">
      <c r="A51" s="168"/>
      <c r="B51" s="168"/>
      <c r="C51" s="168"/>
      <c r="D51" s="178"/>
      <c r="E51" s="168"/>
      <c r="F51" s="154"/>
      <c r="G51" s="154"/>
      <c r="H51" s="2"/>
      <c r="I51" s="154"/>
      <c r="J51" s="316"/>
      <c r="K51" s="159"/>
      <c r="L51" s="161"/>
      <c r="M51" s="159"/>
      <c r="N51" s="161"/>
      <c r="O51" s="171"/>
      <c r="P51" s="161"/>
      <c r="Q51" s="309"/>
      <c r="R51" s="320"/>
      <c r="S51" s="165"/>
    </row>
    <row r="52" spans="1:19" s="38" customFormat="1" ht="9.6" customHeight="1" x14ac:dyDescent="0.25">
      <c r="A52" s="168"/>
      <c r="B52" s="168"/>
      <c r="C52" s="168"/>
      <c r="D52" s="178"/>
      <c r="E52" s="168"/>
      <c r="F52" s="154"/>
      <c r="G52" s="154"/>
      <c r="H52" s="2"/>
      <c r="I52" s="154"/>
      <c r="J52" s="316"/>
      <c r="K52" s="159"/>
      <c r="L52" s="161"/>
      <c r="M52" s="159"/>
      <c r="N52" s="161"/>
      <c r="O52" s="171"/>
      <c r="P52" s="161"/>
      <c r="Q52" s="309"/>
      <c r="R52" s="320"/>
      <c r="S52" s="165"/>
    </row>
    <row r="53" spans="1:19" s="38" customFormat="1" ht="9.6" customHeight="1" x14ac:dyDescent="0.25">
      <c r="A53" s="168"/>
      <c r="B53" s="168"/>
      <c r="C53" s="168"/>
      <c r="D53" s="178"/>
      <c r="E53" s="168"/>
      <c r="F53" s="154"/>
      <c r="G53" s="154"/>
      <c r="H53" s="2"/>
      <c r="I53" s="154"/>
      <c r="J53" s="316"/>
      <c r="K53" s="159"/>
      <c r="L53" s="161"/>
      <c r="M53" s="159"/>
      <c r="N53" s="161"/>
      <c r="O53" s="171"/>
      <c r="P53" s="161"/>
      <c r="Q53" s="309"/>
      <c r="R53" s="320"/>
      <c r="S53" s="165"/>
    </row>
    <row r="54" spans="1:19" s="38" customFormat="1" ht="9.6" customHeight="1" x14ac:dyDescent="0.25">
      <c r="A54" s="168"/>
      <c r="B54" s="168"/>
      <c r="C54" s="168"/>
      <c r="D54" s="178"/>
      <c r="E54" s="168"/>
      <c r="F54" s="154"/>
      <c r="G54" s="154"/>
      <c r="H54" s="2"/>
      <c r="I54" s="154"/>
      <c r="J54" s="316"/>
      <c r="K54" s="159"/>
      <c r="L54" s="161"/>
      <c r="M54" s="159"/>
      <c r="N54" s="161"/>
      <c r="O54" s="171"/>
      <c r="P54" s="161"/>
      <c r="Q54" s="309"/>
      <c r="R54" s="320"/>
      <c r="S54" s="165"/>
    </row>
    <row r="55" spans="1:19" s="38" customFormat="1" ht="9.6" customHeight="1" x14ac:dyDescent="0.25">
      <c r="A55" s="168"/>
      <c r="B55" s="168"/>
      <c r="C55" s="168"/>
      <c r="D55" s="178"/>
      <c r="E55" s="168"/>
      <c r="F55" s="154"/>
      <c r="G55" s="154"/>
      <c r="H55" s="2"/>
      <c r="I55" s="154"/>
      <c r="J55" s="316"/>
      <c r="K55" s="159"/>
      <c r="L55" s="161"/>
      <c r="M55" s="159"/>
      <c r="N55" s="161"/>
      <c r="O55" s="171"/>
      <c r="P55" s="161"/>
      <c r="Q55" s="309"/>
      <c r="R55" s="320"/>
      <c r="S55" s="165"/>
    </row>
    <row r="56" spans="1:19" s="38" customFormat="1" ht="9.6" customHeight="1" x14ac:dyDescent="0.25">
      <c r="A56" s="168"/>
      <c r="B56" s="168"/>
      <c r="C56" s="168"/>
      <c r="D56" s="178"/>
      <c r="E56" s="168"/>
      <c r="F56" s="154"/>
      <c r="G56" s="154"/>
      <c r="H56" s="2"/>
      <c r="I56" s="154"/>
      <c r="J56" s="316"/>
      <c r="K56" s="159"/>
      <c r="L56" s="161"/>
      <c r="M56" s="159"/>
      <c r="N56" s="161"/>
      <c r="O56" s="171"/>
      <c r="P56" s="161"/>
      <c r="Q56" s="309"/>
      <c r="R56" s="320"/>
      <c r="S56" s="165"/>
    </row>
    <row r="57" spans="1:19" s="38" customFormat="1" ht="9.6" customHeight="1" x14ac:dyDescent="0.25">
      <c r="A57" s="168"/>
      <c r="B57" s="168"/>
      <c r="C57" s="168"/>
      <c r="D57" s="178"/>
      <c r="E57" s="168"/>
      <c r="F57" s="154"/>
      <c r="G57" s="154"/>
      <c r="H57" s="2"/>
      <c r="I57" s="154"/>
      <c r="J57" s="316"/>
      <c r="K57" s="159"/>
      <c r="L57" s="161"/>
      <c r="M57" s="159"/>
      <c r="N57" s="161"/>
      <c r="O57" s="171"/>
      <c r="P57" s="161"/>
      <c r="Q57" s="309"/>
      <c r="R57" s="320"/>
      <c r="S57" s="165"/>
    </row>
    <row r="58" spans="1:19" s="38" customFormat="1" ht="9.6" customHeight="1" x14ac:dyDescent="0.25">
      <c r="A58" s="168"/>
      <c r="B58" s="168"/>
      <c r="C58" s="168"/>
      <c r="D58" s="178"/>
      <c r="E58" s="168"/>
      <c r="F58" s="154"/>
      <c r="G58" s="154"/>
      <c r="H58" s="2"/>
      <c r="I58" s="154"/>
      <c r="J58" s="316"/>
      <c r="K58" s="159"/>
      <c r="L58" s="161"/>
      <c r="M58" s="159"/>
      <c r="N58" s="161"/>
      <c r="O58" s="171"/>
      <c r="P58" s="161"/>
      <c r="Q58" s="309"/>
      <c r="R58" s="320"/>
      <c r="S58" s="165"/>
    </row>
    <row r="59" spans="1:19" s="38" customFormat="1" ht="9.6" customHeight="1" x14ac:dyDescent="0.25">
      <c r="A59" s="168"/>
      <c r="B59" s="168"/>
      <c r="C59" s="168"/>
      <c r="D59" s="178"/>
      <c r="E59" s="168"/>
      <c r="F59" s="154"/>
      <c r="G59" s="154"/>
      <c r="H59" s="2"/>
      <c r="I59" s="154"/>
      <c r="J59" s="316"/>
      <c r="K59" s="159"/>
      <c r="L59" s="161"/>
      <c r="M59" s="159"/>
      <c r="N59" s="161"/>
      <c r="O59" s="171"/>
      <c r="P59" s="161"/>
      <c r="Q59" s="309"/>
      <c r="R59" s="320"/>
      <c r="S59" s="165"/>
    </row>
    <row r="60" spans="1:19" s="38" customFormat="1" ht="9.6" customHeight="1" x14ac:dyDescent="0.25">
      <c r="A60" s="168"/>
      <c r="B60" s="168"/>
      <c r="C60" s="168"/>
      <c r="D60" s="178"/>
      <c r="E60" s="168"/>
      <c r="F60" s="154"/>
      <c r="G60" s="154"/>
      <c r="H60" s="2"/>
      <c r="I60" s="154"/>
      <c r="J60" s="316"/>
      <c r="K60" s="159"/>
      <c r="L60" s="161"/>
      <c r="M60" s="159"/>
      <c r="N60" s="161"/>
      <c r="O60" s="171"/>
      <c r="P60" s="161"/>
      <c r="Q60" s="309"/>
      <c r="R60" s="320"/>
      <c r="S60" s="165"/>
    </row>
    <row r="61" spans="1:19" s="38" customFormat="1" ht="9.6" customHeight="1" x14ac:dyDescent="0.25">
      <c r="A61" s="168"/>
      <c r="B61" s="168"/>
      <c r="C61" s="168"/>
      <c r="D61" s="178"/>
      <c r="E61" s="168"/>
      <c r="F61" s="154"/>
      <c r="G61" s="154"/>
      <c r="H61" s="2"/>
      <c r="I61" s="154"/>
      <c r="J61" s="316"/>
      <c r="K61" s="159"/>
      <c r="L61" s="161"/>
      <c r="M61" s="159"/>
      <c r="N61" s="161"/>
      <c r="O61" s="171"/>
      <c r="P61" s="161"/>
      <c r="Q61" s="309"/>
      <c r="R61" s="320"/>
      <c r="S61" s="165"/>
    </row>
    <row r="62" spans="1:19" s="38" customFormat="1" ht="9.6" customHeight="1" x14ac:dyDescent="0.25">
      <c r="A62" s="168"/>
      <c r="B62" s="168"/>
      <c r="C62" s="168"/>
      <c r="D62" s="178"/>
      <c r="E62" s="168"/>
      <c r="F62" s="154"/>
      <c r="G62" s="154"/>
      <c r="H62" s="2"/>
      <c r="I62" s="154"/>
      <c r="J62" s="316"/>
      <c r="K62" s="159"/>
      <c r="L62" s="161"/>
      <c r="M62" s="159"/>
      <c r="N62" s="161"/>
      <c r="O62" s="171"/>
      <c r="P62" s="161"/>
      <c r="Q62" s="309"/>
      <c r="R62" s="320"/>
      <c r="S62" s="165"/>
    </row>
    <row r="63" spans="1:19" s="38" customFormat="1" ht="9.6" customHeight="1" x14ac:dyDescent="0.25">
      <c r="A63" s="168"/>
      <c r="B63" s="168"/>
      <c r="C63" s="168"/>
      <c r="D63" s="178"/>
      <c r="E63" s="168"/>
      <c r="F63" s="154"/>
      <c r="G63" s="154"/>
      <c r="H63" s="2"/>
      <c r="I63" s="154"/>
      <c r="J63" s="316"/>
      <c r="K63" s="159"/>
      <c r="L63" s="161"/>
      <c r="M63" s="159"/>
      <c r="N63" s="161"/>
      <c r="O63" s="171"/>
      <c r="P63" s="161"/>
      <c r="Q63" s="309"/>
      <c r="R63" s="320"/>
      <c r="S63" s="165"/>
    </row>
    <row r="64" spans="1:19" s="38" customFormat="1" ht="9.6" customHeight="1" x14ac:dyDescent="0.25">
      <c r="A64" s="168"/>
      <c r="B64" s="168"/>
      <c r="C64" s="168"/>
      <c r="D64" s="178"/>
      <c r="E64" s="168"/>
      <c r="F64" s="154"/>
      <c r="G64" s="154"/>
      <c r="H64" s="2"/>
      <c r="I64" s="154"/>
      <c r="J64" s="316"/>
      <c r="K64" s="159"/>
      <c r="L64" s="161"/>
      <c r="M64" s="159"/>
      <c r="N64" s="161"/>
      <c r="O64" s="171"/>
      <c r="P64" s="161"/>
      <c r="Q64" s="309"/>
      <c r="R64" s="320"/>
      <c r="S64" s="165"/>
    </row>
    <row r="65" spans="1:19" s="38" customFormat="1" ht="9.6" customHeight="1" x14ac:dyDescent="0.25">
      <c r="A65" s="168"/>
      <c r="B65" s="168"/>
      <c r="C65" s="168"/>
      <c r="D65" s="178"/>
      <c r="E65" s="168"/>
      <c r="F65" s="154"/>
      <c r="G65" s="154"/>
      <c r="H65" s="2"/>
      <c r="I65" s="154"/>
      <c r="J65" s="316"/>
      <c r="K65" s="159"/>
      <c r="L65" s="161"/>
      <c r="M65" s="159"/>
      <c r="N65" s="161"/>
      <c r="O65" s="171"/>
      <c r="P65" s="161"/>
      <c r="Q65" s="309"/>
      <c r="R65" s="320"/>
      <c r="S65" s="165"/>
    </row>
    <row r="66" spans="1:19" s="38" customFormat="1" ht="9.6" customHeight="1" x14ac:dyDescent="0.25">
      <c r="A66" s="168"/>
      <c r="B66" s="168"/>
      <c r="C66" s="168"/>
      <c r="D66" s="178"/>
      <c r="E66" s="168"/>
      <c r="F66" s="154"/>
      <c r="G66" s="154"/>
      <c r="H66" s="2"/>
      <c r="I66" s="154"/>
      <c r="J66" s="316"/>
      <c r="K66" s="159"/>
      <c r="L66" s="161"/>
      <c r="M66" s="159"/>
      <c r="N66" s="161"/>
      <c r="O66" s="171"/>
      <c r="P66" s="161"/>
      <c r="Q66" s="309"/>
      <c r="R66" s="320"/>
      <c r="S66" s="165"/>
    </row>
    <row r="67" spans="1:19" s="38" customFormat="1" ht="9.6" customHeight="1" x14ac:dyDescent="0.25">
      <c r="A67" s="168"/>
      <c r="B67" s="168"/>
      <c r="C67" s="168"/>
      <c r="D67" s="178"/>
      <c r="E67" s="168"/>
      <c r="F67" s="154"/>
      <c r="G67" s="154"/>
      <c r="H67" s="2"/>
      <c r="I67" s="154"/>
      <c r="J67" s="316"/>
      <c r="K67" s="159"/>
      <c r="L67" s="161"/>
      <c r="M67" s="159"/>
      <c r="N67" s="161"/>
      <c r="O67" s="171"/>
      <c r="P67" s="161"/>
      <c r="Q67" s="309"/>
      <c r="R67" s="320"/>
      <c r="S67" s="165"/>
    </row>
    <row r="68" spans="1:19" s="38" customFormat="1" ht="9.6" customHeight="1" x14ac:dyDescent="0.25">
      <c r="A68" s="168"/>
      <c r="B68" s="168"/>
      <c r="C68" s="168"/>
      <c r="D68" s="178"/>
      <c r="E68" s="168"/>
      <c r="F68" s="154"/>
      <c r="G68" s="154"/>
      <c r="H68" s="2"/>
      <c r="I68" s="154"/>
      <c r="J68" s="316"/>
      <c r="K68" s="159"/>
      <c r="L68" s="161"/>
      <c r="M68" s="159"/>
      <c r="N68" s="161"/>
      <c r="O68" s="171"/>
      <c r="P68" s="161"/>
      <c r="Q68" s="309"/>
      <c r="R68" s="320"/>
      <c r="S68" s="165"/>
    </row>
    <row r="69" spans="1:19" s="38" customFormat="1" ht="9.6" customHeight="1" x14ac:dyDescent="0.25">
      <c r="A69" s="324"/>
      <c r="B69" s="325"/>
      <c r="C69" s="325"/>
      <c r="D69" s="326"/>
      <c r="E69" s="325"/>
      <c r="F69" s="195"/>
      <c r="G69" s="195"/>
      <c r="H69" s="151"/>
      <c r="I69" s="195"/>
      <c r="J69" s="327"/>
      <c r="K69" s="163"/>
      <c r="L69" s="164"/>
      <c r="M69" s="163"/>
      <c r="N69" s="164"/>
      <c r="O69" s="163"/>
      <c r="P69" s="164"/>
      <c r="Q69" s="163"/>
      <c r="R69" s="164"/>
      <c r="S69" s="165"/>
    </row>
    <row r="70" spans="1:19" s="2" customFormat="1" ht="6" customHeight="1" x14ac:dyDescent="0.25">
      <c r="A70" s="324"/>
      <c r="B70" s="325"/>
      <c r="C70" s="325"/>
      <c r="D70" s="326"/>
      <c r="E70" s="325"/>
      <c r="F70" s="195"/>
      <c r="G70" s="195"/>
      <c r="H70" s="151"/>
      <c r="I70" s="195"/>
      <c r="J70" s="327"/>
      <c r="K70" s="163"/>
      <c r="L70" s="164"/>
      <c r="M70" s="202"/>
      <c r="N70" s="203"/>
      <c r="O70" s="202"/>
      <c r="P70" s="203"/>
      <c r="Q70" s="202"/>
      <c r="R70" s="203"/>
      <c r="S70" s="204"/>
    </row>
    <row r="71" spans="1:19" s="18" customFormat="1" ht="10.5" customHeight="1" x14ac:dyDescent="0.25">
      <c r="A71" s="205" t="s">
        <v>105</v>
      </c>
      <c r="B71" s="206"/>
      <c r="C71" s="207"/>
      <c r="D71" s="208" t="s">
        <v>6</v>
      </c>
      <c r="E71" s="206"/>
      <c r="F71" s="209" t="s">
        <v>155</v>
      </c>
      <c r="G71" s="209"/>
      <c r="H71" s="209"/>
      <c r="I71" s="278"/>
      <c r="J71" s="209" t="s">
        <v>6</v>
      </c>
      <c r="K71" s="209" t="s">
        <v>108</v>
      </c>
      <c r="L71" s="212"/>
      <c r="M71" s="209" t="s">
        <v>109</v>
      </c>
      <c r="N71" s="213"/>
      <c r="O71" s="214" t="s">
        <v>156</v>
      </c>
      <c r="P71" s="214"/>
      <c r="Q71" s="215"/>
      <c r="R71" s="216"/>
    </row>
    <row r="72" spans="1:19" s="18" customFormat="1" ht="9" customHeight="1" x14ac:dyDescent="0.25">
      <c r="A72" s="218" t="s">
        <v>158</v>
      </c>
      <c r="B72" s="217"/>
      <c r="C72" s="219"/>
      <c r="D72" s="220">
        <v>1</v>
      </c>
      <c r="E72" s="412"/>
      <c r="F72" s="91">
        <f>IF(D72&gt;$R$79,,UPPER(VLOOKUP(D72,'1D ELO (3)'!$A$7:$L$23,2)))</f>
        <v>0</v>
      </c>
      <c r="G72" s="89"/>
      <c r="H72" s="89"/>
      <c r="I72" s="328"/>
      <c r="J72" s="329" t="s">
        <v>7</v>
      </c>
      <c r="K72" s="217"/>
      <c r="L72" s="223"/>
      <c r="M72" s="217"/>
      <c r="N72" s="224"/>
      <c r="O72" s="225" t="s">
        <v>157</v>
      </c>
      <c r="P72" s="226"/>
      <c r="Q72" s="226"/>
      <c r="R72" s="227"/>
    </row>
    <row r="73" spans="1:19" s="18" customFormat="1" ht="9" customHeight="1" x14ac:dyDescent="0.25">
      <c r="A73" s="232" t="s">
        <v>159</v>
      </c>
      <c r="B73" s="230"/>
      <c r="C73" s="233"/>
      <c r="D73" s="220"/>
      <c r="E73" s="412"/>
      <c r="F73" s="91">
        <f>IF(D72&gt;$R$79,,UPPER(VLOOKUP(D72,'1D ELO (3)'!$A$7:$L$23,8)))</f>
        <v>0</v>
      </c>
      <c r="G73" s="89"/>
      <c r="H73" s="89"/>
      <c r="I73" s="328"/>
      <c r="J73" s="329"/>
      <c r="K73" s="217"/>
      <c r="L73" s="223"/>
      <c r="M73" s="217"/>
      <c r="N73" s="224"/>
      <c r="O73" s="230"/>
      <c r="P73" s="229"/>
      <c r="Q73" s="230"/>
      <c r="R73" s="231"/>
    </row>
    <row r="74" spans="1:19" s="18" customFormat="1" ht="9" customHeight="1" x14ac:dyDescent="0.25">
      <c r="A74" s="374"/>
      <c r="B74" s="375"/>
      <c r="C74" s="376"/>
      <c r="D74" s="220">
        <v>2</v>
      </c>
      <c r="E74" s="146"/>
      <c r="F74" s="91">
        <f>IF(D74&gt;$R$79,,UPPER(VLOOKUP(D74,'1D ELO (3)'!$A$7:$L$23,2)))</f>
        <v>0</v>
      </c>
      <c r="G74" s="89"/>
      <c r="H74" s="89"/>
      <c r="I74" s="328"/>
      <c r="J74" s="329" t="s">
        <v>8</v>
      </c>
      <c r="K74" s="217"/>
      <c r="L74" s="223"/>
      <c r="M74" s="217"/>
      <c r="N74" s="224"/>
      <c r="O74" s="225" t="s">
        <v>112</v>
      </c>
      <c r="P74" s="226"/>
      <c r="Q74" s="226"/>
      <c r="R74" s="227"/>
    </row>
    <row r="75" spans="1:19" s="18" customFormat="1" ht="9" customHeight="1" x14ac:dyDescent="0.25">
      <c r="A75" s="234"/>
      <c r="B75" s="146"/>
      <c r="C75" s="235"/>
      <c r="D75" s="390"/>
      <c r="E75" s="146"/>
      <c r="F75" s="237">
        <f>IF(D74&gt;$R$79,,UPPER(VLOOKUP(D74,'1D ELO (3)'!$A$7:$L$23,8)))</f>
        <v>0</v>
      </c>
      <c r="G75" s="330"/>
      <c r="H75" s="330"/>
      <c r="I75" s="331"/>
      <c r="J75" s="329"/>
      <c r="K75" s="217"/>
      <c r="L75" s="223"/>
      <c r="M75" s="217"/>
      <c r="N75" s="224"/>
      <c r="O75" s="217"/>
      <c r="P75" s="223"/>
      <c r="Q75" s="217"/>
      <c r="R75" s="224"/>
    </row>
    <row r="76" spans="1:19" s="18" customFormat="1" ht="9" customHeight="1" x14ac:dyDescent="0.25">
      <c r="A76" s="361"/>
      <c r="B76" s="377"/>
      <c r="C76" s="378"/>
      <c r="D76" s="147"/>
      <c r="E76" s="377"/>
      <c r="F76" s="25"/>
      <c r="G76" s="24"/>
      <c r="H76" s="24"/>
      <c r="I76" s="391"/>
      <c r="J76" s="329" t="s">
        <v>9</v>
      </c>
      <c r="K76" s="217"/>
      <c r="L76" s="223"/>
      <c r="M76" s="217"/>
      <c r="N76" s="224"/>
      <c r="O76" s="230"/>
      <c r="P76" s="229"/>
      <c r="Q76" s="230"/>
      <c r="R76" s="231"/>
    </row>
    <row r="77" spans="1:19" s="18" customFormat="1" ht="9" customHeight="1" x14ac:dyDescent="0.25">
      <c r="A77" s="362"/>
      <c r="B77" s="24"/>
      <c r="C77" s="235"/>
      <c r="D77" s="147"/>
      <c r="E77" s="146"/>
      <c r="F77" s="25"/>
      <c r="G77" s="24"/>
      <c r="H77" s="24"/>
      <c r="I77" s="391"/>
      <c r="J77" s="329"/>
      <c r="K77" s="217"/>
      <c r="L77" s="223"/>
      <c r="M77" s="217"/>
      <c r="N77" s="224"/>
      <c r="O77" s="225" t="s">
        <v>92</v>
      </c>
      <c r="P77" s="226"/>
      <c r="Q77" s="226"/>
      <c r="R77" s="227"/>
    </row>
    <row r="78" spans="1:19" s="18" customFormat="1" ht="9" customHeight="1" x14ac:dyDescent="0.25">
      <c r="A78" s="362"/>
      <c r="B78" s="24"/>
      <c r="C78" s="372"/>
      <c r="D78" s="147"/>
      <c r="E78" s="299"/>
      <c r="F78" s="25"/>
      <c r="G78" s="24"/>
      <c r="H78" s="24"/>
      <c r="I78" s="391"/>
      <c r="J78" s="329" t="s">
        <v>10</v>
      </c>
      <c r="K78" s="217"/>
      <c r="L78" s="223"/>
      <c r="M78" s="217"/>
      <c r="N78" s="224"/>
      <c r="O78" s="217"/>
      <c r="P78" s="223"/>
      <c r="Q78" s="217"/>
      <c r="R78" s="224"/>
    </row>
    <row r="79" spans="1:19" s="18" customFormat="1" ht="9" customHeight="1" x14ac:dyDescent="0.25">
      <c r="A79" s="363"/>
      <c r="B79" s="360"/>
      <c r="C79" s="373"/>
      <c r="D79" s="385"/>
      <c r="E79" s="413"/>
      <c r="F79" s="383"/>
      <c r="G79" s="360"/>
      <c r="H79" s="360"/>
      <c r="I79" s="392"/>
      <c r="J79" s="332"/>
      <c r="K79" s="230"/>
      <c r="L79" s="229"/>
      <c r="M79" s="230"/>
      <c r="N79" s="231"/>
      <c r="O79" s="230" t="str">
        <f>R4</f>
        <v>Kovács Zoltán</v>
      </c>
      <c r="P79" s="229"/>
      <c r="Q79" s="230"/>
      <c r="R79" s="333">
        <f>MIN(4,'1D ELO (3)'!$P$5)</f>
        <v>0</v>
      </c>
    </row>
    <row r="80" spans="1:19" ht="15.75" customHeight="1" x14ac:dyDescent="0.25"/>
    <row r="81" ht="9" customHeight="1" x14ac:dyDescent="0.25"/>
  </sheetData>
  <mergeCells count="1">
    <mergeCell ref="A4:C4"/>
  </mergeCells>
  <conditionalFormatting sqref="D7 D11 D15 D19 D23 D27 D31 D35">
    <cfRule type="cellIs" dxfId="381" priority="1" stopIfTrue="1" operator="lessThan">
      <formula>3</formula>
    </cfRule>
  </conditionalFormatting>
  <conditionalFormatting sqref="E7:F7 E11:F11 E15:F15 E19:F19 E23:F23 E27:F27 E31:F31 E35:F35">
    <cfRule type="cellIs" dxfId="380" priority="2" stopIfTrue="1" operator="equal">
      <formula>"Bye"</formula>
    </cfRule>
  </conditionalFormatting>
  <conditionalFormatting sqref="I10 K14 I18 M22 I26 K30 I34 O38:O68">
    <cfRule type="expression" dxfId="379" priority="8" stopIfTrue="1">
      <formula>AND($O$1="CU",I10="Umpire")</formula>
    </cfRule>
    <cfRule type="expression" dxfId="378" priority="9" stopIfTrue="1">
      <formula>AND($O$1="CU",I10&lt;&gt;"Umpire",J10&lt;&gt;"")</formula>
    </cfRule>
    <cfRule type="expression" dxfId="377" priority="10" stopIfTrue="1">
      <formula>AND($O$1="CU",I10&lt;&gt;"Umpire")</formula>
    </cfRule>
  </conditionalFormatting>
  <conditionalFormatting sqref="J10 L14 J18 N22 J26 L30 J34">
    <cfRule type="expression" dxfId="376" priority="3" stopIfTrue="1">
      <formula>$O$1="CU"</formula>
    </cfRule>
  </conditionalFormatting>
  <conditionalFormatting sqref="K9 M13 K17 O21 K25 M29 K33 Q37">
    <cfRule type="expression" dxfId="375" priority="6" stopIfTrue="1">
      <formula>J10="as"</formula>
    </cfRule>
    <cfRule type="expression" dxfId="374" priority="7" stopIfTrue="1">
      <formula>J10="bs"</formula>
    </cfRule>
  </conditionalFormatting>
  <conditionalFormatting sqref="K10 M14 K18 O22 K26 M30 K34 Q38:Q68">
    <cfRule type="expression" dxfId="373" priority="4" stopIfTrue="1">
      <formula>J10="as"</formula>
    </cfRule>
    <cfRule type="expression" dxfId="372" priority="5" stopIfTrue="1">
      <formula>J10="bs"</formula>
    </cfRule>
  </conditionalFormatting>
  <dataValidations count="1">
    <dataValidation type="list" allowBlank="1" showInputMessage="1" sqref="I10 O38:O68 I34 K14 I26 M22 I18 K30" xr:uid="{7EA854FD-CFD5-4C64-B142-357E0891E118}">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94273"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694274"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A084A-EE7B-435F-AC7B-B9C03B087A46}">
  <sheetPr codeName="Sheet34">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4.33203125" customWidth="1"/>
    <col min="5" max="5" width="7" customWidth="1"/>
    <col min="6" max="6" width="12.6640625" customWidth="1"/>
    <col min="7" max="7" width="2.6640625" customWidth="1"/>
    <col min="8" max="8" width="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20" max="20" width="8.6640625" customWidth="1"/>
    <col min="21" max="21" width="8.88671875" hidden="1" customWidth="1"/>
    <col min="22" max="22" width="5.6640625" customWidth="1"/>
  </cols>
  <sheetData>
    <row r="1" spans="1:21" s="132" customFormat="1" ht="21.75" customHeight="1" x14ac:dyDescent="0.4">
      <c r="A1" s="92" t="str">
        <f>Altalanos!$A$6</f>
        <v>Diákolimpiai Döntő</v>
      </c>
      <c r="B1" s="134"/>
      <c r="I1" s="379"/>
      <c r="J1" s="133"/>
      <c r="K1" s="293" t="s">
        <v>145</v>
      </c>
      <c r="L1" s="293"/>
      <c r="M1" s="294"/>
      <c r="N1" s="133"/>
      <c r="O1" s="133"/>
      <c r="P1" s="133" t="s">
        <v>3</v>
      </c>
      <c r="R1" s="133"/>
    </row>
    <row r="2" spans="1:21" s="106" customFormat="1" x14ac:dyDescent="0.25">
      <c r="A2" s="449" t="s">
        <v>122</v>
      </c>
      <c r="B2" s="95"/>
      <c r="C2" s="95"/>
      <c r="D2" s="95"/>
      <c r="E2" s="95"/>
      <c r="F2" s="430">
        <f>Altalanos!$C$8</f>
        <v>0</v>
      </c>
      <c r="G2" s="137"/>
      <c r="J2" s="131"/>
      <c r="K2" s="293"/>
      <c r="L2" s="293"/>
      <c r="M2" s="293"/>
      <c r="N2" s="131"/>
      <c r="P2" s="131"/>
      <c r="R2" s="131"/>
    </row>
    <row r="3" spans="1:21" s="19" customFormat="1" ht="10.5" customHeight="1" x14ac:dyDescent="0.25">
      <c r="A3" s="53" t="s">
        <v>82</v>
      </c>
      <c r="B3" s="53"/>
      <c r="C3" s="53"/>
      <c r="D3" s="53"/>
      <c r="E3" s="53"/>
      <c r="F3" s="53"/>
      <c r="G3" s="53" t="s">
        <v>79</v>
      </c>
      <c r="H3" s="53"/>
      <c r="I3" s="53"/>
      <c r="J3" s="295"/>
      <c r="K3" s="54" t="s">
        <v>87</v>
      </c>
      <c r="L3" s="140"/>
      <c r="M3" s="87"/>
      <c r="N3" s="295"/>
      <c r="O3" s="53"/>
      <c r="P3" s="295"/>
      <c r="Q3" s="53"/>
      <c r="R3" s="296" t="s">
        <v>88</v>
      </c>
    </row>
    <row r="4" spans="1:21" s="31" customFormat="1" ht="11.25" customHeight="1" thickBot="1" x14ac:dyDescent="0.3">
      <c r="A4" s="771" t="str">
        <f>Altalanos!$A$10</f>
        <v xml:space="preserve">2026. május 7. </v>
      </c>
      <c r="B4" s="771"/>
      <c r="C4" s="771"/>
      <c r="D4" s="141"/>
      <c r="E4" s="141"/>
      <c r="F4" s="141"/>
      <c r="G4" s="142" t="str">
        <f>Altalanos!$C$10</f>
        <v>Gyula</v>
      </c>
      <c r="H4" s="297"/>
      <c r="I4" s="141"/>
      <c r="J4" s="298"/>
      <c r="K4" s="144"/>
      <c r="L4" s="143"/>
      <c r="M4" s="102"/>
      <c r="N4" s="298"/>
      <c r="O4" s="141"/>
      <c r="P4" s="298"/>
      <c r="Q4" s="141"/>
      <c r="R4" s="88" t="str">
        <f>Altalanos!$E$10</f>
        <v>Kovács Zoltán</v>
      </c>
    </row>
    <row r="5" spans="1:21" s="19" customFormat="1" ht="9.6" x14ac:dyDescent="0.25">
      <c r="A5" s="299"/>
      <c r="B5" s="56" t="s">
        <v>4</v>
      </c>
      <c r="C5" s="56" t="s">
        <v>148</v>
      </c>
      <c r="D5" s="56" t="s">
        <v>101</v>
      </c>
      <c r="E5" s="445" t="s">
        <v>91</v>
      </c>
      <c r="F5" s="66" t="s">
        <v>85</v>
      </c>
      <c r="G5" s="66" t="s">
        <v>86</v>
      </c>
      <c r="H5" s="66"/>
      <c r="I5" s="66" t="s">
        <v>90</v>
      </c>
      <c r="J5" s="66"/>
      <c r="K5" s="56" t="s">
        <v>102</v>
      </c>
      <c r="L5" s="300"/>
      <c r="M5" s="56" t="s">
        <v>130</v>
      </c>
      <c r="N5" s="300"/>
      <c r="O5" s="56" t="s">
        <v>129</v>
      </c>
      <c r="P5" s="300"/>
      <c r="Q5" s="56" t="s">
        <v>149</v>
      </c>
      <c r="R5" s="301"/>
    </row>
    <row r="6" spans="1:21" s="712" customFormat="1" ht="9.75" customHeight="1" thickBot="1" x14ac:dyDescent="0.3">
      <c r="A6" s="713"/>
      <c r="B6" s="707"/>
      <c r="C6" s="707"/>
      <c r="D6" s="707"/>
      <c r="E6" s="707"/>
      <c r="F6" s="726"/>
      <c r="G6" s="726"/>
      <c r="I6" s="726"/>
      <c r="J6" s="727"/>
      <c r="K6" s="707"/>
      <c r="L6" s="727"/>
      <c r="M6" s="707"/>
      <c r="N6" s="727"/>
      <c r="O6" s="707"/>
      <c r="P6" s="727"/>
      <c r="Q6" s="707"/>
      <c r="R6" s="728"/>
    </row>
    <row r="7" spans="1:21" s="38" customFormat="1" ht="10.5" customHeight="1" x14ac:dyDescent="0.25">
      <c r="A7" s="303">
        <v>1</v>
      </c>
      <c r="B7" s="384" t="str">
        <f>IF($D7="","",VLOOKUP($D7,'1D ELO (3)'!$A$7:$P$23,14))</f>
        <v/>
      </c>
      <c r="C7" s="384" t="str">
        <f>IF($D7="","",VLOOKUP($D7,'1D ELO (3)'!$A$7:$P$33,15))</f>
        <v/>
      </c>
      <c r="D7" s="155"/>
      <c r="E7" s="466" t="str">
        <f>UPPER(IF($D7="","",VLOOKUP($D7,'1D ELO (3)'!$A$7:$P$33,5)))</f>
        <v/>
      </c>
      <c r="F7" s="156" t="str">
        <f>UPPER(IF($D7="","",VLOOKUP($D7,'1D ELO (3)'!$A$7:$P$33,2)))</f>
        <v/>
      </c>
      <c r="G7" s="156" t="str">
        <f>IF($D7="","",VLOOKUP($D7,'1D ELO (3)'!$A$7:$P$33,3))</f>
        <v/>
      </c>
      <c r="H7" s="304"/>
      <c r="I7" s="156" t="str">
        <f>IF($D7="","",VLOOKUP($D7,'1D ELO (3)'!$A$7:$P$33,4))</f>
        <v/>
      </c>
      <c r="J7" s="305"/>
      <c r="K7" s="159"/>
      <c r="L7" s="161"/>
      <c r="M7" s="159"/>
      <c r="N7" s="161"/>
      <c r="O7" s="159"/>
      <c r="P7" s="161"/>
      <c r="Q7" s="159"/>
      <c r="R7" s="162"/>
      <c r="S7" s="165"/>
      <c r="U7" s="166" t="str">
        <f>Birók!P21</f>
        <v>Bíró</v>
      </c>
    </row>
    <row r="8" spans="1:21" s="38" customFormat="1" ht="9.6" customHeight="1" x14ac:dyDescent="0.25">
      <c r="A8" s="277"/>
      <c r="B8" s="306"/>
      <c r="C8" s="306"/>
      <c r="D8" s="306"/>
      <c r="E8" s="466" t="str">
        <f>UPPER(IF($D7="","",VLOOKUP($D7,'1D ELO (3)'!$A$7:$P$33,11)))</f>
        <v/>
      </c>
      <c r="F8" s="156" t="str">
        <f>UPPER(IF($D7="","",VLOOKUP($D7,'1D ELO (3)'!$A$7:$P$33,8)))</f>
        <v/>
      </c>
      <c r="G8" s="156" t="str">
        <f>IF($D7="","",VLOOKUP($D7,'1D ELO (3)'!$A$7:$P$33,9))</f>
        <v/>
      </c>
      <c r="H8" s="304"/>
      <c r="I8" s="156" t="str">
        <f>IF($D7="","",VLOOKUP($D7,'1D ELO (3)'!$A$7:$P$33,10))</f>
        <v/>
      </c>
      <c r="J8" s="307"/>
      <c r="K8" s="152" t="str">
        <f>IF(J8="a",F7,IF(J8="b",F9,""))</f>
        <v/>
      </c>
      <c r="L8" s="161"/>
      <c r="M8" s="159"/>
      <c r="N8" s="161"/>
      <c r="O8" s="159"/>
      <c r="P8" s="161"/>
      <c r="Q8" s="159"/>
      <c r="R8" s="162"/>
      <c r="S8" s="165"/>
      <c r="U8" s="174" t="str">
        <f>Birók!P22</f>
        <v xml:space="preserve"> </v>
      </c>
    </row>
    <row r="9" spans="1:21" s="38" customFormat="1" ht="9.6" customHeight="1" x14ac:dyDescent="0.25">
      <c r="A9" s="277"/>
      <c r="B9" s="168"/>
      <c r="C9" s="168"/>
      <c r="D9" s="168"/>
      <c r="E9" s="415"/>
      <c r="F9" s="154"/>
      <c r="G9" s="154"/>
      <c r="H9" s="2"/>
      <c r="I9" s="154"/>
      <c r="J9" s="308"/>
      <c r="K9" s="309" t="str">
        <f>UPPER(IF(OR(J10="a",J10="as"),F7,IF(OR(J10="b",J10="bs"),F11,)))</f>
        <v/>
      </c>
      <c r="L9" s="310"/>
      <c r="M9" s="159"/>
      <c r="N9" s="161"/>
      <c r="O9" s="159"/>
      <c r="P9" s="161"/>
      <c r="Q9" s="159"/>
      <c r="R9" s="162"/>
      <c r="S9" s="165"/>
      <c r="U9" s="174" t="str">
        <f>Birók!P23</f>
        <v xml:space="preserve"> </v>
      </c>
    </row>
    <row r="10" spans="1:21" s="38" customFormat="1" ht="9.6" customHeight="1" x14ac:dyDescent="0.25">
      <c r="A10" s="277"/>
      <c r="B10" s="168"/>
      <c r="C10" s="168"/>
      <c r="D10" s="168"/>
      <c r="E10" s="467"/>
      <c r="F10" s="464"/>
      <c r="G10" s="464"/>
      <c r="H10" s="465"/>
      <c r="I10" s="453" t="s">
        <v>0</v>
      </c>
      <c r="J10" s="180"/>
      <c r="K10" s="311" t="str">
        <f>UPPER(IF(OR(J10="a",J10="as"),F8,IF(OR(J10="b",J10="bs"),F12,)))</f>
        <v/>
      </c>
      <c r="L10" s="312"/>
      <c r="M10" s="159"/>
      <c r="N10" s="161"/>
      <c r="O10" s="159"/>
      <c r="P10" s="161"/>
      <c r="Q10" s="159"/>
      <c r="R10" s="162"/>
      <c r="S10" s="165"/>
      <c r="U10" s="174" t="str">
        <f>Birók!P24</f>
        <v xml:space="preserve"> </v>
      </c>
    </row>
    <row r="11" spans="1:21" s="38" customFormat="1" ht="9.6" customHeight="1" x14ac:dyDescent="0.25">
      <c r="A11" s="277">
        <v>2</v>
      </c>
      <c r="B11" s="384" t="str">
        <f>IF($D11="","",VLOOKUP($D11,'1D ELO (3)'!$A$7:$P$23,14))</f>
        <v/>
      </c>
      <c r="C11" s="384" t="str">
        <f>IF($D11="","",VLOOKUP($D11,'1D ELO (3)'!$A$7:$P$33,15))</f>
        <v/>
      </c>
      <c r="D11" s="155"/>
      <c r="E11" s="461" t="str">
        <f>UPPER(IF($D11="","",VLOOKUP($D11,'1D ELO (3)'!$A$7:$P$33,5)))</f>
        <v/>
      </c>
      <c r="F11" s="450" t="str">
        <f>UPPER(IF($D11="","",VLOOKUP($D11,'1D ELO (3)'!$A$7:$P$33,2)))</f>
        <v/>
      </c>
      <c r="G11" s="450" t="str">
        <f>IF($D11="","",VLOOKUP($D11,'1D ELO (3)'!$A$7:$P$33,3))</f>
        <v/>
      </c>
      <c r="H11" s="462"/>
      <c r="I11" s="450" t="str">
        <f>IF($D11="","",VLOOKUP($D11,'1D ELO (3)'!$A$7:$P$33,4))</f>
        <v/>
      </c>
      <c r="J11" s="313"/>
      <c r="K11" s="159"/>
      <c r="L11" s="314"/>
      <c r="M11" s="197"/>
      <c r="N11" s="310"/>
      <c r="O11" s="159"/>
      <c r="P11" s="161"/>
      <c r="Q11" s="159"/>
      <c r="R11" s="162"/>
      <c r="S11" s="165"/>
      <c r="U11" s="174" t="str">
        <f>Birók!P25</f>
        <v xml:space="preserve"> </v>
      </c>
    </row>
    <row r="12" spans="1:21" s="38" customFormat="1" ht="9.6" customHeight="1" x14ac:dyDescent="0.25">
      <c r="A12" s="277"/>
      <c r="B12" s="306"/>
      <c r="C12" s="306"/>
      <c r="D12" s="306"/>
      <c r="E12" s="461" t="str">
        <f>UPPER(IF($D11="","",VLOOKUP($D11,'1D ELO (3)'!$A$7:$P$33,11)))</f>
        <v/>
      </c>
      <c r="F12" s="450" t="str">
        <f>UPPER(IF($D11="","",VLOOKUP($D11,'1D ELO (3)'!$A$7:$P$33,8)))</f>
        <v/>
      </c>
      <c r="G12" s="450" t="str">
        <f>IF($D11="","",VLOOKUP($D11,'1D ELO (3)'!$A$7:$P$33,9))</f>
        <v/>
      </c>
      <c r="H12" s="462"/>
      <c r="I12" s="450" t="str">
        <f>IF($D11="","",VLOOKUP($D11,'1D ELO (3)'!$A$7:$P$33,10))</f>
        <v/>
      </c>
      <c r="J12" s="307"/>
      <c r="K12" s="159"/>
      <c r="L12" s="314"/>
      <c r="M12" s="281"/>
      <c r="N12" s="315"/>
      <c r="O12" s="159"/>
      <c r="P12" s="161"/>
      <c r="Q12" s="159"/>
      <c r="R12" s="162"/>
      <c r="S12" s="165"/>
      <c r="U12" s="174" t="str">
        <f>Birók!P26</f>
        <v xml:space="preserve"> </v>
      </c>
    </row>
    <row r="13" spans="1:21" s="38" customFormat="1" ht="9.6" customHeight="1" x14ac:dyDescent="0.25">
      <c r="A13" s="277"/>
      <c r="B13" s="168"/>
      <c r="C13" s="168"/>
      <c r="D13" s="178"/>
      <c r="E13" s="468"/>
      <c r="F13" s="464"/>
      <c r="G13" s="464"/>
      <c r="H13" s="465"/>
      <c r="I13" s="464"/>
      <c r="J13" s="316"/>
      <c r="K13" s="159"/>
      <c r="L13" s="308"/>
      <c r="M13" s="309" t="str">
        <f>UPPER(IF(OR(L14="a",L14="as"),K9,IF(OR(L14="b",L14="bs"),K17,)))</f>
        <v/>
      </c>
      <c r="N13" s="161"/>
      <c r="O13" s="159"/>
      <c r="P13" s="161"/>
      <c r="Q13" s="159"/>
      <c r="R13" s="162"/>
      <c r="S13" s="165"/>
      <c r="U13" s="174" t="str">
        <f>Birók!P27</f>
        <v xml:space="preserve"> </v>
      </c>
    </row>
    <row r="14" spans="1:21" s="38" customFormat="1" ht="9.6" customHeight="1" x14ac:dyDescent="0.25">
      <c r="A14" s="277"/>
      <c r="B14" s="168"/>
      <c r="C14" s="168"/>
      <c r="D14" s="178"/>
      <c r="E14" s="468"/>
      <c r="F14" s="464"/>
      <c r="G14" s="464"/>
      <c r="H14" s="465"/>
      <c r="I14" s="464"/>
      <c r="J14" s="316"/>
      <c r="K14" s="171" t="s">
        <v>0</v>
      </c>
      <c r="L14" s="180"/>
      <c r="M14" s="311" t="str">
        <f>UPPER(IF(OR(L14="a",L14="as"),K10,IF(OR(L14="b",L14="bs"),K18,)))</f>
        <v/>
      </c>
      <c r="N14" s="312"/>
      <c r="O14" s="159"/>
      <c r="P14" s="161"/>
      <c r="Q14" s="159"/>
      <c r="R14" s="162"/>
      <c r="S14" s="165"/>
      <c r="U14" s="174" t="str">
        <f>Birók!P28</f>
        <v xml:space="preserve"> </v>
      </c>
    </row>
    <row r="15" spans="1:21" s="38" customFormat="1" ht="9.6" customHeight="1" x14ac:dyDescent="0.25">
      <c r="A15" s="317">
        <v>3</v>
      </c>
      <c r="B15" s="384" t="str">
        <f>IF($D15="","",VLOOKUP($D15,'1D ELO (3)'!$A$7:$P$23,14))</f>
        <v/>
      </c>
      <c r="C15" s="384" t="str">
        <f>IF($D15="","",VLOOKUP($D15,'1D ELO (3)'!$A$7:$P$33,15))</f>
        <v/>
      </c>
      <c r="D15" s="155"/>
      <c r="E15" s="461" t="str">
        <f>UPPER(IF($D15="","",VLOOKUP($D15,'1D ELO (3)'!$A$7:$P$33,5)))</f>
        <v/>
      </c>
      <c r="F15" s="450" t="str">
        <f>UPPER(IF($D15="","",VLOOKUP($D15,'1D ELO (3)'!$A$7:$P$33,2)))</f>
        <v/>
      </c>
      <c r="G15" s="450" t="str">
        <f>IF($D15="","",VLOOKUP($D15,'1D ELO (3)'!$A$7:$P$33,3))</f>
        <v/>
      </c>
      <c r="H15" s="462"/>
      <c r="I15" s="450" t="str">
        <f>IF($D15="","",VLOOKUP($D15,'1D ELO (3)'!$A$7:$P$33,4))</f>
        <v/>
      </c>
      <c r="J15" s="305"/>
      <c r="K15" s="159"/>
      <c r="L15" s="314"/>
      <c r="M15" s="159"/>
      <c r="N15" s="314"/>
      <c r="O15" s="197"/>
      <c r="P15" s="161"/>
      <c r="Q15" s="159"/>
      <c r="R15" s="162"/>
      <c r="S15" s="165"/>
      <c r="U15" s="174" t="str">
        <f>Birók!P29</f>
        <v xml:space="preserve"> </v>
      </c>
    </row>
    <row r="16" spans="1:21" s="38" customFormat="1" ht="9.6" customHeight="1" thickBot="1" x14ac:dyDescent="0.3">
      <c r="A16" s="277"/>
      <c r="B16" s="306"/>
      <c r="C16" s="306"/>
      <c r="D16" s="306"/>
      <c r="E16" s="461" t="str">
        <f>UPPER(IF($D15="","",VLOOKUP($D15,'1D ELO (3)'!$A$7:$P$33,11)))</f>
        <v/>
      </c>
      <c r="F16" s="450" t="str">
        <f>UPPER(IF($D15="","",VLOOKUP($D15,'1D ELO (3)'!$A$7:$P$33,8)))</f>
        <v/>
      </c>
      <c r="G16" s="450" t="str">
        <f>IF($D15="","",VLOOKUP($D15,'1D ELO (3)'!$A$7:$P$33,9))</f>
        <v/>
      </c>
      <c r="H16" s="462"/>
      <c r="I16" s="450" t="str">
        <f>IF($D15="","",VLOOKUP($D15,'1D ELO (3)'!$A$7:$P$33,10))</f>
        <v/>
      </c>
      <c r="J16" s="307"/>
      <c r="K16" s="152" t="str">
        <f>IF(J16="a",F15,IF(J16="b",F17,""))</f>
        <v/>
      </c>
      <c r="L16" s="314"/>
      <c r="M16" s="159"/>
      <c r="N16" s="314"/>
      <c r="O16" s="159"/>
      <c r="P16" s="161"/>
      <c r="Q16" s="159"/>
      <c r="R16" s="162"/>
      <c r="S16" s="165"/>
      <c r="U16" s="189" t="str">
        <f>Birók!P30</f>
        <v>Egyik sem</v>
      </c>
    </row>
    <row r="17" spans="1:19" s="38" customFormat="1" ht="9.6" customHeight="1" x14ac:dyDescent="0.25">
      <c r="A17" s="277"/>
      <c r="B17" s="168"/>
      <c r="C17" s="168"/>
      <c r="D17" s="178"/>
      <c r="E17" s="468"/>
      <c r="F17" s="464"/>
      <c r="G17" s="464"/>
      <c r="H17" s="465"/>
      <c r="I17" s="464"/>
      <c r="J17" s="308"/>
      <c r="K17" s="309" t="str">
        <f>UPPER(IF(OR(J18="a",J18="as"),F15,IF(OR(J18="b",J18="bs"),F19,)))</f>
        <v/>
      </c>
      <c r="L17" s="318"/>
      <c r="M17" s="159"/>
      <c r="N17" s="314"/>
      <c r="O17" s="159"/>
      <c r="P17" s="161"/>
      <c r="Q17" s="159"/>
      <c r="R17" s="162"/>
      <c r="S17" s="165"/>
    </row>
    <row r="18" spans="1:19" s="38" customFormat="1" ht="9.6" customHeight="1" x14ac:dyDescent="0.25">
      <c r="A18" s="277"/>
      <c r="B18" s="168"/>
      <c r="C18" s="168"/>
      <c r="D18" s="178"/>
      <c r="E18" s="468"/>
      <c r="F18" s="464"/>
      <c r="G18" s="464"/>
      <c r="H18" s="465"/>
      <c r="I18" s="453" t="s">
        <v>0</v>
      </c>
      <c r="J18" s="180"/>
      <c r="K18" s="311" t="str">
        <f>UPPER(IF(OR(J18="a",J18="as"),F16,IF(OR(J18="b",J18="bs"),F20,)))</f>
        <v/>
      </c>
      <c r="L18" s="307"/>
      <c r="M18" s="159"/>
      <c r="N18" s="314"/>
      <c r="O18" s="159"/>
      <c r="P18" s="161"/>
      <c r="Q18" s="159"/>
      <c r="R18" s="162"/>
      <c r="S18" s="165"/>
    </row>
    <row r="19" spans="1:19" s="38" customFormat="1" ht="9.6" customHeight="1" x14ac:dyDescent="0.25">
      <c r="A19" s="277">
        <v>4</v>
      </c>
      <c r="B19" s="384" t="str">
        <f>IF($D19="","",VLOOKUP($D19,'1D ELO (3)'!$A$7:$P$23,14))</f>
        <v/>
      </c>
      <c r="C19" s="384" t="str">
        <f>IF($D19="","",VLOOKUP($D19,'1D ELO (3)'!$A$7:$P$33,15))</f>
        <v/>
      </c>
      <c r="D19" s="155"/>
      <c r="E19" s="461" t="str">
        <f>UPPER(IF($D19="","",VLOOKUP($D19,'1D ELO (3)'!$A$7:$P$33,5)))</f>
        <v/>
      </c>
      <c r="F19" s="450" t="str">
        <f>UPPER(IF($D19="","",VLOOKUP($D19,'1D ELO (3)'!$A$7:$P$33,2)))</f>
        <v/>
      </c>
      <c r="G19" s="450" t="str">
        <f>IF($D19="","",VLOOKUP($D19,'1D ELO (3)'!$A$7:$P$33,3))</f>
        <v/>
      </c>
      <c r="H19" s="462"/>
      <c r="I19" s="450" t="str">
        <f>IF($D19="","",VLOOKUP($D19,'1D ELO (3)'!$A$7:$P$33,4))</f>
        <v/>
      </c>
      <c r="J19" s="313"/>
      <c r="K19" s="159"/>
      <c r="L19" s="161"/>
      <c r="M19" s="197"/>
      <c r="N19" s="318"/>
      <c r="O19" s="159"/>
      <c r="P19" s="161"/>
      <c r="Q19" s="159"/>
      <c r="R19" s="162"/>
      <c r="S19" s="165"/>
    </row>
    <row r="20" spans="1:19" s="38" customFormat="1" ht="9.6" customHeight="1" x14ac:dyDescent="0.25">
      <c r="A20" s="277"/>
      <c r="B20" s="306"/>
      <c r="C20" s="306"/>
      <c r="D20" s="306"/>
      <c r="E20" s="461" t="str">
        <f>UPPER(IF($D19="","",VLOOKUP($D19,'1D ELO (3)'!$A$7:$P$33,11)))</f>
        <v/>
      </c>
      <c r="F20" s="450" t="str">
        <f>UPPER(IF($D19="","",VLOOKUP($D19,'1D ELO (3)'!$A$7:$P$33,8)))</f>
        <v/>
      </c>
      <c r="G20" s="450" t="str">
        <f>IF($D19="","",VLOOKUP($D19,'1D ELO (3)'!$A$7:$P$33,9))</f>
        <v/>
      </c>
      <c r="H20" s="462"/>
      <c r="I20" s="450" t="str">
        <f>IF($D19="","",VLOOKUP($D19,'1D ELO (3)'!$A$7:$P$33,10))</f>
        <v/>
      </c>
      <c r="J20" s="307"/>
      <c r="K20" s="159"/>
      <c r="L20" s="161"/>
      <c r="M20" s="281"/>
      <c r="N20" s="319"/>
      <c r="O20" s="159"/>
      <c r="P20" s="161"/>
      <c r="Q20" s="159"/>
      <c r="R20" s="162"/>
      <c r="S20" s="165"/>
    </row>
    <row r="21" spans="1:19" s="38" customFormat="1" ht="9.6" customHeight="1" x14ac:dyDescent="0.25">
      <c r="A21" s="277"/>
      <c r="B21" s="168"/>
      <c r="C21" s="168"/>
      <c r="D21" s="168"/>
      <c r="E21" s="467"/>
      <c r="F21" s="464"/>
      <c r="G21" s="464"/>
      <c r="H21" s="465"/>
      <c r="I21" s="464"/>
      <c r="J21" s="316"/>
      <c r="K21" s="159"/>
      <c r="L21" s="161"/>
      <c r="M21" s="159"/>
      <c r="N21" s="308"/>
      <c r="O21" s="309" t="str">
        <f>UPPER(IF(OR(N22="a",N22="as"),M13,IF(OR(N22="b",N22="bs"),M29,)))</f>
        <v/>
      </c>
      <c r="P21" s="161"/>
      <c r="Q21" s="159"/>
      <c r="R21" s="162"/>
      <c r="S21" s="165"/>
    </row>
    <row r="22" spans="1:19" s="38" customFormat="1" ht="9.6" customHeight="1" x14ac:dyDescent="0.25">
      <c r="A22" s="277"/>
      <c r="B22" s="168"/>
      <c r="C22" s="168"/>
      <c r="D22" s="168"/>
      <c r="E22" s="415"/>
      <c r="F22" s="154"/>
      <c r="G22" s="154"/>
      <c r="H22" s="2"/>
      <c r="I22" s="154"/>
      <c r="J22" s="316"/>
      <c r="K22" s="159"/>
      <c r="L22" s="161"/>
      <c r="M22" s="171" t="s">
        <v>0</v>
      </c>
      <c r="N22" s="180"/>
      <c r="O22" s="311" t="str">
        <f>UPPER(IF(OR(N22="a",N22="as"),M14,IF(OR(N22="b",N22="bs"),M30,)))</f>
        <v/>
      </c>
      <c r="P22" s="312"/>
      <c r="Q22" s="159"/>
      <c r="R22" s="162"/>
      <c r="S22" s="165"/>
    </row>
    <row r="23" spans="1:19" s="38" customFormat="1" ht="9.6" customHeight="1" x14ac:dyDescent="0.25">
      <c r="A23" s="303">
        <v>5</v>
      </c>
      <c r="B23" s="384" t="str">
        <f>IF($D23="","",VLOOKUP($D23,'1D ELO (3)'!$A$7:$P$23,14))</f>
        <v/>
      </c>
      <c r="C23" s="384" t="str">
        <f>IF($D23="","",VLOOKUP($D23,'1D ELO (3)'!$A$7:$P$33,15))</f>
        <v/>
      </c>
      <c r="D23" s="155"/>
      <c r="E23" s="466" t="str">
        <f>UPPER(IF($D23="","",VLOOKUP($D23,'1D ELO (3)'!$A$7:$P$33,5)))</f>
        <v/>
      </c>
      <c r="F23" s="156" t="str">
        <f>UPPER(IF($D23="","",VLOOKUP($D23,'1D ELO (3)'!$A$7:$P$33,2)))</f>
        <v/>
      </c>
      <c r="G23" s="156" t="str">
        <f>IF($D23="","",VLOOKUP($D23,'1D ELO (3)'!$A$7:$P$33,3))</f>
        <v/>
      </c>
      <c r="H23" s="304"/>
      <c r="I23" s="156" t="str">
        <f>IF($D23="","",VLOOKUP($D23,'1D ELO (3)'!$A$7:$P$33,4))</f>
        <v/>
      </c>
      <c r="J23" s="305"/>
      <c r="K23" s="159"/>
      <c r="L23" s="161"/>
      <c r="M23" s="159"/>
      <c r="N23" s="314"/>
      <c r="O23" s="159"/>
      <c r="P23" s="314"/>
      <c r="Q23" s="159"/>
      <c r="R23" s="162"/>
      <c r="S23" s="165"/>
    </row>
    <row r="24" spans="1:19" s="38" customFormat="1" ht="9.6" customHeight="1" x14ac:dyDescent="0.25">
      <c r="A24" s="277"/>
      <c r="B24" s="306"/>
      <c r="C24" s="306"/>
      <c r="D24" s="306"/>
      <c r="E24" s="617" t="str">
        <f>UPPER(IF($D23="","",VLOOKUP($D23,'1D ELO (3)'!$A$7:$P$33,11)))</f>
        <v/>
      </c>
      <c r="F24" s="618" t="str">
        <f>UPPER(IF($D23="","",VLOOKUP($D23,'1D ELO (3)'!$A$7:$P$33,8)))</f>
        <v/>
      </c>
      <c r="G24" s="618" t="str">
        <f>IF($D23="","",VLOOKUP($D23,'1D ELO (3)'!$A$7:$P$33,9))</f>
        <v/>
      </c>
      <c r="H24" s="619"/>
      <c r="I24" s="618" t="str">
        <f>IF($D23="","",VLOOKUP($D23,'1D ELO (3)'!$A$7:$P$33,10))</f>
        <v/>
      </c>
      <c r="J24" s="307"/>
      <c r="K24" s="152" t="str">
        <f>IF(J24="a",F23,IF(J24="b",F25,""))</f>
        <v/>
      </c>
      <c r="L24" s="161"/>
      <c r="M24" s="159"/>
      <c r="N24" s="314"/>
      <c r="O24" s="159"/>
      <c r="P24" s="314"/>
      <c r="Q24" s="159"/>
      <c r="R24" s="162"/>
      <c r="S24" s="165"/>
    </row>
    <row r="25" spans="1:19" s="38" customFormat="1" ht="9.6" customHeight="1" x14ac:dyDescent="0.25">
      <c r="A25" s="277"/>
      <c r="B25" s="168"/>
      <c r="C25" s="168"/>
      <c r="D25" s="168"/>
      <c r="E25" s="415"/>
      <c r="F25" s="154"/>
      <c r="G25" s="154"/>
      <c r="H25" s="2"/>
      <c r="I25" s="154"/>
      <c r="J25" s="308"/>
      <c r="K25" s="309" t="str">
        <f>UPPER(IF(OR(J26="a",J26="as"),F23,IF(OR(J26="b",J26="bs"),F27,)))</f>
        <v/>
      </c>
      <c r="L25" s="310"/>
      <c r="M25" s="159"/>
      <c r="N25" s="314"/>
      <c r="O25" s="159"/>
      <c r="P25" s="314"/>
      <c r="Q25" s="159"/>
      <c r="R25" s="162"/>
      <c r="S25" s="165"/>
    </row>
    <row r="26" spans="1:19" s="38" customFormat="1" ht="9.6" customHeight="1" x14ac:dyDescent="0.25">
      <c r="A26" s="277"/>
      <c r="B26" s="168"/>
      <c r="C26" s="168"/>
      <c r="D26" s="168"/>
      <c r="E26" s="467"/>
      <c r="F26" s="464"/>
      <c r="G26" s="464"/>
      <c r="H26" s="465"/>
      <c r="I26" s="453" t="s">
        <v>0</v>
      </c>
      <c r="J26" s="180"/>
      <c r="K26" s="311" t="str">
        <f>UPPER(IF(OR(J26="a",J26="as"),F24,IF(OR(J26="b",J26="bs"),F28,)))</f>
        <v/>
      </c>
      <c r="L26" s="312"/>
      <c r="M26" s="159"/>
      <c r="N26" s="314"/>
      <c r="O26" s="159"/>
      <c r="P26" s="314"/>
      <c r="Q26" s="159"/>
      <c r="R26" s="162"/>
      <c r="S26" s="165"/>
    </row>
    <row r="27" spans="1:19" s="38" customFormat="1" ht="9.6" customHeight="1" x14ac:dyDescent="0.25">
      <c r="A27" s="277">
        <v>6</v>
      </c>
      <c r="B27" s="384" t="str">
        <f>IF($D27="","",VLOOKUP($D27,'1D ELO (3)'!$A$7:$P$23,14))</f>
        <v/>
      </c>
      <c r="C27" s="384" t="str">
        <f>IF($D27="","",VLOOKUP($D27,'1D ELO (3)'!$A$7:$P$33,15))</f>
        <v/>
      </c>
      <c r="D27" s="155"/>
      <c r="E27" s="461" t="str">
        <f>UPPER(IF($D27="","",VLOOKUP($D27,'1D ELO (3)'!$A$7:$P$33,5)))</f>
        <v/>
      </c>
      <c r="F27" s="450" t="str">
        <f>UPPER(IF($D27="","",VLOOKUP($D27,'1D ELO (3)'!$A$7:$P$33,2)))</f>
        <v/>
      </c>
      <c r="G27" s="450" t="str">
        <f>IF($D27="","",VLOOKUP($D27,'1D ELO (3)'!$A$7:$P$33,3))</f>
        <v/>
      </c>
      <c r="H27" s="462"/>
      <c r="I27" s="450" t="str">
        <f>IF($D27="","",VLOOKUP($D27,'1D ELO (3)'!$A$7:$P$33,4))</f>
        <v/>
      </c>
      <c r="J27" s="313"/>
      <c r="K27" s="159"/>
      <c r="L27" s="314"/>
      <c r="M27" s="197"/>
      <c r="N27" s="318"/>
      <c r="O27" s="159"/>
      <c r="P27" s="314"/>
      <c r="Q27" s="159"/>
      <c r="R27" s="162"/>
      <c r="S27" s="165"/>
    </row>
    <row r="28" spans="1:19" s="38" customFormat="1" ht="9.6" customHeight="1" x14ac:dyDescent="0.25">
      <c r="A28" s="277"/>
      <c r="B28" s="306"/>
      <c r="C28" s="306"/>
      <c r="D28" s="306"/>
      <c r="E28" s="461" t="str">
        <f>UPPER(IF($D27="","",VLOOKUP($D27,'1D ELO (3)'!$A$7:$P$33,11)))</f>
        <v/>
      </c>
      <c r="F28" s="450" t="str">
        <f>UPPER(IF($D27="","",VLOOKUP($D27,'1D ELO (3)'!$A$7:$P$33,8)))</f>
        <v/>
      </c>
      <c r="G28" s="450" t="str">
        <f>IF($D27="","",VLOOKUP($D27,'1D ELO (3)'!$A$7:$P$33,9))</f>
        <v/>
      </c>
      <c r="H28" s="462"/>
      <c r="I28" s="450" t="str">
        <f>IF($D27="","",VLOOKUP($D27,'1D ELO (3)'!$A$7:$P$33,10))</f>
        <v/>
      </c>
      <c r="J28" s="307"/>
      <c r="K28" s="159"/>
      <c r="L28" s="314"/>
      <c r="M28" s="281"/>
      <c r="N28" s="319"/>
      <c r="O28" s="159"/>
      <c r="P28" s="314"/>
      <c r="Q28" s="159"/>
      <c r="R28" s="162"/>
      <c r="S28" s="165"/>
    </row>
    <row r="29" spans="1:19" s="38" customFormat="1" ht="9.6" customHeight="1" x14ac:dyDescent="0.25">
      <c r="A29" s="277"/>
      <c r="B29" s="168"/>
      <c r="C29" s="168"/>
      <c r="D29" s="178"/>
      <c r="E29" s="468"/>
      <c r="F29" s="464"/>
      <c r="G29" s="464"/>
      <c r="H29" s="465"/>
      <c r="I29" s="464"/>
      <c r="J29" s="316"/>
      <c r="K29" s="159"/>
      <c r="L29" s="308"/>
      <c r="M29" s="309" t="str">
        <f>UPPER(IF(OR(L30="a",L30="as"),K25,IF(OR(L30="b",L30="bs"),K33,)))</f>
        <v/>
      </c>
      <c r="N29" s="314"/>
      <c r="O29" s="159"/>
      <c r="P29" s="314"/>
      <c r="Q29" s="159"/>
      <c r="R29" s="162"/>
      <c r="S29" s="165"/>
    </row>
    <row r="30" spans="1:19" s="38" customFormat="1" ht="9.6" customHeight="1" x14ac:dyDescent="0.25">
      <c r="A30" s="277"/>
      <c r="B30" s="168"/>
      <c r="C30" s="168"/>
      <c r="D30" s="178"/>
      <c r="E30" s="468"/>
      <c r="F30" s="464"/>
      <c r="G30" s="464"/>
      <c r="H30" s="465"/>
      <c r="I30" s="464"/>
      <c r="J30" s="316"/>
      <c r="K30" s="171" t="s">
        <v>0</v>
      </c>
      <c r="L30" s="180"/>
      <c r="M30" s="311" t="str">
        <f>UPPER(IF(OR(L30="a",L30="as"),K26,IF(OR(L30="b",L30="bs"),K34,)))</f>
        <v/>
      </c>
      <c r="N30" s="307"/>
      <c r="O30" s="159"/>
      <c r="P30" s="314"/>
      <c r="Q30" s="159"/>
      <c r="R30" s="162"/>
      <c r="S30" s="165"/>
    </row>
    <row r="31" spans="1:19" s="38" customFormat="1" ht="9.6" customHeight="1" x14ac:dyDescent="0.25">
      <c r="A31" s="317">
        <v>7</v>
      </c>
      <c r="B31" s="384" t="str">
        <f>IF($D31="","",VLOOKUP($D31,'1D ELO (3)'!$A$7:$P$23,14))</f>
        <v/>
      </c>
      <c r="C31" s="384" t="str">
        <f>IF($D31="","",VLOOKUP($D31,'1D ELO (3)'!$A$7:$P$33,15))</f>
        <v/>
      </c>
      <c r="D31" s="155"/>
      <c r="E31" s="461" t="str">
        <f>UPPER(IF($D31="","",VLOOKUP($D31,'1D ELO (3)'!$A$7:$P$33,5)))</f>
        <v/>
      </c>
      <c r="F31" s="450" t="str">
        <f>UPPER(IF($D31="","",VLOOKUP($D31,'1D ELO (3)'!$A$7:$P$33,2)))</f>
        <v/>
      </c>
      <c r="G31" s="450" t="str">
        <f>IF($D31="","",VLOOKUP($D31,'1D ELO (3)'!$A$7:$P$33,3))</f>
        <v/>
      </c>
      <c r="H31" s="462"/>
      <c r="I31" s="450" t="str">
        <f>IF($D31="","",VLOOKUP($D31,'1D ELO (3)'!$A$7:$P$33,4))</f>
        <v/>
      </c>
      <c r="J31" s="305"/>
      <c r="K31" s="159"/>
      <c r="L31" s="314"/>
      <c r="M31" s="159"/>
      <c r="N31" s="161"/>
      <c r="O31" s="197"/>
      <c r="P31" s="314"/>
      <c r="Q31" s="159"/>
      <c r="R31" s="162"/>
      <c r="S31" s="165"/>
    </row>
    <row r="32" spans="1:19" s="38" customFormat="1" ht="9.6" customHeight="1" x14ac:dyDescent="0.25">
      <c r="A32" s="277"/>
      <c r="B32" s="306"/>
      <c r="C32" s="306"/>
      <c r="D32" s="306"/>
      <c r="E32" s="461" t="str">
        <f>UPPER(IF($D31="","",VLOOKUP($D31,'1D ELO (3)'!$A$7:$P$33,11)))</f>
        <v/>
      </c>
      <c r="F32" s="450" t="str">
        <f>UPPER(IF($D31="","",VLOOKUP($D31,'1D ELO (3)'!$A$7:$P$33,8)))</f>
        <v/>
      </c>
      <c r="G32" s="450" t="str">
        <f>IF($D31="","",VLOOKUP($D31,'1D ELO (3)'!$A$7:$P$33,9))</f>
        <v/>
      </c>
      <c r="H32" s="462"/>
      <c r="I32" s="450" t="str">
        <f>IF($D31="","",VLOOKUP($D31,'1D ELO (3)'!$A$7:$P$33,10))</f>
        <v/>
      </c>
      <c r="J32" s="307"/>
      <c r="K32" s="152" t="str">
        <f>IF(J32="a",F31,IF(J32="b",F33,""))</f>
        <v/>
      </c>
      <c r="L32" s="314"/>
      <c r="M32" s="159"/>
      <c r="N32" s="161"/>
      <c r="O32" s="159"/>
      <c r="P32" s="314"/>
      <c r="Q32" s="159"/>
      <c r="R32" s="162"/>
      <c r="S32" s="165"/>
    </row>
    <row r="33" spans="1:19" s="38" customFormat="1" ht="9.6" customHeight="1" x14ac:dyDescent="0.25">
      <c r="A33" s="277"/>
      <c r="B33" s="168"/>
      <c r="C33" s="168"/>
      <c r="D33" s="178"/>
      <c r="E33" s="468"/>
      <c r="F33" s="464"/>
      <c r="G33" s="464"/>
      <c r="H33" s="465"/>
      <c r="I33" s="464"/>
      <c r="J33" s="308"/>
      <c r="K33" s="309" t="str">
        <f>UPPER(IF(OR(J34="a",J34="as"),F31,IF(OR(J34="b",J34="bs"),F35,)))</f>
        <v/>
      </c>
      <c r="L33" s="318"/>
      <c r="M33" s="159"/>
      <c r="N33" s="161"/>
      <c r="O33" s="159"/>
      <c r="P33" s="314"/>
      <c r="Q33" s="159"/>
      <c r="R33" s="162"/>
      <c r="S33" s="165"/>
    </row>
    <row r="34" spans="1:19" s="38" customFormat="1" ht="9.6" customHeight="1" x14ac:dyDescent="0.25">
      <c r="A34" s="277"/>
      <c r="B34" s="168"/>
      <c r="C34" s="168"/>
      <c r="D34" s="178"/>
      <c r="E34" s="468"/>
      <c r="F34" s="464"/>
      <c r="G34" s="464"/>
      <c r="H34" s="465"/>
      <c r="I34" s="453" t="s">
        <v>0</v>
      </c>
      <c r="J34" s="180"/>
      <c r="K34" s="311" t="str">
        <f>UPPER(IF(OR(J34="a",J34="as"),F32,IF(OR(J34="b",J34="bs"),F36,)))</f>
        <v/>
      </c>
      <c r="L34" s="307"/>
      <c r="M34" s="159"/>
      <c r="N34" s="161"/>
      <c r="O34" s="159"/>
      <c r="P34" s="314"/>
      <c r="Q34" s="159"/>
      <c r="R34" s="162"/>
      <c r="S34" s="165"/>
    </row>
    <row r="35" spans="1:19" s="38" customFormat="1" ht="9.6" customHeight="1" x14ac:dyDescent="0.25">
      <c r="A35" s="277">
        <v>8</v>
      </c>
      <c r="B35" s="384" t="str">
        <f>IF($D35="","",VLOOKUP($D35,'1D ELO (3)'!$A$7:$P$23,14))</f>
        <v/>
      </c>
      <c r="C35" s="384" t="str">
        <f>IF($D35="","",VLOOKUP($D35,'1D ELO (3)'!$A$7:$P$33,15))</f>
        <v/>
      </c>
      <c r="D35" s="155"/>
      <c r="E35" s="461" t="str">
        <f>UPPER(IF($D35="","",VLOOKUP($D35,'1D ELO (3)'!$A$7:$P$33,5)))</f>
        <v/>
      </c>
      <c r="F35" s="450" t="str">
        <f>UPPER(IF($D35="","",VLOOKUP($D35,'1D ELO (3)'!$A$7:$P$33,2)))</f>
        <v/>
      </c>
      <c r="G35" s="450" t="str">
        <f>IF($D35="","",VLOOKUP($D35,'1D ELO (3)'!$A$7:$P$33,3))</f>
        <v/>
      </c>
      <c r="H35" s="462"/>
      <c r="I35" s="450" t="str">
        <f>IF($D35="","",VLOOKUP($D35,'1D ELO (3)'!$A$7:$P$33,4))</f>
        <v/>
      </c>
      <c r="J35" s="313"/>
      <c r="K35" s="159"/>
      <c r="L35" s="161"/>
      <c r="M35" s="197"/>
      <c r="N35" s="310"/>
      <c r="O35" s="159"/>
      <c r="P35" s="314"/>
      <c r="Q35" s="159"/>
      <c r="R35" s="162"/>
      <c r="S35" s="165"/>
    </row>
    <row r="36" spans="1:19" s="38" customFormat="1" ht="9.6" customHeight="1" x14ac:dyDescent="0.25">
      <c r="A36" s="277"/>
      <c r="B36" s="306"/>
      <c r="C36" s="306"/>
      <c r="D36" s="306"/>
      <c r="E36" s="461" t="str">
        <f>UPPER(IF($D35="","",VLOOKUP($D35,'1D ELO (3)'!$A$7:$P$33,11)))</f>
        <v/>
      </c>
      <c r="F36" s="450" t="str">
        <f>UPPER(IF($D35="","",VLOOKUP($D35,'1D ELO (3)'!$A$7:$P$33,8)))</f>
        <v/>
      </c>
      <c r="G36" s="450" t="str">
        <f>IF($D35="","",VLOOKUP($D35,'1D ELO (3)'!$A$7:$P$33,9))</f>
        <v/>
      </c>
      <c r="H36" s="462"/>
      <c r="I36" s="450" t="str">
        <f>IF($D35="","",VLOOKUP($D35,'1D ELO (3)'!$A$7:$P$33,10))</f>
        <v/>
      </c>
      <c r="J36" s="307"/>
      <c r="K36" s="159"/>
      <c r="L36" s="161"/>
      <c r="M36" s="281"/>
      <c r="N36" s="315"/>
      <c r="O36" s="159"/>
      <c r="P36" s="314"/>
      <c r="Q36" s="159"/>
      <c r="R36" s="162"/>
      <c r="S36" s="165"/>
    </row>
    <row r="37" spans="1:19" s="38" customFormat="1" ht="9.6" customHeight="1" x14ac:dyDescent="0.25">
      <c r="A37" s="277"/>
      <c r="B37" s="168"/>
      <c r="C37" s="168"/>
      <c r="D37" s="178"/>
      <c r="E37" s="468"/>
      <c r="F37" s="464"/>
      <c r="G37" s="464"/>
      <c r="H37" s="465"/>
      <c r="I37" s="464"/>
      <c r="J37" s="316"/>
      <c r="K37" s="159"/>
      <c r="L37" s="161"/>
      <c r="M37" s="159"/>
      <c r="N37" s="161"/>
      <c r="O37" s="161"/>
      <c r="P37" s="308"/>
      <c r="Q37" s="309" t="str">
        <f>UPPER(IF(OR(P38="a",P38="as"),O21,IF(OR(P38="b",P38="bs"),O53,)))</f>
        <v/>
      </c>
      <c r="R37" s="320"/>
      <c r="S37" s="165"/>
    </row>
    <row r="38" spans="1:19" s="38" customFormat="1" ht="9.6" customHeight="1" x14ac:dyDescent="0.25">
      <c r="A38" s="277"/>
      <c r="B38" s="168"/>
      <c r="C38" s="168"/>
      <c r="D38" s="178"/>
      <c r="E38" s="468"/>
      <c r="F38" s="464"/>
      <c r="G38" s="464"/>
      <c r="H38" s="465"/>
      <c r="I38" s="464"/>
      <c r="J38" s="316"/>
      <c r="K38" s="159"/>
      <c r="L38" s="161"/>
      <c r="M38" s="159"/>
      <c r="N38" s="161"/>
      <c r="O38" s="171" t="s">
        <v>0</v>
      </c>
      <c r="P38" s="180"/>
      <c r="Q38" s="311" t="str">
        <f>UPPER(IF(OR(P38="a",P38="as"),O22,IF(OR(P38="b",P38="bs"),O54,)))</f>
        <v/>
      </c>
      <c r="R38" s="321"/>
      <c r="S38" s="165"/>
    </row>
    <row r="39" spans="1:19" s="38" customFormat="1" ht="9.6" customHeight="1" x14ac:dyDescent="0.25">
      <c r="A39" s="317">
        <v>9</v>
      </c>
      <c r="B39" s="384" t="str">
        <f>IF($D39="","",VLOOKUP($D39,'1D ELO (3)'!$A$7:$P$23,14))</f>
        <v/>
      </c>
      <c r="C39" s="384" t="str">
        <f>IF($D39="","",VLOOKUP($D39,'1D ELO (3)'!$A$7:$P$33,15))</f>
        <v/>
      </c>
      <c r="D39" s="155"/>
      <c r="E39" s="461" t="str">
        <f>UPPER(IF($D39="","",VLOOKUP($D39,'1D ELO (3)'!$A$7:$P$33,5)))</f>
        <v/>
      </c>
      <c r="F39" s="450" t="str">
        <f>UPPER(IF($D39="","",VLOOKUP($D39,'1D ELO (3)'!$A$7:$P$33,2)))</f>
        <v/>
      </c>
      <c r="G39" s="450" t="str">
        <f>IF($D39="","",VLOOKUP($D39,'1D ELO (3)'!$A$7:$P$33,3))</f>
        <v/>
      </c>
      <c r="H39" s="462"/>
      <c r="I39" s="450" t="str">
        <f>IF($D39="","",VLOOKUP($D39,'1D ELO (3)'!$A$7:$P$33,4))</f>
        <v/>
      </c>
      <c r="J39" s="305"/>
      <c r="K39" s="159"/>
      <c r="L39" s="161"/>
      <c r="M39" s="159"/>
      <c r="N39" s="161"/>
      <c r="O39" s="159"/>
      <c r="P39" s="314"/>
      <c r="Q39" s="197"/>
      <c r="R39" s="162"/>
      <c r="S39" s="165"/>
    </row>
    <row r="40" spans="1:19" s="38" customFormat="1" ht="9.6" customHeight="1" x14ac:dyDescent="0.25">
      <c r="A40" s="277"/>
      <c r="B40" s="306"/>
      <c r="C40" s="306"/>
      <c r="D40" s="306"/>
      <c r="E40" s="461" t="str">
        <f>UPPER(IF($D39="","",VLOOKUP($D39,'1D ELO (3)'!$A$7:$P$33,11)))</f>
        <v/>
      </c>
      <c r="F40" s="450" t="str">
        <f>UPPER(IF($D39="","",VLOOKUP($D39,'1D ELO (3)'!$A$7:$P$33,8)))</f>
        <v/>
      </c>
      <c r="G40" s="450" t="str">
        <f>IF($D39="","",VLOOKUP($D39,'1D ELO (3)'!$A$7:$P$33,9))</f>
        <v/>
      </c>
      <c r="H40" s="462"/>
      <c r="I40" s="450" t="str">
        <f>IF($D39="","",VLOOKUP($D39,'1D ELO (3)'!$A$7:$P$33,10))</f>
        <v/>
      </c>
      <c r="J40" s="307"/>
      <c r="K40" s="152" t="str">
        <f>IF(J40="a",F39,IF(J40="b",F41,""))</f>
        <v/>
      </c>
      <c r="L40" s="161"/>
      <c r="M40" s="159"/>
      <c r="N40" s="161"/>
      <c r="O40" s="159"/>
      <c r="P40" s="314"/>
      <c r="Q40" s="281"/>
      <c r="R40" s="322"/>
      <c r="S40" s="165"/>
    </row>
    <row r="41" spans="1:19" s="38" customFormat="1" ht="9.6" customHeight="1" x14ac:dyDescent="0.25">
      <c r="A41" s="277"/>
      <c r="B41" s="168"/>
      <c r="C41" s="168"/>
      <c r="D41" s="178"/>
      <c r="E41" s="468"/>
      <c r="F41" s="464"/>
      <c r="G41" s="464"/>
      <c r="H41" s="465"/>
      <c r="I41" s="464"/>
      <c r="J41" s="308"/>
      <c r="K41" s="309" t="str">
        <f>UPPER(IF(OR(J42="a",J42="as"),F39,IF(OR(J42="b",J42="bs"),F43,)))</f>
        <v/>
      </c>
      <c r="L41" s="310"/>
      <c r="M41" s="159"/>
      <c r="N41" s="161"/>
      <c r="O41" s="159"/>
      <c r="P41" s="314"/>
      <c r="Q41" s="159"/>
      <c r="R41" s="162"/>
      <c r="S41" s="165"/>
    </row>
    <row r="42" spans="1:19" s="38" customFormat="1" ht="9.6" customHeight="1" x14ac:dyDescent="0.25">
      <c r="A42" s="277"/>
      <c r="B42" s="168"/>
      <c r="C42" s="168"/>
      <c r="D42" s="178"/>
      <c r="E42" s="468"/>
      <c r="F42" s="464"/>
      <c r="G42" s="464"/>
      <c r="H42" s="465"/>
      <c r="I42" s="453" t="s">
        <v>0</v>
      </c>
      <c r="J42" s="180"/>
      <c r="K42" s="311" t="str">
        <f>UPPER(IF(OR(J42="a",J42="as"),F40,IF(OR(J42="b",J42="bs"),F44,)))</f>
        <v/>
      </c>
      <c r="L42" s="312"/>
      <c r="M42" s="159"/>
      <c r="N42" s="161"/>
      <c r="O42" s="159"/>
      <c r="P42" s="314"/>
      <c r="Q42" s="159"/>
      <c r="R42" s="162"/>
      <c r="S42" s="165"/>
    </row>
    <row r="43" spans="1:19" s="38" customFormat="1" ht="9.6" customHeight="1" x14ac:dyDescent="0.25">
      <c r="A43" s="277">
        <v>10</v>
      </c>
      <c r="B43" s="384" t="str">
        <f>IF($D43="","",VLOOKUP($D43,'1D ELO (3)'!$A$7:$P$23,14))</f>
        <v/>
      </c>
      <c r="C43" s="384" t="str">
        <f>IF($D43="","",VLOOKUP($D43,'1D ELO (3)'!$A$7:$P$33,15))</f>
        <v/>
      </c>
      <c r="D43" s="155"/>
      <c r="E43" s="461" t="str">
        <f>UPPER(IF($D43="","",VLOOKUP($D43,'1D ELO (3)'!$A$7:$P$33,5)))</f>
        <v/>
      </c>
      <c r="F43" s="450" t="str">
        <f>UPPER(IF($D43="","",VLOOKUP($D43,'1D ELO (3)'!$A$7:$P$33,2)))</f>
        <v/>
      </c>
      <c r="G43" s="450" t="str">
        <f>IF($D43="","",VLOOKUP($D43,'1D ELO (3)'!$A$7:$P$33,3))</f>
        <v/>
      </c>
      <c r="H43" s="462"/>
      <c r="I43" s="450" t="str">
        <f>IF($D43="","",VLOOKUP($D43,'1D ELO (3)'!$A$7:$P$33,4))</f>
        <v/>
      </c>
      <c r="J43" s="313"/>
      <c r="K43" s="159"/>
      <c r="L43" s="314"/>
      <c r="M43" s="197"/>
      <c r="N43" s="310"/>
      <c r="O43" s="159"/>
      <c r="P43" s="314"/>
      <c r="Q43" s="159"/>
      <c r="R43" s="162"/>
      <c r="S43" s="165"/>
    </row>
    <row r="44" spans="1:19" s="38" customFormat="1" ht="9.6" customHeight="1" x14ac:dyDescent="0.25">
      <c r="A44" s="277"/>
      <c r="B44" s="306"/>
      <c r="C44" s="306"/>
      <c r="D44" s="306"/>
      <c r="E44" s="461" t="str">
        <f>UPPER(IF($D43="","",VLOOKUP($D43,'1D ELO (3)'!$A$7:$P$33,11)))</f>
        <v/>
      </c>
      <c r="F44" s="450" t="str">
        <f>UPPER(IF($D43="","",VLOOKUP($D43,'1D ELO (3)'!$A$7:$P$33,8)))</f>
        <v/>
      </c>
      <c r="G44" s="450" t="str">
        <f>IF($D43="","",VLOOKUP($D43,'1D ELO (3)'!$A$7:$P$33,9))</f>
        <v/>
      </c>
      <c r="H44" s="462"/>
      <c r="I44" s="450" t="str">
        <f>IF($D43="","",VLOOKUP($D43,'1D ELO (3)'!$A$7:$P$33,10))</f>
        <v/>
      </c>
      <c r="J44" s="307"/>
      <c r="K44" s="159"/>
      <c r="L44" s="314"/>
      <c r="M44" s="281"/>
      <c r="N44" s="315"/>
      <c r="O44" s="159"/>
      <c r="P44" s="314"/>
      <c r="Q44" s="159"/>
      <c r="R44" s="162"/>
      <c r="S44" s="165"/>
    </row>
    <row r="45" spans="1:19" s="38" customFormat="1" ht="9.6" customHeight="1" x14ac:dyDescent="0.25">
      <c r="A45" s="277"/>
      <c r="B45" s="168"/>
      <c r="C45" s="168"/>
      <c r="D45" s="178"/>
      <c r="E45" s="468"/>
      <c r="F45" s="464"/>
      <c r="G45" s="464"/>
      <c r="H45" s="465"/>
      <c r="I45" s="464"/>
      <c r="J45" s="316"/>
      <c r="K45" s="159"/>
      <c r="L45" s="308"/>
      <c r="M45" s="309" t="str">
        <f>UPPER(IF(OR(L46="a",L46="as"),K41,IF(OR(L46="b",L46="bs"),K49,)))</f>
        <v/>
      </c>
      <c r="N45" s="161"/>
      <c r="O45" s="159"/>
      <c r="P45" s="314"/>
      <c r="Q45" s="159"/>
      <c r="R45" s="162"/>
      <c r="S45" s="165"/>
    </row>
    <row r="46" spans="1:19" s="38" customFormat="1" ht="9.6" customHeight="1" x14ac:dyDescent="0.25">
      <c r="A46" s="277"/>
      <c r="B46" s="168"/>
      <c r="C46" s="168"/>
      <c r="D46" s="178"/>
      <c r="E46" s="468"/>
      <c r="F46" s="464"/>
      <c r="G46" s="464"/>
      <c r="H46" s="465"/>
      <c r="I46" s="464"/>
      <c r="J46" s="316"/>
      <c r="K46" s="171" t="s">
        <v>0</v>
      </c>
      <c r="L46" s="180"/>
      <c r="M46" s="311" t="str">
        <f>UPPER(IF(OR(L46="a",L46="as"),K42,IF(OR(L46="b",L46="bs"),K50,)))</f>
        <v/>
      </c>
      <c r="N46" s="312"/>
      <c r="O46" s="159"/>
      <c r="P46" s="314"/>
      <c r="Q46" s="159"/>
      <c r="R46" s="162"/>
      <c r="S46" s="165"/>
    </row>
    <row r="47" spans="1:19" s="38" customFormat="1" ht="9.6" customHeight="1" x14ac:dyDescent="0.25">
      <c r="A47" s="317">
        <v>11</v>
      </c>
      <c r="B47" s="384" t="str">
        <f>IF($D47="","",VLOOKUP($D47,'1D ELO (3)'!$A$7:$P$23,14))</f>
        <v/>
      </c>
      <c r="C47" s="384" t="str">
        <f>IF($D47="","",VLOOKUP($D47,'1D ELO (3)'!$A$7:$P$33,15))</f>
        <v/>
      </c>
      <c r="D47" s="155"/>
      <c r="E47" s="461" t="str">
        <f>UPPER(IF($D47="","",VLOOKUP($D47,'1D ELO (3)'!$A$7:$P$33,5)))</f>
        <v/>
      </c>
      <c r="F47" s="450" t="str">
        <f>UPPER(IF($D47="","",VLOOKUP($D47,'1D ELO (3)'!$A$7:$P$33,2)))</f>
        <v/>
      </c>
      <c r="G47" s="450" t="str">
        <f>IF($D47="","",VLOOKUP($D47,'1D ELO (3)'!$A$7:$P$33,3))</f>
        <v/>
      </c>
      <c r="H47" s="462"/>
      <c r="I47" s="450" t="str">
        <f>IF($D47="","",VLOOKUP($D47,'1D ELO (3)'!$A$7:$P$33,4))</f>
        <v/>
      </c>
      <c r="J47" s="305"/>
      <c r="K47" s="159"/>
      <c r="L47" s="314"/>
      <c r="M47" s="159"/>
      <c r="N47" s="314"/>
      <c r="O47" s="197"/>
      <c r="P47" s="314"/>
      <c r="Q47" s="159"/>
      <c r="R47" s="162"/>
      <c r="S47" s="165"/>
    </row>
    <row r="48" spans="1:19" s="38" customFormat="1" ht="9.6" customHeight="1" x14ac:dyDescent="0.25">
      <c r="A48" s="277"/>
      <c r="B48" s="306"/>
      <c r="C48" s="306"/>
      <c r="D48" s="306"/>
      <c r="E48" s="461" t="str">
        <f>UPPER(IF($D47="","",VLOOKUP($D47,'1D ELO (3)'!$A$7:$P$33,11)))</f>
        <v/>
      </c>
      <c r="F48" s="450" t="str">
        <f>UPPER(IF($D47="","",VLOOKUP($D47,'1D ELO (3)'!$A$7:$P$33,8)))</f>
        <v/>
      </c>
      <c r="G48" s="450" t="str">
        <f>IF($D47="","",VLOOKUP($D47,'1D ELO (3)'!$A$7:$P$33,9))</f>
        <v/>
      </c>
      <c r="H48" s="462"/>
      <c r="I48" s="450" t="str">
        <f>IF($D47="","",VLOOKUP($D47,'1D ELO (3)'!$A$7:$P$33,10))</f>
        <v/>
      </c>
      <c r="J48" s="307"/>
      <c r="K48" s="152" t="str">
        <f>IF(J48="a",F47,IF(J48="b",F49,""))</f>
        <v/>
      </c>
      <c r="L48" s="314"/>
      <c r="M48" s="159"/>
      <c r="N48" s="314"/>
      <c r="O48" s="159"/>
      <c r="P48" s="314"/>
      <c r="Q48" s="159"/>
      <c r="R48" s="162"/>
      <c r="S48" s="165"/>
    </row>
    <row r="49" spans="1:19" s="38" customFormat="1" ht="9.6" customHeight="1" x14ac:dyDescent="0.25">
      <c r="A49" s="277"/>
      <c r="B49" s="168"/>
      <c r="C49" s="168"/>
      <c r="D49" s="168"/>
      <c r="E49" s="467"/>
      <c r="F49" s="464"/>
      <c r="G49" s="464"/>
      <c r="H49" s="465"/>
      <c r="I49" s="464"/>
      <c r="J49" s="308"/>
      <c r="K49" s="309" t="str">
        <f>UPPER(IF(OR(J50="a",J50="as"),F47,IF(OR(J50="b",J50="bs"),F51,)))</f>
        <v/>
      </c>
      <c r="L49" s="318"/>
      <c r="M49" s="159"/>
      <c r="N49" s="314"/>
      <c r="O49" s="159"/>
      <c r="P49" s="314"/>
      <c r="Q49" s="159"/>
      <c r="R49" s="162"/>
      <c r="S49" s="165"/>
    </row>
    <row r="50" spans="1:19" s="38" customFormat="1" ht="9.6" customHeight="1" x14ac:dyDescent="0.25">
      <c r="A50" s="277"/>
      <c r="B50" s="168"/>
      <c r="C50" s="168"/>
      <c r="D50" s="168"/>
      <c r="E50" s="415"/>
      <c r="F50" s="154"/>
      <c r="G50" s="154"/>
      <c r="H50" s="2"/>
      <c r="I50" s="171" t="s">
        <v>0</v>
      </c>
      <c r="J50" s="180"/>
      <c r="K50" s="311" t="str">
        <f>UPPER(IF(OR(J50="a",J50="as"),F48,IF(OR(J50="b",J50="bs"),F52,)))</f>
        <v/>
      </c>
      <c r="L50" s="307"/>
      <c r="M50" s="159"/>
      <c r="N50" s="314"/>
      <c r="O50" s="159"/>
      <c r="P50" s="314"/>
      <c r="Q50" s="159"/>
      <c r="R50" s="162"/>
      <c r="S50" s="165"/>
    </row>
    <row r="51" spans="1:19" s="38" customFormat="1" ht="9.6" customHeight="1" x14ac:dyDescent="0.25">
      <c r="A51" s="323">
        <v>12</v>
      </c>
      <c r="B51" s="384" t="str">
        <f>IF($D51="","",VLOOKUP($D51,'1D ELO (3)'!$A$7:$P$23,14))</f>
        <v/>
      </c>
      <c r="C51" s="384" t="str">
        <f>IF($D51="","",VLOOKUP($D51,'1D ELO (3)'!$A$7:$P$33,15))</f>
        <v/>
      </c>
      <c r="D51" s="155"/>
      <c r="E51" s="466" t="str">
        <f>UPPER(IF($D51="","",VLOOKUP($D51,'1D ELO (3)'!$A$7:$P$33,5)))</f>
        <v/>
      </c>
      <c r="F51" s="156" t="str">
        <f>UPPER(IF($D51="","",VLOOKUP($D51,'1D ELO (3)'!$A$7:$P$33,2)))</f>
        <v/>
      </c>
      <c r="G51" s="156" t="str">
        <f>IF($D51="","",VLOOKUP($D51,'1D ELO (3)'!$A$7:$P$33,3))</f>
        <v/>
      </c>
      <c r="H51" s="304"/>
      <c r="I51" s="156" t="str">
        <f>IF($D51="","",VLOOKUP($D51,'1D ELO (3)'!$A$7:$P$33,4))</f>
        <v/>
      </c>
      <c r="J51" s="313"/>
      <c r="K51" s="159"/>
      <c r="L51" s="161"/>
      <c r="M51" s="197"/>
      <c r="N51" s="318"/>
      <c r="O51" s="159"/>
      <c r="P51" s="314"/>
      <c r="Q51" s="159"/>
      <c r="R51" s="162"/>
      <c r="S51" s="165"/>
    </row>
    <row r="52" spans="1:19" s="38" customFormat="1" ht="9.6" customHeight="1" x14ac:dyDescent="0.25">
      <c r="A52" s="277"/>
      <c r="B52" s="306"/>
      <c r="C52" s="306"/>
      <c r="D52" s="306"/>
      <c r="E52" s="617" t="str">
        <f>UPPER(IF($D51="","",VLOOKUP($D51,'1D ELO (3)'!$A$7:$P$33,11)))</f>
        <v/>
      </c>
      <c r="F52" s="618" t="str">
        <f>UPPER(IF($D51="","",VLOOKUP($D51,'1D ELO (3)'!$A$7:$P$33,8)))</f>
        <v/>
      </c>
      <c r="G52" s="618" t="str">
        <f>IF($D51="","",VLOOKUP($D51,'1D ELO (3)'!$A$7:$P$33,9))</f>
        <v/>
      </c>
      <c r="H52" s="619"/>
      <c r="I52" s="618" t="str">
        <f>IF($D51="","",VLOOKUP($D51,'1D ELO (3)'!$A$7:$P$33,10))</f>
        <v/>
      </c>
      <c r="J52" s="307"/>
      <c r="K52" s="159"/>
      <c r="L52" s="161"/>
      <c r="M52" s="281"/>
      <c r="N52" s="319"/>
      <c r="O52" s="159"/>
      <c r="P52" s="314"/>
      <c r="Q52" s="159"/>
      <c r="R52" s="162"/>
      <c r="S52" s="165"/>
    </row>
    <row r="53" spans="1:19" s="38" customFormat="1" ht="9.6" customHeight="1" x14ac:dyDescent="0.25">
      <c r="A53" s="277"/>
      <c r="B53" s="168"/>
      <c r="C53" s="168"/>
      <c r="D53" s="168"/>
      <c r="E53" s="415"/>
      <c r="F53" s="154"/>
      <c r="G53" s="154"/>
      <c r="H53" s="2"/>
      <c r="I53" s="154"/>
      <c r="J53" s="316"/>
      <c r="K53" s="159"/>
      <c r="L53" s="161"/>
      <c r="M53" s="159"/>
      <c r="N53" s="308"/>
      <c r="O53" s="309" t="str">
        <f>UPPER(IF(OR(N54="a",N54="as"),M45,IF(OR(N54="b",N54="bs"),M61,)))</f>
        <v/>
      </c>
      <c r="P53" s="314"/>
      <c r="Q53" s="159"/>
      <c r="R53" s="162"/>
      <c r="S53" s="165"/>
    </row>
    <row r="54" spans="1:19" s="38" customFormat="1" ht="9.6" customHeight="1" x14ac:dyDescent="0.25">
      <c r="A54" s="277"/>
      <c r="B54" s="168"/>
      <c r="C54" s="168"/>
      <c r="D54" s="168"/>
      <c r="E54" s="467"/>
      <c r="F54" s="464"/>
      <c r="G54" s="464"/>
      <c r="H54" s="465"/>
      <c r="I54" s="464"/>
      <c r="J54" s="316"/>
      <c r="K54" s="159"/>
      <c r="L54" s="161"/>
      <c r="M54" s="171" t="s">
        <v>0</v>
      </c>
      <c r="N54" s="180"/>
      <c r="O54" s="311" t="str">
        <f>UPPER(IF(OR(N54="a",N54="as"),M46,IF(OR(N54="b",N54="bs"),M62,)))</f>
        <v/>
      </c>
      <c r="P54" s="307"/>
      <c r="Q54" s="159"/>
      <c r="R54" s="162"/>
      <c r="S54" s="165"/>
    </row>
    <row r="55" spans="1:19" s="38" customFormat="1" ht="9.6" customHeight="1" x14ac:dyDescent="0.25">
      <c r="A55" s="317">
        <v>13</v>
      </c>
      <c r="B55" s="384" t="str">
        <f>IF($D55="","",VLOOKUP($D55,'1D ELO (3)'!$A$7:$P$23,14))</f>
        <v/>
      </c>
      <c r="C55" s="384" t="str">
        <f>IF($D55="","",VLOOKUP($D55,'1D ELO (3)'!$A$7:$P$33,15))</f>
        <v/>
      </c>
      <c r="D55" s="155"/>
      <c r="E55" s="461" t="str">
        <f>UPPER(IF($D55="","",VLOOKUP($D55,'1D ELO (3)'!$A$7:$P$33,5)))</f>
        <v/>
      </c>
      <c r="F55" s="450" t="str">
        <f>UPPER(IF($D55="","",VLOOKUP($D55,'1D ELO (3)'!$A$7:$P$33,2)))</f>
        <v/>
      </c>
      <c r="G55" s="450" t="str">
        <f>IF($D55="","",VLOOKUP($D55,'1D ELO (3)'!$A$7:$P$33,3))</f>
        <v/>
      </c>
      <c r="H55" s="462"/>
      <c r="I55" s="450" t="str">
        <f>IF($D55="","",VLOOKUP($D55,'1D ELO (3)'!$A$7:$P$33,4))</f>
        <v/>
      </c>
      <c r="J55" s="305"/>
      <c r="K55" s="159"/>
      <c r="L55" s="161"/>
      <c r="M55" s="159"/>
      <c r="N55" s="314"/>
      <c r="O55" s="159"/>
      <c r="P55" s="161"/>
      <c r="Q55" s="159"/>
      <c r="R55" s="162"/>
      <c r="S55" s="165"/>
    </row>
    <row r="56" spans="1:19" s="38" customFormat="1" ht="9.6" customHeight="1" x14ac:dyDescent="0.25">
      <c r="A56" s="277"/>
      <c r="B56" s="306"/>
      <c r="C56" s="306"/>
      <c r="D56" s="306"/>
      <c r="E56" s="461" t="str">
        <f>UPPER(IF($D55="","",VLOOKUP($D55,'1D ELO (3)'!$A$7:$P$33,11)))</f>
        <v/>
      </c>
      <c r="F56" s="450" t="str">
        <f>UPPER(IF($D55="","",VLOOKUP($D55,'1D ELO (3)'!$A$7:$P$33,8)))</f>
        <v/>
      </c>
      <c r="G56" s="450" t="str">
        <f>IF($D55="","",VLOOKUP($D55,'1D ELO (3)'!$A$7:$P$33,9))</f>
        <v/>
      </c>
      <c r="H56" s="462"/>
      <c r="I56" s="450" t="str">
        <f>IF($D55="","",VLOOKUP($D55,'1D ELO (3)'!$A$7:$P$33,10))</f>
        <v/>
      </c>
      <c r="J56" s="307"/>
      <c r="K56" s="152" t="str">
        <f>IF(J56="a",F55,IF(J56="b",F57,""))</f>
        <v/>
      </c>
      <c r="L56" s="161"/>
      <c r="M56" s="159"/>
      <c r="N56" s="314"/>
      <c r="O56" s="159"/>
      <c r="P56" s="161"/>
      <c r="Q56" s="159"/>
      <c r="R56" s="162"/>
      <c r="S56" s="165"/>
    </row>
    <row r="57" spans="1:19" s="38" customFormat="1" ht="9.6" customHeight="1" x14ac:dyDescent="0.25">
      <c r="A57" s="277"/>
      <c r="B57" s="168"/>
      <c r="C57" s="168"/>
      <c r="D57" s="178"/>
      <c r="E57" s="468"/>
      <c r="F57" s="464"/>
      <c r="G57" s="464"/>
      <c r="H57" s="465"/>
      <c r="I57" s="464"/>
      <c r="J57" s="308"/>
      <c r="K57" s="309" t="str">
        <f>UPPER(IF(OR(J58="a",J58="as"),F55,IF(OR(J58="b",J58="bs"),F59,)))</f>
        <v/>
      </c>
      <c r="L57" s="310"/>
      <c r="M57" s="159"/>
      <c r="N57" s="314"/>
      <c r="O57" s="159"/>
      <c r="P57" s="161"/>
      <c r="Q57" s="159"/>
      <c r="R57" s="162"/>
      <c r="S57" s="165"/>
    </row>
    <row r="58" spans="1:19" s="38" customFormat="1" ht="9.6" customHeight="1" x14ac:dyDescent="0.25">
      <c r="A58" s="277"/>
      <c r="B58" s="168"/>
      <c r="C58" s="168"/>
      <c r="D58" s="178"/>
      <c r="E58" s="468"/>
      <c r="F58" s="464"/>
      <c r="G58" s="464"/>
      <c r="H58" s="465"/>
      <c r="I58" s="453" t="s">
        <v>0</v>
      </c>
      <c r="J58" s="180"/>
      <c r="K58" s="311" t="str">
        <f>UPPER(IF(OR(J58="a",J58="as"),F56,IF(OR(J58="b",J58="bs"),F60,)))</f>
        <v/>
      </c>
      <c r="L58" s="312"/>
      <c r="M58" s="159"/>
      <c r="N58" s="314"/>
      <c r="O58" s="159"/>
      <c r="P58" s="161"/>
      <c r="Q58" s="159"/>
      <c r="R58" s="162"/>
      <c r="S58" s="165"/>
    </row>
    <row r="59" spans="1:19" s="38" customFormat="1" ht="9.6" customHeight="1" x14ac:dyDescent="0.25">
      <c r="A59" s="277">
        <v>14</v>
      </c>
      <c r="B59" s="384" t="str">
        <f>IF($D59="","",VLOOKUP($D59,'1D ELO (3)'!$A$7:$P$23,14))</f>
        <v/>
      </c>
      <c r="C59" s="384" t="str">
        <f>IF($D59="","",VLOOKUP($D59,'1D ELO (3)'!$A$7:$P$33,15))</f>
        <v/>
      </c>
      <c r="D59" s="155"/>
      <c r="E59" s="461" t="str">
        <f>UPPER(IF($D59="","",VLOOKUP($D59,'1D ELO (3)'!$A$7:$P$33,5)))</f>
        <v/>
      </c>
      <c r="F59" s="450" t="str">
        <f>UPPER(IF($D59="","",VLOOKUP($D59,'1D ELO (3)'!$A$7:$P$33,2)))</f>
        <v/>
      </c>
      <c r="G59" s="450" t="str">
        <f>IF($D59="","",VLOOKUP($D59,'1D ELO (3)'!$A$7:$P$33,3))</f>
        <v/>
      </c>
      <c r="H59" s="462"/>
      <c r="I59" s="450" t="str">
        <f>IF($D59="","",VLOOKUP($D59,'1D ELO (3)'!$A$7:$P$33,4))</f>
        <v/>
      </c>
      <c r="J59" s="313"/>
      <c r="K59" s="159"/>
      <c r="L59" s="314"/>
      <c r="M59" s="197"/>
      <c r="N59" s="318"/>
      <c r="O59" s="159"/>
      <c r="P59" s="161"/>
      <c r="Q59" s="159"/>
      <c r="R59" s="162"/>
      <c r="S59" s="165"/>
    </row>
    <row r="60" spans="1:19" s="38" customFormat="1" ht="9.6" customHeight="1" x14ac:dyDescent="0.25">
      <c r="A60" s="277"/>
      <c r="B60" s="306"/>
      <c r="C60" s="306"/>
      <c r="D60" s="306"/>
      <c r="E60" s="461" t="str">
        <f>UPPER(IF($D59="","",VLOOKUP($D59,'1D ELO (3)'!$A$7:$P$33,11)))</f>
        <v/>
      </c>
      <c r="F60" s="450" t="str">
        <f>UPPER(IF($D59="","",VLOOKUP($D59,'1D ELO (3)'!$A$7:$P$33,8)))</f>
        <v/>
      </c>
      <c r="G60" s="450" t="str">
        <f>IF($D59="","",VLOOKUP($D59,'1D ELO (3)'!$A$7:$P$33,9))</f>
        <v/>
      </c>
      <c r="H60" s="462"/>
      <c r="I60" s="450" t="str">
        <f>IF($D59="","",VLOOKUP($D59,'1D ELO (3)'!$A$7:$P$33,10))</f>
        <v/>
      </c>
      <c r="J60" s="307"/>
      <c r="K60" s="159"/>
      <c r="L60" s="314"/>
      <c r="M60" s="281"/>
      <c r="N60" s="319"/>
      <c r="O60" s="159"/>
      <c r="P60" s="161"/>
      <c r="Q60" s="159"/>
      <c r="R60" s="162"/>
      <c r="S60" s="165"/>
    </row>
    <row r="61" spans="1:19" s="38" customFormat="1" ht="9.6" customHeight="1" x14ac:dyDescent="0.25">
      <c r="A61" s="277"/>
      <c r="B61" s="168"/>
      <c r="C61" s="168"/>
      <c r="D61" s="178"/>
      <c r="E61" s="468"/>
      <c r="F61" s="464"/>
      <c r="G61" s="464"/>
      <c r="H61" s="465"/>
      <c r="I61" s="464"/>
      <c r="J61" s="316"/>
      <c r="K61" s="159"/>
      <c r="L61" s="308"/>
      <c r="M61" s="309" t="str">
        <f>UPPER(IF(OR(L62="a",L62="as"),K57,IF(OR(L62="b",L62="bs"),K65,)))</f>
        <v/>
      </c>
      <c r="N61" s="314"/>
      <c r="O61" s="159"/>
      <c r="P61" s="161"/>
      <c r="Q61" s="159"/>
      <c r="R61" s="162"/>
      <c r="S61" s="165"/>
    </row>
    <row r="62" spans="1:19" s="38" customFormat="1" ht="9.6" customHeight="1" x14ac:dyDescent="0.25">
      <c r="A62" s="277"/>
      <c r="B62" s="168"/>
      <c r="C62" s="168"/>
      <c r="D62" s="178"/>
      <c r="E62" s="468"/>
      <c r="F62" s="464"/>
      <c r="G62" s="464"/>
      <c r="H62" s="465"/>
      <c r="I62" s="464"/>
      <c r="J62" s="316"/>
      <c r="K62" s="171" t="s">
        <v>0</v>
      </c>
      <c r="L62" s="180"/>
      <c r="M62" s="311" t="str">
        <f>UPPER(IF(OR(L62="a",L62="as"),K58,IF(OR(L62="b",L62="bs"),K66,)))</f>
        <v/>
      </c>
      <c r="N62" s="307"/>
      <c r="O62" s="159"/>
      <c r="P62" s="161"/>
      <c r="Q62" s="159"/>
      <c r="R62" s="162"/>
      <c r="S62" s="165"/>
    </row>
    <row r="63" spans="1:19" s="38" customFormat="1" ht="9.6" customHeight="1" x14ac:dyDescent="0.25">
      <c r="A63" s="317">
        <v>15</v>
      </c>
      <c r="B63" s="384" t="str">
        <f>IF($D63="","",VLOOKUP($D63,'1D ELO (3)'!$A$7:$P$23,14))</f>
        <v/>
      </c>
      <c r="C63" s="384" t="str">
        <f>IF($D63="","",VLOOKUP($D63,'1D ELO (3)'!$A$7:$P$33,15))</f>
        <v/>
      </c>
      <c r="D63" s="155"/>
      <c r="E63" s="461" t="str">
        <f>UPPER(IF($D63="","",VLOOKUP($D63,'1D ELO (3)'!$A$7:$P$33,5)))</f>
        <v/>
      </c>
      <c r="F63" s="450" t="str">
        <f>UPPER(IF($D63="","",VLOOKUP($D63,'1D ELO (3)'!$A$7:$P$33,2)))</f>
        <v/>
      </c>
      <c r="G63" s="450" t="str">
        <f>IF($D63="","",VLOOKUP($D63,'1D ELO (3)'!$A$7:$P$33,3))</f>
        <v/>
      </c>
      <c r="H63" s="462"/>
      <c r="I63" s="450" t="str">
        <f>IF($D63="","",VLOOKUP($D63,'1D ELO (3)'!$A$7:$P$33,4))</f>
        <v/>
      </c>
      <c r="J63" s="305"/>
      <c r="K63" s="159"/>
      <c r="L63" s="314"/>
      <c r="M63" s="159"/>
      <c r="N63" s="161"/>
      <c r="O63" s="197"/>
      <c r="P63" s="161"/>
      <c r="Q63" s="159"/>
      <c r="R63" s="162"/>
      <c r="S63" s="165"/>
    </row>
    <row r="64" spans="1:19" s="38" customFormat="1" ht="9.6" customHeight="1" x14ac:dyDescent="0.25">
      <c r="A64" s="277"/>
      <c r="B64" s="306"/>
      <c r="C64" s="306"/>
      <c r="D64" s="306"/>
      <c r="E64" s="461" t="str">
        <f>UPPER(IF($D63="","",VLOOKUP($D63,'1D ELO (3)'!$A$7:$P$33,11)))</f>
        <v/>
      </c>
      <c r="F64" s="450" t="str">
        <f>UPPER(IF($D63="","",VLOOKUP($D63,'1D ELO (3)'!$A$7:$P$33,8)))</f>
        <v/>
      </c>
      <c r="G64" s="450" t="str">
        <f>IF($D63="","",VLOOKUP($D63,'1D ELO (3)'!$A$7:$P$33,9))</f>
        <v/>
      </c>
      <c r="H64" s="462"/>
      <c r="I64" s="450" t="str">
        <f>IF($D63="","",VLOOKUP($D63,'1D ELO (3)'!$A$7:$P$33,10))</f>
        <v/>
      </c>
      <c r="J64" s="307"/>
      <c r="K64" s="152" t="str">
        <f>IF(J64="a",F63,IF(J64="b",F65,""))</f>
        <v/>
      </c>
      <c r="L64" s="314"/>
      <c r="M64" s="159"/>
      <c r="N64" s="161"/>
      <c r="O64" s="159"/>
      <c r="P64" s="161"/>
      <c r="Q64" s="159"/>
      <c r="R64" s="162"/>
      <c r="S64" s="165"/>
    </row>
    <row r="65" spans="1:19" s="38" customFormat="1" ht="9.6" customHeight="1" x14ac:dyDescent="0.25">
      <c r="A65" s="277"/>
      <c r="B65" s="168"/>
      <c r="C65" s="168"/>
      <c r="D65" s="168"/>
      <c r="E65" s="467"/>
      <c r="F65" s="464"/>
      <c r="G65" s="464"/>
      <c r="H65" s="465"/>
      <c r="I65" s="464"/>
      <c r="J65" s="308"/>
      <c r="K65" s="309" t="str">
        <f>UPPER(IF(OR(J66="a",J66="as"),F63,IF(OR(J66="b",J66="bs"),F67,)))</f>
        <v/>
      </c>
      <c r="L65" s="318"/>
      <c r="M65" s="159"/>
      <c r="N65" s="161"/>
      <c r="O65" s="159"/>
      <c r="P65" s="161"/>
      <c r="Q65" s="159"/>
      <c r="R65" s="162"/>
      <c r="S65" s="165"/>
    </row>
    <row r="66" spans="1:19" s="38" customFormat="1" ht="9.6" customHeight="1" x14ac:dyDescent="0.25">
      <c r="A66" s="277"/>
      <c r="B66" s="168"/>
      <c r="C66" s="168"/>
      <c r="D66" s="168"/>
      <c r="E66" s="415"/>
      <c r="F66" s="159"/>
      <c r="G66" s="159"/>
      <c r="H66" s="2"/>
      <c r="I66" s="171" t="s">
        <v>0</v>
      </c>
      <c r="J66" s="180"/>
      <c r="K66" s="311" t="str">
        <f>UPPER(IF(OR(J66="a",J66="as"),F64,IF(OR(J66="b",J66="bs"),F68,)))</f>
        <v/>
      </c>
      <c r="L66" s="307"/>
      <c r="M66" s="159"/>
      <c r="N66" s="161"/>
      <c r="O66" s="159"/>
      <c r="P66" s="161"/>
      <c r="Q66" s="159"/>
      <c r="R66" s="162"/>
      <c r="S66" s="165"/>
    </row>
    <row r="67" spans="1:19" s="38" customFormat="1" ht="9.6" customHeight="1" x14ac:dyDescent="0.25">
      <c r="A67" s="323">
        <v>16</v>
      </c>
      <c r="B67" s="384" t="str">
        <f>IF($D67="","",VLOOKUP($D67,'1D ELO (3)'!$A$7:$P$23,14))</f>
        <v/>
      </c>
      <c r="C67" s="384" t="str">
        <f>IF($D67="","",VLOOKUP($D67,'1D ELO (3)'!$A$7:$P$33,15))</f>
        <v/>
      </c>
      <c r="D67" s="155"/>
      <c r="E67" s="466" t="str">
        <f>UPPER(IF($D67="","",VLOOKUP($D67,'1D ELO (3)'!$A$7:$P$33,5)))</f>
        <v/>
      </c>
      <c r="F67" s="156" t="str">
        <f>UPPER(IF($D67="","",VLOOKUP($D67,'1D ELO (3)'!$A$7:$P$33,2)))</f>
        <v/>
      </c>
      <c r="G67" s="156" t="str">
        <f>IF($D67="","",VLOOKUP($D67,'1D ELO (3)'!$A$7:$P$33,3))</f>
        <v/>
      </c>
      <c r="H67" s="304"/>
      <c r="I67" s="156" t="str">
        <f>IF($D67="","",VLOOKUP($D67,'1D ELO (3)'!$A$7:$P$33,4))</f>
        <v/>
      </c>
      <c r="J67" s="313"/>
      <c r="K67" s="159"/>
      <c r="L67" s="161"/>
      <c r="M67" s="197"/>
      <c r="N67" s="310"/>
      <c r="O67" s="159"/>
      <c r="P67" s="161"/>
      <c r="Q67" s="159"/>
      <c r="R67" s="162"/>
      <c r="S67" s="165"/>
    </row>
    <row r="68" spans="1:19" s="38" customFormat="1" ht="9.6" customHeight="1" x14ac:dyDescent="0.25">
      <c r="A68" s="277"/>
      <c r="B68" s="306"/>
      <c r="C68" s="306"/>
      <c r="D68" s="306"/>
      <c r="E68" s="617" t="str">
        <f>UPPER(IF($D67="","",VLOOKUP($D67,'1D ELO (3)'!$A$7:$P$33,11)))</f>
        <v/>
      </c>
      <c r="F68" s="618" t="str">
        <f>UPPER(IF($D67="","",VLOOKUP($D67,'1D ELO (3)'!$A$7:$P$33,8)))</f>
        <v/>
      </c>
      <c r="G68" s="618" t="str">
        <f>IF($D67="","",VLOOKUP($D67,'1D ELO (3)'!$A$7:$P$33,9))</f>
        <v/>
      </c>
      <c r="H68" s="619"/>
      <c r="I68" s="618" t="str">
        <f>IF($D67="","",VLOOKUP($D67,'1D ELO (3)'!$A$7:$P$33,10))</f>
        <v/>
      </c>
      <c r="J68" s="307"/>
      <c r="K68" s="159"/>
      <c r="L68" s="161"/>
      <c r="M68" s="281"/>
      <c r="N68" s="315"/>
      <c r="O68" s="159"/>
      <c r="P68" s="161"/>
      <c r="Q68" s="159"/>
      <c r="R68" s="162"/>
      <c r="S68" s="165"/>
    </row>
    <row r="69" spans="1:19" s="38" customFormat="1" ht="9.6" customHeight="1" x14ac:dyDescent="0.25">
      <c r="A69" s="324"/>
      <c r="B69" s="325"/>
      <c r="C69" s="325"/>
      <c r="D69" s="326"/>
      <c r="E69" s="326"/>
      <c r="F69" s="195"/>
      <c r="G69" s="195"/>
      <c r="H69" s="151"/>
      <c r="I69" s="195"/>
      <c r="J69" s="327"/>
      <c r="K69" s="163"/>
      <c r="L69" s="164"/>
      <c r="M69" s="163"/>
      <c r="N69" s="164"/>
      <c r="O69" s="163"/>
      <c r="P69" s="164"/>
      <c r="Q69" s="163"/>
      <c r="R69" s="164"/>
      <c r="S69" s="165"/>
    </row>
    <row r="70" spans="1:19" s="2" customFormat="1" ht="6" customHeight="1" x14ac:dyDescent="0.25">
      <c r="A70" s="324"/>
      <c r="B70" s="325"/>
      <c r="C70" s="325"/>
      <c r="D70" s="326"/>
      <c r="E70" s="326"/>
      <c r="F70" s="195"/>
      <c r="G70" s="195"/>
      <c r="H70" s="151"/>
      <c r="I70" s="195"/>
      <c r="J70" s="327"/>
      <c r="K70" s="163"/>
      <c r="L70" s="164"/>
      <c r="M70" s="202"/>
      <c r="N70" s="203"/>
      <c r="O70" s="202"/>
      <c r="P70" s="203"/>
      <c r="Q70" s="202"/>
      <c r="R70" s="203"/>
      <c r="S70" s="204"/>
    </row>
    <row r="71" spans="1:19" s="18" customFormat="1" ht="10.5" customHeight="1" x14ac:dyDescent="0.25">
      <c r="A71" s="205" t="s">
        <v>105</v>
      </c>
      <c r="B71" s="206"/>
      <c r="C71" s="207"/>
      <c r="D71" s="208" t="s">
        <v>6</v>
      </c>
      <c r="E71" s="208"/>
      <c r="F71" s="209" t="s">
        <v>155</v>
      </c>
      <c r="G71" s="209"/>
      <c r="H71" s="209"/>
      <c r="I71" s="278"/>
      <c r="J71" s="209" t="s">
        <v>6</v>
      </c>
      <c r="K71" s="209" t="s">
        <v>108</v>
      </c>
      <c r="L71" s="212"/>
      <c r="M71" s="209" t="s">
        <v>109</v>
      </c>
      <c r="N71" s="213"/>
      <c r="O71" s="214" t="s">
        <v>156</v>
      </c>
      <c r="P71" s="214"/>
      <c r="Q71" s="215"/>
      <c r="R71" s="216"/>
    </row>
    <row r="72" spans="1:19" s="18" customFormat="1" ht="9" customHeight="1" x14ac:dyDescent="0.25">
      <c r="A72" s="218" t="s">
        <v>158</v>
      </c>
      <c r="B72" s="217"/>
      <c r="C72" s="219"/>
      <c r="D72" s="220">
        <v>1</v>
      </c>
      <c r="E72" s="220"/>
      <c r="F72" s="91">
        <f>IF(D72&gt;$R$79,,UPPER(VLOOKUP(D72,'1D ELO (3)'!$A$7:$L$23,2)))</f>
        <v>0</v>
      </c>
      <c r="G72" s="89"/>
      <c r="H72" s="89"/>
      <c r="I72" s="328"/>
      <c r="J72" s="329" t="s">
        <v>7</v>
      </c>
      <c r="K72" s="217"/>
      <c r="L72" s="223"/>
      <c r="M72" s="217"/>
      <c r="N72" s="224"/>
      <c r="O72" s="225" t="s">
        <v>157</v>
      </c>
      <c r="P72" s="226"/>
      <c r="Q72" s="226"/>
      <c r="R72" s="227"/>
    </row>
    <row r="73" spans="1:19" s="18" customFormat="1" ht="9" customHeight="1" x14ac:dyDescent="0.25">
      <c r="A73" s="232" t="s">
        <v>124</v>
      </c>
      <c r="B73" s="230"/>
      <c r="C73" s="233"/>
      <c r="D73" s="220"/>
      <c r="E73" s="220"/>
      <c r="F73" s="91">
        <f>IF(D72&gt;$R$79,,UPPER(VLOOKUP(D72,'1D ELO (3)'!$A$7:$L$23,8)))</f>
        <v>0</v>
      </c>
      <c r="G73" s="89"/>
      <c r="H73" s="89"/>
      <c r="I73" s="328"/>
      <c r="J73" s="329"/>
      <c r="K73" s="217"/>
      <c r="L73" s="223"/>
      <c r="M73" s="217"/>
      <c r="N73" s="224"/>
      <c r="O73" s="230"/>
      <c r="P73" s="229"/>
      <c r="Q73" s="230"/>
      <c r="R73" s="231"/>
    </row>
    <row r="74" spans="1:19" s="18" customFormat="1" ht="9" customHeight="1" x14ac:dyDescent="0.25">
      <c r="A74" s="374"/>
      <c r="B74" s="375"/>
      <c r="C74" s="376"/>
      <c r="D74" s="220">
        <v>2</v>
      </c>
      <c r="E74" s="220"/>
      <c r="F74" s="91">
        <f>IF(D74&gt;$R$79,,UPPER(VLOOKUP(D74,'1D ELO (3)'!$A$7:$L$23,2)))</f>
        <v>0</v>
      </c>
      <c r="G74" s="89"/>
      <c r="H74" s="89"/>
      <c r="I74" s="328"/>
      <c r="J74" s="329" t="s">
        <v>8</v>
      </c>
      <c r="K74" s="217"/>
      <c r="L74" s="223"/>
      <c r="M74" s="217"/>
      <c r="N74" s="224"/>
      <c r="O74" s="225" t="s">
        <v>112</v>
      </c>
      <c r="P74" s="226"/>
      <c r="Q74" s="226"/>
      <c r="R74" s="227"/>
    </row>
    <row r="75" spans="1:19" s="18" customFormat="1" ht="9" customHeight="1" x14ac:dyDescent="0.25">
      <c r="A75" s="234"/>
      <c r="B75" s="146"/>
      <c r="C75" s="235"/>
      <c r="D75" s="220"/>
      <c r="E75" s="220"/>
      <c r="F75" s="91">
        <f>IF(D74&gt;$R$79,,UPPER(VLOOKUP(D74,'1D ELO (3)'!$A$7:$L$23,8)))</f>
        <v>0</v>
      </c>
      <c r="G75" s="89"/>
      <c r="H75" s="89"/>
      <c r="I75" s="328"/>
      <c r="J75" s="329"/>
      <c r="K75" s="217"/>
      <c r="L75" s="223"/>
      <c r="M75" s="217"/>
      <c r="N75" s="224"/>
      <c r="O75" s="217"/>
      <c r="P75" s="223"/>
      <c r="Q75" s="217"/>
      <c r="R75" s="224"/>
    </row>
    <row r="76" spans="1:19" s="18" customFormat="1" ht="9" customHeight="1" x14ac:dyDescent="0.25">
      <c r="A76" s="361"/>
      <c r="B76" s="377"/>
      <c r="C76" s="378"/>
      <c r="D76" s="220">
        <v>3</v>
      </c>
      <c r="E76" s="220"/>
      <c r="F76" s="91">
        <f>IF(D76&gt;$R$79,,UPPER(VLOOKUP(D76,'1D ELO (3)'!$A$7:$L$23,2)))</f>
        <v>0</v>
      </c>
      <c r="G76" s="89"/>
      <c r="H76" s="89"/>
      <c r="I76" s="328"/>
      <c r="J76" s="329" t="s">
        <v>9</v>
      </c>
      <c r="K76" s="217"/>
      <c r="L76" s="223"/>
      <c r="M76" s="217"/>
      <c r="N76" s="224"/>
      <c r="O76" s="230"/>
      <c r="P76" s="229"/>
      <c r="Q76" s="230"/>
      <c r="R76" s="231"/>
    </row>
    <row r="77" spans="1:19" s="18" customFormat="1" ht="9" customHeight="1" x14ac:dyDescent="0.25">
      <c r="A77" s="362"/>
      <c r="B77" s="24"/>
      <c r="C77" s="235"/>
      <c r="D77" s="220"/>
      <c r="E77" s="220"/>
      <c r="F77" s="91">
        <f>IF(D76&gt;$R$79,,UPPER(VLOOKUP(D76,'1D ELO (3)'!$A$7:$L$23,8)))</f>
        <v>0</v>
      </c>
      <c r="G77" s="89"/>
      <c r="H77" s="89"/>
      <c r="I77" s="328"/>
      <c r="J77" s="329"/>
      <c r="K77" s="217"/>
      <c r="L77" s="223"/>
      <c r="M77" s="217"/>
      <c r="N77" s="224"/>
      <c r="O77" s="225" t="s">
        <v>92</v>
      </c>
      <c r="P77" s="226"/>
      <c r="Q77" s="226"/>
      <c r="R77" s="227"/>
    </row>
    <row r="78" spans="1:19" s="18" customFormat="1" ht="9" customHeight="1" x14ac:dyDescent="0.25">
      <c r="A78" s="362"/>
      <c r="B78" s="24"/>
      <c r="C78" s="372"/>
      <c r="D78" s="220">
        <v>4</v>
      </c>
      <c r="E78" s="220"/>
      <c r="F78" s="91">
        <f>IF(D78&gt;$R$79,,UPPER(VLOOKUP(D78,'1D ELO (3)'!$A$7:$L$23,2)))</f>
        <v>0</v>
      </c>
      <c r="G78" s="89"/>
      <c r="H78" s="89"/>
      <c r="I78" s="328"/>
      <c r="J78" s="329" t="s">
        <v>10</v>
      </c>
      <c r="K78" s="217"/>
      <c r="L78" s="223"/>
      <c r="M78" s="217"/>
      <c r="N78" s="224"/>
      <c r="O78" s="217"/>
      <c r="P78" s="223"/>
      <c r="Q78" s="217"/>
      <c r="R78" s="224"/>
    </row>
    <row r="79" spans="1:19" s="18" customFormat="1" ht="9" customHeight="1" x14ac:dyDescent="0.25">
      <c r="A79" s="363"/>
      <c r="B79" s="360"/>
      <c r="C79" s="373"/>
      <c r="D79" s="236"/>
      <c r="E79" s="236"/>
      <c r="F79" s="91">
        <f>IF(D78&gt;$R$79,,UPPER(VLOOKUP(D78,'1D ELO (3)'!$A$7:$L$23,8)))</f>
        <v>0</v>
      </c>
      <c r="G79" s="330"/>
      <c r="H79" s="330"/>
      <c r="I79" s="331"/>
      <c r="J79" s="332"/>
      <c r="K79" s="230"/>
      <c r="L79" s="229"/>
      <c r="M79" s="230"/>
      <c r="N79" s="231"/>
      <c r="O79" s="230" t="str">
        <f>R4</f>
        <v>Kovács Zoltán</v>
      </c>
      <c r="P79" s="229"/>
      <c r="Q79" s="230"/>
      <c r="R79" s="333">
        <f>MIN(4,'1D ELO (3)'!$P$5)</f>
        <v>0</v>
      </c>
    </row>
    <row r="80" spans="1:19" ht="15.75" customHeight="1" x14ac:dyDescent="0.25"/>
    <row r="81" ht="9" customHeight="1" x14ac:dyDescent="0.25"/>
  </sheetData>
  <mergeCells count="1">
    <mergeCell ref="A4:C4"/>
  </mergeCells>
  <conditionalFormatting sqref="D7 D11 D15 D19 D23 D27 D31 D35 D39 D43 D47 D51 D55 D59 D63 D67">
    <cfRule type="cellIs" dxfId="371" priority="1" stopIfTrue="1" operator="lessThan">
      <formula>5</formula>
    </cfRule>
  </conditionalFormatting>
  <conditionalFormatting sqref="E7:F7 E11:F11 E15:F15 E19:F19 E23:F23 E27:F27 E31:F31 E35:F35 E39:F39 E43:F43 E47:F47 E51:F51 E55:F55 E59:F59 E63:F63 E67:F67">
    <cfRule type="cellIs" dxfId="370" priority="2" stopIfTrue="1" operator="equal">
      <formula>"Bye"</formula>
    </cfRule>
  </conditionalFormatting>
  <conditionalFormatting sqref="I10 K14 I18 M22 I26 K30 I34 O38 I42 K46 I50 M54 I58 K62 I66">
    <cfRule type="expression" dxfId="369" priority="8" stopIfTrue="1">
      <formula>AND($O$1="CU",I10="Umpire")</formula>
    </cfRule>
    <cfRule type="expression" dxfId="368" priority="9" stopIfTrue="1">
      <formula>AND($O$1="CU",I10&lt;&gt;"Umpire",J10&lt;&gt;"")</formula>
    </cfRule>
    <cfRule type="expression" dxfId="367" priority="10" stopIfTrue="1">
      <formula>AND($O$1="CU",I10&lt;&gt;"Umpire")</formula>
    </cfRule>
  </conditionalFormatting>
  <conditionalFormatting sqref="J10 L14 J18 N22 J26 L30 J34 P38 J42 L46 J50 N54 J58 L62 J66">
    <cfRule type="expression" dxfId="366" priority="3" stopIfTrue="1">
      <formula>$O$1="CU"</formula>
    </cfRule>
  </conditionalFormatting>
  <conditionalFormatting sqref="K9 M13 K17 O21 K25 M29 K33 Q37 K41 M45 K49 O53 K57 M61 K65">
    <cfRule type="expression" dxfId="365" priority="6" stopIfTrue="1">
      <formula>J10="as"</formula>
    </cfRule>
    <cfRule type="expression" dxfId="364" priority="7" stopIfTrue="1">
      <formula>J10="bs"</formula>
    </cfRule>
  </conditionalFormatting>
  <conditionalFormatting sqref="K10 M14 K18 O22 K26 M30 K34 Q38 K42 M46 K50 O54 K58 M62 K66">
    <cfRule type="expression" dxfId="363" priority="4" stopIfTrue="1">
      <formula>J10="as"</formula>
    </cfRule>
    <cfRule type="expression" dxfId="362" priority="5" stopIfTrue="1">
      <formula>J10="bs"</formula>
    </cfRule>
  </conditionalFormatting>
  <dataValidations count="1">
    <dataValidation type="list" allowBlank="1" showInputMessage="1" sqref="I10 K14 M22 K30 O38 M54 K46 K62 I66 I34 I50 I26 I58 I18 I42" xr:uid="{86C45215-7EA0-46FE-92D6-D273862842C6}">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95297"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695298"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A469B-2223-403C-B010-E2A3FFF1A38B}">
  <sheetPr codeName="Sheet37">
    <tabColor indexed="17"/>
  </sheetPr>
  <dimension ref="A1:U154"/>
  <sheetViews>
    <sheetView showGridLines="0" showZeros="0" workbookViewId="0">
      <selection activeCell="A6" sqref="A6:IV6"/>
    </sheetView>
  </sheetViews>
  <sheetFormatPr defaultRowHeight="13.2" x14ac:dyDescent="0.25"/>
  <cols>
    <col min="1" max="2" width="3.33203125" customWidth="1"/>
    <col min="3" max="3" width="4.6640625" customWidth="1"/>
    <col min="4" max="4" width="4.33203125" customWidth="1"/>
    <col min="5" max="5" width="7" style="2" customWidth="1"/>
    <col min="6" max="6" width="10.109375" customWidth="1"/>
    <col min="7" max="7" width="2.6640625" customWidth="1"/>
    <col min="8" max="8" width="6.10937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20" max="20" width="8.6640625" customWidth="1"/>
    <col min="21" max="21" width="8.88671875" hidden="1" customWidth="1"/>
    <col min="22" max="22" width="5.6640625" customWidth="1"/>
  </cols>
  <sheetData>
    <row r="1" spans="1:21" s="132" customFormat="1" ht="21.75" customHeight="1" x14ac:dyDescent="0.4">
      <c r="A1" s="92" t="str">
        <f>Altalanos!$A$6</f>
        <v>Diákolimpiai Döntő</v>
      </c>
      <c r="B1" s="134"/>
      <c r="E1" s="6"/>
      <c r="I1" s="379"/>
      <c r="J1" s="133"/>
      <c r="K1" s="293" t="s">
        <v>145</v>
      </c>
      <c r="L1" s="293"/>
      <c r="M1" s="294"/>
      <c r="N1" s="133"/>
      <c r="O1" s="133"/>
      <c r="P1" s="133"/>
      <c r="R1" s="133"/>
    </row>
    <row r="2" spans="1:21" s="106" customFormat="1" x14ac:dyDescent="0.25">
      <c r="A2" s="449" t="s">
        <v>122</v>
      </c>
      <c r="B2" s="95"/>
      <c r="C2" s="95"/>
      <c r="D2" s="95"/>
      <c r="E2" s="86"/>
      <c r="F2" s="430">
        <f>Altalanos!$C$8</f>
        <v>0</v>
      </c>
      <c r="G2" s="137"/>
      <c r="J2" s="131"/>
      <c r="K2" s="293"/>
      <c r="L2" s="293"/>
      <c r="M2" s="293"/>
      <c r="N2" s="131"/>
      <c r="P2" s="131"/>
      <c r="R2" s="131"/>
    </row>
    <row r="3" spans="1:21" s="19" customFormat="1" ht="10.5" customHeight="1" x14ac:dyDescent="0.25">
      <c r="A3" s="53" t="s">
        <v>82</v>
      </c>
      <c r="B3" s="53"/>
      <c r="C3" s="53"/>
      <c r="D3" s="53"/>
      <c r="E3" s="53"/>
      <c r="F3" s="53"/>
      <c r="G3" s="53" t="s">
        <v>79</v>
      </c>
      <c r="H3" s="53"/>
      <c r="I3" s="53"/>
      <c r="J3" s="295"/>
      <c r="K3" s="54" t="s">
        <v>87</v>
      </c>
      <c r="L3" s="140"/>
      <c r="M3" s="87"/>
      <c r="N3" s="295"/>
      <c r="O3" s="53"/>
      <c r="P3" s="295"/>
      <c r="Q3" s="53"/>
      <c r="R3" s="296" t="s">
        <v>88</v>
      </c>
    </row>
    <row r="4" spans="1:21" s="31" customFormat="1" ht="11.25" customHeight="1" thickBot="1" x14ac:dyDescent="0.3">
      <c r="A4" s="771" t="str">
        <f>Altalanos!$A$10</f>
        <v xml:space="preserve">2026. május 7. </v>
      </c>
      <c r="B4" s="771"/>
      <c r="C4" s="771"/>
      <c r="D4" s="141"/>
      <c r="E4" s="141"/>
      <c r="F4" s="141"/>
      <c r="G4" s="142" t="str">
        <f>Altalanos!$C$10</f>
        <v>Gyula</v>
      </c>
      <c r="H4" s="297"/>
      <c r="I4" s="141"/>
      <c r="J4" s="298"/>
      <c r="K4" s="144"/>
      <c r="L4" s="143"/>
      <c r="M4" s="102"/>
      <c r="N4" s="298"/>
      <c r="O4" s="141"/>
      <c r="P4" s="298"/>
      <c r="Q4" s="141"/>
      <c r="R4" s="88" t="str">
        <f>Altalanos!$E$10</f>
        <v>Kovács Zoltán</v>
      </c>
    </row>
    <row r="5" spans="1:21" s="19" customFormat="1" ht="9.6" x14ac:dyDescent="0.25">
      <c r="A5" s="299"/>
      <c r="B5" s="56" t="s">
        <v>4</v>
      </c>
      <c r="C5" s="56" t="s">
        <v>152</v>
      </c>
      <c r="D5" s="56" t="s">
        <v>120</v>
      </c>
      <c r="E5" s="56" t="s">
        <v>162</v>
      </c>
      <c r="F5" s="66" t="s">
        <v>85</v>
      </c>
      <c r="G5" s="66" t="s">
        <v>86</v>
      </c>
      <c r="H5" s="66"/>
      <c r="I5" s="66" t="s">
        <v>90</v>
      </c>
      <c r="J5" s="66"/>
      <c r="K5" s="56" t="s">
        <v>102</v>
      </c>
      <c r="L5" s="300"/>
      <c r="M5" s="56" t="s">
        <v>116</v>
      </c>
      <c r="N5" s="300"/>
      <c r="O5" s="56" t="s">
        <v>151</v>
      </c>
      <c r="P5" s="300"/>
      <c r="Q5" s="56" t="s">
        <v>150</v>
      </c>
      <c r="R5" s="301"/>
    </row>
    <row r="6" spans="1:21" s="712" customFormat="1" ht="9.75" customHeight="1" thickBot="1" x14ac:dyDescent="0.3">
      <c r="A6" s="713"/>
      <c r="B6" s="707"/>
      <c r="C6" s="707"/>
      <c r="D6" s="707"/>
      <c r="E6" s="707"/>
      <c r="F6" s="726"/>
      <c r="G6" s="726"/>
      <c r="I6" s="726"/>
      <c r="J6" s="727"/>
      <c r="K6" s="707"/>
      <c r="L6" s="727"/>
      <c r="M6" s="707"/>
      <c r="N6" s="727"/>
      <c r="O6" s="707"/>
      <c r="P6" s="727"/>
      <c r="Q6" s="707"/>
      <c r="R6" s="728"/>
    </row>
    <row r="7" spans="1:21" s="38" customFormat="1" ht="10.5" customHeight="1" x14ac:dyDescent="0.25">
      <c r="A7" s="303">
        <v>1</v>
      </c>
      <c r="B7" s="384" t="str">
        <f>IF($D7="","",VLOOKUP($D7,'1D ELO (3)'!$A$7:$P$39,14))</f>
        <v/>
      </c>
      <c r="C7" s="384" t="str">
        <f>IF($D7="","",VLOOKUP($D7,'1D ELO (3)'!$A$7:$P$39,15))</f>
        <v/>
      </c>
      <c r="D7" s="155"/>
      <c r="E7" s="466" t="str">
        <f>UPPER(IF($D7="","",VLOOKUP($D7,'1D ELO (3)'!$A$7:$P$33,5)))</f>
        <v/>
      </c>
      <c r="F7" s="156" t="str">
        <f>UPPER(IF($D7="","",VLOOKUP($D7,'1D ELO (3)'!$A$7:$P$33,2)))</f>
        <v/>
      </c>
      <c r="G7" s="156" t="str">
        <f>IF($D7="","",VLOOKUP($D7,'1D ELO (3)'!$A$7:$P$33,3))</f>
        <v/>
      </c>
      <c r="H7" s="304"/>
      <c r="I7" s="156" t="str">
        <f>IF($D7="","",VLOOKUP($D7,'1D ELO (3)'!$A$7:$P$33,4))</f>
        <v/>
      </c>
      <c r="J7" s="305"/>
      <c r="K7" s="159"/>
      <c r="L7" s="161"/>
      <c r="M7" s="159"/>
      <c r="N7" s="161"/>
      <c r="O7" s="159"/>
      <c r="P7" s="161"/>
      <c r="Q7" s="159"/>
      <c r="R7" s="276" t="s">
        <v>153</v>
      </c>
      <c r="S7" s="165"/>
      <c r="U7" s="166" t="str">
        <f>Birók!P21</f>
        <v>Bíró</v>
      </c>
    </row>
    <row r="8" spans="1:21" s="38" customFormat="1" ht="9.6" customHeight="1" x14ac:dyDescent="0.25">
      <c r="A8" s="277"/>
      <c r="B8" s="306"/>
      <c r="C8" s="306"/>
      <c r="D8" s="306"/>
      <c r="E8" s="466" t="str">
        <f>UPPER(IF($D7="","",VLOOKUP($D7,'1D ELO (3)'!$A$7:$P$33,11)))</f>
        <v/>
      </c>
      <c r="F8" s="156" t="str">
        <f>UPPER(IF($D7="","",VLOOKUP($D7,'1D ELO (3)'!$A$7:$P$33,8)))</f>
        <v/>
      </c>
      <c r="G8" s="156" t="str">
        <f>IF($D7="","",VLOOKUP($D7,'1D ELO (3)'!$A$7:$P$33,9))</f>
        <v/>
      </c>
      <c r="H8" s="304"/>
      <c r="I8" s="156" t="str">
        <f>IF($D7="","",VLOOKUP($D7,'1D ELO (3)'!$A$7:$P$33,10))</f>
        <v/>
      </c>
      <c r="J8" s="307"/>
      <c r="K8" s="152" t="str">
        <f>IF(J8="a",F7,IF(J8="b",F9,""))</f>
        <v/>
      </c>
      <c r="L8" s="161"/>
      <c r="M8" s="159"/>
      <c r="N8" s="161"/>
      <c r="O8" s="159"/>
      <c r="P8" s="161"/>
      <c r="Q8" s="159"/>
      <c r="R8" s="162"/>
      <c r="S8" s="165"/>
      <c r="U8" s="174" t="str">
        <f>Birók!P22</f>
        <v xml:space="preserve"> </v>
      </c>
    </row>
    <row r="9" spans="1:21" s="38" customFormat="1" ht="9.6" customHeight="1" x14ac:dyDescent="0.25">
      <c r="A9" s="277"/>
      <c r="B9" s="168"/>
      <c r="C9" s="168"/>
      <c r="D9" s="168"/>
      <c r="E9" s="415"/>
      <c r="F9" s="154"/>
      <c r="G9" s="154"/>
      <c r="H9" s="2"/>
      <c r="I9" s="154"/>
      <c r="J9" s="308"/>
      <c r="K9" s="309" t="str">
        <f>UPPER(IF(OR(J10="a",J10="as"),F7,IF(OR(J10="b",J10="bs"),F11,)))</f>
        <v/>
      </c>
      <c r="L9" s="310"/>
      <c r="M9" s="159"/>
      <c r="N9" s="161"/>
      <c r="O9" s="159"/>
      <c r="P9" s="161"/>
      <c r="Q9" s="159"/>
      <c r="R9" s="162"/>
      <c r="S9" s="165"/>
      <c r="U9" s="174" t="str">
        <f>Birók!P23</f>
        <v xml:space="preserve"> </v>
      </c>
    </row>
    <row r="10" spans="1:21" s="38" customFormat="1" ht="9.6" customHeight="1" x14ac:dyDescent="0.25">
      <c r="A10" s="277"/>
      <c r="B10" s="168"/>
      <c r="C10" s="168"/>
      <c r="D10" s="168"/>
      <c r="E10" s="467"/>
      <c r="F10" s="464"/>
      <c r="G10" s="464"/>
      <c r="H10" s="465"/>
      <c r="I10" s="453" t="s">
        <v>0</v>
      </c>
      <c r="J10" s="180"/>
      <c r="K10" s="311" t="str">
        <f>UPPER(IF(OR(J10="a",J10="as"),F8,IF(OR(J10="b",J10="bs"),F12,)))</f>
        <v/>
      </c>
      <c r="L10" s="312"/>
      <c r="M10" s="159"/>
      <c r="N10" s="161"/>
      <c r="O10" s="159"/>
      <c r="P10" s="161"/>
      <c r="Q10" s="159"/>
      <c r="R10" s="162"/>
      <c r="S10" s="165"/>
      <c r="U10" s="174" t="str">
        <f>Birók!P24</f>
        <v xml:space="preserve"> </v>
      </c>
    </row>
    <row r="11" spans="1:21" s="38" customFormat="1" ht="9.6" customHeight="1" x14ac:dyDescent="0.25">
      <c r="A11" s="277">
        <v>2</v>
      </c>
      <c r="B11" s="384" t="str">
        <f>IF($D11="","",VLOOKUP($D11,'1D ELO (3)'!$A$7:$P$39,14))</f>
        <v/>
      </c>
      <c r="C11" s="384" t="str">
        <f>IF($D11="","",VLOOKUP($D11,'1D ELO (3)'!$A$7:$P$39,15))</f>
        <v/>
      </c>
      <c r="D11" s="155"/>
      <c r="E11" s="461" t="str">
        <f>UPPER(IF($D11="","",VLOOKUP($D11,'1D ELO (3)'!$A$7:$P$39,5)))</f>
        <v/>
      </c>
      <c r="F11" s="450" t="str">
        <f>UPPER(IF($D11="","",VLOOKUP($D11,'1D ELO (3)'!$A$7:$P$39,2)))</f>
        <v/>
      </c>
      <c r="G11" s="450" t="str">
        <f>IF($D11="","",VLOOKUP($D11,'1D ELO (3)'!$A$7:$P$39,3))</f>
        <v/>
      </c>
      <c r="H11" s="462"/>
      <c r="I11" s="450" t="str">
        <f>IF($D11="","",VLOOKUP($D11,'1D ELO (3)'!$A$7:$P$39,4))</f>
        <v/>
      </c>
      <c r="J11" s="313"/>
      <c r="K11" s="159"/>
      <c r="L11" s="314"/>
      <c r="M11" s="197"/>
      <c r="N11" s="310"/>
      <c r="O11" s="159"/>
      <c r="P11" s="161"/>
      <c r="Q11" s="159"/>
      <c r="R11" s="162"/>
      <c r="S11" s="165"/>
      <c r="U11" s="174" t="str">
        <f>Birók!P25</f>
        <v xml:space="preserve"> </v>
      </c>
    </row>
    <row r="12" spans="1:21" s="38" customFormat="1" ht="9.6" customHeight="1" x14ac:dyDescent="0.25">
      <c r="A12" s="277"/>
      <c r="B12" s="306"/>
      <c r="C12" s="306"/>
      <c r="D12" s="306"/>
      <c r="E12" s="461" t="str">
        <f>UPPER(IF($D11="","",VLOOKUP($D11,'1D ELO (3)'!$A$7:$P$33,11)))</f>
        <v/>
      </c>
      <c r="F12" s="450" t="str">
        <f>UPPER(IF($D11="","",VLOOKUP($D11,'1D ELO (3)'!$A$7:$P$33,8)))</f>
        <v/>
      </c>
      <c r="G12" s="450" t="str">
        <f>IF($D11="","",VLOOKUP($D11,'1D ELO (3)'!$A$7:$P$33,9))</f>
        <v/>
      </c>
      <c r="H12" s="462"/>
      <c r="I12" s="450" t="str">
        <f>IF($D11="","",VLOOKUP($D11,'1D ELO (3)'!$A$7:$P$33,10))</f>
        <v/>
      </c>
      <c r="J12" s="307"/>
      <c r="K12" s="159"/>
      <c r="L12" s="314"/>
      <c r="M12" s="281"/>
      <c r="N12" s="315"/>
      <c r="O12" s="159"/>
      <c r="P12" s="161"/>
      <c r="Q12" s="159"/>
      <c r="R12" s="162"/>
      <c r="S12" s="165"/>
      <c r="U12" s="174" t="str">
        <f>Birók!P26</f>
        <v xml:space="preserve"> </v>
      </c>
    </row>
    <row r="13" spans="1:21" s="38" customFormat="1" ht="9.6" customHeight="1" x14ac:dyDescent="0.25">
      <c r="A13" s="277"/>
      <c r="B13" s="168"/>
      <c r="C13" s="168"/>
      <c r="D13" s="178"/>
      <c r="E13" s="468"/>
      <c r="F13" s="464"/>
      <c r="G13" s="464"/>
      <c r="H13" s="465"/>
      <c r="I13" s="464"/>
      <c r="J13" s="316"/>
      <c r="K13" s="159"/>
      <c r="L13" s="308"/>
      <c r="M13" s="309" t="str">
        <f>UPPER(IF(OR(L14="a",L14="as"),K9,IF(OR(L14="b",L14="bs"),K17,)))</f>
        <v/>
      </c>
      <c r="N13" s="161"/>
      <c r="O13" s="159"/>
      <c r="P13" s="161"/>
      <c r="Q13" s="159"/>
      <c r="R13" s="162"/>
      <c r="S13" s="165"/>
      <c r="U13" s="174" t="str">
        <f>Birók!P27</f>
        <v xml:space="preserve"> </v>
      </c>
    </row>
    <row r="14" spans="1:21" s="38" customFormat="1" ht="9.6" customHeight="1" x14ac:dyDescent="0.25">
      <c r="A14" s="277"/>
      <c r="B14" s="168"/>
      <c r="C14" s="168"/>
      <c r="D14" s="178"/>
      <c r="E14" s="468"/>
      <c r="F14" s="464"/>
      <c r="G14" s="464"/>
      <c r="H14" s="465"/>
      <c r="I14" s="464"/>
      <c r="J14" s="316"/>
      <c r="K14" s="171" t="s">
        <v>0</v>
      </c>
      <c r="L14" s="180"/>
      <c r="M14" s="311" t="str">
        <f>UPPER(IF(OR(L14="a",L14="as"),K10,IF(OR(L14="b",L14="bs"),K18,)))</f>
        <v/>
      </c>
      <c r="N14" s="312"/>
      <c r="O14" s="159"/>
      <c r="P14" s="161"/>
      <c r="Q14" s="159"/>
      <c r="R14" s="162"/>
      <c r="S14" s="165"/>
      <c r="U14" s="174" t="str">
        <f>Birók!P28</f>
        <v xml:space="preserve"> </v>
      </c>
    </row>
    <row r="15" spans="1:21" s="38" customFormat="1" ht="9.6" customHeight="1" x14ac:dyDescent="0.25">
      <c r="A15" s="317">
        <v>3</v>
      </c>
      <c r="B15" s="384" t="str">
        <f>IF($D15="","",VLOOKUP($D15,'1D ELO (3)'!$A$7:$P$39,14))</f>
        <v/>
      </c>
      <c r="C15" s="384" t="str">
        <f>IF($D15="","",VLOOKUP($D15,'1D ELO (3)'!$A$7:$P$39,15))</f>
        <v/>
      </c>
      <c r="D15" s="155"/>
      <c r="E15" s="461" t="str">
        <f>UPPER(IF($D15="","",VLOOKUP($D15,'1D ELO (3)'!$A$7:$P$39,5)))</f>
        <v/>
      </c>
      <c r="F15" s="450" t="str">
        <f>UPPER(IF($D15="","",VLOOKUP($D15,'1D ELO (3)'!$A$7:$P$39,2)))</f>
        <v/>
      </c>
      <c r="G15" s="450" t="str">
        <f>IF($D15="","",VLOOKUP($D15,'1D ELO (3)'!$A$7:$P$39,3))</f>
        <v/>
      </c>
      <c r="H15" s="462"/>
      <c r="I15" s="450" t="str">
        <f>IF($D15="","",VLOOKUP($D15,'1D ELO (3)'!$A$7:$P$39,4))</f>
        <v/>
      </c>
      <c r="J15" s="305"/>
      <c r="K15" s="159"/>
      <c r="L15" s="314"/>
      <c r="M15" s="159"/>
      <c r="N15" s="314"/>
      <c r="O15" s="197"/>
      <c r="P15" s="161"/>
      <c r="Q15" s="159"/>
      <c r="R15" s="162"/>
      <c r="S15" s="165"/>
      <c r="U15" s="174" t="str">
        <f>Birók!P29</f>
        <v xml:space="preserve"> </v>
      </c>
    </row>
    <row r="16" spans="1:21" s="38" customFormat="1" ht="9.6" customHeight="1" thickBot="1" x14ac:dyDescent="0.3">
      <c r="A16" s="277"/>
      <c r="B16" s="306"/>
      <c r="C16" s="306"/>
      <c r="D16" s="306"/>
      <c r="E16" s="461" t="str">
        <f>UPPER(IF($D15="","",VLOOKUP($D15,'1D ELO (3)'!$A$7:$P$33,11)))</f>
        <v/>
      </c>
      <c r="F16" s="450" t="str">
        <f>UPPER(IF($D15="","",VLOOKUP($D15,'1D ELO (3)'!$A$7:$P$33,8)))</f>
        <v/>
      </c>
      <c r="G16" s="450" t="str">
        <f>IF($D15="","",VLOOKUP($D15,'1D ELO (3)'!$A$7:$P$33,9))</f>
        <v/>
      </c>
      <c r="H16" s="462"/>
      <c r="I16" s="450" t="str">
        <f>IF($D15="","",VLOOKUP($D15,'1D ELO (3)'!$A$7:$P$33,10))</f>
        <v/>
      </c>
      <c r="J16" s="307"/>
      <c r="K16" s="152" t="str">
        <f>IF(J16="a",F15,IF(J16="b",F17,""))</f>
        <v/>
      </c>
      <c r="L16" s="314"/>
      <c r="M16" s="159"/>
      <c r="N16" s="314"/>
      <c r="O16" s="159"/>
      <c r="P16" s="161"/>
      <c r="Q16" s="159"/>
      <c r="R16" s="162"/>
      <c r="S16" s="165"/>
      <c r="U16" s="189" t="str">
        <f>Birók!P30</f>
        <v>Egyik sem</v>
      </c>
    </row>
    <row r="17" spans="1:19" s="38" customFormat="1" ht="9.6" customHeight="1" x14ac:dyDescent="0.25">
      <c r="A17" s="277"/>
      <c r="B17" s="168"/>
      <c r="C17" s="168"/>
      <c r="D17" s="178"/>
      <c r="E17" s="468"/>
      <c r="F17" s="464"/>
      <c r="G17" s="464"/>
      <c r="H17" s="465"/>
      <c r="I17" s="464"/>
      <c r="J17" s="308"/>
      <c r="K17" s="309" t="str">
        <f>UPPER(IF(OR(J18="a",J18="as"),F15,IF(OR(J18="b",J18="bs"),F19,)))</f>
        <v/>
      </c>
      <c r="L17" s="318"/>
      <c r="M17" s="159"/>
      <c r="N17" s="314"/>
      <c r="O17" s="159"/>
      <c r="P17" s="161"/>
      <c r="Q17" s="159"/>
      <c r="R17" s="162"/>
      <c r="S17" s="165"/>
    </row>
    <row r="18" spans="1:19" s="38" customFormat="1" ht="9.6" customHeight="1" x14ac:dyDescent="0.25">
      <c r="A18" s="277"/>
      <c r="B18" s="168"/>
      <c r="C18" s="168"/>
      <c r="D18" s="178"/>
      <c r="E18" s="468"/>
      <c r="F18" s="464"/>
      <c r="G18" s="464"/>
      <c r="H18" s="465"/>
      <c r="I18" s="453" t="s">
        <v>0</v>
      </c>
      <c r="J18" s="180"/>
      <c r="K18" s="311" t="str">
        <f>UPPER(IF(OR(J18="a",J18="as"),F16,IF(OR(J18="b",J18="bs"),F20,)))</f>
        <v/>
      </c>
      <c r="L18" s="307"/>
      <c r="M18" s="159"/>
      <c r="N18" s="314"/>
      <c r="O18" s="159"/>
      <c r="P18" s="161"/>
      <c r="Q18" s="159"/>
      <c r="R18" s="162"/>
      <c r="S18" s="165"/>
    </row>
    <row r="19" spans="1:19" s="38" customFormat="1" ht="9.6" customHeight="1" x14ac:dyDescent="0.25">
      <c r="A19" s="277">
        <v>4</v>
      </c>
      <c r="B19" s="384" t="str">
        <f>IF($D19="","",VLOOKUP($D19,'1D ELO (3)'!$A$7:$P$39,14))</f>
        <v/>
      </c>
      <c r="C19" s="384" t="str">
        <f>IF($D19="","",VLOOKUP($D19,'1D ELO (3)'!$A$7:$P$39,15))</f>
        <v/>
      </c>
      <c r="D19" s="155"/>
      <c r="E19" s="461" t="str">
        <f>UPPER(IF($D19="","",VLOOKUP($D19,'1D ELO (3)'!$A$7:$P$39,5)))</f>
        <v/>
      </c>
      <c r="F19" s="450" t="str">
        <f>UPPER(IF($D19="","",VLOOKUP($D19,'1D ELO (3)'!$A$7:$P$39,2)))</f>
        <v/>
      </c>
      <c r="G19" s="450" t="str">
        <f>IF($D19="","",VLOOKUP($D19,'1D ELO (3)'!$A$7:$P$39,3))</f>
        <v/>
      </c>
      <c r="H19" s="462"/>
      <c r="I19" s="450" t="str">
        <f>IF($D19="","",VLOOKUP($D19,'1D ELO (3)'!$A$7:$P$39,4))</f>
        <v/>
      </c>
      <c r="J19" s="313"/>
      <c r="K19" s="159"/>
      <c r="L19" s="161"/>
      <c r="M19" s="197"/>
      <c r="N19" s="318"/>
      <c r="O19" s="159"/>
      <c r="P19" s="161"/>
      <c r="Q19" s="159"/>
      <c r="R19" s="162"/>
      <c r="S19" s="165"/>
    </row>
    <row r="20" spans="1:19" s="38" customFormat="1" ht="9.6" customHeight="1" x14ac:dyDescent="0.25">
      <c r="A20" s="277"/>
      <c r="B20" s="306"/>
      <c r="C20" s="306"/>
      <c r="D20" s="306"/>
      <c r="E20" s="461" t="str">
        <f>UPPER(IF($D19="","",VLOOKUP($D19,'1D ELO (3)'!$A$7:$P$33,11)))</f>
        <v/>
      </c>
      <c r="F20" s="450" t="str">
        <f>UPPER(IF($D19="","",VLOOKUP($D19,'1D ELO (3)'!$A$7:$P$33,8)))</f>
        <v/>
      </c>
      <c r="G20" s="450" t="str">
        <f>IF($D19="","",VLOOKUP($D19,'1D ELO (3)'!$A$7:$P$33,9))</f>
        <v/>
      </c>
      <c r="H20" s="462"/>
      <c r="I20" s="450" t="str">
        <f>IF($D19="","",VLOOKUP($D19,'1D ELO (3)'!$A$7:$P$33,10))</f>
        <v/>
      </c>
      <c r="J20" s="307"/>
      <c r="K20" s="159"/>
      <c r="L20" s="161"/>
      <c r="M20" s="281"/>
      <c r="N20" s="319"/>
      <c r="O20" s="159"/>
      <c r="P20" s="161"/>
      <c r="Q20" s="159"/>
      <c r="R20" s="162"/>
      <c r="S20" s="165"/>
    </row>
    <row r="21" spans="1:19" s="38" customFormat="1" ht="9.6" customHeight="1" x14ac:dyDescent="0.25">
      <c r="A21" s="277"/>
      <c r="B21" s="168"/>
      <c r="C21" s="168"/>
      <c r="D21" s="168"/>
      <c r="E21" s="467"/>
      <c r="F21" s="464"/>
      <c r="G21" s="464"/>
      <c r="H21" s="465"/>
      <c r="I21" s="464"/>
      <c r="J21" s="316"/>
      <c r="K21" s="159"/>
      <c r="L21" s="161"/>
      <c r="M21" s="159"/>
      <c r="N21" s="308"/>
      <c r="O21" s="309" t="str">
        <f>UPPER(IF(OR(N22="a",N22="as"),M13,IF(OR(N22="b",N22="bs"),M29,)))</f>
        <v/>
      </c>
      <c r="P21" s="161"/>
      <c r="Q21" s="159"/>
      <c r="R21" s="162"/>
      <c r="S21" s="165"/>
    </row>
    <row r="22" spans="1:19" s="38" customFormat="1" ht="9.6" customHeight="1" x14ac:dyDescent="0.25">
      <c r="A22" s="277"/>
      <c r="B22" s="168"/>
      <c r="C22" s="168"/>
      <c r="D22" s="168"/>
      <c r="E22" s="467"/>
      <c r="F22" s="464"/>
      <c r="G22" s="464"/>
      <c r="H22" s="465"/>
      <c r="I22" s="464"/>
      <c r="J22" s="316"/>
      <c r="K22" s="159"/>
      <c r="L22" s="161"/>
      <c r="M22" s="171" t="s">
        <v>0</v>
      </c>
      <c r="N22" s="180"/>
      <c r="O22" s="311" t="str">
        <f>UPPER(IF(OR(N22="a",N22="as"),M14,IF(OR(N22="b",N22="bs"),M30,)))</f>
        <v/>
      </c>
      <c r="P22" s="312"/>
      <c r="Q22" s="159"/>
      <c r="R22" s="162"/>
      <c r="S22" s="165"/>
    </row>
    <row r="23" spans="1:19" s="38" customFormat="1" ht="9.6" customHeight="1" x14ac:dyDescent="0.25">
      <c r="A23" s="277">
        <v>5</v>
      </c>
      <c r="B23" s="384" t="str">
        <f>IF($D23="","",VLOOKUP($D23,'1D ELO (3)'!$A$7:$P$39,14))</f>
        <v/>
      </c>
      <c r="C23" s="384" t="str">
        <f>IF($D23="","",VLOOKUP($D23,'1D ELO (3)'!$A$7:$P$39,15))</f>
        <v/>
      </c>
      <c r="D23" s="155"/>
      <c r="E23" s="461" t="str">
        <f>UPPER(IF($D23="","",VLOOKUP($D23,'1D ELO (3)'!$A$7:$P$39,5)))</f>
        <v/>
      </c>
      <c r="F23" s="450" t="str">
        <f>UPPER(IF($D23="","",VLOOKUP($D23,'1D ELO (3)'!$A$7:$P$39,2)))</f>
        <v/>
      </c>
      <c r="G23" s="450" t="str">
        <f>IF($D23="","",VLOOKUP($D23,'1D ELO (3)'!$A$7:$P$39,3))</f>
        <v/>
      </c>
      <c r="H23" s="462"/>
      <c r="I23" s="450" t="str">
        <f>IF($D23="","",VLOOKUP($D23,'1D ELO (3)'!$A$7:$P$39,4))</f>
        <v/>
      </c>
      <c r="J23" s="305"/>
      <c r="K23" s="159"/>
      <c r="L23" s="161"/>
      <c r="M23" s="159"/>
      <c r="N23" s="314"/>
      <c r="O23" s="159"/>
      <c r="P23" s="314"/>
      <c r="Q23" s="159"/>
      <c r="R23" s="162"/>
      <c r="S23" s="165"/>
    </row>
    <row r="24" spans="1:19" s="38" customFormat="1" ht="9.6" customHeight="1" x14ac:dyDescent="0.25">
      <c r="A24" s="277"/>
      <c r="B24" s="306"/>
      <c r="C24" s="306"/>
      <c r="D24" s="306"/>
      <c r="E24" s="461" t="str">
        <f>UPPER(IF($D23="","",VLOOKUP($D23,'1D ELO (3)'!$A$7:$P$33,11)))</f>
        <v/>
      </c>
      <c r="F24" s="450" t="str">
        <f>UPPER(IF($D23="","",VLOOKUP($D23,'1D ELO (3)'!$A$7:$P$33,8)))</f>
        <v/>
      </c>
      <c r="G24" s="450" t="str">
        <f>IF($D23="","",VLOOKUP($D23,'1D ELO (3)'!$A$7:$P$33,9))</f>
        <v/>
      </c>
      <c r="H24" s="462"/>
      <c r="I24" s="450" t="str">
        <f>IF($D23="","",VLOOKUP($D23,'1D ELO (3)'!$A$7:$P$33,10))</f>
        <v/>
      </c>
      <c r="J24" s="307"/>
      <c r="K24" s="152" t="str">
        <f>IF(J24="a",F23,IF(J24="b",F25,""))</f>
        <v/>
      </c>
      <c r="L24" s="161"/>
      <c r="M24" s="159"/>
      <c r="N24" s="314"/>
      <c r="O24" s="159"/>
      <c r="P24" s="314"/>
      <c r="Q24" s="159"/>
      <c r="R24" s="162"/>
      <c r="S24" s="165"/>
    </row>
    <row r="25" spans="1:19" s="38" customFormat="1" ht="9.6" customHeight="1" x14ac:dyDescent="0.25">
      <c r="A25" s="277"/>
      <c r="B25" s="168"/>
      <c r="C25" s="168"/>
      <c r="D25" s="168"/>
      <c r="E25" s="467"/>
      <c r="F25" s="464"/>
      <c r="G25" s="464"/>
      <c r="H25" s="465"/>
      <c r="I25" s="464"/>
      <c r="J25" s="308"/>
      <c r="K25" s="309" t="str">
        <f>UPPER(IF(OR(J26="a",J26="as"),F23,IF(OR(J26="b",J26="bs"),F27,)))</f>
        <v/>
      </c>
      <c r="L25" s="310"/>
      <c r="M25" s="159"/>
      <c r="N25" s="314"/>
      <c r="O25" s="159"/>
      <c r="P25" s="314"/>
      <c r="Q25" s="159"/>
      <c r="R25" s="162"/>
      <c r="S25" s="165"/>
    </row>
    <row r="26" spans="1:19" s="38" customFormat="1" ht="9.6" customHeight="1" x14ac:dyDescent="0.25">
      <c r="A26" s="277"/>
      <c r="B26" s="168"/>
      <c r="C26" s="168"/>
      <c r="D26" s="168"/>
      <c r="E26" s="467"/>
      <c r="F26" s="464"/>
      <c r="G26" s="464"/>
      <c r="H26" s="465"/>
      <c r="I26" s="453" t="s">
        <v>0</v>
      </c>
      <c r="J26" s="180"/>
      <c r="K26" s="311" t="str">
        <f>UPPER(IF(OR(J26="a",J26="as"),F24,IF(OR(J26="b",J26="bs"),F28,)))</f>
        <v/>
      </c>
      <c r="L26" s="312"/>
      <c r="M26" s="159"/>
      <c r="N26" s="314"/>
      <c r="O26" s="159"/>
      <c r="P26" s="314"/>
      <c r="Q26" s="159"/>
      <c r="R26" s="162"/>
      <c r="S26" s="165"/>
    </row>
    <row r="27" spans="1:19" s="38" customFormat="1" ht="9.6" customHeight="1" x14ac:dyDescent="0.25">
      <c r="A27" s="277">
        <v>6</v>
      </c>
      <c r="B27" s="384" t="str">
        <f>IF($D27="","",VLOOKUP($D27,'1D ELO (3)'!$A$7:$P$39,14))</f>
        <v/>
      </c>
      <c r="C27" s="384" t="str">
        <f>IF($D27="","",VLOOKUP($D27,'1D ELO (3)'!$A$7:$P$39,15))</f>
        <v/>
      </c>
      <c r="D27" s="155"/>
      <c r="E27" s="461" t="str">
        <f>UPPER(IF($D27="","",VLOOKUP($D27,'1D ELO (3)'!$A$7:$P$39,5)))</f>
        <v/>
      </c>
      <c r="F27" s="450" t="str">
        <f>UPPER(IF($D27="","",VLOOKUP($D27,'1D ELO (3)'!$A$7:$P$39,2)))</f>
        <v/>
      </c>
      <c r="G27" s="450" t="str">
        <f>IF($D27="","",VLOOKUP($D27,'1D ELO (3)'!$A$7:$P$39,3))</f>
        <v/>
      </c>
      <c r="H27" s="462"/>
      <c r="I27" s="450" t="str">
        <f>IF($D27="","",VLOOKUP($D27,'1D ELO (3)'!$A$7:$P$39,4))</f>
        <v/>
      </c>
      <c r="J27" s="313"/>
      <c r="K27" s="159"/>
      <c r="L27" s="314"/>
      <c r="M27" s="197"/>
      <c r="N27" s="318"/>
      <c r="O27" s="159"/>
      <c r="P27" s="314"/>
      <c r="Q27" s="159"/>
      <c r="R27" s="162"/>
      <c r="S27" s="165"/>
    </row>
    <row r="28" spans="1:19" s="38" customFormat="1" ht="9.6" customHeight="1" x14ac:dyDescent="0.25">
      <c r="A28" s="277"/>
      <c r="B28" s="306"/>
      <c r="C28" s="306"/>
      <c r="D28" s="306"/>
      <c r="E28" s="461" t="str">
        <f>UPPER(IF($D27="","",VLOOKUP($D27,'1D ELO (3)'!$A$7:$P$33,11)))</f>
        <v/>
      </c>
      <c r="F28" s="450" t="str">
        <f>UPPER(IF($D27="","",VLOOKUP($D27,'1D ELO (3)'!$A$7:$P$33,8)))</f>
        <v/>
      </c>
      <c r="G28" s="450" t="str">
        <f>IF($D27="","",VLOOKUP($D27,'1D ELO (3)'!$A$7:$P$33,9))</f>
        <v/>
      </c>
      <c r="H28" s="462"/>
      <c r="I28" s="450" t="str">
        <f>IF($D27="","",VLOOKUP($D27,'1D ELO (3)'!$A$7:$P$33,10))</f>
        <v/>
      </c>
      <c r="J28" s="307"/>
      <c r="K28" s="159"/>
      <c r="L28" s="314"/>
      <c r="M28" s="281"/>
      <c r="N28" s="319"/>
      <c r="O28" s="159"/>
      <c r="P28" s="314"/>
      <c r="Q28" s="159"/>
      <c r="R28" s="162"/>
      <c r="S28" s="165"/>
    </row>
    <row r="29" spans="1:19" s="38" customFormat="1" ht="9.6" customHeight="1" x14ac:dyDescent="0.25">
      <c r="A29" s="277"/>
      <c r="B29" s="168"/>
      <c r="C29" s="168"/>
      <c r="D29" s="178"/>
      <c r="E29" s="468"/>
      <c r="F29" s="464"/>
      <c r="G29" s="464"/>
      <c r="H29" s="465"/>
      <c r="I29" s="464"/>
      <c r="J29" s="316"/>
      <c r="K29" s="159"/>
      <c r="L29" s="308"/>
      <c r="M29" s="309" t="str">
        <f>UPPER(IF(OR(L30="a",L30="as"),K25,IF(OR(L30="b",L30="bs"),K33,)))</f>
        <v/>
      </c>
      <c r="N29" s="314"/>
      <c r="O29" s="159"/>
      <c r="P29" s="314"/>
      <c r="Q29" s="159"/>
      <c r="R29" s="162"/>
      <c r="S29" s="165"/>
    </row>
    <row r="30" spans="1:19" s="38" customFormat="1" ht="9.6" customHeight="1" x14ac:dyDescent="0.25">
      <c r="A30" s="277"/>
      <c r="B30" s="168"/>
      <c r="C30" s="168"/>
      <c r="D30" s="178"/>
      <c r="E30" s="468"/>
      <c r="F30" s="464"/>
      <c r="G30" s="464"/>
      <c r="H30" s="465"/>
      <c r="I30" s="464"/>
      <c r="J30" s="316"/>
      <c r="K30" s="171" t="s">
        <v>0</v>
      </c>
      <c r="L30" s="180"/>
      <c r="M30" s="311" t="str">
        <f>UPPER(IF(OR(L30="a",L30="as"),K26,IF(OR(L30="b",L30="bs"),K34,)))</f>
        <v/>
      </c>
      <c r="N30" s="307"/>
      <c r="O30" s="159"/>
      <c r="P30" s="314"/>
      <c r="Q30" s="159"/>
      <c r="R30" s="162"/>
      <c r="S30" s="165"/>
    </row>
    <row r="31" spans="1:19" s="38" customFormat="1" ht="9.6" customHeight="1" x14ac:dyDescent="0.25">
      <c r="A31" s="317">
        <v>7</v>
      </c>
      <c r="B31" s="384" t="str">
        <f>IF($D31="","",VLOOKUP($D31,'1D ELO (3)'!$A$7:$P$39,14))</f>
        <v/>
      </c>
      <c r="C31" s="384" t="str">
        <f>IF($D31="","",VLOOKUP($D31,'1D ELO (3)'!$A$7:$P$39,15))</f>
        <v/>
      </c>
      <c r="D31" s="155"/>
      <c r="E31" s="461" t="str">
        <f>UPPER(IF($D31="","",VLOOKUP($D31,'1D ELO (3)'!$A$7:$P$39,5)))</f>
        <v/>
      </c>
      <c r="F31" s="450" t="str">
        <f>UPPER(IF($D31="","",VLOOKUP($D31,'1D ELO (3)'!$A$7:$P$39,2)))</f>
        <v/>
      </c>
      <c r="G31" s="450" t="str">
        <f>IF($D31="","",VLOOKUP($D31,'1D ELO (3)'!$A$7:$P$39,3))</f>
        <v/>
      </c>
      <c r="H31" s="462"/>
      <c r="I31" s="450" t="str">
        <f>IF($D31="","",VLOOKUP($D31,'1D ELO (3)'!$A$7:$P$39,4))</f>
        <v/>
      </c>
      <c r="J31" s="305"/>
      <c r="K31" s="159"/>
      <c r="L31" s="314"/>
      <c r="M31" s="159"/>
      <c r="N31" s="161"/>
      <c r="O31" s="197"/>
      <c r="P31" s="314"/>
      <c r="Q31" s="159"/>
      <c r="R31" s="162"/>
      <c r="S31" s="165"/>
    </row>
    <row r="32" spans="1:19" s="38" customFormat="1" ht="9.6" customHeight="1" x14ac:dyDescent="0.25">
      <c r="A32" s="277"/>
      <c r="B32" s="306"/>
      <c r="C32" s="306"/>
      <c r="D32" s="306"/>
      <c r="E32" s="461" t="str">
        <f>UPPER(IF($D31="","",VLOOKUP($D31,'1D ELO (3)'!$A$7:$P$33,11)))</f>
        <v/>
      </c>
      <c r="F32" s="450" t="str">
        <f>UPPER(IF($D31="","",VLOOKUP($D31,'1D ELO (3)'!$A$7:$P$33,8)))</f>
        <v/>
      </c>
      <c r="G32" s="450" t="str">
        <f>IF($D31="","",VLOOKUP($D31,'1D ELO (3)'!$A$7:$P$33,9))</f>
        <v/>
      </c>
      <c r="H32" s="462"/>
      <c r="I32" s="450" t="str">
        <f>IF($D31="","",VLOOKUP($D31,'1D ELO (3)'!$A$7:$P$33,10))</f>
        <v/>
      </c>
      <c r="J32" s="307"/>
      <c r="K32" s="152" t="str">
        <f>IF(J32="a",F31,IF(J32="b",F33,""))</f>
        <v/>
      </c>
      <c r="L32" s="314"/>
      <c r="M32" s="159"/>
      <c r="N32" s="161"/>
      <c r="O32" s="159"/>
      <c r="P32" s="314"/>
      <c r="Q32" s="159"/>
      <c r="R32" s="162"/>
      <c r="S32" s="165"/>
    </row>
    <row r="33" spans="1:19" s="38" customFormat="1" ht="9.6" customHeight="1" x14ac:dyDescent="0.25">
      <c r="A33" s="277"/>
      <c r="B33" s="168"/>
      <c r="C33" s="168"/>
      <c r="D33" s="178"/>
      <c r="E33" s="468"/>
      <c r="F33" s="464"/>
      <c r="G33" s="464"/>
      <c r="H33" s="465"/>
      <c r="I33" s="464"/>
      <c r="J33" s="308"/>
      <c r="K33" s="309" t="str">
        <f>UPPER(IF(OR(J34="a",J34="as"),F31,IF(OR(J34="b",J34="bs"),F35,)))</f>
        <v/>
      </c>
      <c r="L33" s="318"/>
      <c r="M33" s="159"/>
      <c r="N33" s="161"/>
      <c r="O33" s="159"/>
      <c r="P33" s="314"/>
      <c r="Q33" s="159"/>
      <c r="R33" s="162"/>
      <c r="S33" s="165"/>
    </row>
    <row r="34" spans="1:19" s="38" customFormat="1" ht="9.6" customHeight="1" x14ac:dyDescent="0.25">
      <c r="A34" s="277"/>
      <c r="B34" s="168"/>
      <c r="C34" s="168"/>
      <c r="D34" s="178"/>
      <c r="E34" s="468"/>
      <c r="F34" s="464"/>
      <c r="G34" s="464"/>
      <c r="H34" s="465"/>
      <c r="I34" s="453" t="s">
        <v>0</v>
      </c>
      <c r="J34" s="180"/>
      <c r="K34" s="311" t="str">
        <f>UPPER(IF(OR(J34="a",J34="as"),F32,IF(OR(J34="b",J34="bs"),F36,)))</f>
        <v/>
      </c>
      <c r="L34" s="307"/>
      <c r="M34" s="159"/>
      <c r="N34" s="161"/>
      <c r="O34" s="159"/>
      <c r="P34" s="314"/>
      <c r="Q34" s="159"/>
      <c r="R34" s="162"/>
      <c r="S34" s="165"/>
    </row>
    <row r="35" spans="1:19" s="38" customFormat="1" ht="9.6" customHeight="1" x14ac:dyDescent="0.25">
      <c r="A35" s="303">
        <v>8</v>
      </c>
      <c r="B35" s="384" t="str">
        <f>IF($D35="","",VLOOKUP($D35,'1D ELO (3)'!$A$7:$P$39,14))</f>
        <v/>
      </c>
      <c r="C35" s="384" t="str">
        <f>IF($D35="","",VLOOKUP($D35,'1D ELO (3)'!$A$7:$P$39,15))</f>
        <v/>
      </c>
      <c r="D35" s="155"/>
      <c r="E35" s="617" t="str">
        <f>UPPER(IF($D35="","",VLOOKUP($D35,'1D ELO (3)'!$A$7:$P$39,5)))</f>
        <v/>
      </c>
      <c r="F35" s="618" t="str">
        <f>UPPER(IF($D35="","",VLOOKUP($D35,'1D ELO (3)'!$A$7:$P$39,2)))</f>
        <v/>
      </c>
      <c r="G35" s="618" t="str">
        <f>IF($D35="","",VLOOKUP($D35,'1D ELO (3)'!$A$7:$P$39,3))</f>
        <v/>
      </c>
      <c r="H35" s="619"/>
      <c r="I35" s="618" t="str">
        <f>IF($D35="","",VLOOKUP($D35,'1D ELO (3)'!$A$7:$P$39,4))</f>
        <v/>
      </c>
      <c r="J35" s="313"/>
      <c r="K35" s="159"/>
      <c r="L35" s="161"/>
      <c r="M35" s="197"/>
      <c r="N35" s="310"/>
      <c r="O35" s="159"/>
      <c r="P35" s="314"/>
      <c r="Q35" s="159"/>
      <c r="R35" s="162"/>
      <c r="S35" s="165"/>
    </row>
    <row r="36" spans="1:19" s="38" customFormat="1" ht="9.6" customHeight="1" x14ac:dyDescent="0.25">
      <c r="A36" s="277"/>
      <c r="B36" s="306"/>
      <c r="C36" s="306"/>
      <c r="D36" s="306"/>
      <c r="E36" s="617" t="str">
        <f>UPPER(IF($D35="","",VLOOKUP($D35,'1D ELO (3)'!$A$7:$P$33,11)))</f>
        <v/>
      </c>
      <c r="F36" s="618" t="str">
        <f>UPPER(IF($D35="","",VLOOKUP($D35,'1D ELO (3)'!$A$7:$P$33,8)))</f>
        <v/>
      </c>
      <c r="G36" s="618" t="str">
        <f>IF($D35="","",VLOOKUP($D35,'1D ELO (3)'!$A$7:$P$33,9))</f>
        <v/>
      </c>
      <c r="H36" s="619"/>
      <c r="I36" s="618" t="str">
        <f>IF($D35="","",VLOOKUP($D35,'1D ELO (3)'!$A$7:$P$33,10))</f>
        <v/>
      </c>
      <c r="J36" s="307"/>
      <c r="K36" s="159"/>
      <c r="L36" s="161"/>
      <c r="M36" s="281"/>
      <c r="N36" s="315"/>
      <c r="O36" s="159"/>
      <c r="P36" s="314"/>
      <c r="Q36" s="159"/>
      <c r="R36" s="162"/>
      <c r="S36" s="165"/>
    </row>
    <row r="37" spans="1:19" s="38" customFormat="1" ht="9.6" customHeight="1" x14ac:dyDescent="0.25">
      <c r="A37" s="277"/>
      <c r="B37" s="168"/>
      <c r="C37" s="168"/>
      <c r="D37" s="178"/>
      <c r="E37" s="468"/>
      <c r="F37" s="464"/>
      <c r="G37" s="464"/>
      <c r="H37" s="465"/>
      <c r="I37" s="464"/>
      <c r="J37" s="316"/>
      <c r="K37" s="159"/>
      <c r="L37" s="161"/>
      <c r="M37" s="159"/>
      <c r="N37" s="161"/>
      <c r="O37" s="161"/>
      <c r="P37" s="308"/>
      <c r="Q37" s="309" t="str">
        <f>UPPER(IF(OR(P38="a",P38="as"),O21,IF(OR(P38="b",P38="bs"),O53,)))</f>
        <v/>
      </c>
      <c r="R37" s="320"/>
      <c r="S37" s="165"/>
    </row>
    <row r="38" spans="1:19" s="38" customFormat="1" ht="9.6" customHeight="1" x14ac:dyDescent="0.25">
      <c r="A38" s="277"/>
      <c r="B38" s="168"/>
      <c r="C38" s="168"/>
      <c r="D38" s="178"/>
      <c r="E38" s="468"/>
      <c r="F38" s="464"/>
      <c r="G38" s="464"/>
      <c r="H38" s="465"/>
      <c r="I38" s="464"/>
      <c r="J38" s="316"/>
      <c r="K38" s="159"/>
      <c r="L38" s="161"/>
      <c r="M38" s="159"/>
      <c r="N38" s="161"/>
      <c r="O38" s="171" t="s">
        <v>0</v>
      </c>
      <c r="P38" s="180"/>
      <c r="Q38" s="311" t="str">
        <f>UPPER(IF(OR(P38="a",P38="as"),O22,IF(OR(P38="b",P38="bs"),O54,)))</f>
        <v/>
      </c>
      <c r="R38" s="321"/>
      <c r="S38" s="165"/>
    </row>
    <row r="39" spans="1:19" s="38" customFormat="1" ht="9.6" customHeight="1" x14ac:dyDescent="0.25">
      <c r="A39" s="303">
        <v>9</v>
      </c>
      <c r="B39" s="384" t="str">
        <f>IF($D39="","",VLOOKUP($D39,'1D ELO (3)'!$A$7:$P$39,14))</f>
        <v/>
      </c>
      <c r="C39" s="384" t="str">
        <f>IF($D39="","",VLOOKUP($D39,'1D ELO (3)'!$A$7:$P$39,15))</f>
        <v/>
      </c>
      <c r="D39" s="155"/>
      <c r="E39" s="466" t="str">
        <f>UPPER(IF($D39="","",VLOOKUP($D39,'1D ELO (3)'!$A$7:$P$39,5)))</f>
        <v/>
      </c>
      <c r="F39" s="618" t="str">
        <f>UPPER(IF($D39="","",VLOOKUP($D39,'1D ELO (3)'!$A$7:$P$39,2)))</f>
        <v/>
      </c>
      <c r="G39" s="618" t="str">
        <f>IF($D39="","",VLOOKUP($D39,'1D ELO (3)'!$A$7:$P$39,3))</f>
        <v/>
      </c>
      <c r="H39" s="619"/>
      <c r="I39" s="618" t="str">
        <f>IF($D39="","",VLOOKUP($D39,'1D ELO (3)'!$A$7:$P$39,4))</f>
        <v/>
      </c>
      <c r="J39" s="305"/>
      <c r="K39" s="159"/>
      <c r="L39" s="161"/>
      <c r="M39" s="159"/>
      <c r="N39" s="161"/>
      <c r="O39" s="159"/>
      <c r="P39" s="314"/>
      <c r="Q39" s="197"/>
      <c r="R39" s="162"/>
      <c r="S39" s="165"/>
    </row>
    <row r="40" spans="1:19" s="38" customFormat="1" ht="9.6" customHeight="1" x14ac:dyDescent="0.25">
      <c r="A40" s="277"/>
      <c r="B40" s="306"/>
      <c r="C40" s="306"/>
      <c r="D40" s="306"/>
      <c r="E40" s="466" t="str">
        <f>UPPER(IF($D39="","",VLOOKUP($D39,'1D ELO (3)'!$A$7:$P$33,11)))</f>
        <v/>
      </c>
      <c r="F40" s="156" t="str">
        <f>UPPER(IF($D39="","",VLOOKUP($D39,'1D ELO (3)'!$A$7:$P$33,8)))</f>
        <v/>
      </c>
      <c r="G40" s="156" t="str">
        <f>IF($D39="","",VLOOKUP($D39,'1D ELO (3)'!$A$7:$P$33,9))</f>
        <v/>
      </c>
      <c r="H40" s="304"/>
      <c r="I40" s="156" t="str">
        <f>IF($D39="","",VLOOKUP($D39,'1D ELO (3)'!$A$7:$P$33,10))</f>
        <v/>
      </c>
      <c r="J40" s="307"/>
      <c r="K40" s="152" t="str">
        <f>IF(J40="a",F39,IF(J40="b",F41,""))</f>
        <v/>
      </c>
      <c r="L40" s="161"/>
      <c r="M40" s="159"/>
      <c r="N40" s="161"/>
      <c r="O40" s="159"/>
      <c r="P40" s="314"/>
      <c r="Q40" s="281"/>
      <c r="R40" s="322"/>
      <c r="S40" s="165"/>
    </row>
    <row r="41" spans="1:19" s="38" customFormat="1" ht="9.6" customHeight="1" x14ac:dyDescent="0.25">
      <c r="A41" s="277"/>
      <c r="B41" s="168"/>
      <c r="C41" s="168"/>
      <c r="D41" s="178"/>
      <c r="E41" s="468"/>
      <c r="F41" s="464"/>
      <c r="G41" s="464"/>
      <c r="H41" s="465"/>
      <c r="I41" s="464"/>
      <c r="J41" s="308"/>
      <c r="K41" s="309" t="str">
        <f>UPPER(IF(OR(J42="a",J42="as"),F39,IF(OR(J42="b",J42="bs"),F43,)))</f>
        <v/>
      </c>
      <c r="L41" s="310"/>
      <c r="M41" s="159"/>
      <c r="N41" s="161"/>
      <c r="O41" s="159"/>
      <c r="P41" s="314"/>
      <c r="Q41" s="159"/>
      <c r="R41" s="162"/>
      <c r="S41" s="165"/>
    </row>
    <row r="42" spans="1:19" s="38" customFormat="1" ht="9.6" customHeight="1" x14ac:dyDescent="0.25">
      <c r="A42" s="277"/>
      <c r="B42" s="168"/>
      <c r="C42" s="168"/>
      <c r="D42" s="178"/>
      <c r="E42" s="468"/>
      <c r="F42" s="464"/>
      <c r="G42" s="464"/>
      <c r="H42" s="465"/>
      <c r="I42" s="453" t="s">
        <v>0</v>
      </c>
      <c r="J42" s="180"/>
      <c r="K42" s="311" t="str">
        <f>UPPER(IF(OR(J42="a",J42="as"),F40,IF(OR(J42="b",J42="bs"),F44,)))</f>
        <v/>
      </c>
      <c r="L42" s="312"/>
      <c r="M42" s="159"/>
      <c r="N42" s="161"/>
      <c r="O42" s="159"/>
      <c r="P42" s="314"/>
      <c r="Q42" s="159"/>
      <c r="R42" s="162"/>
      <c r="S42" s="165"/>
    </row>
    <row r="43" spans="1:19" s="38" customFormat="1" ht="9.6" customHeight="1" x14ac:dyDescent="0.25">
      <c r="A43" s="277">
        <v>10</v>
      </c>
      <c r="B43" s="384" t="str">
        <f>IF($D43="","",VLOOKUP($D43,'1D ELO (3)'!$A$7:$P$39,13))</f>
        <v/>
      </c>
      <c r="C43" s="384" t="str">
        <f>IF($D43="","",VLOOKUP($D43,'1D ELO (3)'!$A$7:$P$39,15))</f>
        <v/>
      </c>
      <c r="D43" s="155"/>
      <c r="E43" s="461" t="str">
        <f>UPPER(IF($D43="","",VLOOKUP($D43,'1D ELO (3)'!$A$7:$P$39,5)))</f>
        <v/>
      </c>
      <c r="F43" s="450" t="str">
        <f>UPPER(IF($D43="","",VLOOKUP($D43,'1D ELO (3)'!$A$7:$P$39,2)))</f>
        <v/>
      </c>
      <c r="G43" s="450" t="str">
        <f>IF($D43="","",VLOOKUP($D43,'1D ELO (3)'!$A$7:$P$39,3))</f>
        <v/>
      </c>
      <c r="H43" s="462"/>
      <c r="I43" s="450" t="str">
        <f>IF($D43="","",VLOOKUP($D43,'1D ELO (3)'!$A$7:$P$39,4))</f>
        <v/>
      </c>
      <c r="J43" s="313"/>
      <c r="K43" s="159"/>
      <c r="L43" s="314"/>
      <c r="M43" s="197"/>
      <c r="N43" s="310"/>
      <c r="O43" s="159"/>
      <c r="P43" s="314"/>
      <c r="Q43" s="159"/>
      <c r="R43" s="162"/>
      <c r="S43" s="165"/>
    </row>
    <row r="44" spans="1:19" s="38" customFormat="1" ht="9.6" customHeight="1" x14ac:dyDescent="0.25">
      <c r="A44" s="277"/>
      <c r="B44" s="306"/>
      <c r="C44" s="306"/>
      <c r="D44" s="306"/>
      <c r="E44" s="461" t="str">
        <f>UPPER(IF($D43="","",VLOOKUP($D43,'1D ELO (3)'!$A$7:$P$33,11)))</f>
        <v/>
      </c>
      <c r="F44" s="450" t="str">
        <f>UPPER(IF($D43="","",VLOOKUP($D43,'1D ELO (3)'!$A$7:$P$33,8)))</f>
        <v/>
      </c>
      <c r="G44" s="450" t="str">
        <f>IF($D43="","",VLOOKUP($D43,'1D ELO (3)'!$A$7:$P$33,9))</f>
        <v/>
      </c>
      <c r="H44" s="462"/>
      <c r="I44" s="450" t="str">
        <f>IF($D43="","",VLOOKUP($D43,'1D ELO (3)'!$A$7:$P$33,10))</f>
        <v/>
      </c>
      <c r="J44" s="307"/>
      <c r="K44" s="159"/>
      <c r="L44" s="314"/>
      <c r="M44" s="281"/>
      <c r="N44" s="315"/>
      <c r="O44" s="159"/>
      <c r="P44" s="314"/>
      <c r="Q44" s="159"/>
      <c r="R44" s="162"/>
      <c r="S44" s="165"/>
    </row>
    <row r="45" spans="1:19" s="38" customFormat="1" ht="9.6" customHeight="1" x14ac:dyDescent="0.25">
      <c r="A45" s="277"/>
      <c r="B45" s="168"/>
      <c r="C45" s="168"/>
      <c r="D45" s="178"/>
      <c r="E45" s="468"/>
      <c r="F45" s="464"/>
      <c r="G45" s="464"/>
      <c r="H45" s="465"/>
      <c r="I45" s="464"/>
      <c r="J45" s="316"/>
      <c r="K45" s="159"/>
      <c r="L45" s="308"/>
      <c r="M45" s="309" t="str">
        <f>UPPER(IF(OR(L46="a",L46="as"),K41,IF(OR(L46="b",L46="bs"),K49,)))</f>
        <v/>
      </c>
      <c r="N45" s="161"/>
      <c r="O45" s="159"/>
      <c r="P45" s="314"/>
      <c r="Q45" s="159"/>
      <c r="R45" s="162"/>
      <c r="S45" s="165"/>
    </row>
    <row r="46" spans="1:19" s="38" customFormat="1" ht="9.6" customHeight="1" x14ac:dyDescent="0.25">
      <c r="A46" s="277"/>
      <c r="B46" s="168"/>
      <c r="C46" s="168"/>
      <c r="D46" s="178"/>
      <c r="E46" s="468"/>
      <c r="F46" s="464"/>
      <c r="G46" s="464"/>
      <c r="H46" s="465"/>
      <c r="I46" s="464"/>
      <c r="J46" s="316"/>
      <c r="K46" s="171" t="s">
        <v>0</v>
      </c>
      <c r="L46" s="180"/>
      <c r="M46" s="311" t="str">
        <f>UPPER(IF(OR(L46="a",L46="as"),K42,IF(OR(L46="b",L46="bs"),K50,)))</f>
        <v/>
      </c>
      <c r="N46" s="312"/>
      <c r="O46" s="159"/>
      <c r="P46" s="314"/>
      <c r="Q46" s="159"/>
      <c r="R46" s="162"/>
      <c r="S46" s="165"/>
    </row>
    <row r="47" spans="1:19" s="38" customFormat="1" ht="9.6" customHeight="1" x14ac:dyDescent="0.25">
      <c r="A47" s="317">
        <v>11</v>
      </c>
      <c r="B47" s="384" t="str">
        <f>IF($D47="","",VLOOKUP($D47,'1D ELO (3)'!$A$7:$P$39,14))</f>
        <v/>
      </c>
      <c r="C47" s="384" t="str">
        <f>IF($D47="","",VLOOKUP($D47,'1D ELO (3)'!$A$7:$P$39,15))</f>
        <v/>
      </c>
      <c r="D47" s="155"/>
      <c r="E47" s="461" t="str">
        <f>UPPER(IF($D47="","",VLOOKUP($D47,'1D ELO (3)'!$A$7:$P$39,5)))</f>
        <v/>
      </c>
      <c r="F47" s="450" t="str">
        <f>UPPER(IF($D47="","",VLOOKUP($D47,'1D ELO (3)'!$A$7:$P$39,2)))</f>
        <v/>
      </c>
      <c r="G47" s="450" t="str">
        <f>IF($D47="","",VLOOKUP($D47,'1D ELO (3)'!$A$7:$P$39,3))</f>
        <v/>
      </c>
      <c r="H47" s="462"/>
      <c r="I47" s="450" t="str">
        <f>IF($D47="","",VLOOKUP($D47,'1D ELO (3)'!$A$7:$P$39,4))</f>
        <v/>
      </c>
      <c r="J47" s="305"/>
      <c r="K47" s="159"/>
      <c r="L47" s="314"/>
      <c r="M47" s="159"/>
      <c r="N47" s="314"/>
      <c r="O47" s="197"/>
      <c r="P47" s="314"/>
      <c r="Q47" s="159"/>
      <c r="R47" s="162"/>
      <c r="S47" s="165"/>
    </row>
    <row r="48" spans="1:19" s="38" customFormat="1" ht="9.6" customHeight="1" x14ac:dyDescent="0.25">
      <c r="A48" s="277"/>
      <c r="B48" s="306"/>
      <c r="C48" s="306"/>
      <c r="D48" s="306"/>
      <c r="E48" s="461" t="str">
        <f>UPPER(IF($D47="","",VLOOKUP($D47,'1D ELO (3)'!$A$7:$P$33,11)))</f>
        <v/>
      </c>
      <c r="F48" s="450" t="str">
        <f>UPPER(IF($D47="","",VLOOKUP($D47,'1D ELO (3)'!$A$7:$P$33,8)))</f>
        <v/>
      </c>
      <c r="G48" s="450" t="str">
        <f>IF($D47="","",VLOOKUP($D47,'1D ELO (3)'!$A$7:$P$33,9))</f>
        <v/>
      </c>
      <c r="H48" s="462"/>
      <c r="I48" s="450" t="str">
        <f>IF($D47="","",VLOOKUP($D47,'1D ELO (3)'!$A$7:$P$33,10))</f>
        <v/>
      </c>
      <c r="J48" s="307"/>
      <c r="K48" s="152" t="str">
        <f>IF(J48="a",F47,IF(J48="b",F49,""))</f>
        <v/>
      </c>
      <c r="L48" s="314"/>
      <c r="M48" s="159"/>
      <c r="N48" s="314"/>
      <c r="O48" s="159"/>
      <c r="P48" s="314"/>
      <c r="Q48" s="159"/>
      <c r="R48" s="162"/>
      <c r="S48" s="165"/>
    </row>
    <row r="49" spans="1:19" s="38" customFormat="1" ht="9.6" customHeight="1" x14ac:dyDescent="0.25">
      <c r="A49" s="277"/>
      <c r="B49" s="168"/>
      <c r="C49" s="168"/>
      <c r="D49" s="168"/>
      <c r="E49" s="467"/>
      <c r="F49" s="464"/>
      <c r="G49" s="464"/>
      <c r="H49" s="465"/>
      <c r="I49" s="464"/>
      <c r="J49" s="308"/>
      <c r="K49" s="309" t="str">
        <f>UPPER(IF(OR(J50="a",J50="as"),F47,IF(OR(J50="b",J50="bs"),F51,)))</f>
        <v/>
      </c>
      <c r="L49" s="318"/>
      <c r="M49" s="159"/>
      <c r="N49" s="314"/>
      <c r="O49" s="159"/>
      <c r="P49" s="314"/>
      <c r="Q49" s="159"/>
      <c r="R49" s="162"/>
      <c r="S49" s="165"/>
    </row>
    <row r="50" spans="1:19" s="38" customFormat="1" ht="9.6" customHeight="1" x14ac:dyDescent="0.25">
      <c r="A50" s="277"/>
      <c r="B50" s="168"/>
      <c r="C50" s="168"/>
      <c r="D50" s="168"/>
      <c r="E50" s="467"/>
      <c r="F50" s="464"/>
      <c r="G50" s="464"/>
      <c r="H50" s="465"/>
      <c r="I50" s="453" t="s">
        <v>0</v>
      </c>
      <c r="J50" s="180"/>
      <c r="K50" s="311" t="str">
        <f>UPPER(IF(OR(J50="a",J50="as"),F48,IF(OR(J50="b",J50="bs"),F52,)))</f>
        <v/>
      </c>
      <c r="L50" s="307"/>
      <c r="M50" s="159"/>
      <c r="N50" s="314"/>
      <c r="O50" s="159"/>
      <c r="P50" s="314"/>
      <c r="Q50" s="159"/>
      <c r="R50" s="162"/>
      <c r="S50" s="165"/>
    </row>
    <row r="51" spans="1:19" s="38" customFormat="1" ht="9.6" customHeight="1" x14ac:dyDescent="0.25">
      <c r="A51" s="277">
        <v>12</v>
      </c>
      <c r="B51" s="384" t="str">
        <f>IF($D51="","",VLOOKUP($D51,'1D ELO (3)'!$A$7:$P$39,14))</f>
        <v/>
      </c>
      <c r="C51" s="384" t="str">
        <f>IF($D51="","",VLOOKUP($D51,'1D ELO (3)'!$A$7:$P$39,15))</f>
        <v/>
      </c>
      <c r="D51" s="155"/>
      <c r="E51" s="461" t="str">
        <f>UPPER(IF($D51="","",VLOOKUP($D51,'1D ELO (3)'!$A$7:$P$39,5)))</f>
        <v/>
      </c>
      <c r="F51" s="450" t="str">
        <f>UPPER(IF($D51="","",VLOOKUP($D51,'1D ELO (3)'!$A$7:$P$39,2)))</f>
        <v/>
      </c>
      <c r="G51" s="450" t="str">
        <f>IF($D51="","",VLOOKUP($D51,'1D ELO (3)'!$A$7:$P$39,3))</f>
        <v/>
      </c>
      <c r="H51" s="462"/>
      <c r="I51" s="450" t="str">
        <f>IF($D51="","",VLOOKUP($D51,'1D ELO (3)'!$A$7:$P$39,4))</f>
        <v/>
      </c>
      <c r="J51" s="313"/>
      <c r="K51" s="159"/>
      <c r="L51" s="161"/>
      <c r="M51" s="197"/>
      <c r="N51" s="318"/>
      <c r="O51" s="159"/>
      <c r="P51" s="314"/>
      <c r="Q51" s="159"/>
      <c r="R51" s="162"/>
      <c r="S51" s="165"/>
    </row>
    <row r="52" spans="1:19" s="38" customFormat="1" ht="9.6" customHeight="1" x14ac:dyDescent="0.25">
      <c r="A52" s="277"/>
      <c r="B52" s="306"/>
      <c r="C52" s="306"/>
      <c r="D52" s="306"/>
      <c r="E52" s="461" t="str">
        <f>UPPER(IF($D51="","",VLOOKUP($D51,'1D ELO (3)'!$A$7:$P$33,11)))</f>
        <v/>
      </c>
      <c r="F52" s="450" t="str">
        <f>UPPER(IF($D51="","",VLOOKUP($D51,'1D ELO (3)'!$A$7:$P$33,8)))</f>
        <v/>
      </c>
      <c r="G52" s="450" t="str">
        <f>IF($D51="","",VLOOKUP($D51,'1D ELO (3)'!$A$7:$P$33,9))</f>
        <v/>
      </c>
      <c r="H52" s="462"/>
      <c r="I52" s="450" t="str">
        <f>IF($D51="","",VLOOKUP($D51,'1D ELO (3)'!$A$7:$P$33,10))</f>
        <v/>
      </c>
      <c r="J52" s="307"/>
      <c r="K52" s="159"/>
      <c r="L52" s="161"/>
      <c r="M52" s="281"/>
      <c r="N52" s="319"/>
      <c r="O52" s="159"/>
      <c r="P52" s="314"/>
      <c r="Q52" s="159"/>
      <c r="R52" s="162"/>
      <c r="S52" s="165"/>
    </row>
    <row r="53" spans="1:19" s="38" customFormat="1" ht="9.6" customHeight="1" x14ac:dyDescent="0.25">
      <c r="A53" s="277"/>
      <c r="B53" s="168"/>
      <c r="C53" s="168"/>
      <c r="D53" s="168"/>
      <c r="E53" s="467"/>
      <c r="F53" s="464"/>
      <c r="G53" s="464"/>
      <c r="H53" s="465"/>
      <c r="I53" s="464"/>
      <c r="J53" s="316"/>
      <c r="K53" s="159"/>
      <c r="L53" s="161"/>
      <c r="M53" s="159"/>
      <c r="N53" s="308"/>
      <c r="O53" s="309" t="str">
        <f>UPPER(IF(OR(N54="a",N54="as"),M45,IF(OR(N54="b",N54="bs"),M61,)))</f>
        <v/>
      </c>
      <c r="P53" s="314"/>
      <c r="Q53" s="159"/>
      <c r="R53" s="162"/>
      <c r="S53" s="165"/>
    </row>
    <row r="54" spans="1:19" s="38" customFormat="1" ht="9.6" customHeight="1" x14ac:dyDescent="0.25">
      <c r="A54" s="277"/>
      <c r="B54" s="168"/>
      <c r="C54" s="168"/>
      <c r="D54" s="168"/>
      <c r="E54" s="467"/>
      <c r="F54" s="464"/>
      <c r="G54" s="464"/>
      <c r="H54" s="465"/>
      <c r="I54" s="464"/>
      <c r="J54" s="316"/>
      <c r="K54" s="159"/>
      <c r="L54" s="161"/>
      <c r="M54" s="171" t="s">
        <v>0</v>
      </c>
      <c r="N54" s="180"/>
      <c r="O54" s="311" t="str">
        <f>UPPER(IF(OR(N54="a",N54="as"),M46,IF(OR(N54="b",N54="bs"),M62,)))</f>
        <v/>
      </c>
      <c r="P54" s="307"/>
      <c r="Q54" s="159"/>
      <c r="R54" s="162"/>
      <c r="S54" s="165"/>
    </row>
    <row r="55" spans="1:19" s="38" customFormat="1" ht="9.6" customHeight="1" x14ac:dyDescent="0.25">
      <c r="A55" s="317">
        <v>13</v>
      </c>
      <c r="B55" s="384" t="str">
        <f>IF($D55="","",VLOOKUP($D55,'1D ELO (3)'!$A$7:$P$39,14))</f>
        <v/>
      </c>
      <c r="C55" s="384" t="str">
        <f>IF($D55="","",VLOOKUP($D55,'1D ELO (3)'!$A$7:$P$39,15))</f>
        <v/>
      </c>
      <c r="D55" s="155"/>
      <c r="E55" s="461" t="str">
        <f>UPPER(IF($D55="","",VLOOKUP($D55,'1D ELO (3)'!$A$7:$P$39,5)))</f>
        <v/>
      </c>
      <c r="F55" s="450" t="str">
        <f>UPPER(IF($D55="","",VLOOKUP($D55,'1D ELO (3)'!$A$7:$P$39,2)))</f>
        <v/>
      </c>
      <c r="G55" s="450" t="str">
        <f>IF($D55="","",VLOOKUP($D55,'1D ELO (3)'!$A$7:$P$39,3))</f>
        <v/>
      </c>
      <c r="H55" s="462"/>
      <c r="I55" s="450" t="str">
        <f>IF($D55="","",VLOOKUP($D55,'1D ELO (3)'!$A$7:$P$39,4))</f>
        <v/>
      </c>
      <c r="J55" s="305"/>
      <c r="K55" s="159"/>
      <c r="L55" s="161"/>
      <c r="M55" s="159"/>
      <c r="N55" s="314"/>
      <c r="O55" s="159"/>
      <c r="P55" s="161"/>
      <c r="Q55" s="159"/>
      <c r="R55" s="162"/>
      <c r="S55" s="165"/>
    </row>
    <row r="56" spans="1:19" s="38" customFormat="1" ht="9.6" customHeight="1" x14ac:dyDescent="0.25">
      <c r="A56" s="277"/>
      <c r="B56" s="306"/>
      <c r="C56" s="306"/>
      <c r="D56" s="306"/>
      <c r="E56" s="461" t="str">
        <f>UPPER(IF($D55="","",VLOOKUP($D55,'1D ELO (3)'!$A$7:$P$33,11)))</f>
        <v/>
      </c>
      <c r="F56" s="450" t="str">
        <f>UPPER(IF($D55="","",VLOOKUP($D55,'1D ELO (3)'!$A$7:$P$33,8)))</f>
        <v/>
      </c>
      <c r="G56" s="450" t="str">
        <f>IF($D55="","",VLOOKUP($D55,'1D ELO (3)'!$A$7:$P$33,9))</f>
        <v/>
      </c>
      <c r="H56" s="462"/>
      <c r="I56" s="450" t="str">
        <f>IF($D55="","",VLOOKUP($D55,'1D ELO (3)'!$A$7:$P$33,10))</f>
        <v/>
      </c>
      <c r="J56" s="307"/>
      <c r="K56" s="152" t="str">
        <f>IF(J56="a",F55,IF(J56="b",F57,""))</f>
        <v/>
      </c>
      <c r="L56" s="161"/>
      <c r="M56" s="159"/>
      <c r="N56" s="314"/>
      <c r="O56" s="159"/>
      <c r="P56" s="161"/>
      <c r="Q56" s="159"/>
      <c r="R56" s="162"/>
      <c r="S56" s="165"/>
    </row>
    <row r="57" spans="1:19" s="38" customFormat="1" ht="9.6" customHeight="1" x14ac:dyDescent="0.25">
      <c r="A57" s="277"/>
      <c r="B57" s="168"/>
      <c r="C57" s="168"/>
      <c r="D57" s="178"/>
      <c r="E57" s="468"/>
      <c r="F57" s="464"/>
      <c r="G57" s="464"/>
      <c r="H57" s="465"/>
      <c r="I57" s="464"/>
      <c r="J57" s="308"/>
      <c r="K57" s="309" t="str">
        <f>UPPER(IF(OR(J58="a",J58="as"),F55,IF(OR(J58="b",J58="bs"),F59,)))</f>
        <v/>
      </c>
      <c r="L57" s="310"/>
      <c r="M57" s="159"/>
      <c r="N57" s="314"/>
      <c r="O57" s="159"/>
      <c r="P57" s="161"/>
      <c r="Q57" s="159"/>
      <c r="R57" s="162"/>
      <c r="S57" s="165"/>
    </row>
    <row r="58" spans="1:19" s="38" customFormat="1" ht="9.6" customHeight="1" x14ac:dyDescent="0.25">
      <c r="A58" s="277"/>
      <c r="B58" s="168"/>
      <c r="C58" s="168"/>
      <c r="D58" s="178"/>
      <c r="E58" s="468"/>
      <c r="F58" s="464"/>
      <c r="G58" s="464"/>
      <c r="H58" s="465"/>
      <c r="I58" s="453" t="s">
        <v>0</v>
      </c>
      <c r="J58" s="180"/>
      <c r="K58" s="311" t="str">
        <f>UPPER(IF(OR(J58="a",J58="as"),F56,IF(OR(J58="b",J58="bs"),F60,)))</f>
        <v/>
      </c>
      <c r="L58" s="312"/>
      <c r="M58" s="159"/>
      <c r="N58" s="314"/>
      <c r="O58" s="159"/>
      <c r="P58" s="161"/>
      <c r="Q58" s="159"/>
      <c r="R58" s="162"/>
      <c r="S58" s="165"/>
    </row>
    <row r="59" spans="1:19" s="38" customFormat="1" ht="9.6" customHeight="1" x14ac:dyDescent="0.25">
      <c r="A59" s="277">
        <v>14</v>
      </c>
      <c r="B59" s="384" t="str">
        <f>IF($D59="","",VLOOKUP($D59,'1D ELO (3)'!$A$7:$P$39,14))</f>
        <v/>
      </c>
      <c r="C59" s="384" t="str">
        <f>IF($D59="","",VLOOKUP($D59,'1D ELO (3)'!$A$7:$P$39,15))</f>
        <v/>
      </c>
      <c r="D59" s="155"/>
      <c r="E59" s="461" t="str">
        <f>UPPER(IF($D59="","",VLOOKUP($D59,'1D ELO (3)'!$A$7:$P$39,5)))</f>
        <v/>
      </c>
      <c r="F59" s="450" t="str">
        <f>UPPER(IF($D59="","",VLOOKUP($D59,'1D ELO (3)'!$A$7:$P$39,2)))</f>
        <v/>
      </c>
      <c r="G59" s="450" t="str">
        <f>IF($D59="","",VLOOKUP($D59,'1D ELO (3)'!$A$7:$P$39,3))</f>
        <v/>
      </c>
      <c r="H59" s="462"/>
      <c r="I59" s="450" t="str">
        <f>IF($D59="","",VLOOKUP($D59,'1D ELO (3)'!$A$7:$P$39,4))</f>
        <v/>
      </c>
      <c r="J59" s="313"/>
      <c r="K59" s="159"/>
      <c r="L59" s="314"/>
      <c r="M59" s="197"/>
      <c r="N59" s="318"/>
      <c r="O59" s="159"/>
      <c r="P59" s="161"/>
      <c r="Q59" s="159"/>
      <c r="R59" s="162"/>
      <c r="S59" s="165"/>
    </row>
    <row r="60" spans="1:19" s="38" customFormat="1" ht="9.6" customHeight="1" x14ac:dyDescent="0.25">
      <c r="A60" s="277"/>
      <c r="B60" s="306"/>
      <c r="C60" s="306"/>
      <c r="D60" s="306"/>
      <c r="E60" s="461" t="str">
        <f>UPPER(IF($D59="","",VLOOKUP($D59,'1D ELO (3)'!$A$7:$P$33,11)))</f>
        <v/>
      </c>
      <c r="F60" s="450" t="str">
        <f>UPPER(IF($D59="","",VLOOKUP($D59,'1D ELO (3)'!$A$7:$P$33,8)))</f>
        <v/>
      </c>
      <c r="G60" s="450" t="str">
        <f>IF($D59="","",VLOOKUP($D59,'1D ELO (3)'!$A$7:$P$33,9))</f>
        <v/>
      </c>
      <c r="H60" s="462"/>
      <c r="I60" s="450" t="str">
        <f>IF($D59="","",VLOOKUP($D59,'1D ELO (3)'!$A$7:$P$33,10))</f>
        <v/>
      </c>
      <c r="J60" s="307"/>
      <c r="K60" s="159"/>
      <c r="L60" s="314"/>
      <c r="M60" s="281"/>
      <c r="N60" s="319"/>
      <c r="O60" s="159"/>
      <c r="P60" s="161"/>
      <c r="Q60" s="159"/>
      <c r="R60" s="162"/>
      <c r="S60" s="165"/>
    </row>
    <row r="61" spans="1:19" s="38" customFormat="1" ht="9.6" customHeight="1" x14ac:dyDescent="0.25">
      <c r="A61" s="277"/>
      <c r="B61" s="168"/>
      <c r="C61" s="168"/>
      <c r="D61" s="178"/>
      <c r="E61" s="468"/>
      <c r="F61" s="464"/>
      <c r="G61" s="464"/>
      <c r="H61" s="465"/>
      <c r="I61" s="464"/>
      <c r="J61" s="316"/>
      <c r="K61" s="159"/>
      <c r="L61" s="308"/>
      <c r="M61" s="309" t="str">
        <f>UPPER(IF(OR(L62="a",L62="as"),K57,IF(OR(L62="b",L62="bs"),K65,)))</f>
        <v/>
      </c>
      <c r="N61" s="314"/>
      <c r="O61" s="159"/>
      <c r="P61" s="161"/>
      <c r="Q61" s="159"/>
      <c r="R61" s="162"/>
      <c r="S61" s="165"/>
    </row>
    <row r="62" spans="1:19" s="38" customFormat="1" ht="9.6" customHeight="1" x14ac:dyDescent="0.25">
      <c r="A62" s="277"/>
      <c r="B62" s="168"/>
      <c r="C62" s="168"/>
      <c r="D62" s="178"/>
      <c r="E62" s="468"/>
      <c r="F62" s="464"/>
      <c r="G62" s="464"/>
      <c r="H62" s="465"/>
      <c r="I62" s="464"/>
      <c r="J62" s="316"/>
      <c r="K62" s="171" t="s">
        <v>0</v>
      </c>
      <c r="L62" s="180"/>
      <c r="M62" s="311" t="str">
        <f>UPPER(IF(OR(L62="a",L62="as"),K58,IF(OR(L62="b",L62="bs"),K66,)))</f>
        <v/>
      </c>
      <c r="N62" s="307"/>
      <c r="O62" s="159"/>
      <c r="P62" s="161"/>
      <c r="Q62" s="159"/>
      <c r="R62" s="162"/>
      <c r="S62" s="165"/>
    </row>
    <row r="63" spans="1:19" s="38" customFormat="1" ht="9.6" customHeight="1" x14ac:dyDescent="0.25">
      <c r="A63" s="317">
        <v>15</v>
      </c>
      <c r="B63" s="384" t="str">
        <f>IF($D63="","",VLOOKUP($D63,'1D ELO (3)'!$A$7:$P$39,14))</f>
        <v/>
      </c>
      <c r="C63" s="384" t="str">
        <f>IF($D63="","",VLOOKUP($D63,'1D ELO (3)'!$A$7:$P$39,15))</f>
        <v/>
      </c>
      <c r="D63" s="155"/>
      <c r="E63" s="461" t="str">
        <f>UPPER(IF($D63="","",VLOOKUP($D63,'1D ELO (3)'!$A$7:$P$39,5)))</f>
        <v/>
      </c>
      <c r="F63" s="450" t="str">
        <f>UPPER(IF($D63="","",VLOOKUP($D63,'1D ELO (3)'!$A$7:$P$39,2)))</f>
        <v/>
      </c>
      <c r="G63" s="450" t="str">
        <f>IF($D63="","",VLOOKUP($D63,'1D ELO (3)'!$A$7:$P$39,3))</f>
        <v/>
      </c>
      <c r="H63" s="462"/>
      <c r="I63" s="450" t="str">
        <f>IF($D63="","",VLOOKUP($D63,'1D ELO (3)'!$A$7:$P$39,4))</f>
        <v/>
      </c>
      <c r="J63" s="305"/>
      <c r="K63" s="159"/>
      <c r="L63" s="314"/>
      <c r="M63" s="159"/>
      <c r="N63" s="161"/>
      <c r="O63" s="334" t="s">
        <v>129</v>
      </c>
      <c r="P63" s="335"/>
      <c r="Q63" s="334" t="s">
        <v>149</v>
      </c>
      <c r="R63" s="335"/>
      <c r="S63" s="165"/>
    </row>
    <row r="64" spans="1:19" s="38" customFormat="1" ht="9.6" customHeight="1" x14ac:dyDescent="0.25">
      <c r="A64" s="277"/>
      <c r="B64" s="306"/>
      <c r="C64" s="306"/>
      <c r="D64" s="306"/>
      <c r="E64" s="461" t="str">
        <f>UPPER(IF($D63="","",VLOOKUP($D63,'1D ELO (3)'!$A$7:$P$33,11)))</f>
        <v/>
      </c>
      <c r="F64" s="450" t="str">
        <f>UPPER(IF($D63="","",VLOOKUP($D63,'1D ELO (3)'!$A$7:$P$33,8)))</f>
        <v/>
      </c>
      <c r="G64" s="450" t="str">
        <f>IF($D63="","",VLOOKUP($D63,'1D ELO (3)'!$A$7:$P$33,9))</f>
        <v/>
      </c>
      <c r="H64" s="462"/>
      <c r="I64" s="450" t="str">
        <f>IF($D63="","",VLOOKUP($D63,'1D ELO (3)'!$A$7:$P$33,10))</f>
        <v/>
      </c>
      <c r="J64" s="307"/>
      <c r="K64" s="152" t="str">
        <f>IF(J64="a",F63,IF(J64="b",F65,""))</f>
        <v/>
      </c>
      <c r="L64" s="314"/>
      <c r="M64" s="159"/>
      <c r="N64" s="161"/>
      <c r="O64" s="336" t="str">
        <f>UPPER(IF(OR(P38="a",P38="as"),O21,IF(OR(P38="b",P38="bs"),O53,)))</f>
        <v/>
      </c>
      <c r="P64" s="337"/>
      <c r="Q64" s="338"/>
      <c r="R64" s="335"/>
      <c r="S64" s="165"/>
    </row>
    <row r="65" spans="1:19" s="38" customFormat="1" ht="9.6" customHeight="1" x14ac:dyDescent="0.25">
      <c r="A65" s="277"/>
      <c r="B65" s="168"/>
      <c r="C65" s="168"/>
      <c r="D65" s="168"/>
      <c r="E65" s="467"/>
      <c r="F65" s="464"/>
      <c r="G65" s="464"/>
      <c r="H65" s="465"/>
      <c r="I65" s="464"/>
      <c r="J65" s="308"/>
      <c r="K65" s="309" t="str">
        <f>UPPER(IF(OR(J66="a",J66="as"),F63,IF(OR(J66="b",J66="bs"),F67,)))</f>
        <v/>
      </c>
      <c r="L65" s="318"/>
      <c r="M65" s="159"/>
      <c r="N65" s="161"/>
      <c r="O65" s="339" t="str">
        <f>UPPER(IF(OR(P38="a",P38="as"),O22,IF(OR(P38="b",P38="bs"),O54,)))</f>
        <v/>
      </c>
      <c r="P65" s="340"/>
      <c r="Q65" s="338"/>
      <c r="R65" s="335"/>
      <c r="S65" s="165"/>
    </row>
    <row r="66" spans="1:19" s="38" customFormat="1" ht="9.6" customHeight="1" x14ac:dyDescent="0.25">
      <c r="A66" s="277"/>
      <c r="B66" s="168"/>
      <c r="C66" s="168"/>
      <c r="D66" s="168"/>
      <c r="E66" s="467"/>
      <c r="F66" s="464"/>
      <c r="G66" s="464"/>
      <c r="H66" s="465"/>
      <c r="I66" s="453" t="s">
        <v>0</v>
      </c>
      <c r="J66" s="180"/>
      <c r="K66" s="311" t="str">
        <f>UPPER(IF(OR(J66="a",J66="as"),F64,IF(OR(J66="b",J66="bs"),F68,)))</f>
        <v/>
      </c>
      <c r="L66" s="307"/>
      <c r="M66" s="159"/>
      <c r="N66" s="161"/>
      <c r="O66" s="335"/>
      <c r="P66" s="341"/>
      <c r="Q66" s="336" t="str">
        <f>UPPER(IF(OR(P67="a",P67="as"),O64,IF(OR(P67="b",P67="bs"),O68,)))</f>
        <v/>
      </c>
      <c r="R66" s="342"/>
      <c r="S66" s="165"/>
    </row>
    <row r="67" spans="1:19" s="38" customFormat="1" ht="9.6" customHeight="1" x14ac:dyDescent="0.25">
      <c r="A67" s="323">
        <v>16</v>
      </c>
      <c r="B67" s="384" t="str">
        <f>IF($D67="","",VLOOKUP($D67,'1D ELO (3)'!$A$7:$P$39,14))</f>
        <v/>
      </c>
      <c r="C67" s="384" t="str">
        <f>IF($D67="","",VLOOKUP($D67,'1D ELO (3)'!$A$7:$P$39,15))</f>
        <v/>
      </c>
      <c r="D67" s="155"/>
      <c r="E67" s="466" t="str">
        <f>UPPER(IF($D67="","",VLOOKUP($D67,'1D ELO (3)'!$A$7:$P$39,5)))</f>
        <v/>
      </c>
      <c r="F67" s="618" t="str">
        <f>UPPER(IF($D67="","",VLOOKUP($D67,'1D ELO (3)'!$A$7:$P$39,2)))</f>
        <v/>
      </c>
      <c r="G67" s="618" t="str">
        <f>IF($D67="","",VLOOKUP($D67,'1D ELO (3)'!$A$7:$P$39,3))</f>
        <v/>
      </c>
      <c r="H67" s="619"/>
      <c r="I67" s="618" t="str">
        <f>IF($D67="","",VLOOKUP($D67,'1D ELO (3)'!$A$7:$P$39,4))</f>
        <v/>
      </c>
      <c r="J67" s="313"/>
      <c r="K67" s="159"/>
      <c r="L67" s="161"/>
      <c r="M67" s="197"/>
      <c r="N67" s="310"/>
      <c r="O67" s="263" t="s">
        <v>0</v>
      </c>
      <c r="P67" s="343"/>
      <c r="Q67" s="339" t="str">
        <f>UPPER(IF(OR(P67="a",P67="as"),O65,IF(OR(P67="b",P67="bs"),O69,)))</f>
        <v/>
      </c>
      <c r="R67" s="344"/>
      <c r="S67" s="165"/>
    </row>
    <row r="68" spans="1:19" s="38" customFormat="1" ht="9.6" customHeight="1" x14ac:dyDescent="0.25">
      <c r="A68" s="277"/>
      <c r="B68" s="306"/>
      <c r="C68" s="306"/>
      <c r="D68" s="306"/>
      <c r="E68" s="466" t="str">
        <f>UPPER(IF($D67="","",VLOOKUP($D67,'1D ELO (3)'!$A$7:$P$33,11)))</f>
        <v/>
      </c>
      <c r="F68" s="156" t="str">
        <f>UPPER(IF($D67="","",VLOOKUP($D67,'1D ELO (3)'!$A$7:$P$33,8)))</f>
        <v/>
      </c>
      <c r="G68" s="156" t="str">
        <f>IF($D67="","",VLOOKUP($D67,'1D ELO (3)'!$A$7:$P$33,9))</f>
        <v/>
      </c>
      <c r="H68" s="304"/>
      <c r="I68" s="156" t="str">
        <f>IF($D67="","",VLOOKUP($D67,'1D ELO (3)'!$A$7:$P$33,10))</f>
        <v/>
      </c>
      <c r="J68" s="307"/>
      <c r="K68" s="159"/>
      <c r="L68" s="161"/>
      <c r="M68" s="281"/>
      <c r="N68" s="315"/>
      <c r="O68" s="336" t="str">
        <f>UPPER(IF(OR(P113="a",P113="as"),O96,IF(OR(P113="b",P113="bs"),O128,)))</f>
        <v/>
      </c>
      <c r="P68" s="345"/>
      <c r="Q68" s="338"/>
      <c r="R68" s="335"/>
      <c r="S68" s="165"/>
    </row>
    <row r="69" spans="1:19" s="38" customFormat="1" ht="9.6" customHeight="1" x14ac:dyDescent="0.25">
      <c r="A69" s="324"/>
      <c r="B69" s="325"/>
      <c r="C69" s="325"/>
      <c r="D69" s="326"/>
      <c r="E69" s="326"/>
      <c r="F69" s="195"/>
      <c r="G69" s="195"/>
      <c r="H69" s="151"/>
      <c r="I69" s="195"/>
      <c r="J69" s="327"/>
      <c r="K69" s="163"/>
      <c r="L69" s="164"/>
      <c r="M69" s="163"/>
      <c r="N69" s="164"/>
      <c r="O69" s="339" t="str">
        <f>UPPER(IF(OR(P113="a",P113="as"),O97,IF(OR(P113="b",P113="bs"),O129,)))</f>
        <v/>
      </c>
      <c r="P69" s="346"/>
      <c r="Q69" s="338"/>
      <c r="R69" s="335"/>
      <c r="S69" s="165"/>
    </row>
    <row r="70" spans="1:19" s="2" customFormat="1" ht="6" customHeight="1" x14ac:dyDescent="0.25">
      <c r="A70" s="324"/>
      <c r="B70" s="325"/>
      <c r="C70" s="325"/>
      <c r="D70" s="326"/>
      <c r="E70" s="326"/>
      <c r="F70" s="195"/>
      <c r="G70" s="195"/>
      <c r="H70" s="151"/>
      <c r="I70" s="195"/>
      <c r="J70" s="327"/>
      <c r="K70" s="163"/>
      <c r="L70" s="164"/>
      <c r="M70" s="202"/>
      <c r="N70" s="203"/>
      <c r="O70" s="347"/>
      <c r="P70" s="348"/>
      <c r="Q70" s="347"/>
      <c r="R70" s="348"/>
      <c r="S70" s="204"/>
    </row>
    <row r="71" spans="1:19" s="18" customFormat="1" ht="10.5" customHeight="1" x14ac:dyDescent="0.25">
      <c r="A71" s="205" t="s">
        <v>105</v>
      </c>
      <c r="B71" s="206"/>
      <c r="C71" s="207"/>
      <c r="D71" s="208" t="s">
        <v>6</v>
      </c>
      <c r="E71" s="208"/>
      <c r="F71" s="209" t="s">
        <v>155</v>
      </c>
      <c r="G71" s="208" t="s">
        <v>6</v>
      </c>
      <c r="H71" s="209" t="s">
        <v>155</v>
      </c>
      <c r="I71" s="349"/>
      <c r="J71" s="209" t="s">
        <v>6</v>
      </c>
      <c r="K71" s="209" t="s">
        <v>108</v>
      </c>
      <c r="L71" s="212"/>
      <c r="M71" s="209" t="s">
        <v>109</v>
      </c>
      <c r="N71" s="213"/>
      <c r="O71" s="214" t="s">
        <v>156</v>
      </c>
      <c r="P71" s="214"/>
      <c r="Q71" s="215"/>
      <c r="R71" s="216"/>
    </row>
    <row r="72" spans="1:19" s="18" customFormat="1" ht="9" customHeight="1" x14ac:dyDescent="0.25">
      <c r="A72" s="218" t="s">
        <v>160</v>
      </c>
      <c r="B72" s="217"/>
      <c r="C72" s="219"/>
      <c r="D72" s="220">
        <v>1</v>
      </c>
      <c r="E72" s="220"/>
      <c r="F72" s="91">
        <f>IF(D72&gt;$R$79,,UPPER(VLOOKUP(D72,'1D ELO (3)'!$A$7:$L$23,2)))</f>
        <v>0</v>
      </c>
      <c r="G72" s="350">
        <v>5</v>
      </c>
      <c r="H72" s="91">
        <f>IF(G72&gt;$R$79,,UPPER(VLOOKUP(G72,'1D ELO (3)'!$A$7:$L$23,2)))</f>
        <v>0</v>
      </c>
      <c r="I72" s="328"/>
      <c r="J72" s="329" t="s">
        <v>7</v>
      </c>
      <c r="K72" s="217"/>
      <c r="L72" s="223"/>
      <c r="M72" s="217"/>
      <c r="N72" s="224"/>
      <c r="O72" s="225" t="s">
        <v>161</v>
      </c>
      <c r="P72" s="226"/>
      <c r="Q72" s="226"/>
      <c r="R72" s="227"/>
    </row>
    <row r="73" spans="1:19" s="18" customFormat="1" ht="9" customHeight="1" x14ac:dyDescent="0.25">
      <c r="A73" s="232" t="s">
        <v>124</v>
      </c>
      <c r="B73" s="230"/>
      <c r="C73" s="233"/>
      <c r="D73" s="220"/>
      <c r="E73" s="220"/>
      <c r="F73" s="91">
        <f>IF(D72&gt;$R$79,,UPPER(VLOOKUP(D72,'1D ELO (3)'!$A$7:$L$23,8)))</f>
        <v>0</v>
      </c>
      <c r="G73" s="350"/>
      <c r="H73" s="91">
        <f>IF(G72&gt;$R$79,,UPPER(VLOOKUP(G72,'1D ELO (3)'!$A$7:$L$23,8)))</f>
        <v>0</v>
      </c>
      <c r="I73" s="328"/>
      <c r="J73" s="329"/>
      <c r="K73" s="91">
        <f>IF(J72&gt;$R$79,,UPPER(VLOOKUP(J72,'1D ELO (3)'!$A$7:$L$23,8)))</f>
        <v>0</v>
      </c>
      <c r="L73" s="223"/>
      <c r="M73" s="217"/>
      <c r="N73" s="224"/>
      <c r="O73" s="230"/>
      <c r="P73" s="229"/>
      <c r="Q73" s="230"/>
      <c r="R73" s="231"/>
    </row>
    <row r="74" spans="1:19" s="18" customFormat="1" ht="9" customHeight="1" x14ac:dyDescent="0.25">
      <c r="A74" s="374"/>
      <c r="B74" s="375"/>
      <c r="C74" s="376"/>
      <c r="D74" s="220">
        <v>2</v>
      </c>
      <c r="E74" s="220"/>
      <c r="F74" s="91">
        <f>IF(D74&gt;$R$79,,UPPER(VLOOKUP(D74,'1D ELO (3)'!$A$7:$L$23,2)))</f>
        <v>0</v>
      </c>
      <c r="G74" s="350">
        <v>6</v>
      </c>
      <c r="H74" s="91">
        <f>IF(G74&gt;$R$79,,UPPER(VLOOKUP(G74,'1D ELO (3)'!$A$7:$L$23,2)))</f>
        <v>0</v>
      </c>
      <c r="I74" s="328"/>
      <c r="J74" s="329" t="s">
        <v>8</v>
      </c>
      <c r="K74" s="217"/>
      <c r="L74" s="223"/>
      <c r="M74" s="217"/>
      <c r="N74" s="224"/>
      <c r="O74" s="225" t="s">
        <v>112</v>
      </c>
      <c r="P74" s="226"/>
      <c r="Q74" s="226"/>
      <c r="R74" s="227"/>
    </row>
    <row r="75" spans="1:19" s="18" customFormat="1" ht="9" customHeight="1" x14ac:dyDescent="0.25">
      <c r="A75" s="234"/>
      <c r="B75" s="146"/>
      <c r="C75" s="235"/>
      <c r="D75" s="220"/>
      <c r="E75" s="220"/>
      <c r="F75" s="91">
        <f>IF(D74&gt;$R$79,,UPPER(VLOOKUP(D74,'1D ELO (3)'!$A$7:$L$23,8)))</f>
        <v>0</v>
      </c>
      <c r="G75" s="350"/>
      <c r="H75" s="91">
        <f>IF(G74&gt;$R$79,,UPPER(VLOOKUP(G74,'1D ELO (3)'!$A$7:$L$23,8)))</f>
        <v>0</v>
      </c>
      <c r="I75" s="328"/>
      <c r="J75" s="329"/>
      <c r="K75" s="217"/>
      <c r="L75" s="223"/>
      <c r="M75" s="217"/>
      <c r="N75" s="224"/>
      <c r="O75" s="217"/>
      <c r="P75" s="223"/>
      <c r="Q75" s="217"/>
      <c r="R75" s="224"/>
    </row>
    <row r="76" spans="1:19" s="18" customFormat="1" ht="9" customHeight="1" x14ac:dyDescent="0.25">
      <c r="A76" s="361"/>
      <c r="B76" s="377"/>
      <c r="C76" s="378"/>
      <c r="D76" s="220">
        <v>3</v>
      </c>
      <c r="E76" s="220"/>
      <c r="F76" s="91">
        <f>IF(D76&gt;$R$79,,UPPER(VLOOKUP(D76,'1D ELO (3)'!$A$7:$L$23,2)))</f>
        <v>0</v>
      </c>
      <c r="G76" s="350">
        <v>7</v>
      </c>
      <c r="H76" s="91">
        <f>IF(G76&gt;$R$79,,UPPER(VLOOKUP(G76,'1D ELO (3)'!$A$7:$L$23,2)))</f>
        <v>0</v>
      </c>
      <c r="I76" s="328"/>
      <c r="J76" s="329" t="s">
        <v>9</v>
      </c>
      <c r="K76" s="217"/>
      <c r="L76" s="223"/>
      <c r="M76" s="217"/>
      <c r="N76" s="224"/>
      <c r="O76" s="230"/>
      <c r="P76" s="229"/>
      <c r="Q76" s="230"/>
      <c r="R76" s="231"/>
    </row>
    <row r="77" spans="1:19" s="18" customFormat="1" ht="9" customHeight="1" x14ac:dyDescent="0.25">
      <c r="A77" s="362"/>
      <c r="B77" s="24"/>
      <c r="C77" s="235"/>
      <c r="D77" s="220"/>
      <c r="E77" s="220"/>
      <c r="F77" s="91">
        <f>IF(D76&gt;$R$79,,UPPER(VLOOKUP(D76,'1D ELO (3)'!$A$7:$L$23,8)))</f>
        <v>0</v>
      </c>
      <c r="G77" s="350"/>
      <c r="H77" s="91">
        <f>IF(G76&gt;$R$79,,UPPER(VLOOKUP(G76,'1D ELO (3)'!$A$7:$L$23,8)))</f>
        <v>0</v>
      </c>
      <c r="I77" s="328"/>
      <c r="J77" s="329"/>
      <c r="K77" s="217"/>
      <c r="L77" s="223"/>
      <c r="M77" s="217"/>
      <c r="N77" s="224"/>
      <c r="O77" s="225" t="s">
        <v>92</v>
      </c>
      <c r="P77" s="226"/>
      <c r="Q77" s="226"/>
      <c r="R77" s="227"/>
    </row>
    <row r="78" spans="1:19" s="18" customFormat="1" ht="9" customHeight="1" x14ac:dyDescent="0.25">
      <c r="A78" s="362"/>
      <c r="B78" s="24"/>
      <c r="C78" s="372"/>
      <c r="D78" s="220">
        <v>4</v>
      </c>
      <c r="E78" s="220"/>
      <c r="F78" s="91">
        <f>IF(D78&gt;$R$79,,UPPER(VLOOKUP(D78,'1D ELO (3)'!$A$7:$L$23,2)))</f>
        <v>0</v>
      </c>
      <c r="G78" s="350">
        <v>8</v>
      </c>
      <c r="H78" s="91">
        <f>IF(G78&gt;$R$79,,UPPER(VLOOKUP(G78,'1D ELO (3)'!$A$7:$L$23,2)))</f>
        <v>0</v>
      </c>
      <c r="I78" s="328"/>
      <c r="J78" s="329" t="s">
        <v>10</v>
      </c>
      <c r="K78" s="217"/>
      <c r="L78" s="223"/>
      <c r="M78" s="217"/>
      <c r="N78" s="224"/>
      <c r="O78" s="217"/>
      <c r="P78" s="223"/>
      <c r="Q78" s="217"/>
      <c r="R78" s="224"/>
    </row>
    <row r="79" spans="1:19" s="18" customFormat="1" ht="9" customHeight="1" x14ac:dyDescent="0.25">
      <c r="A79" s="363"/>
      <c r="B79" s="360"/>
      <c r="C79" s="373"/>
      <c r="D79" s="236"/>
      <c r="E79" s="236"/>
      <c r="F79" s="91">
        <f>IF(D78&gt;$R$79,,UPPER(VLOOKUP(D78,'1D ELO (3)'!$A$7:$L$23,8)))</f>
        <v>0</v>
      </c>
      <c r="G79" s="351"/>
      <c r="H79" s="237">
        <f>IF(G78&gt;$R$79,,UPPER(VLOOKUP(G78,'1D ELO (3)'!$A$7:$L$23,8)))</f>
        <v>0</v>
      </c>
      <c r="I79" s="331"/>
      <c r="J79" s="332"/>
      <c r="K79" s="230"/>
      <c r="L79" s="229"/>
      <c r="M79" s="230"/>
      <c r="N79" s="231"/>
      <c r="O79" s="230" t="str">
        <f>R4</f>
        <v>Kovács Zoltán</v>
      </c>
      <c r="P79" s="229"/>
      <c r="Q79" s="230"/>
      <c r="R79" s="352">
        <f>'1D ELO (3)'!$P$5</f>
        <v>0</v>
      </c>
    </row>
    <row r="80" spans="1:19" s="19" customFormat="1" ht="9.6" x14ac:dyDescent="0.25">
      <c r="A80" s="299"/>
      <c r="B80" s="56" t="s">
        <v>4</v>
      </c>
      <c r="C80" s="56" t="s">
        <v>152</v>
      </c>
      <c r="D80" s="56" t="s">
        <v>120</v>
      </c>
      <c r="E80" s="56" t="s">
        <v>162</v>
      </c>
      <c r="F80" s="66" t="s">
        <v>85</v>
      </c>
      <c r="G80" s="66" t="s">
        <v>86</v>
      </c>
      <c r="H80" s="66"/>
      <c r="I80" s="66" t="s">
        <v>90</v>
      </c>
      <c r="J80" s="66"/>
      <c r="K80" s="56" t="s">
        <v>102</v>
      </c>
      <c r="L80" s="300"/>
      <c r="M80" s="56" t="s">
        <v>116</v>
      </c>
      <c r="N80" s="300"/>
      <c r="O80" s="56" t="s">
        <v>151</v>
      </c>
      <c r="P80" s="300"/>
      <c r="Q80" s="56" t="s">
        <v>150</v>
      </c>
      <c r="R80" s="301"/>
    </row>
    <row r="81" spans="1:21" s="19" customFormat="1" ht="3.75" customHeight="1" thickBot="1" x14ac:dyDescent="0.3">
      <c r="A81" s="302"/>
      <c r="B81" s="98"/>
      <c r="C81" s="98"/>
      <c r="D81" s="98"/>
      <c r="E81" s="98"/>
      <c r="F81" s="22"/>
      <c r="G81" s="22"/>
      <c r="H81" s="2"/>
      <c r="I81" s="22"/>
      <c r="J81" s="119"/>
      <c r="K81" s="98"/>
      <c r="L81" s="119"/>
      <c r="M81" s="98"/>
      <c r="N81" s="119"/>
      <c r="O81" s="98"/>
      <c r="P81" s="119"/>
      <c r="Q81" s="98"/>
      <c r="R81" s="139"/>
    </row>
    <row r="82" spans="1:21" s="38" customFormat="1" ht="10.5" customHeight="1" x14ac:dyDescent="0.25">
      <c r="A82" s="303">
        <v>17</v>
      </c>
      <c r="B82" s="384" t="str">
        <f>IF($D82="","",VLOOKUP($D82,'1D ELO (3)'!$A$7:$P$39,14))</f>
        <v/>
      </c>
      <c r="C82" s="384" t="str">
        <f>IF($D82="","",VLOOKUP($D82,'1D ELO (3)'!$A$7:$P$39,15))</f>
        <v/>
      </c>
      <c r="D82" s="155"/>
      <c r="E82" s="617" t="str">
        <f>UPPER(IF($D82="","",VLOOKUP($D82,'1D ELO (3)'!$A$7:$P$39,5)))</f>
        <v/>
      </c>
      <c r="F82" s="618" t="str">
        <f>UPPER(IF($D82="","",VLOOKUP($D82,'1D ELO (3)'!$A$7:$P$39,2)))</f>
        <v/>
      </c>
      <c r="G82" s="618" t="str">
        <f>IF($D82="","",VLOOKUP($D82,'1D ELO (3)'!$A$7:$P$39,3))</f>
        <v/>
      </c>
      <c r="H82" s="619"/>
      <c r="I82" s="618" t="str">
        <f>IF($D82="","",VLOOKUP($D82,'1D ELO (3)'!$A$7:$P$39,4))</f>
        <v/>
      </c>
      <c r="J82" s="305"/>
      <c r="K82" s="159"/>
      <c r="L82" s="161"/>
      <c r="M82" s="159"/>
      <c r="N82" s="161"/>
      <c r="O82" s="159"/>
      <c r="P82" s="161"/>
      <c r="Q82" s="159"/>
      <c r="R82" s="276" t="s">
        <v>154</v>
      </c>
      <c r="S82" s="165"/>
      <c r="U82" s="166">
        <f>Birók!P60</f>
        <v>0</v>
      </c>
    </row>
    <row r="83" spans="1:21" s="38" customFormat="1" ht="9.6" customHeight="1" x14ac:dyDescent="0.25">
      <c r="A83" s="277"/>
      <c r="B83" s="306"/>
      <c r="C83" s="306"/>
      <c r="D83" s="306"/>
      <c r="E83" s="617" t="str">
        <f>UPPER(IF($D82="","",VLOOKUP($D82,'1D ELO (3)'!$A$7:$P$33,11)))</f>
        <v/>
      </c>
      <c r="F83" s="618" t="str">
        <f>UPPER(IF($D82="","",VLOOKUP($D82,'1D ELO (3)'!$A$7:$P$33,8)))</f>
        <v/>
      </c>
      <c r="G83" s="618" t="str">
        <f>IF($D82="","",VLOOKUP($D82,'1D ELO (3)'!$A$7:$P$33,9))</f>
        <v/>
      </c>
      <c r="H83" s="619"/>
      <c r="I83" s="618" t="str">
        <f>IF($D82="","",VLOOKUP($D82,'1D ELO (3)'!$A$7:$P$33,10))</f>
        <v/>
      </c>
      <c r="J83" s="307"/>
      <c r="K83" s="152" t="str">
        <f>IF(J83="a",F82,IF(J83="b",F84,""))</f>
        <v/>
      </c>
      <c r="L83" s="161"/>
      <c r="M83" s="159"/>
      <c r="N83" s="161"/>
      <c r="O83" s="159"/>
      <c r="P83" s="161"/>
      <c r="Q83" s="159"/>
      <c r="R83" s="162"/>
      <c r="S83" s="165"/>
      <c r="U83" s="174">
        <f>Birók!P61</f>
        <v>0</v>
      </c>
    </row>
    <row r="84" spans="1:21" s="38" customFormat="1" ht="9.6" customHeight="1" x14ac:dyDescent="0.25">
      <c r="A84" s="277"/>
      <c r="B84" s="168"/>
      <c r="C84" s="168"/>
      <c r="D84" s="168"/>
      <c r="E84" s="415"/>
      <c r="F84" s="154"/>
      <c r="G84" s="154"/>
      <c r="H84" s="2"/>
      <c r="I84" s="154"/>
      <c r="J84" s="308"/>
      <c r="K84" s="309" t="str">
        <f>UPPER(IF(OR(J85="a",J85="as"),F82,IF(OR(J85="b",J85="bs"),F86,)))</f>
        <v/>
      </c>
      <c r="L84" s="310"/>
      <c r="M84" s="159"/>
      <c r="N84" s="161"/>
      <c r="O84" s="159"/>
      <c r="P84" s="161"/>
      <c r="Q84" s="159"/>
      <c r="R84" s="162"/>
      <c r="S84" s="165"/>
      <c r="U84" s="174">
        <f>Birók!P62</f>
        <v>0</v>
      </c>
    </row>
    <row r="85" spans="1:21" s="38" customFormat="1" ht="9.6" customHeight="1" x14ac:dyDescent="0.25">
      <c r="A85" s="277"/>
      <c r="B85" s="168"/>
      <c r="C85" s="168"/>
      <c r="D85" s="168"/>
      <c r="E85" s="467"/>
      <c r="F85" s="464"/>
      <c r="G85" s="464"/>
      <c r="H85" s="465"/>
      <c r="I85" s="453" t="s">
        <v>0</v>
      </c>
      <c r="J85" s="180"/>
      <c r="K85" s="311" t="str">
        <f>UPPER(IF(OR(J85="a",J85="as"),F83,IF(OR(J85="b",J85="bs"),F87,)))</f>
        <v/>
      </c>
      <c r="L85" s="312"/>
      <c r="M85" s="159"/>
      <c r="N85" s="161"/>
      <c r="O85" s="159"/>
      <c r="P85" s="161"/>
      <c r="Q85" s="159"/>
      <c r="R85" s="162"/>
      <c r="S85" s="165"/>
      <c r="U85" s="174">
        <f>Birók!P63</f>
        <v>0</v>
      </c>
    </row>
    <row r="86" spans="1:21" s="38" customFormat="1" ht="9.6" customHeight="1" x14ac:dyDescent="0.25">
      <c r="A86" s="277">
        <v>18</v>
      </c>
      <c r="B86" s="384" t="str">
        <f>IF($D86="","",VLOOKUP($D86,'1D ELO (3)'!$A$7:$P$39,14))</f>
        <v/>
      </c>
      <c r="C86" s="384" t="str">
        <f>IF($D86="","",VLOOKUP($D86,'1D ELO (3)'!$A$7:$P$39,15))</f>
        <v/>
      </c>
      <c r="D86" s="155"/>
      <c r="E86" s="461" t="str">
        <f>UPPER(IF($D86="","",VLOOKUP($D86,'1D ELO (3)'!$A$7:$P$39,5)))</f>
        <v/>
      </c>
      <c r="F86" s="450" t="str">
        <f>UPPER(IF($D86="","",VLOOKUP($D86,'1D ELO (3)'!$A$7:$P$39,2)))</f>
        <v/>
      </c>
      <c r="G86" s="450" t="str">
        <f>IF($D86="","",VLOOKUP($D86,'1D ELO (3)'!$A$7:$P$39,3))</f>
        <v/>
      </c>
      <c r="H86" s="462"/>
      <c r="I86" s="450" t="str">
        <f>IF($D86="","",VLOOKUP($D86,'1D ELO (3)'!$A$7:$P$39,4))</f>
        <v/>
      </c>
      <c r="J86" s="313"/>
      <c r="K86" s="159"/>
      <c r="L86" s="314"/>
      <c r="M86" s="197"/>
      <c r="N86" s="310"/>
      <c r="O86" s="159"/>
      <c r="P86" s="161"/>
      <c r="Q86" s="159"/>
      <c r="R86" s="162"/>
      <c r="S86" s="165"/>
      <c r="U86" s="174">
        <f>Birók!P64</f>
        <v>0</v>
      </c>
    </row>
    <row r="87" spans="1:21" s="38" customFormat="1" ht="9.6" customHeight="1" x14ac:dyDescent="0.25">
      <c r="A87" s="277"/>
      <c r="B87" s="306"/>
      <c r="C87" s="306"/>
      <c r="D87" s="306"/>
      <c r="E87" s="461" t="str">
        <f>UPPER(IF($D86="","",VLOOKUP($D86,'1D ELO (3)'!$A$7:$P$33,11)))</f>
        <v/>
      </c>
      <c r="F87" s="450" t="str">
        <f>UPPER(IF($D86="","",VLOOKUP($D86,'1D ELO (3)'!$A$7:$P$33,8)))</f>
        <v/>
      </c>
      <c r="G87" s="450" t="str">
        <f>IF($D86="","",VLOOKUP($D86,'1D ELO (3)'!$A$7:$P$33,9))</f>
        <v/>
      </c>
      <c r="H87" s="462"/>
      <c r="I87" s="450" t="str">
        <f>IF($D86="","",VLOOKUP($D86,'1D ELO (3)'!$A$7:$P$33,10))</f>
        <v/>
      </c>
      <c r="J87" s="307"/>
      <c r="K87" s="159"/>
      <c r="L87" s="314"/>
      <c r="M87" s="281"/>
      <c r="N87" s="315"/>
      <c r="O87" s="159"/>
      <c r="P87" s="161"/>
      <c r="Q87" s="159"/>
      <c r="R87" s="162"/>
      <c r="S87" s="165"/>
      <c r="U87" s="174">
        <f>Birók!P65</f>
        <v>0</v>
      </c>
    </row>
    <row r="88" spans="1:21" s="38" customFormat="1" ht="9.6" customHeight="1" x14ac:dyDescent="0.25">
      <c r="A88" s="277"/>
      <c r="B88" s="168"/>
      <c r="C88" s="168"/>
      <c r="D88" s="178"/>
      <c r="E88" s="468"/>
      <c r="F88" s="464"/>
      <c r="G88" s="464"/>
      <c r="H88" s="465"/>
      <c r="I88" s="464"/>
      <c r="J88" s="316"/>
      <c r="K88" s="159"/>
      <c r="L88" s="308"/>
      <c r="M88" s="309" t="str">
        <f>UPPER(IF(OR(L89="a",L89="as"),K84,IF(OR(L89="b",L89="bs"),K92,)))</f>
        <v/>
      </c>
      <c r="N88" s="161"/>
      <c r="O88" s="159"/>
      <c r="P88" s="161"/>
      <c r="Q88" s="159"/>
      <c r="R88" s="162"/>
      <c r="S88" s="165"/>
      <c r="U88" s="174">
        <f>Birók!P66</f>
        <v>0</v>
      </c>
    </row>
    <row r="89" spans="1:21" s="38" customFormat="1" ht="9.6" customHeight="1" x14ac:dyDescent="0.25">
      <c r="A89" s="277"/>
      <c r="B89" s="168"/>
      <c r="C89" s="168"/>
      <c r="D89" s="178"/>
      <c r="E89" s="468"/>
      <c r="F89" s="464"/>
      <c r="G89" s="464"/>
      <c r="H89" s="465"/>
      <c r="I89" s="464"/>
      <c r="J89" s="316"/>
      <c r="K89" s="171" t="s">
        <v>0</v>
      </c>
      <c r="L89" s="180"/>
      <c r="M89" s="311" t="str">
        <f>UPPER(IF(OR(L89="a",L89="as"),K85,IF(OR(L89="b",L89="bs"),K93,)))</f>
        <v/>
      </c>
      <c r="N89" s="312"/>
      <c r="O89" s="159"/>
      <c r="P89" s="161"/>
      <c r="Q89" s="159"/>
      <c r="R89" s="162"/>
      <c r="S89" s="165"/>
      <c r="U89" s="174">
        <f>Birók!P67</f>
        <v>0</v>
      </c>
    </row>
    <row r="90" spans="1:21" s="38" customFormat="1" ht="9.6" customHeight="1" x14ac:dyDescent="0.25">
      <c r="A90" s="317">
        <v>19</v>
      </c>
      <c r="B90" s="384" t="str">
        <f>IF($D90="","",VLOOKUP($D90,'1D ELO (3)'!$A$7:$P$39,14))</f>
        <v/>
      </c>
      <c r="C90" s="384" t="str">
        <f>IF($D90="","",VLOOKUP($D90,'1D ELO (3)'!$A$7:$P$39,15))</f>
        <v/>
      </c>
      <c r="D90" s="155"/>
      <c r="E90" s="461" t="str">
        <f>UPPER(IF($D90="","",VLOOKUP($D90,'1D ELO (3)'!$A$7:$P$39,5)))</f>
        <v/>
      </c>
      <c r="F90" s="450" t="str">
        <f>UPPER(IF($D90="","",VLOOKUP($D90,'1D ELO (3)'!$A$7:$P$39,2)))</f>
        <v/>
      </c>
      <c r="G90" s="450" t="str">
        <f>IF($D90="","",VLOOKUP($D90,'1D ELO (3)'!$A$7:$P$39,3))</f>
        <v/>
      </c>
      <c r="H90" s="462"/>
      <c r="I90" s="450" t="str">
        <f>IF($D90="","",VLOOKUP($D90,'1D ELO (3)'!$A$7:$P$39,4))</f>
        <v/>
      </c>
      <c r="J90" s="305"/>
      <c r="K90" s="159"/>
      <c r="L90" s="314"/>
      <c r="M90" s="159"/>
      <c r="N90" s="314"/>
      <c r="O90" s="197"/>
      <c r="P90" s="161"/>
      <c r="Q90" s="159"/>
      <c r="R90" s="162"/>
      <c r="S90" s="165"/>
      <c r="U90" s="174">
        <f>Birók!P68</f>
        <v>0</v>
      </c>
    </row>
    <row r="91" spans="1:21" s="38" customFormat="1" ht="9.6" customHeight="1" thickBot="1" x14ac:dyDescent="0.3">
      <c r="A91" s="277"/>
      <c r="B91" s="306"/>
      <c r="C91" s="306"/>
      <c r="D91" s="306"/>
      <c r="E91" s="461" t="str">
        <f>UPPER(IF($D90="","",VLOOKUP($D90,'1D ELO (3)'!$A$7:$P$33,11)))</f>
        <v/>
      </c>
      <c r="F91" s="450" t="str">
        <f>UPPER(IF($D90="","",VLOOKUP($D90,'1D ELO (3)'!$A$7:$P$33,8)))</f>
        <v/>
      </c>
      <c r="G91" s="450" t="str">
        <f>IF($D90="","",VLOOKUP($D90,'1D ELO (3)'!$A$7:$P$33,9))</f>
        <v/>
      </c>
      <c r="H91" s="462"/>
      <c r="I91" s="450" t="str">
        <f>IF($D90="","",VLOOKUP($D90,'1D ELO (3)'!$A$7:$P$33,10))</f>
        <v/>
      </c>
      <c r="J91" s="307"/>
      <c r="K91" s="152" t="str">
        <f>IF(J91="a",F90,IF(J91="b",F92,""))</f>
        <v/>
      </c>
      <c r="L91" s="314"/>
      <c r="M91" s="159"/>
      <c r="N91" s="314"/>
      <c r="O91" s="159"/>
      <c r="P91" s="161"/>
      <c r="Q91" s="159"/>
      <c r="R91" s="162"/>
      <c r="S91" s="165"/>
      <c r="U91" s="189">
        <f>Birók!P69</f>
        <v>0</v>
      </c>
    </row>
    <row r="92" spans="1:21" s="38" customFormat="1" ht="9.6" customHeight="1" x14ac:dyDescent="0.25">
      <c r="A92" s="277"/>
      <c r="B92" s="168"/>
      <c r="C92" s="168"/>
      <c r="D92" s="178"/>
      <c r="E92" s="468"/>
      <c r="F92" s="464"/>
      <c r="G92" s="464"/>
      <c r="H92" s="465"/>
      <c r="I92" s="464"/>
      <c r="J92" s="308"/>
      <c r="K92" s="309" t="str">
        <f>UPPER(IF(OR(J93="a",J93="as"),F90,IF(OR(J93="b",J93="bs"),F94,)))</f>
        <v/>
      </c>
      <c r="L92" s="318"/>
      <c r="M92" s="159"/>
      <c r="N92" s="314"/>
      <c r="O92" s="159"/>
      <c r="P92" s="161"/>
      <c r="Q92" s="159"/>
      <c r="R92" s="162"/>
      <c r="S92" s="165"/>
    </row>
    <row r="93" spans="1:21" s="38" customFormat="1" ht="9.6" customHeight="1" x14ac:dyDescent="0.25">
      <c r="A93" s="277"/>
      <c r="B93" s="168"/>
      <c r="C93" s="168"/>
      <c r="D93" s="178"/>
      <c r="E93" s="468"/>
      <c r="F93" s="464"/>
      <c r="G93" s="464"/>
      <c r="H93" s="465"/>
      <c r="I93" s="453" t="s">
        <v>0</v>
      </c>
      <c r="J93" s="180"/>
      <c r="K93" s="311" t="str">
        <f>UPPER(IF(OR(J93="a",J93="as"),F91,IF(OR(J93="b",J93="bs"),F95,)))</f>
        <v/>
      </c>
      <c r="L93" s="307"/>
      <c r="M93" s="159"/>
      <c r="N93" s="314"/>
      <c r="O93" s="159"/>
      <c r="P93" s="161"/>
      <c r="Q93" s="159"/>
      <c r="R93" s="162"/>
      <c r="S93" s="165"/>
    </row>
    <row r="94" spans="1:21" s="38" customFormat="1" ht="9.6" customHeight="1" x14ac:dyDescent="0.25">
      <c r="A94" s="277">
        <v>20</v>
      </c>
      <c r="B94" s="384" t="str">
        <f>IF($D94="","",VLOOKUP($D94,'1D ELO (3)'!$A$7:$P$39,14))</f>
        <v/>
      </c>
      <c r="C94" s="384" t="str">
        <f>IF($D94="","",VLOOKUP($D94,'1D ELO (3)'!$A$7:$P$39,15))</f>
        <v/>
      </c>
      <c r="D94" s="155"/>
      <c r="E94" s="461" t="str">
        <f>UPPER(IF($D94="","",VLOOKUP($D94,'1D ELO (3)'!$A$7:$P$39,5)))</f>
        <v/>
      </c>
      <c r="F94" s="450" t="str">
        <f>UPPER(IF($D94="","",VLOOKUP($D94,'1D ELO (3)'!$A$7:$P$39,2)))</f>
        <v/>
      </c>
      <c r="G94" s="450" t="str">
        <f>IF($D94="","",VLOOKUP($D94,'1D ELO (3)'!$A$7:$P$39,3))</f>
        <v/>
      </c>
      <c r="H94" s="462"/>
      <c r="I94" s="450" t="str">
        <f>IF($D94="","",VLOOKUP($D94,'1D ELO (3)'!$A$7:$P$39,4))</f>
        <v/>
      </c>
      <c r="J94" s="313"/>
      <c r="K94" s="159"/>
      <c r="L94" s="161"/>
      <c r="M94" s="197"/>
      <c r="N94" s="318"/>
      <c r="O94" s="159"/>
      <c r="P94" s="161"/>
      <c r="Q94" s="159"/>
      <c r="R94" s="162"/>
      <c r="S94" s="165"/>
    </row>
    <row r="95" spans="1:21" s="38" customFormat="1" ht="9.6" customHeight="1" x14ac:dyDescent="0.25">
      <c r="A95" s="277"/>
      <c r="B95" s="306"/>
      <c r="C95" s="306"/>
      <c r="D95" s="306"/>
      <c r="E95" s="461" t="str">
        <f>UPPER(IF($D94="","",VLOOKUP($D94,'1D ELO (3)'!$A$7:$P$33,11)))</f>
        <v/>
      </c>
      <c r="F95" s="450" t="str">
        <f>UPPER(IF($D94="","",VLOOKUP($D94,'1D ELO (3)'!$A$7:$P$33,8)))</f>
        <v/>
      </c>
      <c r="G95" s="450" t="str">
        <f>IF($D94="","",VLOOKUP($D94,'1D ELO (3)'!$A$7:$P$33,9))</f>
        <v/>
      </c>
      <c r="H95" s="462"/>
      <c r="I95" s="450" t="str">
        <f>IF($D94="","",VLOOKUP($D94,'1D ELO (3)'!$A$7:$P$33,10))</f>
        <v/>
      </c>
      <c r="J95" s="307"/>
      <c r="K95" s="159"/>
      <c r="L95" s="161"/>
      <c r="M95" s="281"/>
      <c r="N95" s="319"/>
      <c r="O95" s="159"/>
      <c r="P95" s="161"/>
      <c r="Q95" s="159"/>
      <c r="R95" s="162"/>
      <c r="S95" s="165"/>
    </row>
    <row r="96" spans="1:21" s="38" customFormat="1" ht="9.6" customHeight="1" x14ac:dyDescent="0.25">
      <c r="A96" s="277"/>
      <c r="B96" s="168"/>
      <c r="C96" s="168"/>
      <c r="D96" s="168"/>
      <c r="E96" s="467"/>
      <c r="F96" s="464"/>
      <c r="G96" s="464"/>
      <c r="H96" s="465"/>
      <c r="I96" s="464"/>
      <c r="J96" s="316"/>
      <c r="K96" s="159"/>
      <c r="L96" s="161"/>
      <c r="M96" s="159"/>
      <c r="N96" s="308"/>
      <c r="O96" s="309" t="str">
        <f>UPPER(IF(OR(N97="a",N97="as"),M88,IF(OR(N97="b",N97="bs"),M104,)))</f>
        <v/>
      </c>
      <c r="P96" s="161"/>
      <c r="Q96" s="159"/>
      <c r="R96" s="162"/>
      <c r="S96" s="165"/>
    </row>
    <row r="97" spans="1:19" s="38" customFormat="1" ht="9.6" customHeight="1" x14ac:dyDescent="0.25">
      <c r="A97" s="277"/>
      <c r="B97" s="168"/>
      <c r="C97" s="168"/>
      <c r="D97" s="168"/>
      <c r="E97" s="467"/>
      <c r="F97" s="464"/>
      <c r="G97" s="464"/>
      <c r="H97" s="465"/>
      <c r="I97" s="464"/>
      <c r="J97" s="316"/>
      <c r="K97" s="159"/>
      <c r="L97" s="161"/>
      <c r="M97" s="171" t="s">
        <v>0</v>
      </c>
      <c r="N97" s="180"/>
      <c r="O97" s="311" t="str">
        <f>UPPER(IF(OR(N97="a",N97="as"),M89,IF(OR(N97="b",N97="bs"),M105,)))</f>
        <v/>
      </c>
      <c r="P97" s="312"/>
      <c r="Q97" s="159"/>
      <c r="R97" s="162"/>
      <c r="S97" s="165"/>
    </row>
    <row r="98" spans="1:19" s="38" customFormat="1" ht="9.6" customHeight="1" x14ac:dyDescent="0.25">
      <c r="A98" s="277">
        <v>21</v>
      </c>
      <c r="B98" s="384" t="str">
        <f>IF($D98="","",VLOOKUP($D98,'1D ELO (3)'!$A$7:$P$39,14))</f>
        <v/>
      </c>
      <c r="C98" s="384" t="str">
        <f>IF($D98="","",VLOOKUP($D98,'1D ELO (3)'!$A$7:$P$39,15))</f>
        <v/>
      </c>
      <c r="D98" s="155"/>
      <c r="E98" s="461" t="str">
        <f>UPPER(IF($D98="","",VLOOKUP($D98,'1D ELO (3)'!$A$7:$P$39,5)))</f>
        <v/>
      </c>
      <c r="F98" s="450" t="str">
        <f>UPPER(IF($D98="","",VLOOKUP($D98,'1D ELO (3)'!$A$7:$P$39,2)))</f>
        <v/>
      </c>
      <c r="G98" s="450" t="str">
        <f>IF($D98="","",VLOOKUP($D98,'1D ELO (3)'!$A$7:$P$39,3))</f>
        <v/>
      </c>
      <c r="H98" s="462"/>
      <c r="I98" s="450" t="str">
        <f>IF($D98="","",VLOOKUP($D98,'1D ELO (3)'!$A$7:$P$39,4))</f>
        <v/>
      </c>
      <c r="J98" s="305"/>
      <c r="K98" s="159"/>
      <c r="L98" s="161"/>
      <c r="M98" s="159"/>
      <c r="N98" s="314"/>
      <c r="O98" s="159"/>
      <c r="P98" s="314"/>
      <c r="Q98" s="159"/>
      <c r="R98" s="162"/>
      <c r="S98" s="165"/>
    </row>
    <row r="99" spans="1:19" s="38" customFormat="1" ht="9.6" customHeight="1" x14ac:dyDescent="0.25">
      <c r="A99" s="277"/>
      <c r="B99" s="306"/>
      <c r="C99" s="306"/>
      <c r="D99" s="306"/>
      <c r="E99" s="461" t="str">
        <f>UPPER(IF($D98="","",VLOOKUP($D98,'1D ELO (3)'!$A$7:$P$33,11)))</f>
        <v/>
      </c>
      <c r="F99" s="450" t="str">
        <f>UPPER(IF($D98="","",VLOOKUP($D98,'1D ELO (3)'!$A$7:$P$33,8)))</f>
        <v/>
      </c>
      <c r="G99" s="450" t="str">
        <f>IF($D98="","",VLOOKUP($D98,'1D ELO (3)'!$A$7:$P$33,9))</f>
        <v/>
      </c>
      <c r="H99" s="462"/>
      <c r="I99" s="450" t="str">
        <f>IF($D98="","",VLOOKUP($D98,'1D ELO (3)'!$A$7:$P$33,10))</f>
        <v/>
      </c>
      <c r="J99" s="307"/>
      <c r="K99" s="152" t="str">
        <f>IF(J99="a",F98,IF(J99="b",F100,""))</f>
        <v/>
      </c>
      <c r="L99" s="161"/>
      <c r="M99" s="159"/>
      <c r="N99" s="314"/>
      <c r="O99" s="159"/>
      <c r="P99" s="314"/>
      <c r="Q99" s="159"/>
      <c r="R99" s="162"/>
      <c r="S99" s="165"/>
    </row>
    <row r="100" spans="1:19" s="38" customFormat="1" ht="9.6" customHeight="1" x14ac:dyDescent="0.25">
      <c r="A100" s="277"/>
      <c r="B100" s="168"/>
      <c r="C100" s="168"/>
      <c r="D100" s="168"/>
      <c r="E100" s="467"/>
      <c r="F100" s="464"/>
      <c r="G100" s="464"/>
      <c r="H100" s="465"/>
      <c r="I100" s="464"/>
      <c r="J100" s="308"/>
      <c r="K100" s="309" t="str">
        <f>UPPER(IF(OR(J101="a",J101="as"),F98,IF(OR(J101="b",J101="bs"),F102,)))</f>
        <v/>
      </c>
      <c r="L100" s="310"/>
      <c r="M100" s="159"/>
      <c r="N100" s="314"/>
      <c r="O100" s="159"/>
      <c r="P100" s="314"/>
      <c r="Q100" s="159"/>
      <c r="R100" s="162"/>
      <c r="S100" s="165"/>
    </row>
    <row r="101" spans="1:19" s="38" customFormat="1" ht="9.6" customHeight="1" x14ac:dyDescent="0.25">
      <c r="A101" s="277"/>
      <c r="B101" s="168"/>
      <c r="C101" s="168"/>
      <c r="D101" s="168"/>
      <c r="E101" s="467"/>
      <c r="F101" s="464"/>
      <c r="G101" s="464"/>
      <c r="H101" s="465"/>
      <c r="I101" s="453" t="s">
        <v>0</v>
      </c>
      <c r="J101" s="180"/>
      <c r="K101" s="311" t="str">
        <f>UPPER(IF(OR(J101="a",J101="as"),F99,IF(OR(J101="b",J101="bs"),F103,)))</f>
        <v/>
      </c>
      <c r="L101" s="312"/>
      <c r="M101" s="159"/>
      <c r="N101" s="314"/>
      <c r="O101" s="159"/>
      <c r="P101" s="314"/>
      <c r="Q101" s="159"/>
      <c r="R101" s="162"/>
      <c r="S101" s="165"/>
    </row>
    <row r="102" spans="1:19" s="38" customFormat="1" ht="9.6" customHeight="1" x14ac:dyDescent="0.25">
      <c r="A102" s="277">
        <v>22</v>
      </c>
      <c r="B102" s="384" t="str">
        <f>IF($D102="","",VLOOKUP($D102,'1D ELO (3)'!$A$7:$P$39,14))</f>
        <v/>
      </c>
      <c r="C102" s="384" t="str">
        <f>IF($D102="","",VLOOKUP($D102,'1D ELO (3)'!$A$7:$P$39,15))</f>
        <v/>
      </c>
      <c r="D102" s="155"/>
      <c r="E102" s="461" t="str">
        <f>UPPER(IF($D102="","",VLOOKUP($D102,'1D ELO (3)'!$A$7:$P$39,5)))</f>
        <v/>
      </c>
      <c r="F102" s="450" t="str">
        <f>UPPER(IF($D102="","",VLOOKUP($D102,'1D ELO (3)'!$A$7:$P$39,2)))</f>
        <v/>
      </c>
      <c r="G102" s="450" t="str">
        <f>IF($D102="","",VLOOKUP($D102,'1D ELO (3)'!$A$7:$P$39,3))</f>
        <v/>
      </c>
      <c r="H102" s="462"/>
      <c r="I102" s="450" t="str">
        <f>IF($D102="","",VLOOKUP($D102,'1D ELO (3)'!$A$7:$P$39,4))</f>
        <v/>
      </c>
      <c r="J102" s="313"/>
      <c r="K102" s="159"/>
      <c r="L102" s="314"/>
      <c r="M102" s="197"/>
      <c r="N102" s="318"/>
      <c r="O102" s="159"/>
      <c r="P102" s="314"/>
      <c r="Q102" s="159"/>
      <c r="R102" s="162"/>
      <c r="S102" s="165"/>
    </row>
    <row r="103" spans="1:19" s="38" customFormat="1" ht="9.6" customHeight="1" x14ac:dyDescent="0.25">
      <c r="A103" s="277"/>
      <c r="B103" s="306"/>
      <c r="C103" s="306"/>
      <c r="D103" s="306"/>
      <c r="E103" s="461" t="str">
        <f>UPPER(IF($D102="","",VLOOKUP($D102,'1D ELO (3)'!$A$7:$P$33,11)))</f>
        <v/>
      </c>
      <c r="F103" s="450" t="str">
        <f>UPPER(IF($D102="","",VLOOKUP($D102,'1D ELO (3)'!$A$7:$P$33,8)))</f>
        <v/>
      </c>
      <c r="G103" s="450" t="str">
        <f>IF($D102="","",VLOOKUP($D102,'1D ELO (3)'!$A$7:$P$33,9))</f>
        <v/>
      </c>
      <c r="H103" s="462"/>
      <c r="I103" s="450" t="str">
        <f>IF($D102="","",VLOOKUP($D102,'1D ELO (3)'!$A$7:$P$33,10))</f>
        <v/>
      </c>
      <c r="J103" s="307"/>
      <c r="K103" s="159"/>
      <c r="L103" s="314"/>
      <c r="M103" s="281"/>
      <c r="N103" s="319"/>
      <c r="O103" s="159"/>
      <c r="P103" s="314"/>
      <c r="Q103" s="159"/>
      <c r="R103" s="162"/>
      <c r="S103" s="165"/>
    </row>
    <row r="104" spans="1:19" s="38" customFormat="1" ht="9.6" customHeight="1" x14ac:dyDescent="0.25">
      <c r="A104" s="277"/>
      <c r="B104" s="168"/>
      <c r="C104" s="168"/>
      <c r="D104" s="178"/>
      <c r="E104" s="468"/>
      <c r="F104" s="464"/>
      <c r="G104" s="464"/>
      <c r="H104" s="465"/>
      <c r="I104" s="464"/>
      <c r="J104" s="316"/>
      <c r="K104" s="159"/>
      <c r="L104" s="308"/>
      <c r="M104" s="309" t="str">
        <f>UPPER(IF(OR(L105="a",L105="as"),K100,IF(OR(L105="b",L105="bs"),K108,)))</f>
        <v/>
      </c>
      <c r="N104" s="314"/>
      <c r="O104" s="159"/>
      <c r="P104" s="314"/>
      <c r="Q104" s="159"/>
      <c r="R104" s="162"/>
      <c r="S104" s="165"/>
    </row>
    <row r="105" spans="1:19" s="38" customFormat="1" ht="9.6" customHeight="1" x14ac:dyDescent="0.25">
      <c r="A105" s="277"/>
      <c r="B105" s="168"/>
      <c r="C105" s="168"/>
      <c r="D105" s="178"/>
      <c r="E105" s="468"/>
      <c r="F105" s="464"/>
      <c r="G105" s="464"/>
      <c r="H105" s="465"/>
      <c r="I105" s="464"/>
      <c r="J105" s="316"/>
      <c r="K105" s="171" t="s">
        <v>0</v>
      </c>
      <c r="L105" s="180"/>
      <c r="M105" s="311" t="str">
        <f>UPPER(IF(OR(L105="a",L105="as"),K101,IF(OR(L105="b",L105="bs"),K109,)))</f>
        <v/>
      </c>
      <c r="N105" s="307"/>
      <c r="O105" s="159"/>
      <c r="P105" s="314"/>
      <c r="Q105" s="159"/>
      <c r="R105" s="162"/>
      <c r="S105" s="165"/>
    </row>
    <row r="106" spans="1:19" s="38" customFormat="1" ht="9.6" customHeight="1" x14ac:dyDescent="0.25">
      <c r="A106" s="317">
        <v>23</v>
      </c>
      <c r="B106" s="384" t="str">
        <f>IF($D106="","",VLOOKUP($D106,'1D ELO (3)'!$A$7:$P$39,14))</f>
        <v/>
      </c>
      <c r="C106" s="384" t="str">
        <f>IF($D106="","",VLOOKUP($D106,'1D ELO (3)'!$A$7:$P$39,15))</f>
        <v/>
      </c>
      <c r="D106" s="155"/>
      <c r="E106" s="461" t="str">
        <f>UPPER(IF($D106="","",VLOOKUP($D106,'1D ELO (3)'!$A$7:$P$39,5)))</f>
        <v/>
      </c>
      <c r="F106" s="450" t="str">
        <f>UPPER(IF($D106="","",VLOOKUP($D106,'1D ELO (3)'!$A$7:$P$39,2)))</f>
        <v/>
      </c>
      <c r="G106" s="450" t="str">
        <f>IF($D106="","",VLOOKUP($D106,'1D ELO (3)'!$A$7:$P$39,3))</f>
        <v/>
      </c>
      <c r="H106" s="462"/>
      <c r="I106" s="450" t="str">
        <f>IF($D106="","",VLOOKUP($D106,'1D ELO (3)'!$A$7:$P$39,4))</f>
        <v/>
      </c>
      <c r="J106" s="305"/>
      <c r="K106" s="159"/>
      <c r="L106" s="314"/>
      <c r="M106" s="159"/>
      <c r="N106" s="161"/>
      <c r="O106" s="197"/>
      <c r="P106" s="314"/>
      <c r="Q106" s="159"/>
      <c r="R106" s="162"/>
      <c r="S106" s="165"/>
    </row>
    <row r="107" spans="1:19" s="38" customFormat="1" ht="9.6" customHeight="1" x14ac:dyDescent="0.25">
      <c r="A107" s="277"/>
      <c r="B107" s="306"/>
      <c r="C107" s="306"/>
      <c r="D107" s="306"/>
      <c r="E107" s="461" t="str">
        <f>UPPER(IF($D106="","",VLOOKUP($D106,'1D ELO (3)'!$A$7:$P$33,11)))</f>
        <v/>
      </c>
      <c r="F107" s="450" t="str">
        <f>UPPER(IF($D106="","",VLOOKUP($D106,'1D ELO (3)'!$A$7:$P$33,8)))</f>
        <v/>
      </c>
      <c r="G107" s="450" t="str">
        <f>IF($D106="","",VLOOKUP($D106,'1D ELO (3)'!$A$7:$P$33,9))</f>
        <v/>
      </c>
      <c r="H107" s="462"/>
      <c r="I107" s="450" t="str">
        <f>IF($D106="","",VLOOKUP($D106,'1D ELO (3)'!$A$7:$P$33,10))</f>
        <v/>
      </c>
      <c r="J107" s="307"/>
      <c r="K107" s="152" t="str">
        <f>IF(J107="a",F106,IF(J107="b",F108,""))</f>
        <v/>
      </c>
      <c r="L107" s="314"/>
      <c r="M107" s="159"/>
      <c r="N107" s="161"/>
      <c r="O107" s="159"/>
      <c r="P107" s="314"/>
      <c r="Q107" s="159"/>
      <c r="R107" s="162"/>
      <c r="S107" s="165"/>
    </row>
    <row r="108" spans="1:19" s="38" customFormat="1" ht="9.6" customHeight="1" x14ac:dyDescent="0.25">
      <c r="A108" s="277"/>
      <c r="B108" s="168"/>
      <c r="C108" s="168"/>
      <c r="D108" s="178"/>
      <c r="E108" s="468"/>
      <c r="F108" s="464"/>
      <c r="G108" s="464"/>
      <c r="H108" s="465"/>
      <c r="I108" s="464"/>
      <c r="J108" s="308"/>
      <c r="K108" s="309" t="str">
        <f>UPPER(IF(OR(J109="a",J109="as"),F106,IF(OR(J109="b",J109="bs"),F110,)))</f>
        <v/>
      </c>
      <c r="L108" s="318"/>
      <c r="M108" s="159"/>
      <c r="N108" s="161"/>
      <c r="O108" s="159"/>
      <c r="P108" s="314"/>
      <c r="Q108" s="159"/>
      <c r="R108" s="162"/>
      <c r="S108" s="165"/>
    </row>
    <row r="109" spans="1:19" s="38" customFormat="1" ht="9.6" customHeight="1" x14ac:dyDescent="0.25">
      <c r="A109" s="277"/>
      <c r="B109" s="168"/>
      <c r="C109" s="168"/>
      <c r="D109" s="178"/>
      <c r="E109" s="468"/>
      <c r="F109" s="464"/>
      <c r="G109" s="464"/>
      <c r="H109" s="465"/>
      <c r="I109" s="453" t="s">
        <v>0</v>
      </c>
      <c r="J109" s="180"/>
      <c r="K109" s="311" t="str">
        <f>UPPER(IF(OR(J109="a",J109="as"),F107,IF(OR(J109="b",J109="bs"),F111,)))</f>
        <v/>
      </c>
      <c r="L109" s="307"/>
      <c r="M109" s="159"/>
      <c r="N109" s="161"/>
      <c r="O109" s="159"/>
      <c r="P109" s="314"/>
      <c r="Q109" s="159"/>
      <c r="R109" s="162"/>
      <c r="S109" s="165"/>
    </row>
    <row r="110" spans="1:19" s="38" customFormat="1" ht="9.6" customHeight="1" x14ac:dyDescent="0.25">
      <c r="A110" s="303">
        <v>24</v>
      </c>
      <c r="B110" s="384" t="str">
        <f>IF($D110="","",VLOOKUP($D110,'1D ELO (3)'!$A$7:$P$39,14))</f>
        <v/>
      </c>
      <c r="C110" s="384" t="str">
        <f>IF($D110="","",VLOOKUP($D110,'1D ELO (3)'!$A$7:$P$39,15))</f>
        <v/>
      </c>
      <c r="D110" s="155"/>
      <c r="E110" s="617" t="str">
        <f>UPPER(IF($D110="","",VLOOKUP($D110,'1D ELO (3)'!$A$7:$P$39,5)))</f>
        <v/>
      </c>
      <c r="F110" s="618" t="str">
        <f>UPPER(IF($D110="","",VLOOKUP($D110,'1D ELO (3)'!$A$7:$P$39,2)))</f>
        <v/>
      </c>
      <c r="G110" s="618" t="str">
        <f>IF($D110="","",VLOOKUP($D110,'1D ELO (3)'!$A$7:$P$39,3))</f>
        <v/>
      </c>
      <c r="H110" s="619"/>
      <c r="I110" s="618" t="str">
        <f>IF($D110="","",VLOOKUP($D110,'1D ELO (3)'!$A$7:$P$39,4))</f>
        <v/>
      </c>
      <c r="J110" s="313"/>
      <c r="K110" s="159"/>
      <c r="L110" s="161"/>
      <c r="M110" s="197"/>
      <c r="N110" s="310"/>
      <c r="O110" s="159"/>
      <c r="P110" s="314"/>
      <c r="Q110" s="159"/>
      <c r="R110" s="162"/>
      <c r="S110" s="165"/>
    </row>
    <row r="111" spans="1:19" s="38" customFormat="1" ht="9.6" customHeight="1" x14ac:dyDescent="0.25">
      <c r="A111" s="277"/>
      <c r="B111" s="306"/>
      <c r="C111" s="306"/>
      <c r="D111" s="306"/>
      <c r="E111" s="617" t="str">
        <f>UPPER(IF($D110="","",VLOOKUP($D110,'1D ELO (3)'!$A$7:$P$33,11)))</f>
        <v/>
      </c>
      <c r="F111" s="618" t="str">
        <f>UPPER(IF($D110="","",VLOOKUP($D110,'1D ELO (3)'!$A$7:$P$33,8)))</f>
        <v/>
      </c>
      <c r="G111" s="618" t="str">
        <f>IF($D110="","",VLOOKUP($D110,'1D ELO (3)'!$A$7:$P$33,9))</f>
        <v/>
      </c>
      <c r="H111" s="619"/>
      <c r="I111" s="618" t="str">
        <f>IF($D110="","",VLOOKUP($D110,'1D ELO (3)'!$A$7:$P$33,10))</f>
        <v/>
      </c>
      <c r="J111" s="307"/>
      <c r="K111" s="159"/>
      <c r="L111" s="161"/>
      <c r="M111" s="281"/>
      <c r="N111" s="315"/>
      <c r="O111" s="159"/>
      <c r="P111" s="314"/>
      <c r="Q111" s="159"/>
      <c r="R111" s="162"/>
      <c r="S111" s="165"/>
    </row>
    <row r="112" spans="1:19" s="38" customFormat="1" ht="9.6" customHeight="1" x14ac:dyDescent="0.25">
      <c r="A112" s="277"/>
      <c r="B112" s="168"/>
      <c r="C112" s="168"/>
      <c r="D112" s="178"/>
      <c r="E112" s="468"/>
      <c r="F112" s="464"/>
      <c r="G112" s="464"/>
      <c r="H112" s="465"/>
      <c r="I112" s="464"/>
      <c r="J112" s="316"/>
      <c r="K112" s="159"/>
      <c r="L112" s="161"/>
      <c r="M112" s="159"/>
      <c r="N112" s="161"/>
      <c r="O112" s="161"/>
      <c r="P112" s="308"/>
      <c r="Q112" s="309" t="str">
        <f>UPPER(IF(OR(P113="a",P113="as"),O96,IF(OR(P113="b",P113="bs"),O128,)))</f>
        <v/>
      </c>
      <c r="R112" s="320"/>
      <c r="S112" s="165"/>
    </row>
    <row r="113" spans="1:19" s="38" customFormat="1" ht="9.6" customHeight="1" x14ac:dyDescent="0.25">
      <c r="A113" s="277"/>
      <c r="B113" s="168"/>
      <c r="C113" s="168"/>
      <c r="D113" s="178"/>
      <c r="E113" s="468"/>
      <c r="F113" s="464"/>
      <c r="G113" s="464"/>
      <c r="H113" s="465"/>
      <c r="I113" s="464"/>
      <c r="J113" s="316"/>
      <c r="K113" s="159"/>
      <c r="L113" s="161"/>
      <c r="M113" s="159"/>
      <c r="N113" s="161"/>
      <c r="O113" s="171" t="s">
        <v>0</v>
      </c>
      <c r="P113" s="180"/>
      <c r="Q113" s="311" t="str">
        <f>UPPER(IF(OR(P113="a",P113="as"),O97,IF(OR(P113="b",P113="bs"),O129,)))</f>
        <v/>
      </c>
      <c r="R113" s="321"/>
      <c r="S113" s="165"/>
    </row>
    <row r="114" spans="1:19" s="38" customFormat="1" ht="9.6" customHeight="1" x14ac:dyDescent="0.25">
      <c r="A114" s="303">
        <v>25</v>
      </c>
      <c r="B114" s="384" t="str">
        <f>IF($D114="","",VLOOKUP($D114,'1D ELO (3)'!$A$7:$P$39,14))</f>
        <v/>
      </c>
      <c r="C114" s="384" t="str">
        <f>IF($D114="","",VLOOKUP($D114,'1D ELO (3)'!$A$7:$P$39,15))</f>
        <v/>
      </c>
      <c r="D114" s="155"/>
      <c r="E114" s="617" t="str">
        <f>UPPER(IF($D114="","",VLOOKUP($D114,'1D ELO (3)'!$A$7:$P$39,5)))</f>
        <v/>
      </c>
      <c r="F114" s="618" t="str">
        <f>UPPER(IF($D114="","",VLOOKUP($D114,'1D ELO (3)'!$A$7:$P$39,2)))</f>
        <v/>
      </c>
      <c r="G114" s="618" t="str">
        <f>IF($D114="","",VLOOKUP($D114,'1D ELO (3)'!$A$7:$P$39,3))</f>
        <v/>
      </c>
      <c r="H114" s="619"/>
      <c r="I114" s="618" t="str">
        <f>IF($D114="","",VLOOKUP($D114,'1D ELO (3)'!$A$7:$P$39,4))</f>
        <v/>
      </c>
      <c r="J114" s="305"/>
      <c r="K114" s="159"/>
      <c r="L114" s="161"/>
      <c r="M114" s="159"/>
      <c r="N114" s="161"/>
      <c r="O114" s="159"/>
      <c r="P114" s="314"/>
      <c r="Q114" s="197"/>
      <c r="R114" s="162"/>
      <c r="S114" s="165"/>
    </row>
    <row r="115" spans="1:19" s="38" customFormat="1" ht="9.6" customHeight="1" x14ac:dyDescent="0.25">
      <c r="A115" s="277"/>
      <c r="B115" s="306"/>
      <c r="C115" s="306"/>
      <c r="D115" s="306"/>
      <c r="E115" s="617" t="str">
        <f>UPPER(IF($D114="","",VLOOKUP($D114,'1D ELO (3)'!$A$7:$P$33,11)))</f>
        <v/>
      </c>
      <c r="F115" s="618" t="str">
        <f>UPPER(IF($D114="","",VLOOKUP($D114,'1D ELO (3)'!$A$7:$P$33,8)))</f>
        <v/>
      </c>
      <c r="G115" s="618" t="str">
        <f>IF($D114="","",VLOOKUP($D114,'1D ELO (3)'!$A$7:$P$33,9))</f>
        <v/>
      </c>
      <c r="H115" s="619"/>
      <c r="I115" s="618" t="str">
        <f>IF($D114="","",VLOOKUP($D114,'1D ELO (3)'!$A$7:$P$33,10))</f>
        <v/>
      </c>
      <c r="J115" s="307"/>
      <c r="K115" s="152" t="str">
        <f>IF(J115="a",F114,IF(J115="b",F116,""))</f>
        <v/>
      </c>
      <c r="L115" s="161"/>
      <c r="M115" s="159"/>
      <c r="N115" s="161"/>
      <c r="O115" s="159"/>
      <c r="P115" s="314"/>
      <c r="Q115" s="281"/>
      <c r="R115" s="322"/>
      <c r="S115" s="165"/>
    </row>
    <row r="116" spans="1:19" s="38" customFormat="1" ht="9.6" customHeight="1" x14ac:dyDescent="0.25">
      <c r="A116" s="277"/>
      <c r="B116" s="168"/>
      <c r="C116" s="168"/>
      <c r="D116" s="178"/>
      <c r="E116" s="468"/>
      <c r="F116" s="464"/>
      <c r="G116" s="464"/>
      <c r="H116" s="465"/>
      <c r="I116" s="464"/>
      <c r="J116" s="308"/>
      <c r="K116" s="309" t="str">
        <f>UPPER(IF(OR(J117="a",J117="as"),F114,IF(OR(J117="b",J117="bs"),F118,)))</f>
        <v/>
      </c>
      <c r="L116" s="310"/>
      <c r="M116" s="159"/>
      <c r="N116" s="161"/>
      <c r="O116" s="159"/>
      <c r="P116" s="314"/>
      <c r="Q116" s="159"/>
      <c r="R116" s="162"/>
      <c r="S116" s="165"/>
    </row>
    <row r="117" spans="1:19" s="38" customFormat="1" ht="9.6" customHeight="1" x14ac:dyDescent="0.25">
      <c r="A117" s="277"/>
      <c r="B117" s="168"/>
      <c r="C117" s="168"/>
      <c r="D117" s="178"/>
      <c r="E117" s="468"/>
      <c r="F117" s="464"/>
      <c r="G117" s="464"/>
      <c r="H117" s="465"/>
      <c r="I117" s="453" t="s">
        <v>0</v>
      </c>
      <c r="J117" s="180"/>
      <c r="K117" s="311" t="str">
        <f>UPPER(IF(OR(J117="a",J117="as"),F115,IF(OR(J117="b",J117="bs"),F119,)))</f>
        <v/>
      </c>
      <c r="L117" s="312"/>
      <c r="M117" s="159"/>
      <c r="N117" s="161"/>
      <c r="O117" s="159"/>
      <c r="P117" s="314"/>
      <c r="Q117" s="159"/>
      <c r="R117" s="162"/>
      <c r="S117" s="165"/>
    </row>
    <row r="118" spans="1:19" s="38" customFormat="1" ht="9.6" customHeight="1" x14ac:dyDescent="0.25">
      <c r="A118" s="277">
        <v>26</v>
      </c>
      <c r="B118" s="384" t="str">
        <f>IF($D118="","",VLOOKUP($D118,'1D ELO (3)'!$A$7:$P$39,14))</f>
        <v/>
      </c>
      <c r="C118" s="384" t="str">
        <f>IF($D118="","",VLOOKUP($D118,'1D ELO (3)'!$A$7:$P$39,15))</f>
        <v/>
      </c>
      <c r="D118" s="155"/>
      <c r="E118" s="461" t="str">
        <f>UPPER(IF($D118="","",VLOOKUP($D118,'1D ELO (3)'!$A$7:$P$39,5)))</f>
        <v/>
      </c>
      <c r="F118" s="450" t="str">
        <f>UPPER(IF($D118="","",VLOOKUP($D118,'1D ELO (3)'!$A$7:$P$39,2)))</f>
        <v/>
      </c>
      <c r="G118" s="450" t="str">
        <f>IF($D118="","",VLOOKUP($D118,'1D ELO (3)'!$A$7:$P$39,3))</f>
        <v/>
      </c>
      <c r="H118" s="462"/>
      <c r="I118" s="450" t="str">
        <f>IF($D118="","",VLOOKUP($D118,'1D ELO (3)'!$A$7:$P$39,4))</f>
        <v/>
      </c>
      <c r="J118" s="313"/>
      <c r="K118" s="159"/>
      <c r="L118" s="314"/>
      <c r="M118" s="197"/>
      <c r="N118" s="310"/>
      <c r="O118" s="159"/>
      <c r="P118" s="314"/>
      <c r="Q118" s="159"/>
      <c r="R118" s="162"/>
      <c r="S118" s="165"/>
    </row>
    <row r="119" spans="1:19" s="38" customFormat="1" ht="9.6" customHeight="1" x14ac:dyDescent="0.25">
      <c r="A119" s="277"/>
      <c r="B119" s="306"/>
      <c r="C119" s="306"/>
      <c r="D119" s="306"/>
      <c r="E119" s="461" t="str">
        <f>UPPER(IF($D118="","",VLOOKUP($D118,'1D ELO (3)'!$A$7:$P$33,11)))</f>
        <v/>
      </c>
      <c r="F119" s="450" t="str">
        <f>UPPER(IF($D118="","",VLOOKUP($D118,'1D ELO (3)'!$A$7:$P$33,8)))</f>
        <v/>
      </c>
      <c r="G119" s="450" t="str">
        <f>IF($D118="","",VLOOKUP($D118,'1D ELO (3)'!$A$7:$P$33,9))</f>
        <v/>
      </c>
      <c r="H119" s="462"/>
      <c r="I119" s="450" t="str">
        <f>IF($D118="","",VLOOKUP($D118,'1D ELO (3)'!$A$7:$P$33,10))</f>
        <v/>
      </c>
      <c r="J119" s="307"/>
      <c r="K119" s="159"/>
      <c r="L119" s="314"/>
      <c r="M119" s="281"/>
      <c r="N119" s="315"/>
      <c r="O119" s="159"/>
      <c r="P119" s="314"/>
      <c r="Q119" s="159"/>
      <c r="R119" s="162"/>
      <c r="S119" s="165"/>
    </row>
    <row r="120" spans="1:19" s="38" customFormat="1" ht="9.6" customHeight="1" x14ac:dyDescent="0.25">
      <c r="A120" s="277"/>
      <c r="B120" s="168"/>
      <c r="C120" s="168"/>
      <c r="D120" s="178"/>
      <c r="E120" s="468"/>
      <c r="F120" s="464"/>
      <c r="G120" s="464"/>
      <c r="H120" s="465"/>
      <c r="I120" s="464"/>
      <c r="J120" s="316"/>
      <c r="K120" s="159"/>
      <c r="L120" s="308"/>
      <c r="M120" s="309" t="str">
        <f>UPPER(IF(OR(L121="a",L121="as"),K116,IF(OR(L121="b",L121="bs"),K124,)))</f>
        <v/>
      </c>
      <c r="N120" s="161"/>
      <c r="O120" s="159"/>
      <c r="P120" s="314"/>
      <c r="Q120" s="159"/>
      <c r="R120" s="162"/>
      <c r="S120" s="165"/>
    </row>
    <row r="121" spans="1:19" s="38" customFormat="1" ht="9.6" customHeight="1" x14ac:dyDescent="0.25">
      <c r="A121" s="277"/>
      <c r="B121" s="168"/>
      <c r="C121" s="168"/>
      <c r="D121" s="178"/>
      <c r="E121" s="468"/>
      <c r="F121" s="464"/>
      <c r="G121" s="464"/>
      <c r="H121" s="465"/>
      <c r="I121" s="464"/>
      <c r="J121" s="316"/>
      <c r="K121" s="171" t="s">
        <v>0</v>
      </c>
      <c r="L121" s="180"/>
      <c r="M121" s="311" t="str">
        <f>UPPER(IF(OR(L121="a",L121="as"),K117,IF(OR(L121="b",L121="bs"),K125,)))</f>
        <v/>
      </c>
      <c r="N121" s="312"/>
      <c r="O121" s="159"/>
      <c r="P121" s="314"/>
      <c r="Q121" s="159"/>
      <c r="R121" s="162"/>
      <c r="S121" s="165"/>
    </row>
    <row r="122" spans="1:19" s="38" customFormat="1" ht="9.6" customHeight="1" x14ac:dyDescent="0.25">
      <c r="A122" s="317">
        <v>27</v>
      </c>
      <c r="B122" s="384" t="str">
        <f>IF($D122="","",VLOOKUP($D122,'1D ELO (3)'!$A$7:$P$39,14))</f>
        <v/>
      </c>
      <c r="C122" s="384" t="str">
        <f>IF($D122="","",VLOOKUP($D122,'1D ELO (3)'!$A$7:$P$39,15))</f>
        <v/>
      </c>
      <c r="D122" s="155"/>
      <c r="E122" s="461" t="str">
        <f>UPPER(IF($D122="","",VLOOKUP($D122,'1D ELO (3)'!$A$7:$P$39,5)))</f>
        <v/>
      </c>
      <c r="F122" s="450" t="str">
        <f>UPPER(IF($D122="","",VLOOKUP($D122,'1D ELO (3)'!$A$7:$P$39,2)))</f>
        <v/>
      </c>
      <c r="G122" s="450" t="str">
        <f>IF($D122="","",VLOOKUP($D122,'1D ELO (3)'!$A$7:$P$39,3))</f>
        <v/>
      </c>
      <c r="H122" s="462"/>
      <c r="I122" s="450" t="str">
        <f>IF($D122="","",VLOOKUP($D122,'1D ELO (3)'!$A$7:$P$39,4))</f>
        <v/>
      </c>
      <c r="J122" s="305"/>
      <c r="K122" s="159"/>
      <c r="L122" s="314"/>
      <c r="M122" s="159"/>
      <c r="N122" s="314"/>
      <c r="O122" s="197"/>
      <c r="P122" s="314"/>
      <c r="Q122" s="159"/>
      <c r="R122" s="162"/>
      <c r="S122" s="165"/>
    </row>
    <row r="123" spans="1:19" s="38" customFormat="1" ht="9.6" customHeight="1" x14ac:dyDescent="0.25">
      <c r="A123" s="277"/>
      <c r="B123" s="306"/>
      <c r="C123" s="306"/>
      <c r="D123" s="306"/>
      <c r="E123" s="461" t="str">
        <f>UPPER(IF($D122="","",VLOOKUP($D122,'1D ELO (3)'!$A$7:$P$33,11)))</f>
        <v/>
      </c>
      <c r="F123" s="450" t="str">
        <f>UPPER(IF($D122="","",VLOOKUP($D122,'1D ELO (3)'!$A$7:$P$33,8)))</f>
        <v/>
      </c>
      <c r="G123" s="450" t="str">
        <f>IF($D122="","",VLOOKUP($D122,'1D ELO (3)'!$A$7:$P$33,9))</f>
        <v/>
      </c>
      <c r="H123" s="462"/>
      <c r="I123" s="450" t="str">
        <f>IF($D122="","",VLOOKUP($D122,'1D ELO (3)'!$A$7:$P$33,10))</f>
        <v/>
      </c>
      <c r="J123" s="307"/>
      <c r="K123" s="152" t="str">
        <f>IF(J123="a",F122,IF(J123="b",F124,""))</f>
        <v/>
      </c>
      <c r="L123" s="314"/>
      <c r="M123" s="159"/>
      <c r="N123" s="314"/>
      <c r="O123" s="159"/>
      <c r="P123" s="314"/>
      <c r="Q123" s="159"/>
      <c r="R123" s="162"/>
      <c r="S123" s="165"/>
    </row>
    <row r="124" spans="1:19" s="38" customFormat="1" ht="9.6" customHeight="1" x14ac:dyDescent="0.25">
      <c r="A124" s="277"/>
      <c r="B124" s="168"/>
      <c r="C124" s="168"/>
      <c r="D124" s="168"/>
      <c r="E124" s="467"/>
      <c r="F124" s="464"/>
      <c r="G124" s="464"/>
      <c r="H124" s="465"/>
      <c r="I124" s="464"/>
      <c r="J124" s="308"/>
      <c r="K124" s="309" t="str">
        <f>UPPER(IF(OR(J125="a",J125="as"),F122,IF(OR(J125="b",J125="bs"),F126,)))</f>
        <v/>
      </c>
      <c r="L124" s="318"/>
      <c r="M124" s="159"/>
      <c r="N124" s="314"/>
      <c r="O124" s="159"/>
      <c r="P124" s="314"/>
      <c r="Q124" s="159"/>
      <c r="R124" s="162"/>
      <c r="S124" s="165"/>
    </row>
    <row r="125" spans="1:19" s="38" customFormat="1" ht="9.6" customHeight="1" x14ac:dyDescent="0.25">
      <c r="A125" s="277"/>
      <c r="B125" s="168"/>
      <c r="C125" s="168"/>
      <c r="D125" s="168"/>
      <c r="E125" s="467"/>
      <c r="F125" s="464"/>
      <c r="G125" s="464"/>
      <c r="H125" s="465"/>
      <c r="I125" s="453" t="s">
        <v>0</v>
      </c>
      <c r="J125" s="180"/>
      <c r="K125" s="311" t="str">
        <f>UPPER(IF(OR(J125="a",J125="as"),F123,IF(OR(J125="b",J125="bs"),F127,)))</f>
        <v/>
      </c>
      <c r="L125" s="307"/>
      <c r="M125" s="159"/>
      <c r="N125" s="314"/>
      <c r="O125" s="159"/>
      <c r="P125" s="314"/>
      <c r="Q125" s="159"/>
      <c r="R125" s="162"/>
      <c r="S125" s="165"/>
    </row>
    <row r="126" spans="1:19" s="38" customFormat="1" ht="9.6" customHeight="1" x14ac:dyDescent="0.25">
      <c r="A126" s="277">
        <v>28</v>
      </c>
      <c r="B126" s="384" t="str">
        <f>IF($D126="","",VLOOKUP($D126,'1D ELO (3)'!$A$7:$P$39,14))</f>
        <v/>
      </c>
      <c r="C126" s="384" t="str">
        <f>IF($D126="","",VLOOKUP($D126,'1D ELO (3)'!$A$7:$P$39,15))</f>
        <v/>
      </c>
      <c r="D126" s="155"/>
      <c r="E126" s="461" t="str">
        <f>UPPER(IF($D126="","",VLOOKUP($D126,'1D ELO (3)'!$A$7:$P$39,5)))</f>
        <v/>
      </c>
      <c r="F126" s="450" t="str">
        <f>UPPER(IF($D126="","",VLOOKUP($D126,'1D ELO (3)'!$A$7:$P$39,2)))</f>
        <v/>
      </c>
      <c r="G126" s="450" t="str">
        <f>IF($D126="","",VLOOKUP($D126,'1D ELO (3)'!$A$7:$P$39,3))</f>
        <v/>
      </c>
      <c r="H126" s="462"/>
      <c r="I126" s="450" t="str">
        <f>IF($D126="","",VLOOKUP($D126,'1D ELO (3)'!$A$7:$P$39,4))</f>
        <v/>
      </c>
      <c r="J126" s="313"/>
      <c r="K126" s="159"/>
      <c r="L126" s="161"/>
      <c r="M126" s="197"/>
      <c r="N126" s="318"/>
      <c r="O126" s="159"/>
      <c r="P126" s="314"/>
      <c r="Q126" s="159"/>
      <c r="R126" s="162"/>
      <c r="S126" s="165"/>
    </row>
    <row r="127" spans="1:19" s="38" customFormat="1" ht="9.6" customHeight="1" x14ac:dyDescent="0.25">
      <c r="A127" s="277"/>
      <c r="B127" s="306"/>
      <c r="C127" s="306"/>
      <c r="D127" s="306"/>
      <c r="E127" s="461" t="str">
        <f>UPPER(IF($D126="","",VLOOKUP($D126,'1D ELO (3)'!$A$7:$P$33,11)))</f>
        <v/>
      </c>
      <c r="F127" s="450" t="str">
        <f>UPPER(IF($D126="","",VLOOKUP($D126,'1D ELO (3)'!$A$7:$P$33,8)))</f>
        <v/>
      </c>
      <c r="G127" s="450" t="str">
        <f>IF($D126="","",VLOOKUP($D126,'1D ELO (3)'!$A$7:$P$33,9))</f>
        <v/>
      </c>
      <c r="H127" s="462"/>
      <c r="I127" s="450" t="str">
        <f>IF($D126="","",VLOOKUP($D126,'1D ELO (3)'!$A$7:$P$33,10))</f>
        <v/>
      </c>
      <c r="J127" s="307"/>
      <c r="K127" s="159"/>
      <c r="L127" s="161"/>
      <c r="M127" s="281"/>
      <c r="N127" s="319"/>
      <c r="O127" s="159"/>
      <c r="P127" s="314"/>
      <c r="Q127" s="159"/>
      <c r="R127" s="162"/>
      <c r="S127" s="165"/>
    </row>
    <row r="128" spans="1:19" s="38" customFormat="1" ht="9.6" customHeight="1" x14ac:dyDescent="0.25">
      <c r="A128" s="277"/>
      <c r="B128" s="168"/>
      <c r="C128" s="168"/>
      <c r="D128" s="168"/>
      <c r="E128" s="467"/>
      <c r="F128" s="464"/>
      <c r="G128" s="464"/>
      <c r="H128" s="465"/>
      <c r="I128" s="464"/>
      <c r="J128" s="316"/>
      <c r="K128" s="159"/>
      <c r="L128" s="161"/>
      <c r="M128" s="159"/>
      <c r="N128" s="308"/>
      <c r="O128" s="309" t="str">
        <f>UPPER(IF(OR(N129="a",N129="as"),M120,IF(OR(N129="b",N129="bs"),M136,)))</f>
        <v/>
      </c>
      <c r="P128" s="314"/>
      <c r="Q128" s="159"/>
      <c r="R128" s="162"/>
      <c r="S128" s="165"/>
    </row>
    <row r="129" spans="1:19" s="38" customFormat="1" ht="9.6" customHeight="1" x14ac:dyDescent="0.25">
      <c r="A129" s="277"/>
      <c r="B129" s="168"/>
      <c r="C129" s="168"/>
      <c r="D129" s="168"/>
      <c r="E129" s="467"/>
      <c r="F129" s="464"/>
      <c r="G129" s="464"/>
      <c r="H129" s="465"/>
      <c r="I129" s="464"/>
      <c r="J129" s="316"/>
      <c r="K129" s="159"/>
      <c r="L129" s="161"/>
      <c r="M129" s="171" t="s">
        <v>0</v>
      </c>
      <c r="N129" s="180"/>
      <c r="O129" s="311" t="str">
        <f>UPPER(IF(OR(N129="a",N129="as"),M121,IF(OR(N129="b",N129="bs"),M137,)))</f>
        <v/>
      </c>
      <c r="P129" s="307"/>
      <c r="Q129" s="159"/>
      <c r="R129" s="162"/>
      <c r="S129" s="165"/>
    </row>
    <row r="130" spans="1:19" s="38" customFormat="1" ht="9.6" customHeight="1" x14ac:dyDescent="0.25">
      <c r="A130" s="317">
        <v>29</v>
      </c>
      <c r="B130" s="384" t="str">
        <f>IF($D130="","",VLOOKUP($D130,'1D ELO (3)'!$A$7:$P$39,14))</f>
        <v/>
      </c>
      <c r="C130" s="384" t="str">
        <f>IF($D130="","",VLOOKUP($D130,'1D ELO (3)'!$A$7:$P$39,15))</f>
        <v/>
      </c>
      <c r="D130" s="155"/>
      <c r="E130" s="461" t="str">
        <f>UPPER(IF($D130="","",VLOOKUP($D130,'1D ELO (3)'!$A$7:$P$39,5)))</f>
        <v/>
      </c>
      <c r="F130" s="450" t="str">
        <f>UPPER(IF($D130="","",VLOOKUP($D130,'1D ELO (3)'!$A$7:$P$39,2)))</f>
        <v/>
      </c>
      <c r="G130" s="450" t="str">
        <f>IF($D130="","",VLOOKUP($D130,'1D ELO (3)'!$A$7:$P$39,3))</f>
        <v/>
      </c>
      <c r="H130" s="462"/>
      <c r="I130" s="450" t="str">
        <f>IF($D130="","",VLOOKUP($D130,'1D ELO (3)'!$A$7:$P$39,4))</f>
        <v/>
      </c>
      <c r="J130" s="305"/>
      <c r="K130" s="159"/>
      <c r="L130" s="161"/>
      <c r="M130" s="159"/>
      <c r="N130" s="314"/>
      <c r="O130" s="159"/>
      <c r="P130" s="161"/>
      <c r="Q130" s="159"/>
      <c r="R130" s="162"/>
      <c r="S130" s="165"/>
    </row>
    <row r="131" spans="1:19" s="38" customFormat="1" ht="9.6" customHeight="1" x14ac:dyDescent="0.25">
      <c r="A131" s="277"/>
      <c r="B131" s="306"/>
      <c r="C131" s="306"/>
      <c r="D131" s="306"/>
      <c r="E131" s="461" t="str">
        <f>UPPER(IF($D130="","",VLOOKUP($D130,'1D ELO (3)'!$A$7:$P$33,11)))</f>
        <v/>
      </c>
      <c r="F131" s="450" t="str">
        <f>UPPER(IF($D130="","",VLOOKUP($D130,'1D ELO (3)'!$A$7:$P$33,8)))</f>
        <v/>
      </c>
      <c r="G131" s="450" t="str">
        <f>IF($D130="","",VLOOKUP($D130,'1D ELO (3)'!$A$7:$P$33,9))</f>
        <v/>
      </c>
      <c r="H131" s="462"/>
      <c r="I131" s="450" t="str">
        <f>IF($D130="","",VLOOKUP($D130,'1D ELO (3)'!$A$7:$P$33,10))</f>
        <v/>
      </c>
      <c r="J131" s="307"/>
      <c r="K131" s="152" t="str">
        <f>IF(J131="a",F130,IF(J131="b",F132,""))</f>
        <v/>
      </c>
      <c r="L131" s="161"/>
      <c r="M131" s="159"/>
      <c r="N131" s="314"/>
      <c r="O131" s="159"/>
      <c r="P131" s="161"/>
      <c r="Q131" s="159"/>
      <c r="R131" s="162"/>
      <c r="S131" s="165"/>
    </row>
    <row r="132" spans="1:19" s="38" customFormat="1" ht="9.6" customHeight="1" x14ac:dyDescent="0.25">
      <c r="A132" s="277"/>
      <c r="B132" s="168"/>
      <c r="C132" s="168"/>
      <c r="D132" s="178"/>
      <c r="E132" s="468"/>
      <c r="F132" s="464"/>
      <c r="G132" s="464"/>
      <c r="H132" s="465"/>
      <c r="I132" s="464"/>
      <c r="J132" s="308"/>
      <c r="K132" s="309" t="str">
        <f>UPPER(IF(OR(J133="a",J133="as"),F130,IF(OR(J133="b",J133="bs"),F134,)))</f>
        <v/>
      </c>
      <c r="L132" s="310"/>
      <c r="M132" s="159"/>
      <c r="N132" s="314"/>
      <c r="O132" s="159"/>
      <c r="P132" s="161"/>
      <c r="Q132" s="159"/>
      <c r="R132" s="162"/>
      <c r="S132" s="165"/>
    </row>
    <row r="133" spans="1:19" s="38" customFormat="1" ht="9.6" customHeight="1" x14ac:dyDescent="0.25">
      <c r="A133" s="277"/>
      <c r="B133" s="168"/>
      <c r="C133" s="168"/>
      <c r="D133" s="178"/>
      <c r="E133" s="468"/>
      <c r="F133" s="464"/>
      <c r="G133" s="464"/>
      <c r="H133" s="465"/>
      <c r="I133" s="453" t="s">
        <v>0</v>
      </c>
      <c r="J133" s="180"/>
      <c r="K133" s="311" t="str">
        <f>UPPER(IF(OR(J133="a",J133="as"),F131,IF(OR(J133="b",J133="bs"),F135,)))</f>
        <v/>
      </c>
      <c r="L133" s="312"/>
      <c r="M133" s="159"/>
      <c r="N133" s="314"/>
      <c r="O133" s="159"/>
      <c r="P133" s="161"/>
      <c r="Q133" s="159"/>
      <c r="R133" s="162"/>
      <c r="S133" s="165"/>
    </row>
    <row r="134" spans="1:19" s="38" customFormat="1" ht="9.6" customHeight="1" x14ac:dyDescent="0.25">
      <c r="A134" s="277">
        <v>30</v>
      </c>
      <c r="B134" s="384" t="str">
        <f>IF($D134="","",VLOOKUP($D134,'1D ELO (3)'!$A$7:$P$39,14))</f>
        <v/>
      </c>
      <c r="C134" s="384" t="str">
        <f>IF($D134="","",VLOOKUP($D134,'1D ELO (3)'!$A$7:$P$39,15))</f>
        <v/>
      </c>
      <c r="D134" s="155"/>
      <c r="E134" s="461" t="str">
        <f>UPPER(IF($D134="","",VLOOKUP($D134,'1D ELO (3)'!$A$7:$P$39,5)))</f>
        <v/>
      </c>
      <c r="F134" s="450" t="str">
        <f>UPPER(IF($D134="","",VLOOKUP($D134,'1D ELO (3)'!$A$7:$P$39,2)))</f>
        <v/>
      </c>
      <c r="G134" s="450" t="str">
        <f>IF($D134="","",VLOOKUP($D134,'1D ELO (3)'!$A$7:$P$39,3))</f>
        <v/>
      </c>
      <c r="H134" s="462"/>
      <c r="I134" s="450" t="str">
        <f>IF($D134="","",VLOOKUP($D134,'1D ELO (3)'!$A$7:$P$39,4))</f>
        <v/>
      </c>
      <c r="J134" s="313"/>
      <c r="K134" s="159"/>
      <c r="L134" s="314"/>
      <c r="M134" s="197"/>
      <c r="N134" s="318"/>
      <c r="O134" s="159"/>
      <c r="P134" s="161"/>
      <c r="Q134" s="159"/>
      <c r="R134" s="162"/>
      <c r="S134" s="165"/>
    </row>
    <row r="135" spans="1:19" s="38" customFormat="1" ht="9.6" customHeight="1" x14ac:dyDescent="0.25">
      <c r="A135" s="277"/>
      <c r="B135" s="306"/>
      <c r="C135" s="306"/>
      <c r="D135" s="306"/>
      <c r="E135" s="461" t="str">
        <f>UPPER(IF($D134="","",VLOOKUP($D134,'1D ELO (3)'!$A$7:$P$33,11)))</f>
        <v/>
      </c>
      <c r="F135" s="450" t="str">
        <f>UPPER(IF($D134="","",VLOOKUP($D134,'1D ELO (3)'!$A$7:$P$33,8)))</f>
        <v/>
      </c>
      <c r="G135" s="450" t="str">
        <f>IF($D134="","",VLOOKUP($D134,'1D ELO (3)'!$A$7:$P$33,9))</f>
        <v/>
      </c>
      <c r="H135" s="462"/>
      <c r="I135" s="450" t="str">
        <f>IF($D134="","",VLOOKUP($D134,'1D ELO (3)'!$A$7:$P$33,10))</f>
        <v/>
      </c>
      <c r="J135" s="307"/>
      <c r="K135" s="159"/>
      <c r="L135" s="314"/>
      <c r="M135" s="281"/>
      <c r="N135" s="319"/>
      <c r="O135" s="159"/>
      <c r="P135" s="161"/>
      <c r="Q135" s="159"/>
      <c r="R135" s="162"/>
      <c r="S135" s="165"/>
    </row>
    <row r="136" spans="1:19" s="38" customFormat="1" ht="9.6" customHeight="1" x14ac:dyDescent="0.25">
      <c r="A136" s="277"/>
      <c r="B136" s="168"/>
      <c r="C136" s="168"/>
      <c r="D136" s="178"/>
      <c r="E136" s="468"/>
      <c r="F136" s="464"/>
      <c r="G136" s="464"/>
      <c r="H136" s="465"/>
      <c r="I136" s="464"/>
      <c r="J136" s="316"/>
      <c r="K136" s="159"/>
      <c r="L136" s="308"/>
      <c r="M136" s="309" t="str">
        <f>UPPER(IF(OR(L137="a",L137="as"),K132,IF(OR(L137="b",L137="bs"),K140,)))</f>
        <v/>
      </c>
      <c r="N136" s="314"/>
      <c r="O136" s="159"/>
      <c r="P136" s="161"/>
      <c r="Q136" s="159"/>
      <c r="R136" s="162"/>
      <c r="S136" s="165"/>
    </row>
    <row r="137" spans="1:19" s="38" customFormat="1" ht="9.6" customHeight="1" x14ac:dyDescent="0.25">
      <c r="A137" s="277"/>
      <c r="B137" s="168"/>
      <c r="C137" s="168"/>
      <c r="D137" s="178"/>
      <c r="E137" s="468"/>
      <c r="F137" s="464"/>
      <c r="G137" s="464"/>
      <c r="H137" s="465"/>
      <c r="I137" s="464"/>
      <c r="J137" s="316"/>
      <c r="K137" s="171" t="s">
        <v>0</v>
      </c>
      <c r="L137" s="180"/>
      <c r="M137" s="311" t="str">
        <f>UPPER(IF(OR(L137="a",L137="as"),K133,IF(OR(L137="b",L137="bs"),K141,)))</f>
        <v/>
      </c>
      <c r="N137" s="307"/>
      <c r="O137" s="159"/>
      <c r="P137" s="161"/>
      <c r="Q137" s="159"/>
      <c r="R137" s="162"/>
      <c r="S137" s="165"/>
    </row>
    <row r="138" spans="1:19" s="38" customFormat="1" ht="9.6" customHeight="1" x14ac:dyDescent="0.25">
      <c r="A138" s="317">
        <v>31</v>
      </c>
      <c r="B138" s="384" t="str">
        <f>IF($D138="","",VLOOKUP($D138,'1D ELO (3)'!$A$7:$P$39,14))</f>
        <v/>
      </c>
      <c r="C138" s="384" t="str">
        <f>IF($D138="","",VLOOKUP($D138,'1D ELO (3)'!$A$7:$P$39,15))</f>
        <v/>
      </c>
      <c r="D138" s="155"/>
      <c r="E138" s="461" t="str">
        <f>UPPER(IF($D138="","",VLOOKUP($D138,'1D ELO (3)'!$A$7:$P$39,5)))</f>
        <v/>
      </c>
      <c r="F138" s="450" t="str">
        <f>UPPER(IF($D138="","",VLOOKUP($D138,'1D ELO (3)'!$A$7:$P$39,2)))</f>
        <v/>
      </c>
      <c r="G138" s="450" t="str">
        <f>IF($D138="","",VLOOKUP($D138,'1D ELO (3)'!$A$7:$P$39,3))</f>
        <v/>
      </c>
      <c r="H138" s="462"/>
      <c r="I138" s="450" t="str">
        <f>IF($D138="","",VLOOKUP($D138,'1D ELO (3)'!$A$7:$P$39,4))</f>
        <v/>
      </c>
      <c r="J138" s="305"/>
      <c r="K138" s="159"/>
      <c r="L138" s="314"/>
      <c r="M138" s="159"/>
      <c r="N138" s="161"/>
      <c r="O138" s="334" t="str">
        <f>O63</f>
        <v>Döntő</v>
      </c>
      <c r="P138" s="335"/>
      <c r="Q138" s="334" t="str">
        <f>Q63</f>
        <v>Nyertes</v>
      </c>
      <c r="R138" s="335"/>
      <c r="S138" s="165"/>
    </row>
    <row r="139" spans="1:19" s="38" customFormat="1" ht="9.6" customHeight="1" x14ac:dyDescent="0.25">
      <c r="A139" s="277"/>
      <c r="B139" s="306"/>
      <c r="C139" s="306"/>
      <c r="D139" s="306"/>
      <c r="E139" s="461" t="str">
        <f>UPPER(IF($D138="","",VLOOKUP($D138,'1D ELO (3)'!$A$7:$P$33,11)))</f>
        <v/>
      </c>
      <c r="F139" s="450" t="str">
        <f>UPPER(IF($D138="","",VLOOKUP($D138,'1D ELO (3)'!$A$7:$P$33,8)))</f>
        <v/>
      </c>
      <c r="G139" s="450" t="str">
        <f>IF($D138="","",VLOOKUP($D138,'1D ELO (3)'!$A$7:$P$33,9))</f>
        <v/>
      </c>
      <c r="H139" s="462"/>
      <c r="I139" s="450" t="str">
        <f>IF($D138="","",VLOOKUP($D138,'1D ELO (3)'!$A$7:$P$33,10))</f>
        <v/>
      </c>
      <c r="J139" s="307"/>
      <c r="K139" s="152" t="str">
        <f>IF(J139="a",F138,IF(J139="b",F140,""))</f>
        <v/>
      </c>
      <c r="L139" s="314"/>
      <c r="M139" s="159"/>
      <c r="N139" s="161"/>
      <c r="O139" s="336" t="str">
        <f>O64</f>
        <v/>
      </c>
      <c r="P139" s="335"/>
      <c r="Q139" s="338"/>
      <c r="R139" s="335"/>
      <c r="S139" s="165"/>
    </row>
    <row r="140" spans="1:19" s="38" customFormat="1" ht="9.6" customHeight="1" x14ac:dyDescent="0.25">
      <c r="A140" s="277"/>
      <c r="B140" s="168"/>
      <c r="C140" s="168"/>
      <c r="D140" s="168"/>
      <c r="E140" s="467"/>
      <c r="F140" s="464"/>
      <c r="G140" s="464"/>
      <c r="H140" s="465"/>
      <c r="I140" s="464"/>
      <c r="J140" s="308"/>
      <c r="K140" s="309" t="str">
        <f>UPPER(IF(OR(J141="a",J141="as"),F138,IF(OR(J141="b",J141="bs"),F142,)))</f>
        <v/>
      </c>
      <c r="L140" s="318"/>
      <c r="M140" s="159"/>
      <c r="N140" s="161"/>
      <c r="O140" s="339" t="str">
        <f>O65</f>
        <v/>
      </c>
      <c r="P140" s="353"/>
      <c r="Q140" s="338"/>
      <c r="R140" s="335"/>
      <c r="S140" s="165"/>
    </row>
    <row r="141" spans="1:19" s="38" customFormat="1" ht="9.6" customHeight="1" x14ac:dyDescent="0.25">
      <c r="A141" s="277"/>
      <c r="B141" s="168"/>
      <c r="C141" s="168"/>
      <c r="D141" s="168"/>
      <c r="E141" s="467"/>
      <c r="F141" s="464"/>
      <c r="G141" s="464"/>
      <c r="H141" s="465"/>
      <c r="I141" s="453" t="s">
        <v>0</v>
      </c>
      <c r="J141" s="180"/>
      <c r="K141" s="311" t="str">
        <f>UPPER(IF(OR(J141="a",J141="as"),F139,IF(OR(J141="b",J141="bs"),F143,)))</f>
        <v/>
      </c>
      <c r="L141" s="307"/>
      <c r="M141" s="159"/>
      <c r="N141" s="161"/>
      <c r="O141" s="338"/>
      <c r="P141" s="354"/>
      <c r="Q141" s="336" t="str">
        <f>Q66</f>
        <v/>
      </c>
      <c r="R141" s="335"/>
      <c r="S141" s="165"/>
    </row>
    <row r="142" spans="1:19" s="38" customFormat="1" ht="9.6" customHeight="1" x14ac:dyDescent="0.25">
      <c r="A142" s="323">
        <v>32</v>
      </c>
      <c r="B142" s="384" t="str">
        <f>IF($D142="","",VLOOKUP($D142,'1D ELO (3)'!$A$7:$P$39,14))</f>
        <v/>
      </c>
      <c r="C142" s="384" t="str">
        <f>IF($D142="","",VLOOKUP($D142,'1D ELO (3)'!$A$7:$P$39,15))</f>
        <v/>
      </c>
      <c r="D142" s="155"/>
      <c r="E142" s="617" t="str">
        <f>UPPER(IF($D142="","",VLOOKUP($D142,'1D ELO (3)'!$A$7:$P$39,5)))</f>
        <v/>
      </c>
      <c r="F142" s="618" t="str">
        <f>UPPER(IF($D142="","",VLOOKUP($D142,'1D ELO (3)'!$A$7:$P$39,2)))</f>
        <v/>
      </c>
      <c r="G142" s="618" t="str">
        <f>IF($D142="","",VLOOKUP($D142,'1D ELO (3)'!$A$7:$P$39,3))</f>
        <v/>
      </c>
      <c r="H142" s="619"/>
      <c r="I142" s="618" t="str">
        <f>IF($D142="","",VLOOKUP($D142,'1D ELO (3)'!$A$7:$P$39,4))</f>
        <v/>
      </c>
      <c r="J142" s="313"/>
      <c r="K142" s="159"/>
      <c r="L142" s="161"/>
      <c r="M142" s="197"/>
      <c r="N142" s="310"/>
      <c r="O142" s="338"/>
      <c r="P142" s="354"/>
      <c r="Q142" s="339" t="str">
        <f>Q67</f>
        <v/>
      </c>
      <c r="R142" s="353"/>
      <c r="S142" s="165"/>
    </row>
    <row r="143" spans="1:19" s="38" customFormat="1" ht="9.6" customHeight="1" x14ac:dyDescent="0.25">
      <c r="A143" s="277"/>
      <c r="B143" s="306"/>
      <c r="C143" s="306"/>
      <c r="D143" s="306"/>
      <c r="E143" s="617" t="str">
        <f>UPPER(IF($D142="","",VLOOKUP($D142,'1D ELO (3)'!$A$7:$P$33,11)))</f>
        <v/>
      </c>
      <c r="F143" s="618" t="str">
        <f>UPPER(IF($D142="","",VLOOKUP($D142,'1D ELO (3)'!$A$7:$P$33,8)))</f>
        <v/>
      </c>
      <c r="G143" s="618" t="str">
        <f>IF($D142="","",VLOOKUP($D142,'1D ELO (3)'!$A$7:$P$33,9))</f>
        <v/>
      </c>
      <c r="H143" s="619"/>
      <c r="I143" s="618" t="str">
        <f>IF($D142="","",VLOOKUP($D142,'1D ELO (3)'!$A$7:$P$33,10))</f>
        <v/>
      </c>
      <c r="J143" s="307"/>
      <c r="K143" s="159"/>
      <c r="L143" s="161"/>
      <c r="M143" s="281"/>
      <c r="N143" s="315"/>
      <c r="O143" s="336" t="str">
        <f>O68</f>
        <v/>
      </c>
      <c r="P143" s="354"/>
      <c r="Q143" s="338">
        <f>Q68</f>
        <v>0</v>
      </c>
      <c r="R143" s="335"/>
      <c r="S143" s="165"/>
    </row>
    <row r="144" spans="1:19" s="38" customFormat="1" ht="9.6" customHeight="1" x14ac:dyDescent="0.25">
      <c r="A144" s="324"/>
      <c r="B144" s="325"/>
      <c r="C144" s="325"/>
      <c r="D144" s="326"/>
      <c r="E144" s="326"/>
      <c r="F144" s="195"/>
      <c r="G144" s="195"/>
      <c r="H144" s="151"/>
      <c r="I144" s="195"/>
      <c r="J144" s="327"/>
      <c r="K144" s="163"/>
      <c r="L144" s="164"/>
      <c r="M144" s="163"/>
      <c r="N144" s="164"/>
      <c r="O144" s="339" t="str">
        <f>O69</f>
        <v/>
      </c>
      <c r="P144" s="355"/>
      <c r="Q144" s="356"/>
      <c r="R144" s="357"/>
      <c r="S144" s="165"/>
    </row>
    <row r="145" spans="1:19" s="2" customFormat="1" ht="6" customHeight="1" x14ac:dyDescent="0.25">
      <c r="A145" s="324"/>
      <c r="B145" s="325"/>
      <c r="C145" s="325"/>
      <c r="D145" s="326"/>
      <c r="E145" s="326"/>
      <c r="F145" s="195"/>
      <c r="G145" s="195"/>
      <c r="H145" s="151"/>
      <c r="I145" s="195"/>
      <c r="J145" s="327"/>
      <c r="K145" s="163"/>
      <c r="L145" s="164"/>
      <c r="M145" s="202"/>
      <c r="N145" s="203"/>
      <c r="O145" s="347"/>
      <c r="P145" s="348"/>
      <c r="Q145" s="347"/>
      <c r="R145" s="348"/>
      <c r="S145" s="204"/>
    </row>
    <row r="146" spans="1:19" s="18" customFormat="1" ht="10.5" customHeight="1" x14ac:dyDescent="0.25">
      <c r="A146" s="205" t="s">
        <v>105</v>
      </c>
      <c r="B146" s="206"/>
      <c r="C146" s="207"/>
      <c r="D146" s="208" t="s">
        <v>6</v>
      </c>
      <c r="E146" s="208"/>
      <c r="F146" s="209" t="s">
        <v>155</v>
      </c>
      <c r="G146" s="208" t="s">
        <v>6</v>
      </c>
      <c r="H146" s="209" t="s">
        <v>155</v>
      </c>
      <c r="I146" s="349"/>
      <c r="J146" s="209" t="s">
        <v>6</v>
      </c>
      <c r="K146" s="209" t="s">
        <v>108</v>
      </c>
      <c r="L146" s="212"/>
      <c r="M146" s="209" t="s">
        <v>109</v>
      </c>
      <c r="N146" s="213"/>
      <c r="O146" s="214" t="s">
        <v>156</v>
      </c>
      <c r="P146" s="214"/>
      <c r="Q146" s="215">
        <f>Q71</f>
        <v>0</v>
      </c>
      <c r="R146" s="216"/>
    </row>
    <row r="147" spans="1:19" s="18" customFormat="1" ht="9" customHeight="1" x14ac:dyDescent="0.25">
      <c r="A147" s="218" t="s">
        <v>160</v>
      </c>
      <c r="B147" s="217"/>
      <c r="C147" s="219"/>
      <c r="D147" s="220">
        <v>1</v>
      </c>
      <c r="E147" s="220"/>
      <c r="F147" s="91">
        <f t="shared" ref="F147:H154" si="0">F72</f>
        <v>0</v>
      </c>
      <c r="G147" s="89">
        <f t="shared" si="0"/>
        <v>5</v>
      </c>
      <c r="H147" s="89">
        <f t="shared" si="0"/>
        <v>0</v>
      </c>
      <c r="I147" s="328"/>
      <c r="J147" s="329" t="s">
        <v>7</v>
      </c>
      <c r="K147" s="217">
        <f t="shared" ref="K147:K154" si="1">K72</f>
        <v>0</v>
      </c>
      <c r="L147" s="223"/>
      <c r="M147" s="217">
        <f t="shared" ref="M147:M154" si="2">M72</f>
        <v>0</v>
      </c>
      <c r="N147" s="224"/>
      <c r="O147" s="225" t="s">
        <v>161</v>
      </c>
      <c r="P147" s="226"/>
      <c r="Q147" s="226"/>
      <c r="R147" s="227"/>
    </row>
    <row r="148" spans="1:19" s="18" customFormat="1" ht="9" customHeight="1" x14ac:dyDescent="0.25">
      <c r="A148" s="232" t="s">
        <v>124</v>
      </c>
      <c r="B148" s="230"/>
      <c r="C148" s="233"/>
      <c r="D148" s="220"/>
      <c r="E148" s="220"/>
      <c r="F148" s="91">
        <f t="shared" si="0"/>
        <v>0</v>
      </c>
      <c r="G148" s="89">
        <f t="shared" si="0"/>
        <v>0</v>
      </c>
      <c r="H148" s="89">
        <f t="shared" si="0"/>
        <v>0</v>
      </c>
      <c r="I148" s="328"/>
      <c r="J148" s="329"/>
      <c r="K148" s="217">
        <f t="shared" si="1"/>
        <v>0</v>
      </c>
      <c r="L148" s="223"/>
      <c r="M148" s="217">
        <f t="shared" si="2"/>
        <v>0</v>
      </c>
      <c r="N148" s="224"/>
      <c r="O148" s="230"/>
      <c r="P148" s="229"/>
      <c r="Q148" s="230"/>
      <c r="R148" s="231"/>
    </row>
    <row r="149" spans="1:19" s="18" customFormat="1" ht="9" customHeight="1" x14ac:dyDescent="0.25">
      <c r="A149" s="374"/>
      <c r="B149" s="375"/>
      <c r="C149" s="376"/>
      <c r="D149" s="220">
        <v>2</v>
      </c>
      <c r="E149" s="220"/>
      <c r="F149" s="91">
        <f t="shared" si="0"/>
        <v>0</v>
      </c>
      <c r="G149" s="89">
        <f t="shared" si="0"/>
        <v>6</v>
      </c>
      <c r="H149" s="89">
        <f t="shared" si="0"/>
        <v>0</v>
      </c>
      <c r="I149" s="328"/>
      <c r="J149" s="329" t="s">
        <v>8</v>
      </c>
      <c r="K149" s="217">
        <f t="shared" si="1"/>
        <v>0</v>
      </c>
      <c r="L149" s="223"/>
      <c r="M149" s="217">
        <f t="shared" si="2"/>
        <v>0</v>
      </c>
      <c r="N149" s="224"/>
      <c r="O149" s="225" t="s">
        <v>112</v>
      </c>
      <c r="P149" s="226"/>
      <c r="Q149" s="226"/>
      <c r="R149" s="227"/>
    </row>
    <row r="150" spans="1:19" s="18" customFormat="1" ht="9" customHeight="1" x14ac:dyDescent="0.25">
      <c r="A150" s="234"/>
      <c r="B150" s="146"/>
      <c r="C150" s="235"/>
      <c r="D150" s="220"/>
      <c r="E150" s="220"/>
      <c r="F150" s="91">
        <f t="shared" si="0"/>
        <v>0</v>
      </c>
      <c r="G150" s="89">
        <f t="shared" si="0"/>
        <v>0</v>
      </c>
      <c r="H150" s="89">
        <f t="shared" si="0"/>
        <v>0</v>
      </c>
      <c r="I150" s="328"/>
      <c r="J150" s="329"/>
      <c r="K150" s="217">
        <f t="shared" si="1"/>
        <v>0</v>
      </c>
      <c r="L150" s="223"/>
      <c r="M150" s="217">
        <f t="shared" si="2"/>
        <v>0</v>
      </c>
      <c r="N150" s="224"/>
      <c r="O150" s="217"/>
      <c r="P150" s="223"/>
      <c r="Q150" s="217"/>
      <c r="R150" s="224"/>
    </row>
    <row r="151" spans="1:19" s="18" customFormat="1" ht="9" customHeight="1" x14ac:dyDescent="0.25">
      <c r="A151" s="361"/>
      <c r="B151" s="377"/>
      <c r="C151" s="378"/>
      <c r="D151" s="220">
        <v>3</v>
      </c>
      <c r="E151" s="220"/>
      <c r="F151" s="91">
        <f t="shared" si="0"/>
        <v>0</v>
      </c>
      <c r="G151" s="89">
        <f t="shared" si="0"/>
        <v>7</v>
      </c>
      <c r="H151" s="89">
        <f t="shared" si="0"/>
        <v>0</v>
      </c>
      <c r="I151" s="328"/>
      <c r="J151" s="329" t="s">
        <v>9</v>
      </c>
      <c r="K151" s="217">
        <f t="shared" si="1"/>
        <v>0</v>
      </c>
      <c r="L151" s="223"/>
      <c r="M151" s="217">
        <f t="shared" si="2"/>
        <v>0</v>
      </c>
      <c r="N151" s="224"/>
      <c r="O151" s="230"/>
      <c r="P151" s="229"/>
      <c r="Q151" s="230"/>
      <c r="R151" s="231"/>
    </row>
    <row r="152" spans="1:19" s="18" customFormat="1" ht="9" customHeight="1" x14ac:dyDescent="0.25">
      <c r="A152" s="362"/>
      <c r="B152" s="24"/>
      <c r="C152" s="235"/>
      <c r="D152" s="220"/>
      <c r="E152" s="220"/>
      <c r="F152" s="91">
        <f t="shared" si="0"/>
        <v>0</v>
      </c>
      <c r="G152" s="89">
        <f t="shared" si="0"/>
        <v>0</v>
      </c>
      <c r="H152" s="89">
        <f t="shared" si="0"/>
        <v>0</v>
      </c>
      <c r="I152" s="328"/>
      <c r="J152" s="329"/>
      <c r="K152" s="217">
        <f t="shared" si="1"/>
        <v>0</v>
      </c>
      <c r="L152" s="223"/>
      <c r="M152" s="217">
        <f t="shared" si="2"/>
        <v>0</v>
      </c>
      <c r="N152" s="224"/>
      <c r="O152" s="225" t="s">
        <v>92</v>
      </c>
      <c r="P152" s="226"/>
      <c r="Q152" s="226"/>
      <c r="R152" s="227"/>
    </row>
    <row r="153" spans="1:19" s="18" customFormat="1" ht="9" customHeight="1" x14ac:dyDescent="0.25">
      <c r="A153" s="362"/>
      <c r="B153" s="24"/>
      <c r="C153" s="372"/>
      <c r="D153" s="220">
        <v>4</v>
      </c>
      <c r="E153" s="220"/>
      <c r="F153" s="91">
        <f t="shared" si="0"/>
        <v>0</v>
      </c>
      <c r="G153" s="89">
        <f t="shared" si="0"/>
        <v>8</v>
      </c>
      <c r="H153" s="89">
        <f t="shared" si="0"/>
        <v>0</v>
      </c>
      <c r="I153" s="328"/>
      <c r="J153" s="329" t="s">
        <v>10</v>
      </c>
      <c r="K153" s="217">
        <f t="shared" si="1"/>
        <v>0</v>
      </c>
      <c r="L153" s="223"/>
      <c r="M153" s="217">
        <f t="shared" si="2"/>
        <v>0</v>
      </c>
      <c r="N153" s="224"/>
      <c r="O153" s="217"/>
      <c r="P153" s="223"/>
      <c r="Q153" s="217"/>
      <c r="R153" s="224"/>
    </row>
    <row r="154" spans="1:19" s="18" customFormat="1" ht="9" customHeight="1" x14ac:dyDescent="0.25">
      <c r="A154" s="363"/>
      <c r="B154" s="360"/>
      <c r="C154" s="373"/>
      <c r="D154" s="236"/>
      <c r="E154" s="236"/>
      <c r="F154" s="237">
        <f t="shared" si="0"/>
        <v>0</v>
      </c>
      <c r="G154" s="330">
        <f t="shared" si="0"/>
        <v>0</v>
      </c>
      <c r="H154" s="330">
        <f t="shared" si="0"/>
        <v>0</v>
      </c>
      <c r="I154" s="331"/>
      <c r="J154" s="332"/>
      <c r="K154" s="230">
        <f t="shared" si="1"/>
        <v>0</v>
      </c>
      <c r="L154" s="229"/>
      <c r="M154" s="230">
        <f t="shared" si="2"/>
        <v>0</v>
      </c>
      <c r="N154" s="231"/>
      <c r="O154" s="230" t="str">
        <f>O79</f>
        <v>Kovács Zoltán</v>
      </c>
      <c r="P154" s="229"/>
      <c r="Q154" s="230"/>
      <c r="R154" s="231"/>
    </row>
  </sheetData>
  <mergeCells count="1">
    <mergeCell ref="A4:C4"/>
  </mergeCells>
  <conditionalFormatting sqref="D7 D11 D15 D19 D23 D27 D31 D35 D39 D43 D47 D51 D55 D59 D63 D67 D82 D86 D90 D94 D98 D102 D106 D110 D114 D118 D122 D126 D130 D134 D138 D142">
    <cfRule type="cellIs" dxfId="361" priority="21" stopIfTrue="1" operator="lessThan">
      <formula>9</formula>
    </cfRule>
  </conditionalFormatting>
  <conditionalFormatting sqref="E7:F7 E11:F11 E15:F15 E19:F19 E23:F23 E27:F27 E31:F31 E35:F35 E39:F39 E43:F43 E47:F47 E51:F51 E55:F55 E59:F59 E63:F63 E67:F67 E82:F82 E86:F86 E90:F90 E94:F94 E98:F98 E102:F102 E106:F106 E110:F110 E114:F114 E118:F118 E122:F122 E126:F126 E130:F130 E134:F134 E138:F138 E142:F142">
    <cfRule type="cellIs" dxfId="360" priority="22" stopIfTrue="1" operator="equal">
      <formula>"Bye"</formula>
    </cfRule>
  </conditionalFormatting>
  <conditionalFormatting sqref="I10 K14 I18 M22 I26 K30 I34 O38 I42 K46 I50 M54 I58 K62 I66 O67 I85 K89 I93 M97 I101 K105 I109 O113 I117 K121 I125 M129 I133 K137 I141">
    <cfRule type="expression" dxfId="359" priority="28" stopIfTrue="1">
      <formula>AND($O$1="CU",I10="Umpire")</formula>
    </cfRule>
    <cfRule type="expression" dxfId="358" priority="29" stopIfTrue="1">
      <formula>AND($O$1="CU",I10&lt;&gt;"Umpire",J10&lt;&gt;"")</formula>
    </cfRule>
    <cfRule type="expression" dxfId="357" priority="30" stopIfTrue="1">
      <formula>AND($O$1="CU",I10&lt;&gt;"Umpire")</formula>
    </cfRule>
  </conditionalFormatting>
  <conditionalFormatting sqref="J10 L14 J18 N22 J26 L30 J34 P38 J42 L46 J50 N54 J58 L62 J66 P67 J85 L89 J93 N97 J101 L105 J109 P113 J117 L121 J125 N129 J133 L137 J141">
    <cfRule type="expression" dxfId="356" priority="23" stopIfTrue="1">
      <formula>$O$1="CU"</formula>
    </cfRule>
  </conditionalFormatting>
  <conditionalFormatting sqref="K9 M13 K17 O21 K25 M29 K33 Q37 K41 M45 K49 O53 K57 M61 K65 Q66 K84 M88 K92 O96 K100 M104 K108 Q112 K116 M120 K124 O128 K132 M136 K140">
    <cfRule type="expression" dxfId="355" priority="26" stopIfTrue="1">
      <formula>J10="as"</formula>
    </cfRule>
    <cfRule type="expression" dxfId="354" priority="27" stopIfTrue="1">
      <formula>J10="bs"</formula>
    </cfRule>
  </conditionalFormatting>
  <conditionalFormatting sqref="K10 M14 K18 O22 K26 M30 K34 Q38 K42 M46 K50 O54 K58 M62 K66 Q67 K85 M89 K93 O97 K101 M105 K109 Q113 K117 M121 K125 O129 K133 M137 K141">
    <cfRule type="expression" dxfId="353" priority="24" stopIfTrue="1">
      <formula>J10="as"</formula>
    </cfRule>
    <cfRule type="expression" dxfId="352" priority="25" stopIfTrue="1">
      <formula>J10="bs"</formula>
    </cfRule>
  </conditionalFormatting>
  <conditionalFormatting sqref="O64">
    <cfRule type="expression" dxfId="351" priority="15" stopIfTrue="1">
      <formula>P38="as"</formula>
    </cfRule>
    <cfRule type="expression" dxfId="350" priority="16" stopIfTrue="1">
      <formula>P38="bs"</formula>
    </cfRule>
  </conditionalFormatting>
  <conditionalFormatting sqref="O65">
    <cfRule type="expression" dxfId="349" priority="19" stopIfTrue="1">
      <formula>P38="as"</formula>
    </cfRule>
    <cfRule type="expression" dxfId="348" priority="20" stopIfTrue="1">
      <formula>P38="bs"</formula>
    </cfRule>
  </conditionalFormatting>
  <conditionalFormatting sqref="O68">
    <cfRule type="expression" dxfId="347" priority="13" stopIfTrue="1">
      <formula>P113="as"</formula>
    </cfRule>
    <cfRule type="expression" dxfId="346" priority="14" stopIfTrue="1">
      <formula>P113="bs"</formula>
    </cfRule>
  </conditionalFormatting>
  <conditionalFormatting sqref="O69">
    <cfRule type="expression" dxfId="345" priority="17" stopIfTrue="1">
      <formula>P113="as"</formula>
    </cfRule>
    <cfRule type="expression" dxfId="344" priority="18" stopIfTrue="1">
      <formula>P113="bs"</formula>
    </cfRule>
  </conditionalFormatting>
  <conditionalFormatting sqref="O139">
    <cfRule type="expression" dxfId="343" priority="5" stopIfTrue="1">
      <formula>P38="as"</formula>
    </cfRule>
    <cfRule type="expression" dxfId="342" priority="6" stopIfTrue="1">
      <formula>P38="bs"</formula>
    </cfRule>
  </conditionalFormatting>
  <conditionalFormatting sqref="O140">
    <cfRule type="expression" dxfId="341" priority="9" stopIfTrue="1">
      <formula>P38="as"</formula>
    </cfRule>
    <cfRule type="expression" dxfId="340" priority="10" stopIfTrue="1">
      <formula>P38="bs"</formula>
    </cfRule>
  </conditionalFormatting>
  <conditionalFormatting sqref="O143">
    <cfRule type="expression" dxfId="339" priority="3" stopIfTrue="1">
      <formula>P113="as"</formula>
    </cfRule>
    <cfRule type="expression" dxfId="338" priority="4" stopIfTrue="1">
      <formula>P113="bs"</formula>
    </cfRule>
  </conditionalFormatting>
  <conditionalFormatting sqref="O144">
    <cfRule type="expression" dxfId="337" priority="7" stopIfTrue="1">
      <formula>P113="as"</formula>
    </cfRule>
    <cfRule type="expression" dxfId="336" priority="8" stopIfTrue="1">
      <formula>P113="bs"</formula>
    </cfRule>
  </conditionalFormatting>
  <conditionalFormatting sqref="Q141">
    <cfRule type="expression" dxfId="335" priority="1" stopIfTrue="1">
      <formula>P67="as"</formula>
    </cfRule>
    <cfRule type="expression" dxfId="334" priority="2" stopIfTrue="1">
      <formula>P67="bs"</formula>
    </cfRule>
  </conditionalFormatting>
  <conditionalFormatting sqref="Q142">
    <cfRule type="expression" dxfId="333" priority="11" stopIfTrue="1">
      <formula>P67="as"</formula>
    </cfRule>
    <cfRule type="expression" dxfId="332" priority="12" stopIfTrue="1">
      <formula>P67="bs"</formula>
    </cfRule>
  </conditionalFormatting>
  <dataValidations count="1">
    <dataValidation type="list" allowBlank="1" showInputMessage="1" sqref="K62 O67 K89 M97 K105 O113 M129 K121 K137 I10 I66 I34 I50 I26 I58 I18 I42 K14 M22 K30 O38 M54 K46 I85 I141 I109 I125 I101 I133 I93 I117" xr:uid="{A6028D52-10FC-46C0-B13C-9093450AC055}">
      <formula1>$U$7:$U$16</formula1>
    </dataValidation>
  </dataValidations>
  <printOptions horizontalCentered="1"/>
  <pageMargins left="0.35" right="0.35" top="0.39" bottom="0.39" header="0" footer="0"/>
  <pageSetup paperSize="9" orientation="portrait" horizontalDpi="300" verticalDpi="300" r:id="rId1"/>
  <headerFooter alignWithMargins="0"/>
  <rowBreaks count="1" manualBreakCount="1">
    <brk id="7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96321" r:id="rId4"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696322" r:id="rId5"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32B1F-97AF-41D8-8D6B-D85CCEAC6027}">
  <sheetPr codeName="Sheet30">
    <tabColor indexed="42"/>
  </sheetPr>
  <dimension ref="A1:O134"/>
  <sheetViews>
    <sheetView showGridLines="0" showZeros="0" workbookViewId="0">
      <pane ySplit="6" topLeftCell="A7" activePane="bottomLeft" state="frozen"/>
      <selection activeCell="F2" sqref="F2"/>
      <selection pane="bottomLeft" activeCell="Q9" sqref="Q9"/>
    </sheetView>
  </sheetViews>
  <sheetFormatPr defaultRowHeight="13.2" x14ac:dyDescent="0.25"/>
  <cols>
    <col min="1" max="1" width="6.33203125" customWidth="1"/>
    <col min="2" max="2" width="14.5546875" customWidth="1"/>
    <col min="3" max="3" width="13.88671875" customWidth="1"/>
    <col min="4" max="4" width="11.6640625" style="44" customWidth="1"/>
    <col min="5" max="5" width="10.44140625" style="656" customWidth="1"/>
    <col min="6" max="6" width="30.33203125" style="100" customWidth="1"/>
    <col min="7" max="7" width="8.6640625" style="664" customWidth="1"/>
    <col min="8" max="8" width="0.109375" style="44" customWidth="1"/>
    <col min="9" max="9" width="5.5546875" style="44" hidden="1" customWidth="1"/>
    <col min="10" max="10" width="8" style="44" hidden="1" customWidth="1"/>
    <col min="11" max="11" width="0.109375" style="44" hidden="1" customWidth="1"/>
    <col min="12" max="13" width="7.44140625" style="44" customWidth="1"/>
    <col min="14" max="14" width="7.44140625" style="44" hidden="1" customWidth="1"/>
    <col min="15" max="15" width="7.44140625" style="44" customWidth="1"/>
  </cols>
  <sheetData>
    <row r="1" spans="1:15" ht="24.6" x14ac:dyDescent="0.4">
      <c r="A1" s="387" t="str">
        <f>Altalanos!$A$6</f>
        <v>Diákolimpiai Döntő</v>
      </c>
      <c r="B1" s="92"/>
      <c r="C1" s="92"/>
      <c r="D1" s="379"/>
      <c r="E1" s="408" t="s">
        <v>93</v>
      </c>
      <c r="F1" s="118"/>
      <c r="G1" s="657"/>
      <c r="H1" s="400"/>
      <c r="I1" s="400"/>
      <c r="J1" s="400"/>
      <c r="K1" s="400"/>
      <c r="L1" s="400"/>
      <c r="M1" s="400"/>
      <c r="N1" s="400"/>
      <c r="O1" s="401"/>
    </row>
    <row r="2" spans="1:15" ht="13.8" thickBot="1" x14ac:dyDescent="0.3">
      <c r="B2" s="95" t="s">
        <v>122</v>
      </c>
      <c r="C2" s="431">
        <f>Altalanos!$D$8</f>
        <v>0</v>
      </c>
      <c r="D2" s="118"/>
      <c r="E2" s="408" t="s">
        <v>94</v>
      </c>
      <c r="F2" s="633"/>
      <c r="G2" s="658"/>
      <c r="H2" s="93"/>
      <c r="I2" s="93"/>
      <c r="J2" s="93"/>
      <c r="K2" s="93"/>
      <c r="L2" s="109"/>
      <c r="M2" s="85"/>
      <c r="N2" s="85"/>
      <c r="O2" s="109"/>
    </row>
    <row r="3" spans="1:15" s="2" customFormat="1" ht="13.8" thickBot="1" x14ac:dyDescent="0.3">
      <c r="A3" s="680"/>
      <c r="B3" s="621"/>
      <c r="C3" s="621"/>
      <c r="D3" s="621"/>
      <c r="E3" s="655"/>
      <c r="F3" s="621"/>
      <c r="G3" s="659"/>
      <c r="H3" s="110"/>
      <c r="I3" s="120"/>
      <c r="J3" s="120"/>
      <c r="K3" s="120"/>
      <c r="L3" s="448" t="s">
        <v>92</v>
      </c>
      <c r="M3" s="111"/>
      <c r="N3" s="121"/>
      <c r="O3" s="409"/>
    </row>
    <row r="4" spans="1:15" s="2" customFormat="1" x14ac:dyDescent="0.25">
      <c r="A4" s="54" t="s">
        <v>82</v>
      </c>
      <c r="B4" s="54"/>
      <c r="C4" s="52" t="s">
        <v>79</v>
      </c>
      <c r="D4" s="54" t="s">
        <v>87</v>
      </c>
      <c r="E4" s="690"/>
      <c r="F4" s="681"/>
      <c r="G4" s="660" t="s">
        <v>88</v>
      </c>
      <c r="H4" s="123"/>
      <c r="I4" s="124"/>
      <c r="J4" s="124"/>
      <c r="K4" s="124"/>
      <c r="L4" s="123"/>
      <c r="M4" s="410"/>
      <c r="N4" s="410"/>
      <c r="O4" s="125"/>
    </row>
    <row r="5" spans="1:15" s="2" customFormat="1" ht="13.8" thickBot="1" x14ac:dyDescent="0.3">
      <c r="A5" s="402" t="str">
        <f>Altalanos!$A$10</f>
        <v xml:space="preserve">2026. május 7. </v>
      </c>
      <c r="B5" s="402"/>
      <c r="C5" s="96" t="str">
        <f>Altalanos!$C$10</f>
        <v>Gyula</v>
      </c>
      <c r="D5" s="97" t="str">
        <f>Altalanos!$D$10</f>
        <v xml:space="preserve">  </v>
      </c>
      <c r="E5" s="88"/>
      <c r="F5" s="97"/>
      <c r="G5" s="661" t="str">
        <f>Altalanos!$E$10</f>
        <v>Kovács Zoltán</v>
      </c>
      <c r="H5" s="126"/>
      <c r="I5" s="88"/>
      <c r="J5" s="88"/>
      <c r="K5" s="88"/>
      <c r="L5" s="126"/>
      <c r="M5" s="97"/>
      <c r="N5" s="97"/>
      <c r="O5" s="682"/>
    </row>
    <row r="6" spans="1:15" ht="30" customHeight="1" thickBot="1" x14ac:dyDescent="0.3">
      <c r="A6" s="386" t="s">
        <v>95</v>
      </c>
      <c r="B6" s="113" t="s">
        <v>85</v>
      </c>
      <c r="C6" s="113" t="s">
        <v>86</v>
      </c>
      <c r="D6" s="113" t="s">
        <v>90</v>
      </c>
      <c r="E6" s="114" t="s">
        <v>91</v>
      </c>
      <c r="F6" s="630" t="s">
        <v>213</v>
      </c>
      <c r="G6" s="662" t="s">
        <v>97</v>
      </c>
      <c r="H6" s="394" t="s">
        <v>74</v>
      </c>
      <c r="I6" s="115" t="s">
        <v>72</v>
      </c>
      <c r="J6" s="396" t="s">
        <v>1</v>
      </c>
      <c r="K6" s="115" t="s">
        <v>73</v>
      </c>
      <c r="L6" s="381" t="s">
        <v>98</v>
      </c>
      <c r="M6" s="116" t="s">
        <v>99</v>
      </c>
      <c r="N6" s="128" t="s">
        <v>2</v>
      </c>
      <c r="O6" s="114" t="s">
        <v>100</v>
      </c>
    </row>
    <row r="7" spans="1:15" s="11" customFormat="1" ht="18.899999999999999" customHeight="1" x14ac:dyDescent="0.25">
      <c r="A7" s="398">
        <v>1</v>
      </c>
      <c r="B7" s="103"/>
      <c r="C7" s="103"/>
      <c r="D7" s="104"/>
      <c r="E7" s="411"/>
      <c r="F7" s="677"/>
      <c r="G7" s="692"/>
      <c r="H7" s="395"/>
      <c r="I7" s="393"/>
      <c r="J7" s="397"/>
      <c r="K7" s="393"/>
      <c r="L7" s="382"/>
      <c r="M7" s="104"/>
      <c r="N7" s="129"/>
      <c r="O7" s="677"/>
    </row>
    <row r="8" spans="1:15" s="11" customFormat="1" ht="18.899999999999999" customHeight="1" x14ac:dyDescent="0.25">
      <c r="A8" s="398">
        <v>2</v>
      </c>
      <c r="B8" s="103"/>
      <c r="C8" s="103"/>
      <c r="D8" s="104"/>
      <c r="E8" s="411"/>
      <c r="F8" s="426"/>
      <c r="G8" s="104"/>
      <c r="H8" s="395"/>
      <c r="I8" s="393"/>
      <c r="J8" s="397"/>
      <c r="K8" s="393"/>
      <c r="L8" s="382"/>
      <c r="M8" s="104"/>
      <c r="N8" s="129"/>
      <c r="O8" s="636"/>
    </row>
    <row r="9" spans="1:15" s="11" customFormat="1" ht="18.899999999999999" customHeight="1" x14ac:dyDescent="0.25">
      <c r="A9" s="398">
        <v>3</v>
      </c>
      <c r="B9" s="103"/>
      <c r="C9" s="103"/>
      <c r="D9" s="104"/>
      <c r="E9" s="411"/>
      <c r="F9" s="426"/>
      <c r="G9" s="104"/>
      <c r="H9" s="395"/>
      <c r="I9" s="393"/>
      <c r="J9" s="397"/>
      <c r="K9" s="393"/>
      <c r="L9" s="382"/>
      <c r="M9" s="104"/>
      <c r="N9" s="643"/>
      <c r="O9" s="426"/>
    </row>
    <row r="10" spans="1:15" s="11" customFormat="1" ht="18.899999999999999" customHeight="1" x14ac:dyDescent="0.25">
      <c r="A10" s="398">
        <v>4</v>
      </c>
      <c r="B10" s="103"/>
      <c r="C10" s="103"/>
      <c r="D10" s="104"/>
      <c r="E10" s="411"/>
      <c r="F10" s="426"/>
      <c r="G10" s="104"/>
      <c r="H10" s="395"/>
      <c r="I10" s="393"/>
      <c r="J10" s="397"/>
      <c r="K10" s="393"/>
      <c r="L10" s="382"/>
      <c r="M10" s="104"/>
      <c r="N10" s="642"/>
      <c r="O10" s="636"/>
    </row>
    <row r="11" spans="1:15" s="11" customFormat="1" ht="18.899999999999999" customHeight="1" x14ac:dyDescent="0.25">
      <c r="A11" s="398">
        <v>5</v>
      </c>
      <c r="B11" s="103"/>
      <c r="C11" s="103"/>
      <c r="D11" s="104"/>
      <c r="E11" s="411"/>
      <c r="F11" s="426"/>
      <c r="G11" s="692"/>
      <c r="H11" s="395"/>
      <c r="I11" s="393"/>
      <c r="J11" s="397"/>
      <c r="K11" s="393"/>
      <c r="L11" s="382"/>
      <c r="M11" s="104"/>
      <c r="N11" s="643"/>
      <c r="O11" s="636"/>
    </row>
    <row r="12" spans="1:15" s="11" customFormat="1" ht="18.899999999999999" customHeight="1" x14ac:dyDescent="0.25">
      <c r="A12" s="398">
        <v>6</v>
      </c>
      <c r="B12" s="103"/>
      <c r="C12" s="103"/>
      <c r="D12" s="104"/>
      <c r="E12" s="411"/>
      <c r="F12" s="426"/>
      <c r="G12" s="104"/>
      <c r="H12" s="395"/>
      <c r="I12" s="393"/>
      <c r="J12" s="397"/>
      <c r="K12" s="393"/>
      <c r="L12" s="382"/>
      <c r="M12" s="104"/>
      <c r="N12" s="643"/>
      <c r="O12" s="636"/>
    </row>
    <row r="13" spans="1:15" s="11" customFormat="1" ht="18.899999999999999" customHeight="1" x14ac:dyDescent="0.25">
      <c r="A13" s="398">
        <v>7</v>
      </c>
      <c r="B13" s="103"/>
      <c r="C13" s="103"/>
      <c r="D13" s="104"/>
      <c r="E13" s="411"/>
      <c r="F13" s="426"/>
      <c r="G13" s="104"/>
      <c r="H13" s="395"/>
      <c r="I13" s="393"/>
      <c r="J13" s="397"/>
      <c r="K13" s="393"/>
      <c r="L13" s="382"/>
      <c r="M13" s="104"/>
      <c r="N13" s="643"/>
      <c r="O13" s="636"/>
    </row>
    <row r="14" spans="1:15" s="11" customFormat="1" ht="18.899999999999999" customHeight="1" x14ac:dyDescent="0.25">
      <c r="A14" s="398">
        <v>8</v>
      </c>
      <c r="B14" s="103"/>
      <c r="C14" s="103"/>
      <c r="D14" s="104"/>
      <c r="E14" s="411"/>
      <c r="F14" s="426"/>
      <c r="G14" s="104"/>
      <c r="H14" s="395"/>
      <c r="I14" s="393"/>
      <c r="J14" s="397"/>
      <c r="K14" s="393"/>
      <c r="L14" s="382"/>
      <c r="M14" s="104"/>
      <c r="N14" s="643"/>
      <c r="O14" s="636"/>
    </row>
    <row r="15" spans="1:15" s="11" customFormat="1" ht="18.899999999999999" customHeight="1" x14ac:dyDescent="0.25">
      <c r="A15" s="398">
        <v>9</v>
      </c>
      <c r="B15" s="103"/>
      <c r="C15" s="103"/>
      <c r="D15" s="104"/>
      <c r="E15" s="411"/>
      <c r="F15" s="426"/>
      <c r="G15" s="104"/>
      <c r="H15" s="395"/>
      <c r="I15" s="393"/>
      <c r="J15" s="397"/>
      <c r="K15" s="393"/>
      <c r="L15" s="382"/>
      <c r="M15" s="104"/>
      <c r="N15" s="644"/>
      <c r="O15" s="636"/>
    </row>
    <row r="16" spans="1:15" s="11" customFormat="1" ht="18.899999999999999" customHeight="1" x14ac:dyDescent="0.25">
      <c r="A16" s="398">
        <v>10</v>
      </c>
      <c r="B16" s="103"/>
      <c r="C16" s="103"/>
      <c r="D16" s="104"/>
      <c r="E16" s="411"/>
      <c r="F16" s="426"/>
      <c r="G16" s="104"/>
      <c r="H16" s="395"/>
      <c r="I16" s="393"/>
      <c r="J16" s="397"/>
      <c r="K16" s="393"/>
      <c r="L16" s="382"/>
      <c r="M16" s="104"/>
      <c r="N16" s="129"/>
      <c r="O16" s="636"/>
    </row>
    <row r="17" spans="1:15" s="11" customFormat="1" ht="18.899999999999999" customHeight="1" x14ac:dyDescent="0.25">
      <c r="A17" s="398">
        <v>11</v>
      </c>
      <c r="B17" s="103"/>
      <c r="C17" s="103"/>
      <c r="D17" s="104"/>
      <c r="E17" s="411"/>
      <c r="F17" s="426"/>
      <c r="G17" s="104"/>
      <c r="H17" s="395"/>
      <c r="I17" s="393"/>
      <c r="J17" s="397"/>
      <c r="K17" s="393"/>
      <c r="L17" s="382"/>
      <c r="M17" s="104"/>
      <c r="N17" s="129"/>
      <c r="O17" s="636"/>
    </row>
    <row r="18" spans="1:15" s="11" customFormat="1" ht="18.899999999999999" customHeight="1" x14ac:dyDescent="0.25">
      <c r="A18" s="398">
        <v>12</v>
      </c>
      <c r="B18" s="103"/>
      <c r="C18" s="103"/>
      <c r="D18" s="104"/>
      <c r="E18" s="411"/>
      <c r="F18" s="426"/>
      <c r="G18" s="104"/>
      <c r="H18" s="395"/>
      <c r="I18" s="393"/>
      <c r="J18" s="397"/>
      <c r="K18" s="393"/>
      <c r="L18" s="382"/>
      <c r="M18" s="104"/>
      <c r="N18" s="129"/>
      <c r="O18" s="636"/>
    </row>
    <row r="19" spans="1:15" s="11" customFormat="1" ht="18.899999999999999" customHeight="1" x14ac:dyDescent="0.25">
      <c r="A19" s="398">
        <v>13</v>
      </c>
      <c r="B19" s="103"/>
      <c r="C19" s="103"/>
      <c r="D19" s="104"/>
      <c r="E19" s="411"/>
      <c r="F19" s="426"/>
      <c r="G19" s="104"/>
      <c r="H19" s="395"/>
      <c r="I19" s="393"/>
      <c r="J19" s="397"/>
      <c r="K19" s="393"/>
      <c r="L19" s="382"/>
      <c r="M19" s="104"/>
      <c r="N19" s="105"/>
      <c r="O19" s="636"/>
    </row>
    <row r="20" spans="1:15" s="11" customFormat="1" ht="18.899999999999999" customHeight="1" x14ac:dyDescent="0.25">
      <c r="A20" s="398">
        <v>14</v>
      </c>
      <c r="B20" s="103"/>
      <c r="C20" s="103"/>
      <c r="D20" s="104"/>
      <c r="E20" s="411"/>
      <c r="F20" s="426"/>
      <c r="G20" s="104"/>
      <c r="H20" s="395"/>
      <c r="I20" s="393"/>
      <c r="J20" s="397"/>
      <c r="K20" s="393"/>
      <c r="L20" s="382"/>
      <c r="M20" s="104"/>
      <c r="N20" s="105"/>
      <c r="O20" s="636"/>
    </row>
    <row r="21" spans="1:15" s="11" customFormat="1" ht="18.899999999999999" customHeight="1" x14ac:dyDescent="0.25">
      <c r="A21" s="398">
        <v>15</v>
      </c>
      <c r="B21" s="103"/>
      <c r="C21" s="103"/>
      <c r="D21" s="104"/>
      <c r="E21" s="411"/>
      <c r="F21" s="426"/>
      <c r="G21" s="104"/>
      <c r="H21" s="395"/>
      <c r="I21" s="393"/>
      <c r="J21" s="397"/>
      <c r="K21" s="393"/>
      <c r="L21" s="382"/>
      <c r="M21" s="104"/>
      <c r="N21" s="129"/>
      <c r="O21" s="636"/>
    </row>
    <row r="22" spans="1:15" s="11" customFormat="1" ht="18.899999999999999" customHeight="1" x14ac:dyDescent="0.25">
      <c r="A22" s="398">
        <v>16</v>
      </c>
      <c r="B22" s="103"/>
      <c r="C22" s="103"/>
      <c r="D22" s="104"/>
      <c r="E22" s="411"/>
      <c r="F22" s="426"/>
      <c r="G22" s="104"/>
      <c r="H22" s="395"/>
      <c r="I22" s="393"/>
      <c r="J22" s="397"/>
      <c r="K22" s="393"/>
      <c r="L22" s="382"/>
      <c r="M22" s="104"/>
      <c r="N22" s="129"/>
      <c r="O22" s="636"/>
    </row>
    <row r="23" spans="1:15" s="11" customFormat="1" ht="18.899999999999999" customHeight="1" x14ac:dyDescent="0.25">
      <c r="A23" s="398">
        <v>17</v>
      </c>
      <c r="B23" s="103"/>
      <c r="C23" s="103"/>
      <c r="D23" s="104"/>
      <c r="E23" s="411"/>
      <c r="F23" s="426"/>
      <c r="G23" s="104"/>
      <c r="H23" s="395"/>
      <c r="I23" s="393"/>
      <c r="J23" s="397"/>
      <c r="K23" s="393"/>
      <c r="L23" s="382"/>
      <c r="M23" s="104"/>
      <c r="N23" s="129"/>
      <c r="O23" s="636"/>
    </row>
    <row r="24" spans="1:15" s="11" customFormat="1" ht="18.899999999999999" customHeight="1" x14ac:dyDescent="0.25">
      <c r="A24" s="398">
        <v>18</v>
      </c>
      <c r="B24" s="103"/>
      <c r="C24" s="103"/>
      <c r="D24" s="104"/>
      <c r="E24" s="411"/>
      <c r="F24" s="426"/>
      <c r="G24" s="104"/>
      <c r="H24" s="395"/>
      <c r="I24" s="393"/>
      <c r="J24" s="397"/>
      <c r="K24" s="393"/>
      <c r="L24" s="382"/>
      <c r="M24" s="104"/>
      <c r="N24" s="129"/>
      <c r="O24" s="636"/>
    </row>
    <row r="25" spans="1:15" s="11" customFormat="1" ht="18.899999999999999" customHeight="1" x14ac:dyDescent="0.25">
      <c r="A25" s="398">
        <v>19</v>
      </c>
      <c r="B25" s="103"/>
      <c r="C25" s="103"/>
      <c r="D25" s="104"/>
      <c r="E25" s="411"/>
      <c r="F25" s="426"/>
      <c r="G25" s="104"/>
      <c r="H25" s="395"/>
      <c r="I25" s="393"/>
      <c r="J25" s="397"/>
      <c r="K25" s="393"/>
      <c r="L25" s="382"/>
      <c r="M25" s="104"/>
      <c r="N25" s="129"/>
      <c r="O25" s="636"/>
    </row>
    <row r="26" spans="1:15" s="11" customFormat="1" ht="18.899999999999999" customHeight="1" x14ac:dyDescent="0.25">
      <c r="A26" s="398">
        <v>20</v>
      </c>
      <c r="B26" s="103"/>
      <c r="C26" s="103"/>
      <c r="D26" s="104"/>
      <c r="E26" s="411"/>
      <c r="F26" s="426"/>
      <c r="G26" s="104"/>
      <c r="H26" s="395"/>
      <c r="I26" s="393"/>
      <c r="J26" s="397"/>
      <c r="K26" s="393"/>
      <c r="L26" s="382"/>
      <c r="M26" s="104"/>
      <c r="N26" s="129"/>
      <c r="O26" s="636"/>
    </row>
    <row r="27" spans="1:15" s="11" customFormat="1" ht="18.899999999999999" customHeight="1" x14ac:dyDescent="0.25">
      <c r="A27" s="398">
        <v>21</v>
      </c>
      <c r="B27" s="103"/>
      <c r="C27" s="103"/>
      <c r="D27" s="104"/>
      <c r="E27" s="411"/>
      <c r="F27" s="426"/>
      <c r="G27" s="104"/>
      <c r="H27" s="395"/>
      <c r="I27" s="393"/>
      <c r="J27" s="397"/>
      <c r="K27" s="393"/>
      <c r="L27" s="382"/>
      <c r="M27" s="104"/>
      <c r="N27" s="105"/>
      <c r="O27" s="426"/>
    </row>
    <row r="28" spans="1:15" s="11" customFormat="1" ht="18.899999999999999" customHeight="1" x14ac:dyDescent="0.25">
      <c r="A28" s="398">
        <v>22</v>
      </c>
      <c r="B28" s="103"/>
      <c r="C28" s="103"/>
      <c r="D28" s="104"/>
      <c r="E28" s="411"/>
      <c r="F28" s="625"/>
      <c r="G28" s="625"/>
      <c r="H28" s="395"/>
      <c r="I28" s="393"/>
      <c r="J28" s="397"/>
      <c r="K28" s="393"/>
      <c r="L28" s="382"/>
      <c r="M28" s="105"/>
      <c r="N28" s="105"/>
      <c r="O28" s="105"/>
    </row>
    <row r="29" spans="1:15" s="11" customFormat="1" ht="18.899999999999999" customHeight="1" x14ac:dyDescent="0.25">
      <c r="A29" s="398">
        <v>23</v>
      </c>
      <c r="B29" s="103"/>
      <c r="C29" s="103"/>
      <c r="D29" s="104"/>
      <c r="E29" s="411"/>
      <c r="F29" s="625"/>
      <c r="G29" s="625"/>
      <c r="H29" s="395"/>
      <c r="I29" s="393"/>
      <c r="J29" s="397"/>
      <c r="K29" s="393"/>
      <c r="L29" s="382"/>
      <c r="M29" s="105"/>
      <c r="N29" s="129"/>
      <c r="O29" s="105"/>
    </row>
    <row r="30" spans="1:15" s="11" customFormat="1" ht="18.899999999999999" customHeight="1" x14ac:dyDescent="0.25">
      <c r="A30" s="398">
        <v>24</v>
      </c>
      <c r="B30" s="103"/>
      <c r="C30" s="103"/>
      <c r="D30" s="104"/>
      <c r="E30" s="411"/>
      <c r="F30" s="625"/>
      <c r="G30" s="663"/>
      <c r="H30" s="395"/>
      <c r="I30" s="393"/>
      <c r="J30" s="397"/>
      <c r="K30" s="393"/>
      <c r="L30" s="382"/>
      <c r="M30" s="105"/>
      <c r="N30" s="129">
        <f t="shared" ref="N30:N93" si="0">IF(L30="DA",1,IF(L30="WC",2,IF(L30="SE",3,IF(L30="Q",4,IF(L30="LL",5,999)))))</f>
        <v>999</v>
      </c>
      <c r="O30" s="105"/>
    </row>
    <row r="31" spans="1:15" s="11" customFormat="1" ht="18.899999999999999" customHeight="1" x14ac:dyDescent="0.25">
      <c r="A31" s="398">
        <v>25</v>
      </c>
      <c r="B31" s="103"/>
      <c r="C31" s="103"/>
      <c r="D31" s="104"/>
      <c r="E31" s="411"/>
      <c r="F31" s="625"/>
      <c r="G31" s="663"/>
      <c r="H31" s="395"/>
      <c r="I31" s="393"/>
      <c r="J31" s="397"/>
      <c r="K31" s="393"/>
      <c r="L31" s="382"/>
      <c r="M31" s="105"/>
      <c r="N31" s="129">
        <f t="shared" si="0"/>
        <v>999</v>
      </c>
      <c r="O31" s="105"/>
    </row>
    <row r="32" spans="1:15" s="11" customFormat="1" ht="18.899999999999999" customHeight="1" x14ac:dyDescent="0.25">
      <c r="A32" s="398">
        <v>26</v>
      </c>
      <c r="B32" s="103"/>
      <c r="C32" s="103"/>
      <c r="D32" s="104"/>
      <c r="E32" s="411"/>
      <c r="F32" s="625"/>
      <c r="G32" s="663"/>
      <c r="H32" s="395"/>
      <c r="I32" s="393"/>
      <c r="J32" s="397"/>
      <c r="K32" s="393"/>
      <c r="L32" s="382"/>
      <c r="M32" s="105"/>
      <c r="N32" s="129">
        <f t="shared" si="0"/>
        <v>999</v>
      </c>
      <c r="O32" s="105"/>
    </row>
    <row r="33" spans="1:15" s="11" customFormat="1" ht="18.899999999999999" customHeight="1" x14ac:dyDescent="0.25">
      <c r="A33" s="398">
        <v>27</v>
      </c>
      <c r="B33" s="103"/>
      <c r="C33" s="103"/>
      <c r="D33" s="104"/>
      <c r="E33" s="411"/>
      <c r="F33" s="625"/>
      <c r="G33" s="663"/>
      <c r="H33" s="395" t="e">
        <f>IF(AND(O33="",#REF!&gt;0,#REF!&lt;5),I33,)</f>
        <v>#REF!</v>
      </c>
      <c r="I33" s="393" t="str">
        <f>IF(D33="","ZZZ9",IF(AND(#REF!&gt;0,#REF!&lt;5),D33&amp;#REF!,D33&amp;"9"))</f>
        <v>ZZZ9</v>
      </c>
      <c r="J33" s="397">
        <f t="shared" ref="J33:J96" si="1">IF(O33="",999,O33)</f>
        <v>999</v>
      </c>
      <c r="K33" s="393">
        <f t="shared" ref="K33:K96" si="2">IF(N33=999,999,1)</f>
        <v>999</v>
      </c>
      <c r="L33" s="382"/>
      <c r="M33" s="105"/>
      <c r="N33" s="129">
        <f t="shared" si="0"/>
        <v>999</v>
      </c>
      <c r="O33" s="105"/>
    </row>
    <row r="34" spans="1:15" s="11" customFormat="1" ht="18.899999999999999" customHeight="1" x14ac:dyDescent="0.25">
      <c r="A34" s="398">
        <v>28</v>
      </c>
      <c r="B34" s="103"/>
      <c r="C34" s="103"/>
      <c r="D34" s="104"/>
      <c r="E34" s="411"/>
      <c r="F34" s="625"/>
      <c r="G34" s="663"/>
      <c r="H34" s="395" t="e">
        <f>IF(AND(O34="",#REF!&gt;0,#REF!&lt;5),I34,)</f>
        <v>#REF!</v>
      </c>
      <c r="I34" s="393" t="str">
        <f>IF(D34="","ZZZ9",IF(AND(#REF!&gt;0,#REF!&lt;5),D34&amp;#REF!,D34&amp;"9"))</f>
        <v>ZZZ9</v>
      </c>
      <c r="J34" s="397">
        <f t="shared" si="1"/>
        <v>999</v>
      </c>
      <c r="K34" s="393">
        <f t="shared" si="2"/>
        <v>999</v>
      </c>
      <c r="L34" s="382"/>
      <c r="M34" s="105"/>
      <c r="N34" s="129">
        <f t="shared" si="0"/>
        <v>999</v>
      </c>
      <c r="O34" s="105"/>
    </row>
    <row r="35" spans="1:15" s="11" customFormat="1" ht="18.899999999999999" customHeight="1" x14ac:dyDescent="0.25">
      <c r="A35" s="398">
        <v>29</v>
      </c>
      <c r="B35" s="103"/>
      <c r="C35" s="103"/>
      <c r="D35" s="104"/>
      <c r="E35" s="411"/>
      <c r="F35" s="625"/>
      <c r="G35" s="663"/>
      <c r="H35" s="395" t="e">
        <f>IF(AND(O35="",#REF!&gt;0,#REF!&lt;5),I35,)</f>
        <v>#REF!</v>
      </c>
      <c r="I35" s="393" t="str">
        <f>IF(D35="","ZZZ9",IF(AND(#REF!&gt;0,#REF!&lt;5),D35&amp;#REF!,D35&amp;"9"))</f>
        <v>ZZZ9</v>
      </c>
      <c r="J35" s="397">
        <f t="shared" si="1"/>
        <v>999</v>
      </c>
      <c r="K35" s="393">
        <f t="shared" si="2"/>
        <v>999</v>
      </c>
      <c r="L35" s="382"/>
      <c r="M35" s="105"/>
      <c r="N35" s="129">
        <f t="shared" si="0"/>
        <v>999</v>
      </c>
      <c r="O35" s="105"/>
    </row>
    <row r="36" spans="1:15" s="11" customFormat="1" ht="18.899999999999999" customHeight="1" x14ac:dyDescent="0.25">
      <c r="A36" s="398">
        <v>30</v>
      </c>
      <c r="B36" s="103"/>
      <c r="C36" s="103"/>
      <c r="D36" s="104"/>
      <c r="E36" s="411"/>
      <c r="F36" s="625"/>
      <c r="G36" s="663"/>
      <c r="H36" s="395" t="e">
        <f>IF(AND(O36="",#REF!&gt;0,#REF!&lt;5),I36,)</f>
        <v>#REF!</v>
      </c>
      <c r="I36" s="393" t="str">
        <f>IF(D36="","ZZZ9",IF(AND(#REF!&gt;0,#REF!&lt;5),D36&amp;#REF!,D36&amp;"9"))</f>
        <v>ZZZ9</v>
      </c>
      <c r="J36" s="397">
        <f t="shared" si="1"/>
        <v>999</v>
      </c>
      <c r="K36" s="393">
        <f t="shared" si="2"/>
        <v>999</v>
      </c>
      <c r="L36" s="382"/>
      <c r="M36" s="105"/>
      <c r="N36" s="129">
        <f t="shared" si="0"/>
        <v>999</v>
      </c>
      <c r="O36" s="105"/>
    </row>
    <row r="37" spans="1:15" s="11" customFormat="1" ht="18.899999999999999" customHeight="1" x14ac:dyDescent="0.25">
      <c r="A37" s="398">
        <v>31</v>
      </c>
      <c r="B37" s="103"/>
      <c r="C37" s="103"/>
      <c r="D37" s="104"/>
      <c r="E37" s="411"/>
      <c r="F37" s="625"/>
      <c r="G37" s="663"/>
      <c r="H37" s="395" t="e">
        <f>IF(AND(O37="",#REF!&gt;0,#REF!&lt;5),I37,)</f>
        <v>#REF!</v>
      </c>
      <c r="I37" s="393" t="str">
        <f>IF(D37="","ZZZ9",IF(AND(#REF!&gt;0,#REF!&lt;5),D37&amp;#REF!,D37&amp;"9"))</f>
        <v>ZZZ9</v>
      </c>
      <c r="J37" s="397">
        <f t="shared" si="1"/>
        <v>999</v>
      </c>
      <c r="K37" s="393">
        <f t="shared" si="2"/>
        <v>999</v>
      </c>
      <c r="L37" s="382"/>
      <c r="M37" s="105"/>
      <c r="N37" s="129">
        <f t="shared" si="0"/>
        <v>999</v>
      </c>
      <c r="O37" s="105"/>
    </row>
    <row r="38" spans="1:15" s="11" customFormat="1" ht="18.899999999999999" customHeight="1" x14ac:dyDescent="0.25">
      <c r="A38" s="398">
        <v>32</v>
      </c>
      <c r="B38" s="103"/>
      <c r="C38" s="103"/>
      <c r="D38" s="104"/>
      <c r="E38" s="411"/>
      <c r="F38" s="625"/>
      <c r="G38" s="663"/>
      <c r="H38" s="395" t="e">
        <f>IF(AND(O38="",#REF!&gt;0,#REF!&lt;5),I38,)</f>
        <v>#REF!</v>
      </c>
      <c r="I38" s="393" t="str">
        <f>IF(D38="","ZZZ9",IF(AND(#REF!&gt;0,#REF!&lt;5),D38&amp;#REF!,D38&amp;"9"))</f>
        <v>ZZZ9</v>
      </c>
      <c r="J38" s="397">
        <f t="shared" si="1"/>
        <v>999</v>
      </c>
      <c r="K38" s="393">
        <f t="shared" si="2"/>
        <v>999</v>
      </c>
      <c r="L38" s="382"/>
      <c r="M38" s="105"/>
      <c r="N38" s="129">
        <f t="shared" si="0"/>
        <v>999</v>
      </c>
      <c r="O38" s="105"/>
    </row>
    <row r="39" spans="1:15" s="11" customFormat="1" ht="18.899999999999999" customHeight="1" x14ac:dyDescent="0.25">
      <c r="A39" s="398">
        <v>33</v>
      </c>
      <c r="B39" s="103"/>
      <c r="C39" s="103"/>
      <c r="D39" s="104"/>
      <c r="E39" s="411"/>
      <c r="F39" s="625"/>
      <c r="G39" s="663"/>
      <c r="H39" s="395" t="e">
        <f>IF(AND(O39="",#REF!&gt;0,#REF!&lt;5),I39,)</f>
        <v>#REF!</v>
      </c>
      <c r="I39" s="393" t="str">
        <f>IF(D39="","ZZZ9",IF(AND(#REF!&gt;0,#REF!&lt;5),D39&amp;#REF!,D39&amp;"9"))</f>
        <v>ZZZ9</v>
      </c>
      <c r="J39" s="397">
        <f t="shared" si="1"/>
        <v>999</v>
      </c>
      <c r="K39" s="393">
        <f t="shared" si="2"/>
        <v>999</v>
      </c>
      <c r="L39" s="382"/>
      <c r="M39" s="105"/>
      <c r="N39" s="129">
        <f t="shared" si="0"/>
        <v>999</v>
      </c>
      <c r="O39" s="105"/>
    </row>
    <row r="40" spans="1:15" s="11" customFormat="1" ht="18.899999999999999" customHeight="1" x14ac:dyDescent="0.25">
      <c r="A40" s="398">
        <v>34</v>
      </c>
      <c r="B40" s="103"/>
      <c r="C40" s="103"/>
      <c r="D40" s="104"/>
      <c r="E40" s="411"/>
      <c r="F40" s="625"/>
      <c r="G40" s="663"/>
      <c r="H40" s="395" t="e">
        <f>IF(AND(O40="",#REF!&gt;0,#REF!&lt;5),I40,)</f>
        <v>#REF!</v>
      </c>
      <c r="I40" s="393" t="str">
        <f>IF(D40="","ZZZ9",IF(AND(#REF!&gt;0,#REF!&lt;5),D40&amp;#REF!,D40&amp;"9"))</f>
        <v>ZZZ9</v>
      </c>
      <c r="J40" s="397">
        <f t="shared" si="1"/>
        <v>999</v>
      </c>
      <c r="K40" s="393">
        <f t="shared" si="2"/>
        <v>999</v>
      </c>
      <c r="L40" s="382"/>
      <c r="M40" s="105"/>
      <c r="N40" s="129">
        <f t="shared" si="0"/>
        <v>999</v>
      </c>
      <c r="O40" s="105"/>
    </row>
    <row r="41" spans="1:15" s="11" customFormat="1" ht="18.899999999999999" customHeight="1" x14ac:dyDescent="0.25">
      <c r="A41" s="398">
        <v>35</v>
      </c>
      <c r="B41" s="103"/>
      <c r="C41" s="103"/>
      <c r="D41" s="104"/>
      <c r="E41" s="411"/>
      <c r="F41" s="625"/>
      <c r="G41" s="663"/>
      <c r="H41" s="395" t="e">
        <f>IF(AND(O41="",#REF!&gt;0,#REF!&lt;5),I41,)</f>
        <v>#REF!</v>
      </c>
      <c r="I41" s="393" t="str">
        <f>IF(D41="","ZZZ9",IF(AND(#REF!&gt;0,#REF!&lt;5),D41&amp;#REF!,D41&amp;"9"))</f>
        <v>ZZZ9</v>
      </c>
      <c r="J41" s="397">
        <f t="shared" si="1"/>
        <v>999</v>
      </c>
      <c r="K41" s="393">
        <f t="shared" si="2"/>
        <v>999</v>
      </c>
      <c r="L41" s="382"/>
      <c r="M41" s="105"/>
      <c r="N41" s="129">
        <f t="shared" si="0"/>
        <v>999</v>
      </c>
      <c r="O41" s="105"/>
    </row>
    <row r="42" spans="1:15" s="11" customFormat="1" ht="18.899999999999999" customHeight="1" x14ac:dyDescent="0.25">
      <c r="A42" s="398">
        <v>36</v>
      </c>
      <c r="B42" s="103"/>
      <c r="C42" s="103"/>
      <c r="D42" s="104"/>
      <c r="E42" s="411"/>
      <c r="F42" s="625"/>
      <c r="G42" s="663"/>
      <c r="H42" s="395" t="e">
        <f>IF(AND(O42="",#REF!&gt;0,#REF!&lt;5),I42,)</f>
        <v>#REF!</v>
      </c>
      <c r="I42" s="393" t="str">
        <f>IF(D42="","ZZZ9",IF(AND(#REF!&gt;0,#REF!&lt;5),D42&amp;#REF!,D42&amp;"9"))</f>
        <v>ZZZ9</v>
      </c>
      <c r="J42" s="397">
        <f t="shared" si="1"/>
        <v>999</v>
      </c>
      <c r="K42" s="393">
        <f t="shared" si="2"/>
        <v>999</v>
      </c>
      <c r="L42" s="382"/>
      <c r="M42" s="105"/>
      <c r="N42" s="129">
        <f t="shared" si="0"/>
        <v>999</v>
      </c>
      <c r="O42" s="105"/>
    </row>
    <row r="43" spans="1:15" s="11" customFormat="1" ht="18.899999999999999" customHeight="1" x14ac:dyDescent="0.25">
      <c r="A43" s="398">
        <v>37</v>
      </c>
      <c r="B43" s="103"/>
      <c r="C43" s="103"/>
      <c r="D43" s="104"/>
      <c r="E43" s="411"/>
      <c r="F43" s="625"/>
      <c r="G43" s="663"/>
      <c r="H43" s="395" t="e">
        <f>IF(AND(O43="",#REF!&gt;0,#REF!&lt;5),I43,)</f>
        <v>#REF!</v>
      </c>
      <c r="I43" s="393" t="str">
        <f>IF(D43="","ZZZ9",IF(AND(#REF!&gt;0,#REF!&lt;5),D43&amp;#REF!,D43&amp;"9"))</f>
        <v>ZZZ9</v>
      </c>
      <c r="J43" s="397">
        <f t="shared" si="1"/>
        <v>999</v>
      </c>
      <c r="K43" s="393">
        <f t="shared" si="2"/>
        <v>999</v>
      </c>
      <c r="L43" s="382"/>
      <c r="M43" s="105"/>
      <c r="N43" s="129">
        <f t="shared" si="0"/>
        <v>999</v>
      </c>
      <c r="O43" s="105"/>
    </row>
    <row r="44" spans="1:15" s="11" customFormat="1" ht="18.899999999999999" customHeight="1" x14ac:dyDescent="0.25">
      <c r="A44" s="398">
        <v>38</v>
      </c>
      <c r="B44" s="103"/>
      <c r="C44" s="103"/>
      <c r="D44" s="104"/>
      <c r="E44" s="411"/>
      <c r="F44" s="625"/>
      <c r="G44" s="663"/>
      <c r="H44" s="395" t="e">
        <f>IF(AND(O44="",#REF!&gt;0,#REF!&lt;5),I44,)</f>
        <v>#REF!</v>
      </c>
      <c r="I44" s="393" t="str">
        <f>IF(D44="","ZZZ9",IF(AND(#REF!&gt;0,#REF!&lt;5),D44&amp;#REF!,D44&amp;"9"))</f>
        <v>ZZZ9</v>
      </c>
      <c r="J44" s="397">
        <f t="shared" si="1"/>
        <v>999</v>
      </c>
      <c r="K44" s="393">
        <f t="shared" si="2"/>
        <v>999</v>
      </c>
      <c r="L44" s="382"/>
      <c r="M44" s="105"/>
      <c r="N44" s="129">
        <f t="shared" si="0"/>
        <v>999</v>
      </c>
      <c r="O44" s="105"/>
    </row>
    <row r="45" spans="1:15" s="11" customFormat="1" ht="18.899999999999999" customHeight="1" x14ac:dyDescent="0.25">
      <c r="A45" s="398">
        <v>39</v>
      </c>
      <c r="B45" s="103"/>
      <c r="C45" s="103"/>
      <c r="D45" s="104"/>
      <c r="E45" s="411"/>
      <c r="F45" s="625"/>
      <c r="G45" s="663"/>
      <c r="H45" s="395" t="e">
        <f>IF(AND(O45="",#REF!&gt;0,#REF!&lt;5),I45,)</f>
        <v>#REF!</v>
      </c>
      <c r="I45" s="393" t="str">
        <f>IF(D45="","ZZZ9",IF(AND(#REF!&gt;0,#REF!&lt;5),D45&amp;#REF!,D45&amp;"9"))</f>
        <v>ZZZ9</v>
      </c>
      <c r="J45" s="397">
        <f t="shared" si="1"/>
        <v>999</v>
      </c>
      <c r="K45" s="393">
        <f t="shared" si="2"/>
        <v>999</v>
      </c>
      <c r="L45" s="382"/>
      <c r="M45" s="105"/>
      <c r="N45" s="129">
        <f t="shared" si="0"/>
        <v>999</v>
      </c>
      <c r="O45" s="105"/>
    </row>
    <row r="46" spans="1:15" s="11" customFormat="1" ht="18.899999999999999" customHeight="1" x14ac:dyDescent="0.25">
      <c r="A46" s="398">
        <v>40</v>
      </c>
      <c r="B46" s="103"/>
      <c r="C46" s="103"/>
      <c r="D46" s="104"/>
      <c r="E46" s="411"/>
      <c r="F46" s="625"/>
      <c r="G46" s="663"/>
      <c r="H46" s="395" t="e">
        <f>IF(AND(O46="",#REF!&gt;0,#REF!&lt;5),I46,)</f>
        <v>#REF!</v>
      </c>
      <c r="I46" s="393" t="str">
        <f>IF(D46="","ZZZ9",IF(AND(#REF!&gt;0,#REF!&lt;5),D46&amp;#REF!,D46&amp;"9"))</f>
        <v>ZZZ9</v>
      </c>
      <c r="J46" s="397">
        <f t="shared" si="1"/>
        <v>999</v>
      </c>
      <c r="K46" s="393">
        <f t="shared" si="2"/>
        <v>999</v>
      </c>
      <c r="L46" s="382"/>
      <c r="M46" s="105"/>
      <c r="N46" s="129">
        <f t="shared" si="0"/>
        <v>999</v>
      </c>
      <c r="O46" s="105"/>
    </row>
    <row r="47" spans="1:15" s="11" customFormat="1" ht="18.899999999999999" customHeight="1" x14ac:dyDescent="0.25">
      <c r="A47" s="398">
        <v>41</v>
      </c>
      <c r="B47" s="103"/>
      <c r="C47" s="103"/>
      <c r="D47" s="104"/>
      <c r="E47" s="411"/>
      <c r="F47" s="625"/>
      <c r="G47" s="663"/>
      <c r="H47" s="395" t="e">
        <f>IF(AND(O47="",#REF!&gt;0,#REF!&lt;5),I47,)</f>
        <v>#REF!</v>
      </c>
      <c r="I47" s="393" t="str">
        <f>IF(D47="","ZZZ9",IF(AND(#REF!&gt;0,#REF!&lt;5),D47&amp;#REF!,D47&amp;"9"))</f>
        <v>ZZZ9</v>
      </c>
      <c r="J47" s="397">
        <f t="shared" si="1"/>
        <v>999</v>
      </c>
      <c r="K47" s="393">
        <f t="shared" si="2"/>
        <v>999</v>
      </c>
      <c r="L47" s="382"/>
      <c r="M47" s="105"/>
      <c r="N47" s="129">
        <f t="shared" si="0"/>
        <v>999</v>
      </c>
      <c r="O47" s="105"/>
    </row>
    <row r="48" spans="1:15" s="11" customFormat="1" ht="18.899999999999999" customHeight="1" x14ac:dyDescent="0.25">
      <c r="A48" s="398">
        <v>42</v>
      </c>
      <c r="B48" s="103"/>
      <c r="C48" s="103"/>
      <c r="D48" s="104"/>
      <c r="E48" s="411"/>
      <c r="F48" s="625"/>
      <c r="G48" s="663"/>
      <c r="H48" s="395" t="e">
        <f>IF(AND(O48="",#REF!&gt;0,#REF!&lt;5),I48,)</f>
        <v>#REF!</v>
      </c>
      <c r="I48" s="393" t="str">
        <f>IF(D48="","ZZZ9",IF(AND(#REF!&gt;0,#REF!&lt;5),D48&amp;#REF!,D48&amp;"9"))</f>
        <v>ZZZ9</v>
      </c>
      <c r="J48" s="397">
        <f t="shared" si="1"/>
        <v>999</v>
      </c>
      <c r="K48" s="393">
        <f t="shared" si="2"/>
        <v>999</v>
      </c>
      <c r="L48" s="382"/>
      <c r="M48" s="105"/>
      <c r="N48" s="129">
        <f t="shared" si="0"/>
        <v>999</v>
      </c>
      <c r="O48" s="105"/>
    </row>
    <row r="49" spans="1:15" s="11" customFormat="1" ht="18.899999999999999" customHeight="1" x14ac:dyDescent="0.25">
      <c r="A49" s="398">
        <v>43</v>
      </c>
      <c r="B49" s="103"/>
      <c r="C49" s="103"/>
      <c r="D49" s="104"/>
      <c r="E49" s="411"/>
      <c r="F49" s="625"/>
      <c r="G49" s="663"/>
      <c r="H49" s="395" t="e">
        <f>IF(AND(O49="",#REF!&gt;0,#REF!&lt;5),I49,)</f>
        <v>#REF!</v>
      </c>
      <c r="I49" s="393" t="str">
        <f>IF(D49="","ZZZ9",IF(AND(#REF!&gt;0,#REF!&lt;5),D49&amp;#REF!,D49&amp;"9"))</f>
        <v>ZZZ9</v>
      </c>
      <c r="J49" s="397">
        <f t="shared" si="1"/>
        <v>999</v>
      </c>
      <c r="K49" s="393">
        <f t="shared" si="2"/>
        <v>999</v>
      </c>
      <c r="L49" s="382"/>
      <c r="M49" s="105"/>
      <c r="N49" s="129">
        <f t="shared" si="0"/>
        <v>999</v>
      </c>
      <c r="O49" s="105"/>
    </row>
    <row r="50" spans="1:15" s="11" customFormat="1" ht="18.899999999999999" customHeight="1" x14ac:dyDescent="0.25">
      <c r="A50" s="398">
        <v>44</v>
      </c>
      <c r="B50" s="103"/>
      <c r="C50" s="103"/>
      <c r="D50" s="104"/>
      <c r="E50" s="411"/>
      <c r="F50" s="625"/>
      <c r="G50" s="663"/>
      <c r="H50" s="395" t="e">
        <f>IF(AND(O50="",#REF!&gt;0,#REF!&lt;5),I50,)</f>
        <v>#REF!</v>
      </c>
      <c r="I50" s="393" t="str">
        <f>IF(D50="","ZZZ9",IF(AND(#REF!&gt;0,#REF!&lt;5),D50&amp;#REF!,D50&amp;"9"))</f>
        <v>ZZZ9</v>
      </c>
      <c r="J50" s="397">
        <f t="shared" si="1"/>
        <v>999</v>
      </c>
      <c r="K50" s="393">
        <f t="shared" si="2"/>
        <v>999</v>
      </c>
      <c r="L50" s="382"/>
      <c r="M50" s="105"/>
      <c r="N50" s="129">
        <f t="shared" si="0"/>
        <v>999</v>
      </c>
      <c r="O50" s="105"/>
    </row>
    <row r="51" spans="1:15" s="11" customFormat="1" ht="18.899999999999999" customHeight="1" x14ac:dyDescent="0.25">
      <c r="A51" s="398">
        <v>45</v>
      </c>
      <c r="B51" s="103"/>
      <c r="C51" s="103"/>
      <c r="D51" s="104"/>
      <c r="E51" s="411"/>
      <c r="F51" s="625"/>
      <c r="G51" s="663"/>
      <c r="H51" s="395" t="e">
        <f>IF(AND(O51="",#REF!&gt;0,#REF!&lt;5),I51,)</f>
        <v>#REF!</v>
      </c>
      <c r="I51" s="393" t="str">
        <f>IF(D51="","ZZZ9",IF(AND(#REF!&gt;0,#REF!&lt;5),D51&amp;#REF!,D51&amp;"9"))</f>
        <v>ZZZ9</v>
      </c>
      <c r="J51" s="397">
        <f t="shared" si="1"/>
        <v>999</v>
      </c>
      <c r="K51" s="393">
        <f t="shared" si="2"/>
        <v>999</v>
      </c>
      <c r="L51" s="382"/>
      <c r="M51" s="105"/>
      <c r="N51" s="129">
        <f t="shared" si="0"/>
        <v>999</v>
      </c>
      <c r="O51" s="105"/>
    </row>
    <row r="52" spans="1:15" s="11" customFormat="1" ht="18.899999999999999" customHeight="1" x14ac:dyDescent="0.25">
      <c r="A52" s="398">
        <v>46</v>
      </c>
      <c r="B52" s="103"/>
      <c r="C52" s="103"/>
      <c r="D52" s="104"/>
      <c r="E52" s="411"/>
      <c r="F52" s="625"/>
      <c r="G52" s="663"/>
      <c r="H52" s="395" t="e">
        <f>IF(AND(O52="",#REF!&gt;0,#REF!&lt;5),I52,)</f>
        <v>#REF!</v>
      </c>
      <c r="I52" s="393" t="str">
        <f>IF(D52="","ZZZ9",IF(AND(#REF!&gt;0,#REF!&lt;5),D52&amp;#REF!,D52&amp;"9"))</f>
        <v>ZZZ9</v>
      </c>
      <c r="J52" s="397">
        <f t="shared" si="1"/>
        <v>999</v>
      </c>
      <c r="K52" s="393">
        <f t="shared" si="2"/>
        <v>999</v>
      </c>
      <c r="L52" s="382"/>
      <c r="M52" s="105"/>
      <c r="N52" s="129">
        <f t="shared" si="0"/>
        <v>999</v>
      </c>
      <c r="O52" s="105"/>
    </row>
    <row r="53" spans="1:15" s="11" customFormat="1" ht="18.899999999999999" customHeight="1" x14ac:dyDescent="0.25">
      <c r="A53" s="398">
        <v>47</v>
      </c>
      <c r="B53" s="103"/>
      <c r="C53" s="103"/>
      <c r="D53" s="104"/>
      <c r="E53" s="411"/>
      <c r="F53" s="625"/>
      <c r="G53" s="663"/>
      <c r="H53" s="395" t="e">
        <f>IF(AND(O53="",#REF!&gt;0,#REF!&lt;5),I53,)</f>
        <v>#REF!</v>
      </c>
      <c r="I53" s="393" t="str">
        <f>IF(D53="","ZZZ9",IF(AND(#REF!&gt;0,#REF!&lt;5),D53&amp;#REF!,D53&amp;"9"))</f>
        <v>ZZZ9</v>
      </c>
      <c r="J53" s="397">
        <f t="shared" si="1"/>
        <v>999</v>
      </c>
      <c r="K53" s="393">
        <f t="shared" si="2"/>
        <v>999</v>
      </c>
      <c r="L53" s="382"/>
      <c r="M53" s="105"/>
      <c r="N53" s="129">
        <f t="shared" si="0"/>
        <v>999</v>
      </c>
      <c r="O53" s="105"/>
    </row>
    <row r="54" spans="1:15" s="11" customFormat="1" ht="18.899999999999999" customHeight="1" x14ac:dyDescent="0.25">
      <c r="A54" s="398">
        <v>48</v>
      </c>
      <c r="B54" s="103"/>
      <c r="C54" s="103"/>
      <c r="D54" s="104"/>
      <c r="E54" s="411"/>
      <c r="F54" s="625"/>
      <c r="G54" s="663"/>
      <c r="H54" s="395" t="e">
        <f>IF(AND(O54="",#REF!&gt;0,#REF!&lt;5),I54,)</f>
        <v>#REF!</v>
      </c>
      <c r="I54" s="393" t="str">
        <f>IF(D54="","ZZZ9",IF(AND(#REF!&gt;0,#REF!&lt;5),D54&amp;#REF!,D54&amp;"9"))</f>
        <v>ZZZ9</v>
      </c>
      <c r="J54" s="397">
        <f t="shared" si="1"/>
        <v>999</v>
      </c>
      <c r="K54" s="393">
        <f t="shared" si="2"/>
        <v>999</v>
      </c>
      <c r="L54" s="382"/>
      <c r="M54" s="105"/>
      <c r="N54" s="129">
        <f t="shared" si="0"/>
        <v>999</v>
      </c>
      <c r="O54" s="105"/>
    </row>
    <row r="55" spans="1:15" s="11" customFormat="1" ht="18.899999999999999" customHeight="1" x14ac:dyDescent="0.25">
      <c r="A55" s="398">
        <v>49</v>
      </c>
      <c r="B55" s="103"/>
      <c r="C55" s="103"/>
      <c r="D55" s="104"/>
      <c r="E55" s="411"/>
      <c r="F55" s="625"/>
      <c r="G55" s="663"/>
      <c r="H55" s="395" t="e">
        <f>IF(AND(O55="",#REF!&gt;0,#REF!&lt;5),I55,)</f>
        <v>#REF!</v>
      </c>
      <c r="I55" s="393" t="str">
        <f>IF(D55="","ZZZ9",IF(AND(#REF!&gt;0,#REF!&lt;5),D55&amp;#REF!,D55&amp;"9"))</f>
        <v>ZZZ9</v>
      </c>
      <c r="J55" s="397">
        <f t="shared" si="1"/>
        <v>999</v>
      </c>
      <c r="K55" s="393">
        <f t="shared" si="2"/>
        <v>999</v>
      </c>
      <c r="L55" s="382"/>
      <c r="M55" s="105"/>
      <c r="N55" s="129">
        <f t="shared" si="0"/>
        <v>999</v>
      </c>
      <c r="O55" s="105"/>
    </row>
    <row r="56" spans="1:15" s="11" customFormat="1" ht="18.899999999999999" customHeight="1" x14ac:dyDescent="0.25">
      <c r="A56" s="398">
        <v>50</v>
      </c>
      <c r="B56" s="103"/>
      <c r="C56" s="103"/>
      <c r="D56" s="104"/>
      <c r="E56" s="411"/>
      <c r="F56" s="625"/>
      <c r="G56" s="663"/>
      <c r="H56" s="395" t="e">
        <f>IF(AND(O56="",#REF!&gt;0,#REF!&lt;5),I56,)</f>
        <v>#REF!</v>
      </c>
      <c r="I56" s="393" t="str">
        <f>IF(D56="","ZZZ9",IF(AND(#REF!&gt;0,#REF!&lt;5),D56&amp;#REF!,D56&amp;"9"))</f>
        <v>ZZZ9</v>
      </c>
      <c r="J56" s="397">
        <f t="shared" si="1"/>
        <v>999</v>
      </c>
      <c r="K56" s="393">
        <f t="shared" si="2"/>
        <v>999</v>
      </c>
      <c r="L56" s="382"/>
      <c r="M56" s="105"/>
      <c r="N56" s="129">
        <f t="shared" si="0"/>
        <v>999</v>
      </c>
      <c r="O56" s="105"/>
    </row>
    <row r="57" spans="1:15" s="11" customFormat="1" ht="18.899999999999999" customHeight="1" x14ac:dyDescent="0.25">
      <c r="A57" s="398">
        <v>51</v>
      </c>
      <c r="B57" s="103"/>
      <c r="C57" s="103"/>
      <c r="D57" s="104"/>
      <c r="E57" s="411"/>
      <c r="F57" s="625"/>
      <c r="G57" s="663"/>
      <c r="H57" s="395" t="e">
        <f>IF(AND(O57="",#REF!&gt;0,#REF!&lt;5),I57,)</f>
        <v>#REF!</v>
      </c>
      <c r="I57" s="393" t="str">
        <f>IF(D57="","ZZZ9",IF(AND(#REF!&gt;0,#REF!&lt;5),D57&amp;#REF!,D57&amp;"9"))</f>
        <v>ZZZ9</v>
      </c>
      <c r="J57" s="397">
        <f t="shared" si="1"/>
        <v>999</v>
      </c>
      <c r="K57" s="393">
        <f t="shared" si="2"/>
        <v>999</v>
      </c>
      <c r="L57" s="382"/>
      <c r="M57" s="105"/>
      <c r="N57" s="129">
        <f t="shared" si="0"/>
        <v>999</v>
      </c>
      <c r="O57" s="105"/>
    </row>
    <row r="58" spans="1:15" s="11" customFormat="1" ht="18.899999999999999" customHeight="1" x14ac:dyDescent="0.25">
      <c r="A58" s="398">
        <v>52</v>
      </c>
      <c r="B58" s="103"/>
      <c r="C58" s="103"/>
      <c r="D58" s="104"/>
      <c r="E58" s="411"/>
      <c r="F58" s="625"/>
      <c r="G58" s="663"/>
      <c r="H58" s="395" t="e">
        <f>IF(AND(O58="",#REF!&gt;0,#REF!&lt;5),I58,)</f>
        <v>#REF!</v>
      </c>
      <c r="I58" s="393" t="str">
        <f>IF(D58="","ZZZ9",IF(AND(#REF!&gt;0,#REF!&lt;5),D58&amp;#REF!,D58&amp;"9"))</f>
        <v>ZZZ9</v>
      </c>
      <c r="J58" s="397">
        <f t="shared" si="1"/>
        <v>999</v>
      </c>
      <c r="K58" s="393">
        <f t="shared" si="2"/>
        <v>999</v>
      </c>
      <c r="L58" s="382"/>
      <c r="M58" s="105"/>
      <c r="N58" s="129">
        <f t="shared" si="0"/>
        <v>999</v>
      </c>
      <c r="O58" s="105"/>
    </row>
    <row r="59" spans="1:15" s="11" customFormat="1" ht="18.899999999999999" customHeight="1" x14ac:dyDescent="0.25">
      <c r="A59" s="398">
        <v>53</v>
      </c>
      <c r="B59" s="103"/>
      <c r="C59" s="103"/>
      <c r="D59" s="104"/>
      <c r="E59" s="411"/>
      <c r="F59" s="625"/>
      <c r="G59" s="663"/>
      <c r="H59" s="395" t="e">
        <f>IF(AND(O59="",#REF!&gt;0,#REF!&lt;5),I59,)</f>
        <v>#REF!</v>
      </c>
      <c r="I59" s="393" t="str">
        <f>IF(D59="","ZZZ9",IF(AND(#REF!&gt;0,#REF!&lt;5),D59&amp;#REF!,D59&amp;"9"))</f>
        <v>ZZZ9</v>
      </c>
      <c r="J59" s="397">
        <f t="shared" si="1"/>
        <v>999</v>
      </c>
      <c r="K59" s="393">
        <f t="shared" si="2"/>
        <v>999</v>
      </c>
      <c r="L59" s="382"/>
      <c r="M59" s="105"/>
      <c r="N59" s="129">
        <f t="shared" si="0"/>
        <v>999</v>
      </c>
      <c r="O59" s="105"/>
    </row>
    <row r="60" spans="1:15" s="11" customFormat="1" ht="18.899999999999999" customHeight="1" x14ac:dyDescent="0.25">
      <c r="A60" s="398">
        <v>54</v>
      </c>
      <c r="B60" s="103"/>
      <c r="C60" s="103"/>
      <c r="D60" s="104"/>
      <c r="E60" s="411"/>
      <c r="F60" s="625"/>
      <c r="G60" s="663"/>
      <c r="H60" s="395" t="e">
        <f>IF(AND(O60="",#REF!&gt;0,#REF!&lt;5),I60,)</f>
        <v>#REF!</v>
      </c>
      <c r="I60" s="393" t="str">
        <f>IF(D60="","ZZZ9",IF(AND(#REF!&gt;0,#REF!&lt;5),D60&amp;#REF!,D60&amp;"9"))</f>
        <v>ZZZ9</v>
      </c>
      <c r="J60" s="397">
        <f t="shared" si="1"/>
        <v>999</v>
      </c>
      <c r="K60" s="393">
        <f t="shared" si="2"/>
        <v>999</v>
      </c>
      <c r="L60" s="382"/>
      <c r="M60" s="105"/>
      <c r="N60" s="129">
        <f t="shared" si="0"/>
        <v>999</v>
      </c>
      <c r="O60" s="105"/>
    </row>
    <row r="61" spans="1:15" s="11" customFormat="1" ht="18.899999999999999" customHeight="1" x14ac:dyDescent="0.25">
      <c r="A61" s="398">
        <v>55</v>
      </c>
      <c r="B61" s="103"/>
      <c r="C61" s="103"/>
      <c r="D61" s="104"/>
      <c r="E61" s="411"/>
      <c r="F61" s="625"/>
      <c r="G61" s="663"/>
      <c r="H61" s="395" t="e">
        <f>IF(AND(O61="",#REF!&gt;0,#REF!&lt;5),I61,)</f>
        <v>#REF!</v>
      </c>
      <c r="I61" s="393" t="str">
        <f>IF(D61="","ZZZ9",IF(AND(#REF!&gt;0,#REF!&lt;5),D61&amp;#REF!,D61&amp;"9"))</f>
        <v>ZZZ9</v>
      </c>
      <c r="J61" s="397">
        <f t="shared" si="1"/>
        <v>999</v>
      </c>
      <c r="K61" s="393">
        <f t="shared" si="2"/>
        <v>999</v>
      </c>
      <c r="L61" s="382"/>
      <c r="M61" s="105"/>
      <c r="N61" s="129">
        <f t="shared" si="0"/>
        <v>999</v>
      </c>
      <c r="O61" s="105"/>
    </row>
    <row r="62" spans="1:15" s="11" customFormat="1" ht="18.899999999999999" customHeight="1" x14ac:dyDescent="0.25">
      <c r="A62" s="398">
        <v>56</v>
      </c>
      <c r="B62" s="103"/>
      <c r="C62" s="103"/>
      <c r="D62" s="104"/>
      <c r="E62" s="411"/>
      <c r="F62" s="625"/>
      <c r="G62" s="663"/>
      <c r="H62" s="395" t="e">
        <f>IF(AND(O62="",#REF!&gt;0,#REF!&lt;5),I62,)</f>
        <v>#REF!</v>
      </c>
      <c r="I62" s="393" t="str">
        <f>IF(D62="","ZZZ9",IF(AND(#REF!&gt;0,#REF!&lt;5),D62&amp;#REF!,D62&amp;"9"))</f>
        <v>ZZZ9</v>
      </c>
      <c r="J62" s="397">
        <f t="shared" si="1"/>
        <v>999</v>
      </c>
      <c r="K62" s="393">
        <f t="shared" si="2"/>
        <v>999</v>
      </c>
      <c r="L62" s="382"/>
      <c r="M62" s="105"/>
      <c r="N62" s="129">
        <f t="shared" si="0"/>
        <v>999</v>
      </c>
      <c r="O62" s="105"/>
    </row>
    <row r="63" spans="1:15" s="11" customFormat="1" ht="18.899999999999999" customHeight="1" x14ac:dyDescent="0.25">
      <c r="A63" s="398">
        <v>57</v>
      </c>
      <c r="B63" s="103"/>
      <c r="C63" s="103"/>
      <c r="D63" s="104"/>
      <c r="E63" s="411"/>
      <c r="F63" s="625"/>
      <c r="G63" s="663"/>
      <c r="H63" s="395" t="e">
        <f>IF(AND(O63="",#REF!&gt;0,#REF!&lt;5),I63,)</f>
        <v>#REF!</v>
      </c>
      <c r="I63" s="393" t="str">
        <f>IF(D63="","ZZZ9",IF(AND(#REF!&gt;0,#REF!&lt;5),D63&amp;#REF!,D63&amp;"9"))</f>
        <v>ZZZ9</v>
      </c>
      <c r="J63" s="397">
        <f t="shared" si="1"/>
        <v>999</v>
      </c>
      <c r="K63" s="393">
        <f t="shared" si="2"/>
        <v>999</v>
      </c>
      <c r="L63" s="382"/>
      <c r="M63" s="105"/>
      <c r="N63" s="129">
        <f t="shared" si="0"/>
        <v>999</v>
      </c>
      <c r="O63" s="105"/>
    </row>
    <row r="64" spans="1:15" s="11" customFormat="1" ht="18.899999999999999" customHeight="1" x14ac:dyDescent="0.25">
      <c r="A64" s="398">
        <v>58</v>
      </c>
      <c r="B64" s="103"/>
      <c r="C64" s="103"/>
      <c r="D64" s="104"/>
      <c r="E64" s="411"/>
      <c r="F64" s="625"/>
      <c r="G64" s="663"/>
      <c r="H64" s="395" t="e">
        <f>IF(AND(O64="",#REF!&gt;0,#REF!&lt;5),I64,)</f>
        <v>#REF!</v>
      </c>
      <c r="I64" s="393" t="str">
        <f>IF(D64="","ZZZ9",IF(AND(#REF!&gt;0,#REF!&lt;5),D64&amp;#REF!,D64&amp;"9"))</f>
        <v>ZZZ9</v>
      </c>
      <c r="J64" s="397">
        <f t="shared" si="1"/>
        <v>999</v>
      </c>
      <c r="K64" s="393">
        <f t="shared" si="2"/>
        <v>999</v>
      </c>
      <c r="L64" s="382"/>
      <c r="M64" s="105"/>
      <c r="N64" s="129">
        <f t="shared" si="0"/>
        <v>999</v>
      </c>
      <c r="O64" s="105"/>
    </row>
    <row r="65" spans="1:15" s="11" customFormat="1" ht="18.899999999999999" customHeight="1" x14ac:dyDescent="0.25">
      <c r="A65" s="398">
        <v>59</v>
      </c>
      <c r="B65" s="103"/>
      <c r="C65" s="103"/>
      <c r="D65" s="104"/>
      <c r="E65" s="411"/>
      <c r="F65" s="625"/>
      <c r="G65" s="663"/>
      <c r="H65" s="395" t="e">
        <f>IF(AND(O65="",#REF!&gt;0,#REF!&lt;5),I65,)</f>
        <v>#REF!</v>
      </c>
      <c r="I65" s="393" t="str">
        <f>IF(D65="","ZZZ9",IF(AND(#REF!&gt;0,#REF!&lt;5),D65&amp;#REF!,D65&amp;"9"))</f>
        <v>ZZZ9</v>
      </c>
      <c r="J65" s="397">
        <f t="shared" si="1"/>
        <v>999</v>
      </c>
      <c r="K65" s="393">
        <f t="shared" si="2"/>
        <v>999</v>
      </c>
      <c r="L65" s="382"/>
      <c r="M65" s="105"/>
      <c r="N65" s="129">
        <f t="shared" si="0"/>
        <v>999</v>
      </c>
      <c r="O65" s="105"/>
    </row>
    <row r="66" spans="1:15" s="11" customFormat="1" ht="18.899999999999999" customHeight="1" x14ac:dyDescent="0.25">
      <c r="A66" s="398">
        <v>60</v>
      </c>
      <c r="B66" s="103"/>
      <c r="C66" s="103"/>
      <c r="D66" s="104"/>
      <c r="E66" s="411"/>
      <c r="F66" s="625"/>
      <c r="G66" s="663"/>
      <c r="H66" s="395" t="e">
        <f>IF(AND(O66="",#REF!&gt;0,#REF!&lt;5),I66,)</f>
        <v>#REF!</v>
      </c>
      <c r="I66" s="393" t="str">
        <f>IF(D66="","ZZZ9",IF(AND(#REF!&gt;0,#REF!&lt;5),D66&amp;#REF!,D66&amp;"9"))</f>
        <v>ZZZ9</v>
      </c>
      <c r="J66" s="397">
        <f t="shared" si="1"/>
        <v>999</v>
      </c>
      <c r="K66" s="393">
        <f t="shared" si="2"/>
        <v>999</v>
      </c>
      <c r="L66" s="382"/>
      <c r="M66" s="105"/>
      <c r="N66" s="129">
        <f t="shared" si="0"/>
        <v>999</v>
      </c>
      <c r="O66" s="105"/>
    </row>
    <row r="67" spans="1:15" s="11" customFormat="1" ht="18.899999999999999" customHeight="1" x14ac:dyDescent="0.25">
      <c r="A67" s="398">
        <v>61</v>
      </c>
      <c r="B67" s="103"/>
      <c r="C67" s="103"/>
      <c r="D67" s="104"/>
      <c r="E67" s="411"/>
      <c r="F67" s="625"/>
      <c r="G67" s="663"/>
      <c r="H67" s="395" t="e">
        <f>IF(AND(O67="",#REF!&gt;0,#REF!&lt;5),I67,)</f>
        <v>#REF!</v>
      </c>
      <c r="I67" s="393" t="str">
        <f>IF(D67="","ZZZ9",IF(AND(#REF!&gt;0,#REF!&lt;5),D67&amp;#REF!,D67&amp;"9"))</f>
        <v>ZZZ9</v>
      </c>
      <c r="J67" s="397">
        <f t="shared" si="1"/>
        <v>999</v>
      </c>
      <c r="K67" s="393">
        <f t="shared" si="2"/>
        <v>999</v>
      </c>
      <c r="L67" s="382"/>
      <c r="M67" s="105"/>
      <c r="N67" s="129">
        <f t="shared" si="0"/>
        <v>999</v>
      </c>
      <c r="O67" s="105"/>
    </row>
    <row r="68" spans="1:15" s="11" customFormat="1" ht="18.899999999999999" customHeight="1" x14ac:dyDescent="0.25">
      <c r="A68" s="398">
        <v>62</v>
      </c>
      <c r="B68" s="103"/>
      <c r="C68" s="103"/>
      <c r="D68" s="104"/>
      <c r="E68" s="411"/>
      <c r="F68" s="625"/>
      <c r="G68" s="663"/>
      <c r="H68" s="395" t="e">
        <f>IF(AND(O68="",#REF!&gt;0,#REF!&lt;5),I68,)</f>
        <v>#REF!</v>
      </c>
      <c r="I68" s="393" t="str">
        <f>IF(D68="","ZZZ9",IF(AND(#REF!&gt;0,#REF!&lt;5),D68&amp;#REF!,D68&amp;"9"))</f>
        <v>ZZZ9</v>
      </c>
      <c r="J68" s="397">
        <f t="shared" si="1"/>
        <v>999</v>
      </c>
      <c r="K68" s="393">
        <f t="shared" si="2"/>
        <v>999</v>
      </c>
      <c r="L68" s="382"/>
      <c r="M68" s="105"/>
      <c r="N68" s="129">
        <f t="shared" si="0"/>
        <v>999</v>
      </c>
      <c r="O68" s="105"/>
    </row>
    <row r="69" spans="1:15" s="11" customFormat="1" ht="18.899999999999999" customHeight="1" x14ac:dyDescent="0.25">
      <c r="A69" s="398">
        <v>63</v>
      </c>
      <c r="B69" s="103"/>
      <c r="C69" s="103"/>
      <c r="D69" s="104"/>
      <c r="E69" s="411"/>
      <c r="F69" s="625"/>
      <c r="G69" s="663"/>
      <c r="H69" s="395" t="e">
        <f>IF(AND(O69="",#REF!&gt;0,#REF!&lt;5),I69,)</f>
        <v>#REF!</v>
      </c>
      <c r="I69" s="393" t="str">
        <f>IF(D69="","ZZZ9",IF(AND(#REF!&gt;0,#REF!&lt;5),D69&amp;#REF!,D69&amp;"9"))</f>
        <v>ZZZ9</v>
      </c>
      <c r="J69" s="397">
        <f t="shared" si="1"/>
        <v>999</v>
      </c>
      <c r="K69" s="393">
        <f t="shared" si="2"/>
        <v>999</v>
      </c>
      <c r="L69" s="382"/>
      <c r="M69" s="105"/>
      <c r="N69" s="129">
        <f t="shared" si="0"/>
        <v>999</v>
      </c>
      <c r="O69" s="105"/>
    </row>
    <row r="70" spans="1:15" s="11" customFormat="1" ht="18.899999999999999" customHeight="1" x14ac:dyDescent="0.25">
      <c r="A70" s="398">
        <v>64</v>
      </c>
      <c r="B70" s="103"/>
      <c r="C70" s="103"/>
      <c r="D70" s="104"/>
      <c r="E70" s="411"/>
      <c r="F70" s="625"/>
      <c r="G70" s="663"/>
      <c r="H70" s="395" t="e">
        <f>IF(AND(O70="",#REF!&gt;0,#REF!&lt;5),I70,)</f>
        <v>#REF!</v>
      </c>
      <c r="I70" s="393" t="str">
        <f>IF(D70="","ZZZ9",IF(AND(#REF!&gt;0,#REF!&lt;5),D70&amp;#REF!,D70&amp;"9"))</f>
        <v>ZZZ9</v>
      </c>
      <c r="J70" s="397">
        <f t="shared" si="1"/>
        <v>999</v>
      </c>
      <c r="K70" s="393">
        <f t="shared" si="2"/>
        <v>999</v>
      </c>
      <c r="L70" s="382"/>
      <c r="M70" s="105"/>
      <c r="N70" s="129">
        <f t="shared" si="0"/>
        <v>999</v>
      </c>
      <c r="O70" s="105"/>
    </row>
    <row r="71" spans="1:15" s="11" customFormat="1" ht="18.899999999999999" customHeight="1" x14ac:dyDescent="0.25">
      <c r="A71" s="398">
        <v>65</v>
      </c>
      <c r="B71" s="103"/>
      <c r="C71" s="103"/>
      <c r="D71" s="104"/>
      <c r="E71" s="411"/>
      <c r="F71" s="625"/>
      <c r="G71" s="663"/>
      <c r="H71" s="395" t="e">
        <f>IF(AND(O71="",#REF!&gt;0,#REF!&lt;5),I71,)</f>
        <v>#REF!</v>
      </c>
      <c r="I71" s="393" t="str">
        <f>IF(D71="","ZZZ9",IF(AND(#REF!&gt;0,#REF!&lt;5),D71&amp;#REF!,D71&amp;"9"))</f>
        <v>ZZZ9</v>
      </c>
      <c r="J71" s="397">
        <f t="shared" si="1"/>
        <v>999</v>
      </c>
      <c r="K71" s="393">
        <f t="shared" si="2"/>
        <v>999</v>
      </c>
      <c r="L71" s="382"/>
      <c r="M71" s="105"/>
      <c r="N71" s="129">
        <f t="shared" si="0"/>
        <v>999</v>
      </c>
      <c r="O71" s="105"/>
    </row>
    <row r="72" spans="1:15" s="11" customFormat="1" ht="18.899999999999999" customHeight="1" x14ac:dyDescent="0.25">
      <c r="A72" s="398">
        <v>66</v>
      </c>
      <c r="B72" s="103"/>
      <c r="C72" s="103"/>
      <c r="D72" s="104"/>
      <c r="E72" s="411"/>
      <c r="F72" s="625"/>
      <c r="G72" s="663"/>
      <c r="H72" s="395" t="e">
        <f>IF(AND(O72="",#REF!&gt;0,#REF!&lt;5),I72,)</f>
        <v>#REF!</v>
      </c>
      <c r="I72" s="393" t="str">
        <f>IF(D72="","ZZZ9",IF(AND(#REF!&gt;0,#REF!&lt;5),D72&amp;#REF!,D72&amp;"9"))</f>
        <v>ZZZ9</v>
      </c>
      <c r="J72" s="397">
        <f t="shared" si="1"/>
        <v>999</v>
      </c>
      <c r="K72" s="393">
        <f t="shared" si="2"/>
        <v>999</v>
      </c>
      <c r="L72" s="382"/>
      <c r="M72" s="105"/>
      <c r="N72" s="129">
        <f t="shared" si="0"/>
        <v>999</v>
      </c>
      <c r="O72" s="105"/>
    </row>
    <row r="73" spans="1:15" s="11" customFormat="1" ht="18.899999999999999" customHeight="1" x14ac:dyDescent="0.25">
      <c r="A73" s="398">
        <v>67</v>
      </c>
      <c r="B73" s="103"/>
      <c r="C73" s="103"/>
      <c r="D73" s="104"/>
      <c r="E73" s="411"/>
      <c r="F73" s="625"/>
      <c r="G73" s="663"/>
      <c r="H73" s="395" t="e">
        <f>IF(AND(O73="",#REF!&gt;0,#REF!&lt;5),I73,)</f>
        <v>#REF!</v>
      </c>
      <c r="I73" s="393" t="str">
        <f>IF(D73="","ZZZ9",IF(AND(#REF!&gt;0,#REF!&lt;5),D73&amp;#REF!,D73&amp;"9"))</f>
        <v>ZZZ9</v>
      </c>
      <c r="J73" s="397">
        <f t="shared" si="1"/>
        <v>999</v>
      </c>
      <c r="K73" s="393">
        <f t="shared" si="2"/>
        <v>999</v>
      </c>
      <c r="L73" s="382"/>
      <c r="M73" s="105"/>
      <c r="N73" s="129">
        <f t="shared" si="0"/>
        <v>999</v>
      </c>
      <c r="O73" s="105"/>
    </row>
    <row r="74" spans="1:15" s="11" customFormat="1" ht="18.899999999999999" customHeight="1" x14ac:dyDescent="0.25">
      <c r="A74" s="398">
        <v>68</v>
      </c>
      <c r="B74" s="103"/>
      <c r="C74" s="103"/>
      <c r="D74" s="104"/>
      <c r="E74" s="411"/>
      <c r="F74" s="625"/>
      <c r="G74" s="663"/>
      <c r="H74" s="395" t="e">
        <f>IF(AND(O74="",#REF!&gt;0,#REF!&lt;5),I74,)</f>
        <v>#REF!</v>
      </c>
      <c r="I74" s="393" t="str">
        <f>IF(D74="","ZZZ9",IF(AND(#REF!&gt;0,#REF!&lt;5),D74&amp;#REF!,D74&amp;"9"))</f>
        <v>ZZZ9</v>
      </c>
      <c r="J74" s="397">
        <f t="shared" si="1"/>
        <v>999</v>
      </c>
      <c r="K74" s="393">
        <f t="shared" si="2"/>
        <v>999</v>
      </c>
      <c r="L74" s="382"/>
      <c r="M74" s="105"/>
      <c r="N74" s="129">
        <f t="shared" si="0"/>
        <v>999</v>
      </c>
      <c r="O74" s="105"/>
    </row>
    <row r="75" spans="1:15" s="11" customFormat="1" ht="18.899999999999999" customHeight="1" x14ac:dyDescent="0.25">
      <c r="A75" s="398">
        <v>69</v>
      </c>
      <c r="B75" s="103"/>
      <c r="C75" s="103"/>
      <c r="D75" s="104"/>
      <c r="E75" s="411"/>
      <c r="F75" s="625"/>
      <c r="G75" s="663"/>
      <c r="H75" s="395" t="e">
        <f>IF(AND(O75="",#REF!&gt;0,#REF!&lt;5),I75,)</f>
        <v>#REF!</v>
      </c>
      <c r="I75" s="393" t="str">
        <f>IF(D75="","ZZZ9",IF(AND(#REF!&gt;0,#REF!&lt;5),D75&amp;#REF!,D75&amp;"9"))</f>
        <v>ZZZ9</v>
      </c>
      <c r="J75" s="397">
        <f t="shared" si="1"/>
        <v>999</v>
      </c>
      <c r="K75" s="393">
        <f t="shared" si="2"/>
        <v>999</v>
      </c>
      <c r="L75" s="382"/>
      <c r="M75" s="105"/>
      <c r="N75" s="129">
        <f t="shared" si="0"/>
        <v>999</v>
      </c>
      <c r="O75" s="105"/>
    </row>
    <row r="76" spans="1:15" s="11" customFormat="1" ht="18.899999999999999" customHeight="1" x14ac:dyDescent="0.25">
      <c r="A76" s="398">
        <v>70</v>
      </c>
      <c r="B76" s="103"/>
      <c r="C76" s="103"/>
      <c r="D76" s="104"/>
      <c r="E76" s="411"/>
      <c r="F76" s="625"/>
      <c r="G76" s="663"/>
      <c r="H76" s="395" t="e">
        <f>IF(AND(O76="",#REF!&gt;0,#REF!&lt;5),I76,)</f>
        <v>#REF!</v>
      </c>
      <c r="I76" s="393" t="str">
        <f>IF(D76="","ZZZ9",IF(AND(#REF!&gt;0,#REF!&lt;5),D76&amp;#REF!,D76&amp;"9"))</f>
        <v>ZZZ9</v>
      </c>
      <c r="J76" s="397">
        <f t="shared" si="1"/>
        <v>999</v>
      </c>
      <c r="K76" s="393">
        <f t="shared" si="2"/>
        <v>999</v>
      </c>
      <c r="L76" s="382"/>
      <c r="M76" s="105"/>
      <c r="N76" s="129">
        <f t="shared" si="0"/>
        <v>999</v>
      </c>
      <c r="O76" s="105"/>
    </row>
    <row r="77" spans="1:15" s="11" customFormat="1" ht="18.899999999999999" customHeight="1" x14ac:dyDescent="0.25">
      <c r="A77" s="398">
        <v>71</v>
      </c>
      <c r="B77" s="103"/>
      <c r="C77" s="103"/>
      <c r="D77" s="104"/>
      <c r="E77" s="411"/>
      <c r="F77" s="625"/>
      <c r="G77" s="663"/>
      <c r="H77" s="395" t="e">
        <f>IF(AND(O77="",#REF!&gt;0,#REF!&lt;5),I77,)</f>
        <v>#REF!</v>
      </c>
      <c r="I77" s="393" t="str">
        <f>IF(D77="","ZZZ9",IF(AND(#REF!&gt;0,#REF!&lt;5),D77&amp;#REF!,D77&amp;"9"))</f>
        <v>ZZZ9</v>
      </c>
      <c r="J77" s="397">
        <f t="shared" si="1"/>
        <v>999</v>
      </c>
      <c r="K77" s="393">
        <f t="shared" si="2"/>
        <v>999</v>
      </c>
      <c r="L77" s="382"/>
      <c r="M77" s="105"/>
      <c r="N77" s="129">
        <f t="shared" si="0"/>
        <v>999</v>
      </c>
      <c r="O77" s="105"/>
    </row>
    <row r="78" spans="1:15" s="11" customFormat="1" ht="18.899999999999999" customHeight="1" x14ac:dyDescent="0.25">
      <c r="A78" s="398">
        <v>72</v>
      </c>
      <c r="B78" s="103"/>
      <c r="C78" s="103"/>
      <c r="D78" s="104"/>
      <c r="E78" s="411"/>
      <c r="F78" s="625"/>
      <c r="G78" s="663"/>
      <c r="H78" s="395" t="e">
        <f>IF(AND(O78="",#REF!&gt;0,#REF!&lt;5),I78,)</f>
        <v>#REF!</v>
      </c>
      <c r="I78" s="393" t="str">
        <f>IF(D78="","ZZZ9",IF(AND(#REF!&gt;0,#REF!&lt;5),D78&amp;#REF!,D78&amp;"9"))</f>
        <v>ZZZ9</v>
      </c>
      <c r="J78" s="397">
        <f t="shared" si="1"/>
        <v>999</v>
      </c>
      <c r="K78" s="393">
        <f t="shared" si="2"/>
        <v>999</v>
      </c>
      <c r="L78" s="382"/>
      <c r="M78" s="105"/>
      <c r="N78" s="129">
        <f t="shared" si="0"/>
        <v>999</v>
      </c>
      <c r="O78" s="105"/>
    </row>
    <row r="79" spans="1:15" s="11" customFormat="1" ht="18.899999999999999" customHeight="1" x14ac:dyDescent="0.25">
      <c r="A79" s="398">
        <v>73</v>
      </c>
      <c r="B79" s="103"/>
      <c r="C79" s="103"/>
      <c r="D79" s="104"/>
      <c r="E79" s="411"/>
      <c r="F79" s="625"/>
      <c r="G79" s="663"/>
      <c r="H79" s="395" t="e">
        <f>IF(AND(O79="",#REF!&gt;0,#REF!&lt;5),I79,)</f>
        <v>#REF!</v>
      </c>
      <c r="I79" s="393" t="str">
        <f>IF(D79="","ZZZ9",IF(AND(#REF!&gt;0,#REF!&lt;5),D79&amp;#REF!,D79&amp;"9"))</f>
        <v>ZZZ9</v>
      </c>
      <c r="J79" s="397">
        <f t="shared" si="1"/>
        <v>999</v>
      </c>
      <c r="K79" s="393">
        <f t="shared" si="2"/>
        <v>999</v>
      </c>
      <c r="L79" s="382"/>
      <c r="M79" s="105"/>
      <c r="N79" s="129">
        <f t="shared" si="0"/>
        <v>999</v>
      </c>
      <c r="O79" s="105"/>
    </row>
    <row r="80" spans="1:15" s="11" customFormat="1" ht="18.899999999999999" customHeight="1" x14ac:dyDescent="0.25">
      <c r="A80" s="398">
        <v>74</v>
      </c>
      <c r="B80" s="103"/>
      <c r="C80" s="103"/>
      <c r="D80" s="104"/>
      <c r="E80" s="411"/>
      <c r="F80" s="625"/>
      <c r="G80" s="663"/>
      <c r="H80" s="395" t="e">
        <f>IF(AND(O80="",#REF!&gt;0,#REF!&lt;5),I80,)</f>
        <v>#REF!</v>
      </c>
      <c r="I80" s="393" t="str">
        <f>IF(D80="","ZZZ9",IF(AND(#REF!&gt;0,#REF!&lt;5),D80&amp;#REF!,D80&amp;"9"))</f>
        <v>ZZZ9</v>
      </c>
      <c r="J80" s="397">
        <f t="shared" si="1"/>
        <v>999</v>
      </c>
      <c r="K80" s="393">
        <f t="shared" si="2"/>
        <v>999</v>
      </c>
      <c r="L80" s="382"/>
      <c r="M80" s="105"/>
      <c r="N80" s="129">
        <f t="shared" si="0"/>
        <v>999</v>
      </c>
      <c r="O80" s="105"/>
    </row>
    <row r="81" spans="1:15" s="11" customFormat="1" ht="18.899999999999999" customHeight="1" x14ac:dyDescent="0.25">
      <c r="A81" s="398">
        <v>75</v>
      </c>
      <c r="B81" s="103"/>
      <c r="C81" s="103"/>
      <c r="D81" s="104"/>
      <c r="E81" s="411"/>
      <c r="F81" s="625"/>
      <c r="G81" s="663"/>
      <c r="H81" s="395" t="e">
        <f>IF(AND(O81="",#REF!&gt;0,#REF!&lt;5),I81,)</f>
        <v>#REF!</v>
      </c>
      <c r="I81" s="393" t="str">
        <f>IF(D81="","ZZZ9",IF(AND(#REF!&gt;0,#REF!&lt;5),D81&amp;#REF!,D81&amp;"9"))</f>
        <v>ZZZ9</v>
      </c>
      <c r="J81" s="397">
        <f t="shared" si="1"/>
        <v>999</v>
      </c>
      <c r="K81" s="393">
        <f t="shared" si="2"/>
        <v>999</v>
      </c>
      <c r="L81" s="382"/>
      <c r="M81" s="105"/>
      <c r="N81" s="129">
        <f t="shared" si="0"/>
        <v>999</v>
      </c>
      <c r="O81" s="105"/>
    </row>
    <row r="82" spans="1:15" s="11" customFormat="1" ht="18.899999999999999" customHeight="1" x14ac:dyDescent="0.25">
      <c r="A82" s="398">
        <v>76</v>
      </c>
      <c r="B82" s="103"/>
      <c r="C82" s="103"/>
      <c r="D82" s="104"/>
      <c r="E82" s="411"/>
      <c r="F82" s="625"/>
      <c r="G82" s="663"/>
      <c r="H82" s="395" t="e">
        <f>IF(AND(O82="",#REF!&gt;0,#REF!&lt;5),I82,)</f>
        <v>#REF!</v>
      </c>
      <c r="I82" s="393" t="str">
        <f>IF(D82="","ZZZ9",IF(AND(#REF!&gt;0,#REF!&lt;5),D82&amp;#REF!,D82&amp;"9"))</f>
        <v>ZZZ9</v>
      </c>
      <c r="J82" s="397">
        <f t="shared" si="1"/>
        <v>999</v>
      </c>
      <c r="K82" s="393">
        <f t="shared" si="2"/>
        <v>999</v>
      </c>
      <c r="L82" s="382"/>
      <c r="M82" s="105"/>
      <c r="N82" s="129">
        <f t="shared" si="0"/>
        <v>999</v>
      </c>
      <c r="O82" s="105"/>
    </row>
    <row r="83" spans="1:15" s="11" customFormat="1" ht="18.899999999999999" customHeight="1" x14ac:dyDescent="0.25">
      <c r="A83" s="398">
        <v>77</v>
      </c>
      <c r="B83" s="103"/>
      <c r="C83" s="103"/>
      <c r="D83" s="104"/>
      <c r="E83" s="411"/>
      <c r="F83" s="625"/>
      <c r="G83" s="663"/>
      <c r="H83" s="395" t="e">
        <f>IF(AND(O83="",#REF!&gt;0,#REF!&lt;5),I83,)</f>
        <v>#REF!</v>
      </c>
      <c r="I83" s="393" t="str">
        <f>IF(D83="","ZZZ9",IF(AND(#REF!&gt;0,#REF!&lt;5),D83&amp;#REF!,D83&amp;"9"))</f>
        <v>ZZZ9</v>
      </c>
      <c r="J83" s="397">
        <f t="shared" si="1"/>
        <v>999</v>
      </c>
      <c r="K83" s="393">
        <f t="shared" si="2"/>
        <v>999</v>
      </c>
      <c r="L83" s="382"/>
      <c r="M83" s="105"/>
      <c r="N83" s="129">
        <f t="shared" si="0"/>
        <v>999</v>
      </c>
      <c r="O83" s="105"/>
    </row>
    <row r="84" spans="1:15" s="11" customFormat="1" ht="18.899999999999999" customHeight="1" x14ac:dyDescent="0.25">
      <c r="A84" s="398">
        <v>78</v>
      </c>
      <c r="B84" s="103"/>
      <c r="C84" s="103"/>
      <c r="D84" s="104"/>
      <c r="E84" s="411"/>
      <c r="F84" s="625"/>
      <c r="G84" s="663"/>
      <c r="H84" s="395" t="e">
        <f>IF(AND(O84="",#REF!&gt;0,#REF!&lt;5),I84,)</f>
        <v>#REF!</v>
      </c>
      <c r="I84" s="393" t="str">
        <f>IF(D84="","ZZZ9",IF(AND(#REF!&gt;0,#REF!&lt;5),D84&amp;#REF!,D84&amp;"9"))</f>
        <v>ZZZ9</v>
      </c>
      <c r="J84" s="397">
        <f t="shared" si="1"/>
        <v>999</v>
      </c>
      <c r="K84" s="393">
        <f t="shared" si="2"/>
        <v>999</v>
      </c>
      <c r="L84" s="382"/>
      <c r="M84" s="105"/>
      <c r="N84" s="129">
        <f t="shared" si="0"/>
        <v>999</v>
      </c>
      <c r="O84" s="105"/>
    </row>
    <row r="85" spans="1:15" s="11" customFormat="1" ht="18.899999999999999" customHeight="1" x14ac:dyDescent="0.25">
      <c r="A85" s="398">
        <v>79</v>
      </c>
      <c r="B85" s="103"/>
      <c r="C85" s="103"/>
      <c r="D85" s="104"/>
      <c r="E85" s="411"/>
      <c r="F85" s="625"/>
      <c r="G85" s="663"/>
      <c r="H85" s="395" t="e">
        <f>IF(AND(O85="",#REF!&gt;0,#REF!&lt;5),I85,)</f>
        <v>#REF!</v>
      </c>
      <c r="I85" s="393" t="str">
        <f>IF(D85="","ZZZ9",IF(AND(#REF!&gt;0,#REF!&lt;5),D85&amp;#REF!,D85&amp;"9"))</f>
        <v>ZZZ9</v>
      </c>
      <c r="J85" s="397">
        <f t="shared" si="1"/>
        <v>999</v>
      </c>
      <c r="K85" s="393">
        <f t="shared" si="2"/>
        <v>999</v>
      </c>
      <c r="L85" s="382"/>
      <c r="M85" s="105"/>
      <c r="N85" s="129">
        <f t="shared" si="0"/>
        <v>999</v>
      </c>
      <c r="O85" s="105"/>
    </row>
    <row r="86" spans="1:15" s="11" customFormat="1" ht="18.899999999999999" customHeight="1" x14ac:dyDescent="0.25">
      <c r="A86" s="398">
        <v>80</v>
      </c>
      <c r="B86" s="103"/>
      <c r="C86" s="103"/>
      <c r="D86" s="104"/>
      <c r="E86" s="411"/>
      <c r="F86" s="625"/>
      <c r="G86" s="663"/>
      <c r="H86" s="395" t="e">
        <f>IF(AND(O86="",#REF!&gt;0,#REF!&lt;5),I86,)</f>
        <v>#REF!</v>
      </c>
      <c r="I86" s="393" t="str">
        <f>IF(D86="","ZZZ9",IF(AND(#REF!&gt;0,#REF!&lt;5),D86&amp;#REF!,D86&amp;"9"))</f>
        <v>ZZZ9</v>
      </c>
      <c r="J86" s="397">
        <f t="shared" si="1"/>
        <v>999</v>
      </c>
      <c r="K86" s="393">
        <f t="shared" si="2"/>
        <v>999</v>
      </c>
      <c r="L86" s="382"/>
      <c r="M86" s="105"/>
      <c r="N86" s="129">
        <f t="shared" si="0"/>
        <v>999</v>
      </c>
      <c r="O86" s="105"/>
    </row>
    <row r="87" spans="1:15" s="11" customFormat="1" ht="18.899999999999999" customHeight="1" x14ac:dyDescent="0.25">
      <c r="A87" s="398">
        <v>81</v>
      </c>
      <c r="B87" s="103"/>
      <c r="C87" s="103"/>
      <c r="D87" s="104"/>
      <c r="E87" s="411"/>
      <c r="F87" s="625"/>
      <c r="G87" s="663"/>
      <c r="H87" s="395" t="e">
        <f>IF(AND(O87="",#REF!&gt;0,#REF!&lt;5),I87,)</f>
        <v>#REF!</v>
      </c>
      <c r="I87" s="393" t="str">
        <f>IF(D87="","ZZZ9",IF(AND(#REF!&gt;0,#REF!&lt;5),D87&amp;#REF!,D87&amp;"9"))</f>
        <v>ZZZ9</v>
      </c>
      <c r="J87" s="397">
        <f t="shared" si="1"/>
        <v>999</v>
      </c>
      <c r="K87" s="393">
        <f t="shared" si="2"/>
        <v>999</v>
      </c>
      <c r="L87" s="382"/>
      <c r="M87" s="105"/>
      <c r="N87" s="129">
        <f t="shared" si="0"/>
        <v>999</v>
      </c>
      <c r="O87" s="105"/>
    </row>
    <row r="88" spans="1:15" s="11" customFormat="1" ht="18.899999999999999" customHeight="1" x14ac:dyDescent="0.25">
      <c r="A88" s="398">
        <v>82</v>
      </c>
      <c r="B88" s="103"/>
      <c r="C88" s="103"/>
      <c r="D88" s="104"/>
      <c r="E88" s="411"/>
      <c r="F88" s="625"/>
      <c r="G88" s="663"/>
      <c r="H88" s="395" t="e">
        <f>IF(AND(O88="",#REF!&gt;0,#REF!&lt;5),I88,)</f>
        <v>#REF!</v>
      </c>
      <c r="I88" s="393" t="str">
        <f>IF(D88="","ZZZ9",IF(AND(#REF!&gt;0,#REF!&lt;5),D88&amp;#REF!,D88&amp;"9"))</f>
        <v>ZZZ9</v>
      </c>
      <c r="J88" s="397">
        <f t="shared" si="1"/>
        <v>999</v>
      </c>
      <c r="K88" s="393">
        <f t="shared" si="2"/>
        <v>999</v>
      </c>
      <c r="L88" s="382"/>
      <c r="M88" s="105"/>
      <c r="N88" s="129">
        <f t="shared" si="0"/>
        <v>999</v>
      </c>
      <c r="O88" s="105"/>
    </row>
    <row r="89" spans="1:15" s="11" customFormat="1" ht="18.899999999999999" customHeight="1" x14ac:dyDescent="0.25">
      <c r="A89" s="398">
        <v>83</v>
      </c>
      <c r="B89" s="103"/>
      <c r="C89" s="103"/>
      <c r="D89" s="104"/>
      <c r="E89" s="411"/>
      <c r="F89" s="625"/>
      <c r="G89" s="663"/>
      <c r="H89" s="395" t="e">
        <f>IF(AND(O89="",#REF!&gt;0,#REF!&lt;5),I89,)</f>
        <v>#REF!</v>
      </c>
      <c r="I89" s="393" t="str">
        <f>IF(D89="","ZZZ9",IF(AND(#REF!&gt;0,#REF!&lt;5),D89&amp;#REF!,D89&amp;"9"))</f>
        <v>ZZZ9</v>
      </c>
      <c r="J89" s="397">
        <f t="shared" si="1"/>
        <v>999</v>
      </c>
      <c r="K89" s="393">
        <f t="shared" si="2"/>
        <v>999</v>
      </c>
      <c r="L89" s="382"/>
      <c r="M89" s="105"/>
      <c r="N89" s="129">
        <f t="shared" si="0"/>
        <v>999</v>
      </c>
      <c r="O89" s="105"/>
    </row>
    <row r="90" spans="1:15" s="11" customFormat="1" ht="18.899999999999999" customHeight="1" x14ac:dyDescent="0.25">
      <c r="A90" s="398">
        <v>84</v>
      </c>
      <c r="B90" s="103"/>
      <c r="C90" s="103"/>
      <c r="D90" s="104"/>
      <c r="E90" s="411"/>
      <c r="F90" s="625"/>
      <c r="G90" s="663"/>
      <c r="H90" s="395" t="e">
        <f>IF(AND(O90="",#REF!&gt;0,#REF!&lt;5),I90,)</f>
        <v>#REF!</v>
      </c>
      <c r="I90" s="393" t="str">
        <f>IF(D90="","ZZZ9",IF(AND(#REF!&gt;0,#REF!&lt;5),D90&amp;#REF!,D90&amp;"9"))</f>
        <v>ZZZ9</v>
      </c>
      <c r="J90" s="397">
        <f t="shared" si="1"/>
        <v>999</v>
      </c>
      <c r="K90" s="393">
        <f t="shared" si="2"/>
        <v>999</v>
      </c>
      <c r="L90" s="382"/>
      <c r="M90" s="105"/>
      <c r="N90" s="129">
        <f t="shared" si="0"/>
        <v>999</v>
      </c>
      <c r="O90" s="105"/>
    </row>
    <row r="91" spans="1:15" s="11" customFormat="1" ht="18.899999999999999" customHeight="1" x14ac:dyDescent="0.25">
      <c r="A91" s="398">
        <v>85</v>
      </c>
      <c r="B91" s="103"/>
      <c r="C91" s="103"/>
      <c r="D91" s="104"/>
      <c r="E91" s="411"/>
      <c r="F91" s="625"/>
      <c r="G91" s="663"/>
      <c r="H91" s="395" t="e">
        <f>IF(AND(O91="",#REF!&gt;0,#REF!&lt;5),I91,)</f>
        <v>#REF!</v>
      </c>
      <c r="I91" s="393" t="str">
        <f>IF(D91="","ZZZ9",IF(AND(#REF!&gt;0,#REF!&lt;5),D91&amp;#REF!,D91&amp;"9"))</f>
        <v>ZZZ9</v>
      </c>
      <c r="J91" s="397">
        <f t="shared" si="1"/>
        <v>999</v>
      </c>
      <c r="K91" s="393">
        <f t="shared" si="2"/>
        <v>999</v>
      </c>
      <c r="L91" s="382"/>
      <c r="M91" s="105"/>
      <c r="N91" s="129">
        <f t="shared" si="0"/>
        <v>999</v>
      </c>
      <c r="O91" s="105"/>
    </row>
    <row r="92" spans="1:15" s="11" customFormat="1" ht="18.899999999999999" customHeight="1" x14ac:dyDescent="0.25">
      <c r="A92" s="398">
        <v>86</v>
      </c>
      <c r="B92" s="103"/>
      <c r="C92" s="103"/>
      <c r="D92" s="104"/>
      <c r="E92" s="411"/>
      <c r="F92" s="625"/>
      <c r="G92" s="663"/>
      <c r="H92" s="395" t="e">
        <f>IF(AND(O92="",#REF!&gt;0,#REF!&lt;5),I92,)</f>
        <v>#REF!</v>
      </c>
      <c r="I92" s="393" t="str">
        <f>IF(D92="","ZZZ9",IF(AND(#REF!&gt;0,#REF!&lt;5),D92&amp;#REF!,D92&amp;"9"))</f>
        <v>ZZZ9</v>
      </c>
      <c r="J92" s="397">
        <f t="shared" si="1"/>
        <v>999</v>
      </c>
      <c r="K92" s="393">
        <f t="shared" si="2"/>
        <v>999</v>
      </c>
      <c r="L92" s="382"/>
      <c r="M92" s="105"/>
      <c r="N92" s="129">
        <f t="shared" si="0"/>
        <v>999</v>
      </c>
      <c r="O92" s="105"/>
    </row>
    <row r="93" spans="1:15" s="11" customFormat="1" ht="18.899999999999999" customHeight="1" x14ac:dyDescent="0.25">
      <c r="A93" s="398">
        <v>87</v>
      </c>
      <c r="B93" s="103"/>
      <c r="C93" s="103"/>
      <c r="D93" s="104"/>
      <c r="E93" s="411"/>
      <c r="F93" s="625"/>
      <c r="G93" s="663"/>
      <c r="H93" s="395" t="e">
        <f>IF(AND(O93="",#REF!&gt;0,#REF!&lt;5),I93,)</f>
        <v>#REF!</v>
      </c>
      <c r="I93" s="393" t="str">
        <f>IF(D93="","ZZZ9",IF(AND(#REF!&gt;0,#REF!&lt;5),D93&amp;#REF!,D93&amp;"9"))</f>
        <v>ZZZ9</v>
      </c>
      <c r="J93" s="397">
        <f t="shared" si="1"/>
        <v>999</v>
      </c>
      <c r="K93" s="393">
        <f t="shared" si="2"/>
        <v>999</v>
      </c>
      <c r="L93" s="382"/>
      <c r="M93" s="105"/>
      <c r="N93" s="129">
        <f t="shared" si="0"/>
        <v>999</v>
      </c>
      <c r="O93" s="105"/>
    </row>
    <row r="94" spans="1:15" s="11" customFormat="1" ht="18.899999999999999" customHeight="1" x14ac:dyDescent="0.25">
      <c r="A94" s="398">
        <v>88</v>
      </c>
      <c r="B94" s="103"/>
      <c r="C94" s="103"/>
      <c r="D94" s="104"/>
      <c r="E94" s="411"/>
      <c r="F94" s="625"/>
      <c r="G94" s="663"/>
      <c r="H94" s="395" t="e">
        <f>IF(AND(O94="",#REF!&gt;0,#REF!&lt;5),I94,)</f>
        <v>#REF!</v>
      </c>
      <c r="I94" s="393" t="str">
        <f>IF(D94="","ZZZ9",IF(AND(#REF!&gt;0,#REF!&lt;5),D94&amp;#REF!,D94&amp;"9"))</f>
        <v>ZZZ9</v>
      </c>
      <c r="J94" s="397">
        <f t="shared" si="1"/>
        <v>999</v>
      </c>
      <c r="K94" s="393">
        <f t="shared" si="2"/>
        <v>999</v>
      </c>
      <c r="L94" s="382"/>
      <c r="M94" s="105"/>
      <c r="N94" s="129">
        <f t="shared" ref="N94:N122" si="3">IF(L94="DA",1,IF(L94="WC",2,IF(L94="SE",3,IF(L94="Q",4,IF(L94="LL",5,999)))))</f>
        <v>999</v>
      </c>
      <c r="O94" s="105"/>
    </row>
    <row r="95" spans="1:15" s="11" customFormat="1" ht="18.899999999999999" customHeight="1" x14ac:dyDescent="0.25">
      <c r="A95" s="398">
        <v>89</v>
      </c>
      <c r="B95" s="103"/>
      <c r="C95" s="103"/>
      <c r="D95" s="104"/>
      <c r="E95" s="411"/>
      <c r="F95" s="625"/>
      <c r="G95" s="663"/>
      <c r="H95" s="395" t="e">
        <f>IF(AND(O95="",#REF!&gt;0,#REF!&lt;5),I95,)</f>
        <v>#REF!</v>
      </c>
      <c r="I95" s="393" t="str">
        <f>IF(D95="","ZZZ9",IF(AND(#REF!&gt;0,#REF!&lt;5),D95&amp;#REF!,D95&amp;"9"))</f>
        <v>ZZZ9</v>
      </c>
      <c r="J95" s="397">
        <f t="shared" si="1"/>
        <v>999</v>
      </c>
      <c r="K95" s="393">
        <f t="shared" si="2"/>
        <v>999</v>
      </c>
      <c r="L95" s="382"/>
      <c r="M95" s="105"/>
      <c r="N95" s="129">
        <f t="shared" si="3"/>
        <v>999</v>
      </c>
      <c r="O95" s="105"/>
    </row>
    <row r="96" spans="1:15" s="11" customFormat="1" ht="18.899999999999999" customHeight="1" x14ac:dyDescent="0.25">
      <c r="A96" s="398">
        <v>90</v>
      </c>
      <c r="B96" s="103"/>
      <c r="C96" s="103"/>
      <c r="D96" s="104"/>
      <c r="E96" s="411"/>
      <c r="F96" s="625"/>
      <c r="G96" s="663"/>
      <c r="H96" s="395" t="e">
        <f>IF(AND(O96="",#REF!&gt;0,#REF!&lt;5),I96,)</f>
        <v>#REF!</v>
      </c>
      <c r="I96" s="393" t="str">
        <f>IF(D96="","ZZZ9",IF(AND(#REF!&gt;0,#REF!&lt;5),D96&amp;#REF!,D96&amp;"9"))</f>
        <v>ZZZ9</v>
      </c>
      <c r="J96" s="397">
        <f t="shared" si="1"/>
        <v>999</v>
      </c>
      <c r="K96" s="393">
        <f t="shared" si="2"/>
        <v>999</v>
      </c>
      <c r="L96" s="382"/>
      <c r="M96" s="105"/>
      <c r="N96" s="129">
        <f t="shared" si="3"/>
        <v>999</v>
      </c>
      <c r="O96" s="105"/>
    </row>
    <row r="97" spans="1:15" s="11" customFormat="1" ht="18.899999999999999" customHeight="1" x14ac:dyDescent="0.25">
      <c r="A97" s="398">
        <v>91</v>
      </c>
      <c r="B97" s="103"/>
      <c r="C97" s="103"/>
      <c r="D97" s="104"/>
      <c r="E97" s="411"/>
      <c r="F97" s="625"/>
      <c r="G97" s="663"/>
      <c r="H97" s="395" t="e">
        <f>IF(AND(O97="",#REF!&gt;0,#REF!&lt;5),I97,)</f>
        <v>#REF!</v>
      </c>
      <c r="I97" s="393" t="str">
        <f>IF(D97="","ZZZ9",IF(AND(#REF!&gt;0,#REF!&lt;5),D97&amp;#REF!,D97&amp;"9"))</f>
        <v>ZZZ9</v>
      </c>
      <c r="J97" s="397">
        <f t="shared" ref="J97:J122" si="4">IF(O97="",999,O97)</f>
        <v>999</v>
      </c>
      <c r="K97" s="393">
        <f t="shared" ref="K97:K122" si="5">IF(N97=999,999,1)</f>
        <v>999</v>
      </c>
      <c r="L97" s="382"/>
      <c r="M97" s="105"/>
      <c r="N97" s="129">
        <f t="shared" si="3"/>
        <v>999</v>
      </c>
      <c r="O97" s="105"/>
    </row>
    <row r="98" spans="1:15" s="11" customFormat="1" ht="18.899999999999999" customHeight="1" x14ac:dyDescent="0.25">
      <c r="A98" s="398">
        <v>92</v>
      </c>
      <c r="B98" s="103"/>
      <c r="C98" s="103"/>
      <c r="D98" s="104"/>
      <c r="E98" s="411"/>
      <c r="F98" s="625"/>
      <c r="G98" s="663"/>
      <c r="H98" s="395" t="e">
        <f>IF(AND(O98="",#REF!&gt;0,#REF!&lt;5),I98,)</f>
        <v>#REF!</v>
      </c>
      <c r="I98" s="393" t="str">
        <f>IF(D98="","ZZZ9",IF(AND(#REF!&gt;0,#REF!&lt;5),D98&amp;#REF!,D98&amp;"9"))</f>
        <v>ZZZ9</v>
      </c>
      <c r="J98" s="397">
        <f t="shared" si="4"/>
        <v>999</v>
      </c>
      <c r="K98" s="393">
        <f t="shared" si="5"/>
        <v>999</v>
      </c>
      <c r="L98" s="382"/>
      <c r="M98" s="105"/>
      <c r="N98" s="129">
        <f t="shared" si="3"/>
        <v>999</v>
      </c>
      <c r="O98" s="105"/>
    </row>
    <row r="99" spans="1:15" s="11" customFormat="1" ht="18.899999999999999" customHeight="1" x14ac:dyDescent="0.25">
      <c r="A99" s="398">
        <v>93</v>
      </c>
      <c r="B99" s="103"/>
      <c r="C99" s="103"/>
      <c r="D99" s="104"/>
      <c r="E99" s="411"/>
      <c r="F99" s="625"/>
      <c r="G99" s="663"/>
      <c r="H99" s="395" t="e">
        <f>IF(AND(O99="",#REF!&gt;0,#REF!&lt;5),I99,)</f>
        <v>#REF!</v>
      </c>
      <c r="I99" s="393" t="str">
        <f>IF(D99="","ZZZ9",IF(AND(#REF!&gt;0,#REF!&lt;5),D99&amp;#REF!,D99&amp;"9"))</f>
        <v>ZZZ9</v>
      </c>
      <c r="J99" s="397">
        <f t="shared" si="4"/>
        <v>999</v>
      </c>
      <c r="K99" s="393">
        <f t="shared" si="5"/>
        <v>999</v>
      </c>
      <c r="L99" s="382"/>
      <c r="M99" s="105"/>
      <c r="N99" s="129">
        <f t="shared" si="3"/>
        <v>999</v>
      </c>
      <c r="O99" s="105"/>
    </row>
    <row r="100" spans="1:15" s="11" customFormat="1" ht="18.899999999999999" customHeight="1" x14ac:dyDescent="0.25">
      <c r="A100" s="398">
        <v>94</v>
      </c>
      <c r="B100" s="103"/>
      <c r="C100" s="103"/>
      <c r="D100" s="104"/>
      <c r="E100" s="411"/>
      <c r="F100" s="625"/>
      <c r="G100" s="663"/>
      <c r="H100" s="395" t="e">
        <f>IF(AND(O100="",#REF!&gt;0,#REF!&lt;5),I100,)</f>
        <v>#REF!</v>
      </c>
      <c r="I100" s="393" t="str">
        <f>IF(D100="","ZZZ9",IF(AND(#REF!&gt;0,#REF!&lt;5),D100&amp;#REF!,D100&amp;"9"))</f>
        <v>ZZZ9</v>
      </c>
      <c r="J100" s="397">
        <f t="shared" si="4"/>
        <v>999</v>
      </c>
      <c r="K100" s="393">
        <f t="shared" si="5"/>
        <v>999</v>
      </c>
      <c r="L100" s="382"/>
      <c r="M100" s="105"/>
      <c r="N100" s="129">
        <f t="shared" si="3"/>
        <v>999</v>
      </c>
      <c r="O100" s="105"/>
    </row>
    <row r="101" spans="1:15" s="11" customFormat="1" ht="18.899999999999999" customHeight="1" x14ac:dyDescent="0.25">
      <c r="A101" s="398">
        <v>95</v>
      </c>
      <c r="B101" s="103"/>
      <c r="C101" s="103"/>
      <c r="D101" s="104"/>
      <c r="E101" s="411"/>
      <c r="F101" s="625"/>
      <c r="G101" s="663"/>
      <c r="H101" s="395" t="e">
        <f>IF(AND(O101="",#REF!&gt;0,#REF!&lt;5),I101,)</f>
        <v>#REF!</v>
      </c>
      <c r="I101" s="393" t="str">
        <f>IF(D101="","ZZZ9",IF(AND(#REF!&gt;0,#REF!&lt;5),D101&amp;#REF!,D101&amp;"9"))</f>
        <v>ZZZ9</v>
      </c>
      <c r="J101" s="397">
        <f t="shared" si="4"/>
        <v>999</v>
      </c>
      <c r="K101" s="393">
        <f t="shared" si="5"/>
        <v>999</v>
      </c>
      <c r="L101" s="382"/>
      <c r="M101" s="105"/>
      <c r="N101" s="129">
        <f t="shared" si="3"/>
        <v>999</v>
      </c>
      <c r="O101" s="105"/>
    </row>
    <row r="102" spans="1:15" s="11" customFormat="1" ht="18.899999999999999" customHeight="1" x14ac:dyDescent="0.25">
      <c r="A102" s="398">
        <v>96</v>
      </c>
      <c r="B102" s="103"/>
      <c r="C102" s="103"/>
      <c r="D102" s="104"/>
      <c r="E102" s="411"/>
      <c r="F102" s="625"/>
      <c r="G102" s="663"/>
      <c r="H102" s="395" t="e">
        <f>IF(AND(O102="",#REF!&gt;0,#REF!&lt;5),I102,)</f>
        <v>#REF!</v>
      </c>
      <c r="I102" s="393" t="str">
        <f>IF(D102="","ZZZ9",IF(AND(#REF!&gt;0,#REF!&lt;5),D102&amp;#REF!,D102&amp;"9"))</f>
        <v>ZZZ9</v>
      </c>
      <c r="J102" s="397">
        <f t="shared" si="4"/>
        <v>999</v>
      </c>
      <c r="K102" s="393">
        <f t="shared" si="5"/>
        <v>999</v>
      </c>
      <c r="L102" s="382"/>
      <c r="M102" s="105"/>
      <c r="N102" s="129">
        <f t="shared" si="3"/>
        <v>999</v>
      </c>
      <c r="O102" s="105"/>
    </row>
    <row r="103" spans="1:15" s="11" customFormat="1" ht="18.899999999999999" customHeight="1" x14ac:dyDescent="0.25">
      <c r="A103" s="398">
        <v>97</v>
      </c>
      <c r="B103" s="103"/>
      <c r="C103" s="103"/>
      <c r="D103" s="104"/>
      <c r="E103" s="411"/>
      <c r="F103" s="625"/>
      <c r="G103" s="663"/>
      <c r="H103" s="395" t="e">
        <f>IF(AND(O103="",#REF!&gt;0,#REF!&lt;5),I103,)</f>
        <v>#REF!</v>
      </c>
      <c r="I103" s="393" t="str">
        <f>IF(D103="","ZZZ9",IF(AND(#REF!&gt;0,#REF!&lt;5),D103&amp;#REF!,D103&amp;"9"))</f>
        <v>ZZZ9</v>
      </c>
      <c r="J103" s="397">
        <f t="shared" si="4"/>
        <v>999</v>
      </c>
      <c r="K103" s="393">
        <f t="shared" si="5"/>
        <v>999</v>
      </c>
      <c r="L103" s="382"/>
      <c r="M103" s="105"/>
      <c r="N103" s="129">
        <f t="shared" si="3"/>
        <v>999</v>
      </c>
      <c r="O103" s="105"/>
    </row>
    <row r="104" spans="1:15" s="11" customFormat="1" ht="18.899999999999999" customHeight="1" x14ac:dyDescent="0.25">
      <c r="A104" s="398">
        <v>98</v>
      </c>
      <c r="B104" s="103"/>
      <c r="C104" s="103"/>
      <c r="D104" s="104"/>
      <c r="E104" s="411"/>
      <c r="F104" s="625"/>
      <c r="G104" s="663"/>
      <c r="H104" s="395" t="e">
        <f>IF(AND(O104="",#REF!&gt;0,#REF!&lt;5),I104,)</f>
        <v>#REF!</v>
      </c>
      <c r="I104" s="393" t="str">
        <f>IF(D104="","ZZZ9",IF(AND(#REF!&gt;0,#REF!&lt;5),D104&amp;#REF!,D104&amp;"9"))</f>
        <v>ZZZ9</v>
      </c>
      <c r="J104" s="397">
        <f t="shared" si="4"/>
        <v>999</v>
      </c>
      <c r="K104" s="393">
        <f t="shared" si="5"/>
        <v>999</v>
      </c>
      <c r="L104" s="382"/>
      <c r="M104" s="105"/>
      <c r="N104" s="129">
        <f t="shared" si="3"/>
        <v>999</v>
      </c>
      <c r="O104" s="105"/>
    </row>
    <row r="105" spans="1:15" s="11" customFormat="1" ht="18.899999999999999" customHeight="1" x14ac:dyDescent="0.25">
      <c r="A105" s="398">
        <v>99</v>
      </c>
      <c r="B105" s="103"/>
      <c r="C105" s="103"/>
      <c r="D105" s="104"/>
      <c r="E105" s="411"/>
      <c r="F105" s="625"/>
      <c r="G105" s="663"/>
      <c r="H105" s="395" t="e">
        <f>IF(AND(O105="",#REF!&gt;0,#REF!&lt;5),I105,)</f>
        <v>#REF!</v>
      </c>
      <c r="I105" s="393" t="str">
        <f>IF(D105="","ZZZ9",IF(AND(#REF!&gt;0,#REF!&lt;5),D105&amp;#REF!,D105&amp;"9"))</f>
        <v>ZZZ9</v>
      </c>
      <c r="J105" s="397">
        <f t="shared" si="4"/>
        <v>999</v>
      </c>
      <c r="K105" s="393">
        <f t="shared" si="5"/>
        <v>999</v>
      </c>
      <c r="L105" s="382"/>
      <c r="M105" s="105"/>
      <c r="N105" s="129">
        <f t="shared" si="3"/>
        <v>999</v>
      </c>
      <c r="O105" s="105"/>
    </row>
    <row r="106" spans="1:15" s="11" customFormat="1" ht="18.899999999999999" customHeight="1" x14ac:dyDescent="0.25">
      <c r="A106" s="398">
        <v>100</v>
      </c>
      <c r="B106" s="103"/>
      <c r="C106" s="103"/>
      <c r="D106" s="104"/>
      <c r="E106" s="411"/>
      <c r="F106" s="625"/>
      <c r="G106" s="663"/>
      <c r="H106" s="395" t="e">
        <f>IF(AND(O106="",#REF!&gt;0,#REF!&lt;5),I106,)</f>
        <v>#REF!</v>
      </c>
      <c r="I106" s="393" t="str">
        <f>IF(D106="","ZZZ9",IF(AND(#REF!&gt;0,#REF!&lt;5),D106&amp;#REF!,D106&amp;"9"))</f>
        <v>ZZZ9</v>
      </c>
      <c r="J106" s="397">
        <f t="shared" si="4"/>
        <v>999</v>
      </c>
      <c r="K106" s="393">
        <f t="shared" si="5"/>
        <v>999</v>
      </c>
      <c r="L106" s="382"/>
      <c r="M106" s="105"/>
      <c r="N106" s="129">
        <f t="shared" si="3"/>
        <v>999</v>
      </c>
      <c r="O106" s="105"/>
    </row>
    <row r="107" spans="1:15" s="11" customFormat="1" ht="18.899999999999999" customHeight="1" x14ac:dyDescent="0.25">
      <c r="A107" s="398">
        <v>101</v>
      </c>
      <c r="B107" s="103"/>
      <c r="C107" s="103"/>
      <c r="D107" s="104"/>
      <c r="E107" s="411"/>
      <c r="F107" s="625"/>
      <c r="G107" s="663"/>
      <c r="H107" s="395" t="e">
        <f>IF(AND(O107="",#REF!&gt;0,#REF!&lt;5),I107,)</f>
        <v>#REF!</v>
      </c>
      <c r="I107" s="393" t="str">
        <f>IF(D107="","ZZZ9",IF(AND(#REF!&gt;0,#REF!&lt;5),D107&amp;#REF!,D107&amp;"9"))</f>
        <v>ZZZ9</v>
      </c>
      <c r="J107" s="397">
        <f t="shared" si="4"/>
        <v>999</v>
      </c>
      <c r="K107" s="393">
        <f t="shared" si="5"/>
        <v>999</v>
      </c>
      <c r="L107" s="382"/>
      <c r="M107" s="105"/>
      <c r="N107" s="129">
        <f t="shared" si="3"/>
        <v>999</v>
      </c>
      <c r="O107" s="105"/>
    </row>
    <row r="108" spans="1:15" s="11" customFormat="1" ht="18.899999999999999" customHeight="1" x14ac:dyDescent="0.25">
      <c r="A108" s="398">
        <v>102</v>
      </c>
      <c r="B108" s="103"/>
      <c r="C108" s="103"/>
      <c r="D108" s="104"/>
      <c r="E108" s="411"/>
      <c r="F108" s="625"/>
      <c r="G108" s="663"/>
      <c r="H108" s="395" t="e">
        <f>IF(AND(O108="",#REF!&gt;0,#REF!&lt;5),I108,)</f>
        <v>#REF!</v>
      </c>
      <c r="I108" s="393" t="str">
        <f>IF(D108="","ZZZ9",IF(AND(#REF!&gt;0,#REF!&lt;5),D108&amp;#REF!,D108&amp;"9"))</f>
        <v>ZZZ9</v>
      </c>
      <c r="J108" s="397">
        <f t="shared" si="4"/>
        <v>999</v>
      </c>
      <c r="K108" s="393">
        <f t="shared" si="5"/>
        <v>999</v>
      </c>
      <c r="L108" s="382"/>
      <c r="M108" s="105"/>
      <c r="N108" s="129">
        <f t="shared" si="3"/>
        <v>999</v>
      </c>
      <c r="O108" s="105"/>
    </row>
    <row r="109" spans="1:15" s="11" customFormat="1" ht="18.899999999999999" customHeight="1" x14ac:dyDescent="0.25">
      <c r="A109" s="398">
        <v>103</v>
      </c>
      <c r="B109" s="103"/>
      <c r="C109" s="103"/>
      <c r="D109" s="104"/>
      <c r="E109" s="411"/>
      <c r="F109" s="625"/>
      <c r="G109" s="663"/>
      <c r="H109" s="395" t="e">
        <f>IF(AND(O109="",#REF!&gt;0,#REF!&lt;5),I109,)</f>
        <v>#REF!</v>
      </c>
      <c r="I109" s="393" t="str">
        <f>IF(D109="","ZZZ9",IF(AND(#REF!&gt;0,#REF!&lt;5),D109&amp;#REF!,D109&amp;"9"))</f>
        <v>ZZZ9</v>
      </c>
      <c r="J109" s="397">
        <f t="shared" si="4"/>
        <v>999</v>
      </c>
      <c r="K109" s="393">
        <f t="shared" si="5"/>
        <v>999</v>
      </c>
      <c r="L109" s="382"/>
      <c r="M109" s="105"/>
      <c r="N109" s="129">
        <f t="shared" si="3"/>
        <v>999</v>
      </c>
      <c r="O109" s="105"/>
    </row>
    <row r="110" spans="1:15" s="11" customFormat="1" ht="18.899999999999999" customHeight="1" x14ac:dyDescent="0.25">
      <c r="A110" s="398">
        <v>104</v>
      </c>
      <c r="B110" s="103"/>
      <c r="C110" s="103"/>
      <c r="D110" s="104"/>
      <c r="E110" s="411"/>
      <c r="F110" s="625"/>
      <c r="G110" s="663"/>
      <c r="H110" s="395" t="e">
        <f>IF(AND(O110="",#REF!&gt;0,#REF!&lt;5),I110,)</f>
        <v>#REF!</v>
      </c>
      <c r="I110" s="393" t="str">
        <f>IF(D110="","ZZZ9",IF(AND(#REF!&gt;0,#REF!&lt;5),D110&amp;#REF!,D110&amp;"9"))</f>
        <v>ZZZ9</v>
      </c>
      <c r="J110" s="397">
        <f t="shared" si="4"/>
        <v>999</v>
      </c>
      <c r="K110" s="393">
        <f t="shared" si="5"/>
        <v>999</v>
      </c>
      <c r="L110" s="382"/>
      <c r="M110" s="105"/>
      <c r="N110" s="129">
        <f t="shared" si="3"/>
        <v>999</v>
      </c>
      <c r="O110" s="105"/>
    </row>
    <row r="111" spans="1:15" s="11" customFormat="1" ht="18.899999999999999" customHeight="1" x14ac:dyDescent="0.25">
      <c r="A111" s="398">
        <v>105</v>
      </c>
      <c r="B111" s="103"/>
      <c r="C111" s="103"/>
      <c r="D111" s="104"/>
      <c r="E111" s="411"/>
      <c r="F111" s="625"/>
      <c r="G111" s="663"/>
      <c r="H111" s="395" t="e">
        <f>IF(AND(O111="",#REF!&gt;0,#REF!&lt;5),I111,)</f>
        <v>#REF!</v>
      </c>
      <c r="I111" s="393" t="str">
        <f>IF(D111="","ZZZ9",IF(AND(#REF!&gt;0,#REF!&lt;5),D111&amp;#REF!,D111&amp;"9"))</f>
        <v>ZZZ9</v>
      </c>
      <c r="J111" s="397">
        <f t="shared" si="4"/>
        <v>999</v>
      </c>
      <c r="K111" s="393">
        <f t="shared" si="5"/>
        <v>999</v>
      </c>
      <c r="L111" s="382"/>
      <c r="M111" s="105"/>
      <c r="N111" s="129">
        <f t="shared" si="3"/>
        <v>999</v>
      </c>
      <c r="O111" s="105"/>
    </row>
    <row r="112" spans="1:15" s="11" customFormat="1" ht="18.899999999999999" customHeight="1" x14ac:dyDescent="0.25">
      <c r="A112" s="398">
        <v>106</v>
      </c>
      <c r="B112" s="103"/>
      <c r="C112" s="103"/>
      <c r="D112" s="104"/>
      <c r="E112" s="411"/>
      <c r="F112" s="625"/>
      <c r="G112" s="663"/>
      <c r="H112" s="395" t="e">
        <f>IF(AND(O112="",#REF!&gt;0,#REF!&lt;5),I112,)</f>
        <v>#REF!</v>
      </c>
      <c r="I112" s="393" t="str">
        <f>IF(D112="","ZZZ9",IF(AND(#REF!&gt;0,#REF!&lt;5),D112&amp;#REF!,D112&amp;"9"))</f>
        <v>ZZZ9</v>
      </c>
      <c r="J112" s="397">
        <f t="shared" si="4"/>
        <v>999</v>
      </c>
      <c r="K112" s="393">
        <f t="shared" si="5"/>
        <v>999</v>
      </c>
      <c r="L112" s="382"/>
      <c r="M112" s="105"/>
      <c r="N112" s="129">
        <f t="shared" si="3"/>
        <v>999</v>
      </c>
      <c r="O112" s="105"/>
    </row>
    <row r="113" spans="1:15" s="11" customFormat="1" ht="18.899999999999999" customHeight="1" x14ac:dyDescent="0.25">
      <c r="A113" s="398">
        <v>107</v>
      </c>
      <c r="B113" s="103"/>
      <c r="C113" s="103"/>
      <c r="D113" s="104"/>
      <c r="E113" s="411"/>
      <c r="F113" s="625"/>
      <c r="G113" s="663"/>
      <c r="H113" s="395" t="e">
        <f>IF(AND(O113="",#REF!&gt;0,#REF!&lt;5),I113,)</f>
        <v>#REF!</v>
      </c>
      <c r="I113" s="393" t="str">
        <f>IF(D113="","ZZZ9",IF(AND(#REF!&gt;0,#REF!&lt;5),D113&amp;#REF!,D113&amp;"9"))</f>
        <v>ZZZ9</v>
      </c>
      <c r="J113" s="397">
        <f t="shared" si="4"/>
        <v>999</v>
      </c>
      <c r="K113" s="393">
        <f t="shared" si="5"/>
        <v>999</v>
      </c>
      <c r="L113" s="382"/>
      <c r="M113" s="105"/>
      <c r="N113" s="129">
        <f t="shared" si="3"/>
        <v>999</v>
      </c>
      <c r="O113" s="105"/>
    </row>
    <row r="114" spans="1:15" s="11" customFormat="1" ht="18.899999999999999" customHeight="1" x14ac:dyDescent="0.25">
      <c r="A114" s="398">
        <v>108</v>
      </c>
      <c r="B114" s="103"/>
      <c r="C114" s="103"/>
      <c r="D114" s="104"/>
      <c r="E114" s="411"/>
      <c r="F114" s="625"/>
      <c r="G114" s="663"/>
      <c r="H114" s="395" t="e">
        <f>IF(AND(O114="",#REF!&gt;0,#REF!&lt;5),I114,)</f>
        <v>#REF!</v>
      </c>
      <c r="I114" s="393" t="str">
        <f>IF(D114="","ZZZ9",IF(AND(#REF!&gt;0,#REF!&lt;5),D114&amp;#REF!,D114&amp;"9"))</f>
        <v>ZZZ9</v>
      </c>
      <c r="J114" s="397">
        <f t="shared" si="4"/>
        <v>999</v>
      </c>
      <c r="K114" s="393">
        <f t="shared" si="5"/>
        <v>999</v>
      </c>
      <c r="L114" s="382"/>
      <c r="M114" s="105"/>
      <c r="N114" s="129">
        <f t="shared" si="3"/>
        <v>999</v>
      </c>
      <c r="O114" s="105"/>
    </row>
    <row r="115" spans="1:15" s="11" customFormat="1" ht="18.899999999999999" customHeight="1" x14ac:dyDescent="0.25">
      <c r="A115" s="398">
        <v>109</v>
      </c>
      <c r="B115" s="103"/>
      <c r="C115" s="103"/>
      <c r="D115" s="104"/>
      <c r="E115" s="411"/>
      <c r="F115" s="625"/>
      <c r="G115" s="663"/>
      <c r="H115" s="395" t="e">
        <f>IF(AND(O115="",#REF!&gt;0,#REF!&lt;5),I115,)</f>
        <v>#REF!</v>
      </c>
      <c r="I115" s="393" t="str">
        <f>IF(D115="","ZZZ9",IF(AND(#REF!&gt;0,#REF!&lt;5),D115&amp;#REF!,D115&amp;"9"))</f>
        <v>ZZZ9</v>
      </c>
      <c r="J115" s="397">
        <f t="shared" si="4"/>
        <v>999</v>
      </c>
      <c r="K115" s="393">
        <f t="shared" si="5"/>
        <v>999</v>
      </c>
      <c r="L115" s="382"/>
      <c r="M115" s="105"/>
      <c r="N115" s="129">
        <f t="shared" si="3"/>
        <v>999</v>
      </c>
      <c r="O115" s="105"/>
    </row>
    <row r="116" spans="1:15" s="11" customFormat="1" ht="18.899999999999999" customHeight="1" x14ac:dyDescent="0.25">
      <c r="A116" s="398">
        <v>110</v>
      </c>
      <c r="B116" s="103"/>
      <c r="C116" s="103"/>
      <c r="D116" s="104"/>
      <c r="E116" s="411"/>
      <c r="F116" s="625"/>
      <c r="G116" s="663"/>
      <c r="H116" s="395" t="e">
        <f>IF(AND(O116="",#REF!&gt;0,#REF!&lt;5),I116,)</f>
        <v>#REF!</v>
      </c>
      <c r="I116" s="393" t="str">
        <f>IF(D116="","ZZZ9",IF(AND(#REF!&gt;0,#REF!&lt;5),D116&amp;#REF!,D116&amp;"9"))</f>
        <v>ZZZ9</v>
      </c>
      <c r="J116" s="397">
        <f t="shared" si="4"/>
        <v>999</v>
      </c>
      <c r="K116" s="393">
        <f t="shared" si="5"/>
        <v>999</v>
      </c>
      <c r="L116" s="382"/>
      <c r="M116" s="105"/>
      <c r="N116" s="129">
        <f t="shared" si="3"/>
        <v>999</v>
      </c>
      <c r="O116" s="105"/>
    </row>
    <row r="117" spans="1:15" s="11" customFormat="1" ht="18.899999999999999" customHeight="1" x14ac:dyDescent="0.25">
      <c r="A117" s="398">
        <v>111</v>
      </c>
      <c r="B117" s="103"/>
      <c r="C117" s="103"/>
      <c r="D117" s="104"/>
      <c r="E117" s="411"/>
      <c r="F117" s="625"/>
      <c r="G117" s="663"/>
      <c r="H117" s="395" t="e">
        <f>IF(AND(O117="",#REF!&gt;0,#REF!&lt;5),I117,)</f>
        <v>#REF!</v>
      </c>
      <c r="I117" s="393" t="str">
        <f>IF(D117="","ZZZ9",IF(AND(#REF!&gt;0,#REF!&lt;5),D117&amp;#REF!,D117&amp;"9"))</f>
        <v>ZZZ9</v>
      </c>
      <c r="J117" s="397">
        <f t="shared" si="4"/>
        <v>999</v>
      </c>
      <c r="K117" s="393">
        <f t="shared" si="5"/>
        <v>999</v>
      </c>
      <c r="L117" s="382"/>
      <c r="M117" s="105"/>
      <c r="N117" s="129">
        <f t="shared" si="3"/>
        <v>999</v>
      </c>
      <c r="O117" s="105"/>
    </row>
    <row r="118" spans="1:15" s="11" customFormat="1" ht="18.899999999999999" customHeight="1" x14ac:dyDescent="0.25">
      <c r="A118" s="398">
        <v>112</v>
      </c>
      <c r="B118" s="103"/>
      <c r="C118" s="103"/>
      <c r="D118" s="104"/>
      <c r="E118" s="411"/>
      <c r="F118" s="625"/>
      <c r="G118" s="663"/>
      <c r="H118" s="395" t="e">
        <f>IF(AND(O118="",#REF!&gt;0,#REF!&lt;5),I118,)</f>
        <v>#REF!</v>
      </c>
      <c r="I118" s="393" t="str">
        <f>IF(D118="","ZZZ9",IF(AND(#REF!&gt;0,#REF!&lt;5),D118&amp;#REF!,D118&amp;"9"))</f>
        <v>ZZZ9</v>
      </c>
      <c r="J118" s="397">
        <f t="shared" si="4"/>
        <v>999</v>
      </c>
      <c r="K118" s="393">
        <f t="shared" si="5"/>
        <v>999</v>
      </c>
      <c r="L118" s="382"/>
      <c r="M118" s="105"/>
      <c r="N118" s="129">
        <f t="shared" si="3"/>
        <v>999</v>
      </c>
      <c r="O118" s="105"/>
    </row>
    <row r="119" spans="1:15" s="11" customFormat="1" ht="18.899999999999999" customHeight="1" x14ac:dyDescent="0.25">
      <c r="A119" s="398">
        <v>113</v>
      </c>
      <c r="B119" s="103"/>
      <c r="C119" s="103"/>
      <c r="D119" s="104"/>
      <c r="E119" s="411"/>
      <c r="F119" s="625"/>
      <c r="G119" s="663"/>
      <c r="H119" s="395" t="e">
        <f>IF(AND(O119="",#REF!&gt;0,#REF!&lt;5),I119,)</f>
        <v>#REF!</v>
      </c>
      <c r="I119" s="393" t="str">
        <f>IF(D119="","ZZZ9",IF(AND(#REF!&gt;0,#REF!&lt;5),D119&amp;#REF!,D119&amp;"9"))</f>
        <v>ZZZ9</v>
      </c>
      <c r="J119" s="397">
        <f t="shared" si="4"/>
        <v>999</v>
      </c>
      <c r="K119" s="393">
        <f t="shared" si="5"/>
        <v>999</v>
      </c>
      <c r="L119" s="382"/>
      <c r="M119" s="105"/>
      <c r="N119" s="129">
        <f t="shared" si="3"/>
        <v>999</v>
      </c>
      <c r="O119" s="105"/>
    </row>
    <row r="120" spans="1:15" s="11" customFormat="1" ht="18.899999999999999" customHeight="1" x14ac:dyDescent="0.25">
      <c r="A120" s="398">
        <v>114</v>
      </c>
      <c r="B120" s="103"/>
      <c r="C120" s="103"/>
      <c r="D120" s="104"/>
      <c r="E120" s="411"/>
      <c r="F120" s="625"/>
      <c r="G120" s="663"/>
      <c r="H120" s="395" t="e">
        <f>IF(AND(O120="",#REF!&gt;0,#REF!&lt;5),I120,)</f>
        <v>#REF!</v>
      </c>
      <c r="I120" s="393" t="str">
        <f>IF(D120="","ZZZ9",IF(AND(#REF!&gt;0,#REF!&lt;5),D120&amp;#REF!,D120&amp;"9"))</f>
        <v>ZZZ9</v>
      </c>
      <c r="J120" s="397">
        <f t="shared" si="4"/>
        <v>999</v>
      </c>
      <c r="K120" s="393">
        <f t="shared" si="5"/>
        <v>999</v>
      </c>
      <c r="L120" s="382"/>
      <c r="M120" s="105"/>
      <c r="N120" s="129">
        <f t="shared" si="3"/>
        <v>999</v>
      </c>
      <c r="O120" s="105"/>
    </row>
    <row r="121" spans="1:15" s="11" customFormat="1" ht="18.899999999999999" customHeight="1" x14ac:dyDescent="0.25">
      <c r="A121" s="398">
        <v>115</v>
      </c>
      <c r="B121" s="103"/>
      <c r="C121" s="103"/>
      <c r="D121" s="104"/>
      <c r="E121" s="411"/>
      <c r="F121" s="625"/>
      <c r="G121" s="663"/>
      <c r="H121" s="395" t="e">
        <f>IF(AND(O121="",#REF!&gt;0,#REF!&lt;5),I121,)</f>
        <v>#REF!</v>
      </c>
      <c r="I121" s="393" t="str">
        <f>IF(D121="","ZZZ9",IF(AND(#REF!&gt;0,#REF!&lt;5),D121&amp;#REF!,D121&amp;"9"))</f>
        <v>ZZZ9</v>
      </c>
      <c r="J121" s="397">
        <f t="shared" si="4"/>
        <v>999</v>
      </c>
      <c r="K121" s="393">
        <f t="shared" si="5"/>
        <v>999</v>
      </c>
      <c r="L121" s="382"/>
      <c r="M121" s="105"/>
      <c r="N121" s="129">
        <f t="shared" si="3"/>
        <v>999</v>
      </c>
      <c r="O121" s="105"/>
    </row>
    <row r="122" spans="1:15" s="11" customFormat="1" ht="18.899999999999999" customHeight="1" x14ac:dyDescent="0.25">
      <c r="A122" s="398">
        <v>116</v>
      </c>
      <c r="B122" s="103"/>
      <c r="C122" s="103"/>
      <c r="D122" s="104"/>
      <c r="E122" s="411"/>
      <c r="F122" s="625"/>
      <c r="G122" s="663"/>
      <c r="H122" s="395" t="e">
        <f>IF(AND(O122="",#REF!&gt;0,#REF!&lt;5),I122,)</f>
        <v>#REF!</v>
      </c>
      <c r="I122" s="393" t="str">
        <f>IF(D122="","ZZZ9",IF(AND(#REF!&gt;0,#REF!&lt;5),D122&amp;#REF!,D122&amp;"9"))</f>
        <v>ZZZ9</v>
      </c>
      <c r="J122" s="397">
        <f t="shared" si="4"/>
        <v>999</v>
      </c>
      <c r="K122" s="393">
        <f t="shared" si="5"/>
        <v>999</v>
      </c>
      <c r="L122" s="382"/>
      <c r="M122" s="105"/>
      <c r="N122" s="129">
        <f t="shared" si="3"/>
        <v>999</v>
      </c>
      <c r="O122" s="105"/>
    </row>
    <row r="123" spans="1:15" s="11" customFormat="1" ht="18.899999999999999" customHeight="1" x14ac:dyDescent="0.25">
      <c r="A123" s="398">
        <v>117</v>
      </c>
      <c r="B123" s="103"/>
      <c r="C123" s="103"/>
      <c r="D123" s="104"/>
      <c r="E123" s="411"/>
      <c r="F123" s="625"/>
      <c r="G123" s="663"/>
      <c r="H123" s="395"/>
      <c r="I123" s="393"/>
      <c r="J123" s="397"/>
      <c r="K123" s="393"/>
      <c r="L123" s="382"/>
      <c r="M123" s="105"/>
      <c r="N123" s="129"/>
      <c r="O123" s="105"/>
    </row>
    <row r="124" spans="1:15" s="11" customFormat="1" ht="18.899999999999999" customHeight="1" x14ac:dyDescent="0.25">
      <c r="A124" s="398">
        <v>118</v>
      </c>
      <c r="B124" s="103"/>
      <c r="C124" s="103"/>
      <c r="D124" s="104"/>
      <c r="E124" s="411"/>
      <c r="F124" s="625"/>
      <c r="G124" s="663"/>
      <c r="H124" s="395"/>
      <c r="I124" s="393"/>
      <c r="J124" s="397"/>
      <c r="K124" s="393"/>
      <c r="L124" s="382"/>
      <c r="M124" s="105"/>
      <c r="N124" s="129"/>
      <c r="O124" s="105"/>
    </row>
    <row r="125" spans="1:15" s="11" customFormat="1" ht="18.899999999999999" customHeight="1" x14ac:dyDescent="0.25">
      <c r="A125" s="398">
        <v>119</v>
      </c>
      <c r="B125" s="103"/>
      <c r="C125" s="103"/>
      <c r="D125" s="104"/>
      <c r="E125" s="411"/>
      <c r="F125" s="625"/>
      <c r="G125" s="663"/>
      <c r="H125" s="395"/>
      <c r="I125" s="393"/>
      <c r="J125" s="397"/>
      <c r="K125" s="393"/>
      <c r="L125" s="382"/>
      <c r="M125" s="105"/>
      <c r="N125" s="129"/>
      <c r="O125" s="105"/>
    </row>
    <row r="126" spans="1:15" s="11" customFormat="1" ht="18.899999999999999" customHeight="1" x14ac:dyDescent="0.25">
      <c r="A126" s="398">
        <v>120</v>
      </c>
      <c r="B126" s="103"/>
      <c r="C126" s="103"/>
      <c r="D126" s="104"/>
      <c r="E126" s="411"/>
      <c r="F126" s="625"/>
      <c r="G126" s="663"/>
      <c r="H126" s="395"/>
      <c r="I126" s="393"/>
      <c r="J126" s="397"/>
      <c r="K126" s="393"/>
      <c r="L126" s="382"/>
      <c r="M126" s="105"/>
      <c r="N126" s="129"/>
      <c r="O126" s="105"/>
    </row>
    <row r="127" spans="1:15" s="11" customFormat="1" ht="18.899999999999999" customHeight="1" x14ac:dyDescent="0.25">
      <c r="A127" s="398">
        <v>121</v>
      </c>
      <c r="B127" s="103"/>
      <c r="C127" s="103"/>
      <c r="D127" s="104"/>
      <c r="E127" s="411"/>
      <c r="F127" s="625"/>
      <c r="G127" s="663"/>
      <c r="H127" s="395"/>
      <c r="I127" s="393"/>
      <c r="J127" s="397"/>
      <c r="K127" s="393"/>
      <c r="L127" s="382"/>
      <c r="M127" s="105"/>
      <c r="N127" s="129"/>
      <c r="O127" s="105"/>
    </row>
    <row r="128" spans="1:15" s="11" customFormat="1" ht="18.899999999999999" customHeight="1" x14ac:dyDescent="0.25">
      <c r="A128" s="398">
        <v>122</v>
      </c>
      <c r="B128" s="103"/>
      <c r="C128" s="103"/>
      <c r="D128" s="104"/>
      <c r="E128" s="411"/>
      <c r="F128" s="625"/>
      <c r="G128" s="663"/>
      <c r="H128" s="395"/>
      <c r="I128" s="393"/>
      <c r="J128" s="397"/>
      <c r="K128" s="393"/>
      <c r="L128" s="382"/>
      <c r="M128" s="105"/>
      <c r="N128" s="129"/>
      <c r="O128" s="105"/>
    </row>
    <row r="129" spans="1:15" s="11" customFormat="1" ht="18.899999999999999" customHeight="1" x14ac:dyDescent="0.25">
      <c r="A129" s="398">
        <v>123</v>
      </c>
      <c r="B129" s="103"/>
      <c r="C129" s="103"/>
      <c r="D129" s="104"/>
      <c r="E129" s="411"/>
      <c r="F129" s="625"/>
      <c r="G129" s="663"/>
      <c r="H129" s="395"/>
      <c r="I129" s="393"/>
      <c r="J129" s="397"/>
      <c r="K129" s="393"/>
      <c r="L129" s="382"/>
      <c r="M129" s="105"/>
      <c r="N129" s="129"/>
      <c r="O129" s="105"/>
    </row>
    <row r="130" spans="1:15" s="11" customFormat="1" ht="18.899999999999999" customHeight="1" x14ac:dyDescent="0.25">
      <c r="A130" s="398">
        <v>124</v>
      </c>
      <c r="B130" s="103"/>
      <c r="C130" s="103"/>
      <c r="D130" s="104"/>
      <c r="E130" s="411"/>
      <c r="F130" s="625"/>
      <c r="G130" s="663"/>
      <c r="H130" s="395"/>
      <c r="I130" s="393"/>
      <c r="J130" s="397"/>
      <c r="K130" s="393"/>
      <c r="L130" s="382"/>
      <c r="M130" s="105"/>
      <c r="N130" s="129"/>
      <c r="O130" s="105"/>
    </row>
    <row r="131" spans="1:15" s="11" customFormat="1" ht="18.899999999999999" customHeight="1" x14ac:dyDescent="0.25">
      <c r="A131" s="398">
        <v>125</v>
      </c>
      <c r="B131" s="103"/>
      <c r="C131" s="103"/>
      <c r="D131" s="104"/>
      <c r="E131" s="411"/>
      <c r="F131" s="625"/>
      <c r="G131" s="663"/>
      <c r="H131" s="395"/>
      <c r="I131" s="393"/>
      <c r="J131" s="397"/>
      <c r="K131" s="393"/>
      <c r="L131" s="382"/>
      <c r="M131" s="105"/>
      <c r="N131" s="129"/>
      <c r="O131" s="105"/>
    </row>
    <row r="132" spans="1:15" s="11" customFormat="1" ht="18.899999999999999" customHeight="1" x14ac:dyDescent="0.25">
      <c r="A132" s="398">
        <v>126</v>
      </c>
      <c r="B132" s="103"/>
      <c r="C132" s="103"/>
      <c r="D132" s="104"/>
      <c r="E132" s="411"/>
      <c r="F132" s="625"/>
      <c r="G132" s="663"/>
      <c r="H132" s="395"/>
      <c r="I132" s="393"/>
      <c r="J132" s="397"/>
      <c r="K132" s="393"/>
      <c r="L132" s="382"/>
      <c r="M132" s="105"/>
      <c r="N132" s="129"/>
      <c r="O132" s="105"/>
    </row>
    <row r="133" spans="1:15" s="11" customFormat="1" ht="18.899999999999999" customHeight="1" x14ac:dyDescent="0.25">
      <c r="A133" s="398">
        <v>127</v>
      </c>
      <c r="B133" s="103"/>
      <c r="C133" s="103"/>
      <c r="D133" s="104"/>
      <c r="E133" s="411"/>
      <c r="F133" s="625"/>
      <c r="G133" s="663"/>
      <c r="H133" s="395"/>
      <c r="I133" s="393"/>
      <c r="J133" s="397"/>
      <c r="K133" s="393"/>
      <c r="L133" s="382"/>
      <c r="M133" s="105"/>
      <c r="N133" s="129"/>
      <c r="O133" s="105"/>
    </row>
    <row r="134" spans="1:15" s="11" customFormat="1" ht="18.899999999999999" customHeight="1" x14ac:dyDescent="0.25">
      <c r="A134" s="398">
        <v>128</v>
      </c>
      <c r="B134" s="103"/>
      <c r="C134" s="103"/>
      <c r="D134" s="104"/>
      <c r="E134" s="411"/>
      <c r="F134" s="625"/>
      <c r="G134" s="663"/>
      <c r="H134" s="395"/>
      <c r="I134" s="393"/>
      <c r="J134" s="397"/>
      <c r="K134" s="393"/>
      <c r="L134" s="382"/>
      <c r="M134" s="105"/>
      <c r="N134" s="129"/>
      <c r="O134" s="105"/>
    </row>
  </sheetData>
  <conditionalFormatting sqref="A7:D134">
    <cfRule type="expression" dxfId="331" priority="9" stopIfTrue="1">
      <formula>$O7&gt;=1</formula>
    </cfRule>
  </conditionalFormatting>
  <conditionalFormatting sqref="B7:D14">
    <cfRule type="expression" dxfId="330" priority="8" stopIfTrue="1">
      <formula>$O7&gt;=1</formula>
    </cfRule>
  </conditionalFormatting>
  <conditionalFormatting sqref="B7:D27">
    <cfRule type="expression" dxfId="329" priority="1" stopIfTrue="1">
      <formula>$Q7&gt;=1</formula>
    </cfRule>
  </conditionalFormatting>
  <conditionalFormatting sqref="E7:E27">
    <cfRule type="expression" dxfId="328" priority="2" stopIfTrue="1">
      <formula>AND(ROUNDDOWN(($A$4-E7)/365.25,0)&lt;=13,G7&lt;&gt;"OK")</formula>
    </cfRule>
    <cfRule type="expression" dxfId="327" priority="3" stopIfTrue="1">
      <formula>AND(ROUNDDOWN(($A$4-E7)/365.25,0)&lt;=14,G7&lt;&gt;"OK")</formula>
    </cfRule>
    <cfRule type="expression" dxfId="326" priority="4" stopIfTrue="1">
      <formula>AND(ROUNDDOWN(($A$4-E7)/365.25,0)&lt;=17,G7&lt;&gt;"OK")</formula>
    </cfRule>
  </conditionalFormatting>
  <conditionalFormatting sqref="E7:E134">
    <cfRule type="expression" dxfId="325" priority="5" stopIfTrue="1">
      <formula>AND(ROUNDDOWN(($A$4-E7)/365.25,0)&lt;=13,#REF!&lt;&gt;"OK")</formula>
    </cfRule>
    <cfRule type="expression" dxfId="324" priority="6" stopIfTrue="1">
      <formula>AND(ROUNDDOWN(($A$4-E7)/365.25,0)&lt;=14,#REF!&lt;&gt;"OK")</formula>
    </cfRule>
    <cfRule type="expression" dxfId="323" priority="7" stopIfTrue="1">
      <formula>AND(ROUNDDOWN(($A$4-E7)/365.25,0)&lt;=17,#REF!&lt;&gt;"OK")</formula>
    </cfRule>
  </conditionalFormatting>
  <conditionalFormatting sqref="H7:H134">
    <cfRule type="cellIs" dxfId="322"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97345" r:id="rId4" name="Button 1">
              <controlPr defaultSize="0" print="0" autoFill="0" autoPict="0" macro="[0]!egyéni_rangsor">
                <anchor moveWithCells="1" sizeWithCells="1">
                  <from>
                    <xdr:col>5</xdr:col>
                    <xdr:colOff>914400</xdr:colOff>
                    <xdr:row>0</xdr:row>
                    <xdr:rowOff>152400</xdr:rowOff>
                  </from>
                  <to>
                    <xdr:col>11</xdr:col>
                    <xdr:colOff>22860</xdr:colOff>
                    <xdr:row>1</xdr:row>
                    <xdr:rowOff>114300</xdr:rowOff>
                  </to>
                </anchor>
              </controlPr>
            </control>
          </mc:Choice>
        </mc:AlternateContent>
      </controls>
    </mc:Choice>
  </mc:AlternateConten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8E506-B936-4531-81C2-0DB0E3EFAD37}">
  <sheetPr codeName="Sheet146">
    <tabColor indexed="19"/>
    <pageSetUpPr fitToPage="1"/>
  </sheetPr>
  <dimension ref="A1:U80"/>
  <sheetViews>
    <sheetView showGridLines="0" showZeros="0" workbookViewId="0">
      <selection activeCell="A6" sqref="A6:IV6"/>
    </sheetView>
  </sheetViews>
  <sheetFormatPr defaultRowHeight="13.2" x14ac:dyDescent="0.25"/>
  <cols>
    <col min="1" max="2" width="3.33203125" customWidth="1"/>
    <col min="3" max="3" width="4.6640625" customWidth="1"/>
    <col min="4" max="4" width="7.109375" customWidth="1"/>
    <col min="5" max="5" width="4.33203125" customWidth="1"/>
    <col min="6" max="6" width="12.6640625" customWidth="1"/>
    <col min="7" max="7" width="2.6640625" customWidth="1"/>
    <col min="8" max="8" width="7.6640625" customWidth="1"/>
    <col min="9" max="9" width="5.88671875" customWidth="1"/>
    <col min="10" max="10" width="1.6640625" style="130" customWidth="1"/>
    <col min="11" max="11" width="9.88671875" customWidth="1"/>
    <col min="12" max="12" width="1.6640625" style="130" customWidth="1"/>
    <col min="13" max="13" width="9.88671875" customWidth="1"/>
    <col min="14" max="14" width="1.6640625" style="131" customWidth="1"/>
    <col min="15" max="15" width="9.88671875" customWidth="1"/>
    <col min="16" max="16" width="1.6640625" style="130" customWidth="1"/>
    <col min="17" max="17" width="9.88671875" customWidth="1"/>
    <col min="18" max="18" width="1.6640625" style="131" customWidth="1"/>
    <col min="19" max="19" width="0" hidden="1" customWidth="1"/>
    <col min="20" max="20" width="8.6640625" customWidth="1"/>
    <col min="21" max="21" width="9.109375" hidden="1" customWidth="1"/>
  </cols>
  <sheetData>
    <row r="1" spans="1:21" s="132" customFormat="1" ht="21.75" customHeight="1" x14ac:dyDescent="0.4">
      <c r="A1" s="92" t="str">
        <f>Altalanos!$A$6</f>
        <v>Diákolimpiai Döntő</v>
      </c>
      <c r="B1" s="92"/>
      <c r="C1" s="135"/>
      <c r="D1" s="135"/>
      <c r="E1" s="135"/>
      <c r="F1" s="135"/>
      <c r="G1" s="135"/>
      <c r="H1" s="135"/>
      <c r="I1" s="379"/>
      <c r="J1" s="136"/>
      <c r="K1" s="118" t="s">
        <v>115</v>
      </c>
      <c r="L1" s="118"/>
      <c r="M1" s="93"/>
      <c r="N1" s="136" t="s">
        <v>3</v>
      </c>
      <c r="O1" s="136" t="s">
        <v>3</v>
      </c>
      <c r="P1" s="136"/>
      <c r="Q1" s="135"/>
      <c r="R1" s="136"/>
    </row>
    <row r="2" spans="1:21" s="106" customFormat="1" x14ac:dyDescent="0.25">
      <c r="A2" s="95" t="s">
        <v>122</v>
      </c>
      <c r="B2" s="95"/>
      <c r="C2" s="95"/>
      <c r="D2" s="430"/>
      <c r="E2" s="430">
        <f>Altalanos!$D$8</f>
        <v>0</v>
      </c>
      <c r="F2" s="95"/>
      <c r="G2" s="137"/>
      <c r="H2" s="108"/>
      <c r="I2" s="108"/>
      <c r="J2" s="138"/>
      <c r="K2" s="408" t="s">
        <v>228</v>
      </c>
      <c r="L2" s="118"/>
      <c r="M2" s="118"/>
      <c r="N2" s="138"/>
      <c r="O2" s="108"/>
      <c r="P2" s="138"/>
      <c r="Q2" s="108"/>
      <c r="R2" s="138"/>
    </row>
    <row r="3" spans="1:21" s="19" customFormat="1" ht="11.25" customHeight="1" x14ac:dyDescent="0.25">
      <c r="A3" s="54" t="s">
        <v>82</v>
      </c>
      <c r="B3" s="54"/>
      <c r="C3" s="54"/>
      <c r="D3" s="54"/>
      <c r="E3" s="54"/>
      <c r="F3" s="54"/>
      <c r="G3" s="54" t="s">
        <v>79</v>
      </c>
      <c r="H3" s="54"/>
      <c r="I3" s="54"/>
      <c r="J3" s="140"/>
      <c r="K3" s="54" t="s">
        <v>87</v>
      </c>
      <c r="L3" s="140"/>
      <c r="M3" s="428"/>
      <c r="N3" s="140"/>
      <c r="O3" s="54"/>
      <c r="P3" s="140"/>
      <c r="Q3" s="54"/>
      <c r="R3" s="55" t="s">
        <v>88</v>
      </c>
    </row>
    <row r="4" spans="1:21" s="31" customFormat="1" ht="11.25" customHeight="1" thickBot="1" x14ac:dyDescent="0.3">
      <c r="A4" s="771" t="str">
        <f>Altalanos!$A$10</f>
        <v xml:space="preserve">2026. május 7. </v>
      </c>
      <c r="B4" s="771"/>
      <c r="C4" s="771"/>
      <c r="D4" s="402"/>
      <c r="E4" s="142"/>
      <c r="F4" s="142"/>
      <c r="G4" s="142" t="str">
        <f>Altalanos!$C$10</f>
        <v>Gyula</v>
      </c>
      <c r="H4" s="99"/>
      <c r="I4" s="142"/>
      <c r="J4" s="143"/>
      <c r="K4" s="144" t="str">
        <f>Altalanos!$D$10</f>
        <v xml:space="preserve">  </v>
      </c>
      <c r="L4" s="143"/>
      <c r="M4" s="102"/>
      <c r="N4" s="143"/>
      <c r="O4" s="142"/>
      <c r="P4" s="143"/>
      <c r="Q4" s="142"/>
      <c r="R4" s="88" t="str">
        <f>Altalanos!$E$10</f>
        <v>Kovács Zoltán</v>
      </c>
    </row>
    <row r="5" spans="1:21" s="19" customFormat="1" ht="9.6" x14ac:dyDescent="0.25">
      <c r="A5" s="146"/>
      <c r="B5" s="147" t="s">
        <v>4</v>
      </c>
      <c r="C5" s="427" t="s">
        <v>105</v>
      </c>
      <c r="D5" s="147" t="s">
        <v>104</v>
      </c>
      <c r="E5" s="147" t="s">
        <v>118</v>
      </c>
      <c r="F5" s="148" t="s">
        <v>85</v>
      </c>
      <c r="G5" s="148" t="s">
        <v>86</v>
      </c>
      <c r="H5" s="148"/>
      <c r="I5" s="148" t="s">
        <v>90</v>
      </c>
      <c r="J5" s="148"/>
      <c r="K5" s="147" t="s">
        <v>102</v>
      </c>
      <c r="L5" s="149"/>
      <c r="M5" s="147" t="s">
        <v>103</v>
      </c>
      <c r="N5" s="149"/>
      <c r="O5" s="147"/>
      <c r="P5" s="149"/>
      <c r="Q5" s="147"/>
      <c r="R5" s="150"/>
    </row>
    <row r="6" spans="1:21" s="712" customFormat="1" ht="14.25" customHeight="1" thickBot="1" x14ac:dyDescent="0.3">
      <c r="A6" s="705"/>
      <c r="B6" s="706"/>
      <c r="C6" s="707"/>
      <c r="D6" s="707"/>
      <c r="E6" s="706"/>
      <c r="F6" s="708"/>
      <c r="G6" s="708"/>
      <c r="H6" s="709"/>
      <c r="I6" s="708"/>
      <c r="J6" s="710"/>
      <c r="K6" s="706"/>
      <c r="L6" s="710"/>
      <c r="M6" s="706"/>
      <c r="N6" s="710"/>
      <c r="O6" s="706"/>
      <c r="P6" s="710"/>
      <c r="Q6" s="706"/>
      <c r="R6" s="711"/>
    </row>
    <row r="7" spans="1:21" s="38" customFormat="1" ht="10.5" customHeight="1" x14ac:dyDescent="0.25">
      <c r="A7" s="153">
        <v>1</v>
      </c>
      <c r="B7" s="384" t="str">
        <f>IF($E7="","",VLOOKUP($E7,'1Q ELO (4)'!$A$7:$M$30,12))</f>
        <v/>
      </c>
      <c r="C7" s="384" t="str">
        <f>IF($E7="","",VLOOKUP($E7,'1Q ELO (4)'!$A$7:$M$30,13))</f>
        <v/>
      </c>
      <c r="D7" s="414" t="str">
        <f>IF($E7="","",VLOOKUP($E7,'1Q ELO (4)'!$A$7:$M$30,5))</f>
        <v/>
      </c>
      <c r="E7" s="155"/>
      <c r="F7" s="156" t="str">
        <f>UPPER(IF($E7="","",VLOOKUP($E7,'1Q ELO (4)'!$A$7:$M$30,2)))</f>
        <v/>
      </c>
      <c r="G7" s="156" t="str">
        <f>IF($E7="","",VLOOKUP($E7,'1Q ELO (4)'!$A$7:$M$30,3))</f>
        <v/>
      </c>
      <c r="H7" s="156"/>
      <c r="I7" s="156" t="str">
        <f>IF($E7="","",VLOOKUP($E7,'1Q ELO (4)'!$A$7:$M$30,4))</f>
        <v/>
      </c>
      <c r="J7" s="158"/>
      <c r="K7" s="157"/>
      <c r="L7" s="157"/>
      <c r="M7" s="157"/>
      <c r="N7" s="157"/>
      <c r="O7" s="160"/>
      <c r="P7" s="162"/>
      <c r="Q7" s="163"/>
      <c r="R7" s="164"/>
      <c r="S7" s="165"/>
      <c r="U7" s="166" t="str">
        <f>Birók!P21</f>
        <v>Bíró</v>
      </c>
    </row>
    <row r="8" spans="1:21" s="38" customFormat="1" ht="9.6" customHeight="1" x14ac:dyDescent="0.25">
      <c r="A8" s="167"/>
      <c r="B8" s="306"/>
      <c r="C8" s="306"/>
      <c r="D8" s="424"/>
      <c r="E8" s="168"/>
      <c r="F8" s="169"/>
      <c r="G8" s="169"/>
      <c r="H8" s="170"/>
      <c r="I8" s="171" t="s">
        <v>0</v>
      </c>
      <c r="J8" s="172"/>
      <c r="K8" s="173" t="str">
        <f>UPPER(IF(OR(J8="a",J8="as"),F7,IF(OR(J8="b",J8="bs"),F9,)))</f>
        <v/>
      </c>
      <c r="L8" s="173"/>
      <c r="M8" s="157"/>
      <c r="N8" s="157"/>
      <c r="O8" s="160"/>
      <c r="P8" s="162"/>
      <c r="Q8" s="163"/>
      <c r="R8" s="164"/>
      <c r="S8" s="165"/>
      <c r="U8" s="174" t="str">
        <f>Birók!P22</f>
        <v xml:space="preserve"> </v>
      </c>
    </row>
    <row r="9" spans="1:21" s="38" customFormat="1" ht="9.6" customHeight="1" x14ac:dyDescent="0.25">
      <c r="A9" s="167">
        <v>2</v>
      </c>
      <c r="B9" s="384" t="str">
        <f>IF($E9="","",VLOOKUP($E9,'1Q ELO (4)'!$A$7:$M$30,12))</f>
        <v/>
      </c>
      <c r="C9" s="384" t="str">
        <f>IF($E9="","",VLOOKUP($E9,'1Q ELO (4)'!$A$7:$M$30,13))</f>
        <v/>
      </c>
      <c r="D9" s="414" t="str">
        <f>IF($E9="","",VLOOKUP($E9,'1Q ELO (4)'!$A$7:$M$30,5))</f>
        <v/>
      </c>
      <c r="E9" s="155"/>
      <c r="F9" s="450" t="str">
        <f>UPPER(IF($E9="","",VLOOKUP($E9,'1Q ELO (4)'!$A$7:$M$30,2)))</f>
        <v/>
      </c>
      <c r="G9" s="175" t="str">
        <f>IF($E9="","",VLOOKUP($E9,'1Q ELO (4)'!$A$7:$M$30,3))</f>
        <v/>
      </c>
      <c r="H9" s="175"/>
      <c r="I9" s="175" t="str">
        <f>IF($E9="","",VLOOKUP($E9,'1Q ELO (4)'!$A$7:$M$30,4))</f>
        <v/>
      </c>
      <c r="J9" s="176"/>
      <c r="K9" s="157"/>
      <c r="L9" s="177"/>
      <c r="M9" s="157"/>
      <c r="N9" s="157"/>
      <c r="O9" s="160"/>
      <c r="P9" s="162"/>
      <c r="Q9" s="163"/>
      <c r="R9" s="164"/>
      <c r="S9" s="165"/>
      <c r="U9" s="174" t="str">
        <f>Birók!P23</f>
        <v xml:space="preserve"> </v>
      </c>
    </row>
    <row r="10" spans="1:21" s="38" customFormat="1" ht="9.6" customHeight="1" x14ac:dyDescent="0.25">
      <c r="A10" s="167"/>
      <c r="B10" s="306"/>
      <c r="C10" s="306"/>
      <c r="D10" s="424"/>
      <c r="E10" s="178"/>
      <c r="F10" s="169"/>
      <c r="G10" s="169"/>
      <c r="H10" s="170"/>
      <c r="I10" s="169"/>
      <c r="J10" s="179"/>
      <c r="K10" s="171" t="s">
        <v>0</v>
      </c>
      <c r="L10" s="180"/>
      <c r="M10" s="173" t="str">
        <f>UPPER(IF(OR(L10="a",L10="as"),K8,IF(OR(L10="b",L10="bs"),K12,)))</f>
        <v/>
      </c>
      <c r="N10" s="181"/>
      <c r="O10" s="182"/>
      <c r="P10" s="182"/>
      <c r="Q10" s="163"/>
      <c r="R10" s="164"/>
      <c r="S10" s="165"/>
      <c r="U10" s="174" t="str">
        <f>Birók!P24</f>
        <v xml:space="preserve"> </v>
      </c>
    </row>
    <row r="11" spans="1:21" s="38" customFormat="1" ht="9.6" customHeight="1" x14ac:dyDescent="0.25">
      <c r="A11" s="167">
        <v>3</v>
      </c>
      <c r="B11" s="384" t="str">
        <f>IF($E11="","",VLOOKUP($E11,'1Q ELO (4)'!$A$7:$M$30,12))</f>
        <v/>
      </c>
      <c r="C11" s="384" t="str">
        <f>IF($E11="","",VLOOKUP($E11,'1Q ELO (4)'!$A$7:$M$30,13))</f>
        <v/>
      </c>
      <c r="D11" s="414" t="str">
        <f>IF($E11="","",VLOOKUP($E11,'1Q ELO (4)'!$A$7:$M$30,5))</f>
        <v/>
      </c>
      <c r="E11" s="155"/>
      <c r="F11" s="175" t="str">
        <f>UPPER(IF($E11="","",VLOOKUP($E11,'1Q ELO (4)'!$A$7:$M$30,2)))</f>
        <v/>
      </c>
      <c r="G11" s="175" t="str">
        <f>IF($E11="","",VLOOKUP($E11,'1Q ELO (4)'!$A$7:$M$30,3))</f>
        <v/>
      </c>
      <c r="H11" s="175"/>
      <c r="I11" s="175" t="str">
        <f>IF($E11="","",VLOOKUP($E11,'1Q ELO (4)'!$A$7:$M$30,4))</f>
        <v/>
      </c>
      <c r="J11" s="158"/>
      <c r="K11" s="157"/>
      <c r="L11" s="183"/>
      <c r="M11" s="157"/>
      <c r="N11" s="182"/>
      <c r="O11" s="182"/>
      <c r="P11" s="182"/>
      <c r="Q11" s="163"/>
      <c r="R11" s="164"/>
      <c r="S11" s="165"/>
      <c r="U11" s="627" t="str">
        <f>Birók!P25</f>
        <v xml:space="preserve"> </v>
      </c>
    </row>
    <row r="12" spans="1:21" s="38" customFormat="1" ht="9.6" customHeight="1" x14ac:dyDescent="0.25">
      <c r="A12" s="167"/>
      <c r="B12" s="306"/>
      <c r="C12" s="306"/>
      <c r="D12" s="424"/>
      <c r="E12" s="178"/>
      <c r="F12" s="169"/>
      <c r="G12" s="169"/>
      <c r="H12" s="170"/>
      <c r="I12" s="171" t="s">
        <v>0</v>
      </c>
      <c r="J12" s="172"/>
      <c r="K12" s="173" t="str">
        <f>UPPER(IF(OR(J12="a",J12="as"),F11,IF(OR(J12="b",J12="bs"),F13,)))</f>
        <v/>
      </c>
      <c r="L12" s="185"/>
      <c r="M12" s="157"/>
      <c r="N12" s="182"/>
      <c r="O12" s="182"/>
      <c r="P12" s="182"/>
      <c r="Q12" s="163"/>
      <c r="R12" s="164"/>
      <c r="S12" s="165"/>
      <c r="U12" s="627" t="str">
        <f>Birók!P26</f>
        <v xml:space="preserve"> </v>
      </c>
    </row>
    <row r="13" spans="1:21" s="38" customFormat="1" ht="9.6" customHeight="1" x14ac:dyDescent="0.25">
      <c r="A13" s="167">
        <v>4</v>
      </c>
      <c r="B13" s="384" t="str">
        <f>IF($E13="","",VLOOKUP($E13,'1Q ELO (4)'!$A$7:$M$30,12))</f>
        <v/>
      </c>
      <c r="C13" s="384" t="str">
        <f>IF($E13="","",VLOOKUP($E13,'1Q ELO (4)'!$A$7:$M$30,13))</f>
        <v/>
      </c>
      <c r="D13" s="414" t="str">
        <f>IF($E13="","",VLOOKUP($E13,'1Q ELO (4)'!$A$7:$M$30,5))</f>
        <v/>
      </c>
      <c r="E13" s="155"/>
      <c r="F13" s="175" t="str">
        <f>UPPER(IF($E13="","",VLOOKUP($E13,'1Q ELO (4)'!$A$7:$M$30,2)))</f>
        <v/>
      </c>
      <c r="G13" s="175" t="str">
        <f>IF($E13="","",VLOOKUP($E13,'1Q ELO (4)'!$A$7:$M$30,3))</f>
        <v/>
      </c>
      <c r="H13" s="175"/>
      <c r="I13" s="175" t="str">
        <f>IF($E13="","",VLOOKUP($E13,'1Q ELO (4)'!$A$7:$M$30,4))</f>
        <v/>
      </c>
      <c r="J13" s="186"/>
      <c r="K13" s="157"/>
      <c r="L13" s="157"/>
      <c r="M13" s="157"/>
      <c r="N13" s="182"/>
      <c r="O13" s="182"/>
      <c r="P13" s="182"/>
      <c r="Q13" s="163"/>
      <c r="R13" s="164"/>
      <c r="S13" s="165"/>
      <c r="U13" s="627" t="str">
        <f>Birók!P27</f>
        <v xml:space="preserve"> </v>
      </c>
    </row>
    <row r="14" spans="1:21" s="38" customFormat="1" ht="9.6" customHeight="1" x14ac:dyDescent="0.25">
      <c r="A14" s="167"/>
      <c r="B14" s="306"/>
      <c r="C14" s="306"/>
      <c r="D14" s="424"/>
      <c r="E14" s="178"/>
      <c r="F14" s="157"/>
      <c r="G14" s="157"/>
      <c r="H14" s="69"/>
      <c r="I14" s="187"/>
      <c r="J14" s="179"/>
      <c r="K14" s="157"/>
      <c r="L14" s="157"/>
      <c r="M14" s="182"/>
      <c r="N14" s="163"/>
      <c r="O14" s="164"/>
      <c r="P14" s="165"/>
    </row>
    <row r="15" spans="1:21" s="38" customFormat="1" ht="9.6" customHeight="1" x14ac:dyDescent="0.25">
      <c r="A15" s="542">
        <v>5</v>
      </c>
      <c r="B15" s="384" t="str">
        <f>IF($E15="","",VLOOKUP($E15,'1Q ELO (4)'!$A$7:$M$30,12))</f>
        <v/>
      </c>
      <c r="C15" s="384" t="str">
        <f>IF($E15="","",VLOOKUP($E15,'1Q ELO (4)'!$A$7:$M$30,13))</f>
        <v/>
      </c>
      <c r="D15" s="414" t="str">
        <f>IF($E15="","",VLOOKUP($E15,'1Q ELO (4)'!$A$7:$M$30,5))</f>
        <v/>
      </c>
      <c r="E15" s="155"/>
      <c r="F15" s="618" t="str">
        <f>UPPER(IF($E15="","",VLOOKUP($E15,'1Q ELO (4)'!$A$7:$M$30,2)))</f>
        <v/>
      </c>
      <c r="G15" s="618" t="str">
        <f>IF($E15="","",VLOOKUP($E15,'1Q ELO (4)'!$A$7:$M$30,3))</f>
        <v/>
      </c>
      <c r="H15" s="618"/>
      <c r="I15" s="618" t="str">
        <f>IF($E15="","",VLOOKUP($E15,'1Q ELO (4)'!$A$7:$M$30,4))</f>
        <v/>
      </c>
      <c r="J15" s="188"/>
      <c r="K15" s="157"/>
      <c r="L15" s="157"/>
      <c r="M15" s="157"/>
      <c r="N15" s="182"/>
      <c r="O15" s="157"/>
      <c r="P15" s="182"/>
      <c r="Q15" s="163"/>
      <c r="R15" s="164"/>
      <c r="S15" s="165"/>
      <c r="U15" s="627" t="str">
        <f>Birók!P29</f>
        <v xml:space="preserve"> </v>
      </c>
    </row>
    <row r="16" spans="1:21" s="38" customFormat="1" ht="9.6" customHeight="1" thickBot="1" x14ac:dyDescent="0.3">
      <c r="A16" s="167"/>
      <c r="B16" s="306"/>
      <c r="C16" s="306"/>
      <c r="D16" s="424"/>
      <c r="E16" s="178"/>
      <c r="F16" s="169"/>
      <c r="G16" s="169"/>
      <c r="H16" s="170"/>
      <c r="I16" s="171" t="s">
        <v>0</v>
      </c>
      <c r="J16" s="172"/>
      <c r="K16" s="173" t="str">
        <f>UPPER(IF(OR(J16="a",J16="as"),F15,IF(OR(J16="b",J16="bs"),F17,)))</f>
        <v/>
      </c>
      <c r="L16" s="173"/>
      <c r="M16" s="157"/>
      <c r="N16" s="182"/>
      <c r="O16" s="182"/>
      <c r="P16" s="182"/>
      <c r="Q16" s="163"/>
      <c r="R16" s="164"/>
      <c r="S16" s="165"/>
      <c r="U16" s="628" t="str">
        <f>Birók!P30</f>
        <v>Egyik sem</v>
      </c>
    </row>
    <row r="17" spans="1:19" s="38" customFormat="1" ht="9.6" customHeight="1" x14ac:dyDescent="0.25">
      <c r="A17" s="167">
        <v>6</v>
      </c>
      <c r="B17" s="384" t="str">
        <f>IF($E17="","",VLOOKUP($E17,'1Q ELO (4)'!$A$7:$M$30,12))</f>
        <v/>
      </c>
      <c r="C17" s="384" t="str">
        <f>IF($E17="","",VLOOKUP($E17,'1Q ELO (4)'!$A$7:$M$30,13))</f>
        <v/>
      </c>
      <c r="D17" s="414" t="str">
        <f>IF($E17="","",VLOOKUP($E17,'1Q ELO (4)'!$A$7:$M$30,5))</f>
        <v/>
      </c>
      <c r="E17" s="155"/>
      <c r="F17" s="175" t="str">
        <f>UPPER(IF($E17="","",VLOOKUP($E17,'1Q ELO (4)'!$A$7:$M$30,2)))</f>
        <v/>
      </c>
      <c r="G17" s="175" t="str">
        <f>IF($E17="","",VLOOKUP($E17,'1Q ELO (4)'!$A$7:$M$30,3))</f>
        <v/>
      </c>
      <c r="H17" s="175"/>
      <c r="I17" s="175" t="str">
        <f>IF($E17="","",VLOOKUP($E17,'1Q ELO (4)'!$A$7:$M$30,4))</f>
        <v/>
      </c>
      <c r="J17" s="176"/>
      <c r="K17" s="157"/>
      <c r="L17" s="177"/>
      <c r="M17" s="157"/>
      <c r="N17" s="182"/>
      <c r="O17" s="182"/>
      <c r="P17" s="182"/>
      <c r="Q17" s="163"/>
      <c r="R17" s="164"/>
      <c r="S17" s="165"/>
    </row>
    <row r="18" spans="1:19" s="38" customFormat="1" ht="9.6" customHeight="1" x14ac:dyDescent="0.25">
      <c r="A18" s="167"/>
      <c r="B18" s="306"/>
      <c r="C18" s="306"/>
      <c r="D18" s="424"/>
      <c r="E18" s="178"/>
      <c r="F18" s="169"/>
      <c r="G18" s="169"/>
      <c r="H18" s="170"/>
      <c r="I18" s="157"/>
      <c r="J18" s="179"/>
      <c r="K18" s="171" t="s">
        <v>0</v>
      </c>
      <c r="L18" s="180"/>
      <c r="M18" s="173" t="str">
        <f>UPPER(IF(OR(L18="a",L18="as"),K16,IF(OR(L18="b",L18="bs"),K20,)))</f>
        <v/>
      </c>
      <c r="N18" s="181"/>
      <c r="O18" s="182"/>
      <c r="P18" s="182"/>
      <c r="Q18" s="163"/>
      <c r="R18" s="164"/>
      <c r="S18" s="165"/>
    </row>
    <row r="19" spans="1:19" s="38" customFormat="1" ht="9.6" customHeight="1" x14ac:dyDescent="0.25">
      <c r="A19" s="167">
        <v>7</v>
      </c>
      <c r="B19" s="384" t="str">
        <f>IF($E19="","",VLOOKUP($E19,'1Q ELO (4)'!$A$7:$M$30,12))</f>
        <v/>
      </c>
      <c r="C19" s="384" t="str">
        <f>IF($E19="","",VLOOKUP($E19,'1Q ELO (4)'!$A$7:$M$30,13))</f>
        <v/>
      </c>
      <c r="D19" s="414" t="str">
        <f>IF($E19="","",VLOOKUP($E19,'1Q ELO (4)'!$A$7:$M$30,5))</f>
        <v/>
      </c>
      <c r="E19" s="155"/>
      <c r="F19" s="175" t="str">
        <f>UPPER(IF($E19="","",VLOOKUP($E19,'1Q ELO (4)'!$A$7:$M$30,2)))</f>
        <v/>
      </c>
      <c r="G19" s="175" t="str">
        <f>IF($E19="","",VLOOKUP($E19,'1Q ELO (4)'!$A$7:$M$30,3))</f>
        <v/>
      </c>
      <c r="H19" s="175"/>
      <c r="I19" s="175" t="str">
        <f>IF($E19="","",VLOOKUP($E19,'1Q ELO (4)'!$A$7:$M$30,4))</f>
        <v/>
      </c>
      <c r="J19" s="158"/>
      <c r="K19" s="157"/>
      <c r="L19" s="183"/>
      <c r="M19" s="157"/>
      <c r="N19" s="182"/>
      <c r="O19" s="182"/>
      <c r="P19" s="182"/>
      <c r="Q19" s="163"/>
      <c r="R19" s="164"/>
      <c r="S19" s="165"/>
    </row>
    <row r="20" spans="1:19" s="38" customFormat="1" ht="9.6" customHeight="1" x14ac:dyDescent="0.25">
      <c r="A20" s="167"/>
      <c r="B20" s="306"/>
      <c r="C20" s="306"/>
      <c r="D20" s="424"/>
      <c r="E20" s="168"/>
      <c r="F20" s="169"/>
      <c r="G20" s="169"/>
      <c r="H20" s="170"/>
      <c r="I20" s="171" t="s">
        <v>0</v>
      </c>
      <c r="J20" s="172"/>
      <c r="K20" s="173" t="str">
        <f>UPPER(IF(OR(J20="a",J20="as"),F19,IF(OR(J20="b",J20="bs"),F21,)))</f>
        <v/>
      </c>
      <c r="L20" s="185"/>
      <c r="M20" s="157"/>
      <c r="N20" s="182"/>
      <c r="O20" s="182"/>
      <c r="P20" s="182"/>
      <c r="Q20" s="163"/>
      <c r="R20" s="164"/>
      <c r="S20" s="165"/>
    </row>
    <row r="21" spans="1:19" s="38" customFormat="1" ht="9.6" customHeight="1" x14ac:dyDescent="0.25">
      <c r="A21" s="167">
        <v>8</v>
      </c>
      <c r="B21" s="384" t="str">
        <f>IF($E21="","",VLOOKUP($E21,'1Q ELO (4)'!$A$7:$M$30,12))</f>
        <v/>
      </c>
      <c r="C21" s="384" t="str">
        <f>IF($E21="","",VLOOKUP($E21,'1Q ELO (4)'!$A$7:$M$30,13))</f>
        <v/>
      </c>
      <c r="D21" s="414" t="str">
        <f>IF($E21="","",VLOOKUP($E21,'1Q ELO (4)'!$A$7:$M$30,5))</f>
        <v/>
      </c>
      <c r="E21" s="155"/>
      <c r="F21" s="175" t="str">
        <f>UPPER(IF($E21="","",VLOOKUP($E21,'1Q ELO (4)'!$A$7:$M$30,2)))</f>
        <v/>
      </c>
      <c r="G21" s="175" t="str">
        <f>IF($E21="","",VLOOKUP($E21,'1Q ELO (4)'!$A$7:$M$30,3))</f>
        <v/>
      </c>
      <c r="H21" s="175"/>
      <c r="I21" s="175" t="str">
        <f>IF($E21="","",VLOOKUP($E21,'1Q ELO (4)'!$A$7:$M$30,4))</f>
        <v/>
      </c>
      <c r="J21" s="186"/>
      <c r="K21" s="157"/>
      <c r="L21" s="157"/>
      <c r="M21" s="157"/>
      <c r="N21" s="182"/>
      <c r="O21" s="182"/>
      <c r="P21" s="182"/>
      <c r="Q21" s="163"/>
      <c r="R21" s="164"/>
      <c r="S21" s="165"/>
    </row>
    <row r="22" spans="1:19" s="38" customFormat="1" ht="9.6" customHeight="1" x14ac:dyDescent="0.25">
      <c r="A22" s="167"/>
      <c r="B22" s="384"/>
      <c r="C22" s="638"/>
      <c r="D22" s="639"/>
      <c r="E22" s="637"/>
      <c r="F22" s="640"/>
      <c r="G22" s="640"/>
      <c r="H22" s="640"/>
      <c r="I22" s="640"/>
      <c r="J22" s="188"/>
      <c r="K22" s="157"/>
      <c r="L22" s="157"/>
      <c r="M22" s="157"/>
      <c r="N22" s="182"/>
      <c r="O22" s="182"/>
      <c r="P22" s="182"/>
      <c r="Q22" s="163"/>
      <c r="R22" s="164"/>
      <c r="S22" s="165"/>
    </row>
    <row r="23" spans="1:19" s="38" customFormat="1" ht="9.6" customHeight="1" x14ac:dyDescent="0.25">
      <c r="A23" s="205" t="s">
        <v>105</v>
      </c>
      <c r="B23" s="206"/>
      <c r="C23" s="206"/>
      <c r="D23" s="419"/>
      <c r="E23" s="208" t="s">
        <v>6</v>
      </c>
      <c r="F23" s="209" t="s">
        <v>107</v>
      </c>
      <c r="G23" s="208"/>
      <c r="H23" s="210"/>
      <c r="I23" s="211"/>
      <c r="J23" s="208" t="s">
        <v>6</v>
      </c>
      <c r="K23" s="209" t="s">
        <v>108</v>
      </c>
      <c r="L23" s="212"/>
      <c r="M23" s="209" t="s">
        <v>109</v>
      </c>
      <c r="N23" s="213"/>
      <c r="O23" s="214" t="s">
        <v>110</v>
      </c>
      <c r="P23" s="214"/>
      <c r="Q23" s="215"/>
      <c r="R23" s="216"/>
    </row>
    <row r="24" spans="1:19" s="38" customFormat="1" ht="9.6" customHeight="1" x14ac:dyDescent="0.25">
      <c r="A24" s="420" t="s">
        <v>106</v>
      </c>
      <c r="B24" s="421"/>
      <c r="C24" s="422"/>
      <c r="D24" s="423"/>
      <c r="E24" s="220">
        <v>1</v>
      </c>
      <c r="F24" s="91" t="str">
        <f>IF(E24&gt;$R$31,,UPPER(VLOOKUP(E24,'1Q ELO (4)'!$A$7:$O$134,2)))</f>
        <v/>
      </c>
      <c r="G24" s="221"/>
      <c r="H24" s="91"/>
      <c r="I24" s="90"/>
      <c r="J24" s="222" t="s">
        <v>7</v>
      </c>
      <c r="K24" s="217"/>
      <c r="L24" s="223"/>
      <c r="M24" s="217"/>
      <c r="N24" s="224"/>
      <c r="O24" s="225" t="s">
        <v>111</v>
      </c>
      <c r="P24" s="226"/>
      <c r="Q24" s="226"/>
      <c r="R24" s="227"/>
    </row>
    <row r="25" spans="1:19" s="38" customFormat="1" ht="9.6" customHeight="1" x14ac:dyDescent="0.25">
      <c r="A25" s="232" t="s">
        <v>119</v>
      </c>
      <c r="B25" s="230"/>
      <c r="C25" s="416"/>
      <c r="D25" s="233"/>
      <c r="E25" s="220">
        <v>2</v>
      </c>
      <c r="F25" s="91" t="str">
        <f>IF(E25&gt;$R$31,,UPPER(VLOOKUP(E25,'1Q ELO (4)'!$A$7:$O$134,2)))</f>
        <v/>
      </c>
      <c r="G25" s="221"/>
      <c r="H25" s="91"/>
      <c r="I25" s="90"/>
      <c r="J25" s="222" t="s">
        <v>8</v>
      </c>
      <c r="K25" s="217"/>
      <c r="L25" s="223"/>
      <c r="M25" s="217"/>
      <c r="N25" s="224"/>
      <c r="O25" s="228"/>
      <c r="P25" s="229"/>
      <c r="Q25" s="230"/>
      <c r="R25" s="231"/>
    </row>
    <row r="26" spans="1:19" s="38" customFormat="1" ht="9.6" customHeight="1" x14ac:dyDescent="0.25">
      <c r="A26" s="374"/>
      <c r="B26" s="375"/>
      <c r="C26" s="417"/>
      <c r="D26" s="376"/>
      <c r="E26" s="220"/>
      <c r="F26" s="91"/>
      <c r="G26" s="221"/>
      <c r="H26" s="91"/>
      <c r="I26" s="90"/>
      <c r="J26" s="222" t="s">
        <v>9</v>
      </c>
      <c r="K26" s="217"/>
      <c r="L26" s="223"/>
      <c r="M26" s="217"/>
      <c r="N26" s="224"/>
      <c r="O26" s="225" t="s">
        <v>112</v>
      </c>
      <c r="P26" s="226"/>
      <c r="Q26" s="226"/>
      <c r="R26" s="227"/>
    </row>
    <row r="27" spans="1:19" s="38" customFormat="1" ht="9.6" customHeight="1" x14ac:dyDescent="0.25">
      <c r="A27" s="234"/>
      <c r="B27" s="146"/>
      <c r="C27" s="146"/>
      <c r="D27" s="235"/>
      <c r="E27" s="220"/>
      <c r="F27" s="91"/>
      <c r="G27" s="221"/>
      <c r="H27" s="91"/>
      <c r="I27" s="90"/>
      <c r="J27" s="222" t="s">
        <v>10</v>
      </c>
      <c r="K27" s="217"/>
      <c r="L27" s="223"/>
      <c r="M27" s="217"/>
      <c r="N27" s="224"/>
      <c r="O27" s="217"/>
      <c r="P27" s="223"/>
      <c r="Q27" s="217"/>
      <c r="R27" s="224"/>
    </row>
    <row r="28" spans="1:19" s="38" customFormat="1" ht="9.6" customHeight="1" x14ac:dyDescent="0.25">
      <c r="A28" s="361"/>
      <c r="B28" s="377"/>
      <c r="C28" s="377"/>
      <c r="D28" s="418"/>
      <c r="E28" s="220"/>
      <c r="F28" s="91"/>
      <c r="G28" s="221"/>
      <c r="H28" s="91"/>
      <c r="I28" s="90"/>
      <c r="J28" s="222" t="s">
        <v>11</v>
      </c>
      <c r="K28" s="217"/>
      <c r="L28" s="223"/>
      <c r="M28" s="217"/>
      <c r="N28" s="224"/>
      <c r="O28" s="230"/>
      <c r="P28" s="229"/>
      <c r="Q28" s="230"/>
      <c r="R28" s="231"/>
    </row>
    <row r="29" spans="1:19" s="38" customFormat="1" ht="9.6" customHeight="1" x14ac:dyDescent="0.25">
      <c r="A29" s="362"/>
      <c r="B29" s="24"/>
      <c r="C29" s="146"/>
      <c r="D29" s="235"/>
      <c r="E29" s="220"/>
      <c r="F29" s="91"/>
      <c r="G29" s="221"/>
      <c r="H29" s="91"/>
      <c r="I29" s="90"/>
      <c r="J29" s="222" t="s">
        <v>12</v>
      </c>
      <c r="K29" s="217"/>
      <c r="L29" s="223"/>
      <c r="M29" s="217"/>
      <c r="N29" s="224"/>
      <c r="O29" s="225" t="s">
        <v>92</v>
      </c>
      <c r="P29" s="226"/>
      <c r="Q29" s="226"/>
      <c r="R29" s="227"/>
    </row>
    <row r="30" spans="1:19" s="38" customFormat="1" ht="9.6" customHeight="1" x14ac:dyDescent="0.25">
      <c r="A30" s="362"/>
      <c r="B30" s="24"/>
      <c r="C30" s="299"/>
      <c r="D30" s="372"/>
      <c r="E30" s="220"/>
      <c r="F30" s="91"/>
      <c r="G30" s="221"/>
      <c r="H30" s="91"/>
      <c r="I30" s="90"/>
      <c r="J30" s="222" t="s">
        <v>13</v>
      </c>
      <c r="K30" s="217"/>
      <c r="L30" s="223"/>
      <c r="M30" s="217"/>
      <c r="N30" s="224"/>
      <c r="O30" s="217"/>
      <c r="P30" s="223"/>
      <c r="Q30" s="217"/>
      <c r="R30" s="224"/>
    </row>
    <row r="31" spans="1:19" s="38" customFormat="1" ht="9.6" customHeight="1" x14ac:dyDescent="0.25">
      <c r="A31" s="363"/>
      <c r="B31" s="360"/>
      <c r="C31" s="413"/>
      <c r="D31" s="373"/>
      <c r="E31" s="236"/>
      <c r="F31" s="237"/>
      <c r="G31" s="238"/>
      <c r="H31" s="237"/>
      <c r="I31" s="239"/>
      <c r="J31" s="240" t="s">
        <v>14</v>
      </c>
      <c r="K31" s="230"/>
      <c r="L31" s="229"/>
      <c r="M31" s="230"/>
      <c r="N31" s="231"/>
      <c r="O31" s="230" t="str">
        <f>R4</f>
        <v>Kovács Zoltán</v>
      </c>
      <c r="P31" s="229"/>
      <c r="Q31" s="230"/>
      <c r="R31" s="241">
        <f>MIN(6,'1Q ELO (4)'!O5)</f>
        <v>6</v>
      </c>
    </row>
    <row r="32" spans="1:19" s="38" customFormat="1" ht="9.6" customHeight="1" x14ac:dyDescent="0.25"/>
    <row r="33" s="38" customFormat="1" ht="9.6" customHeight="1" x14ac:dyDescent="0.25"/>
    <row r="34" s="38" customFormat="1" ht="9.6" customHeight="1" x14ac:dyDescent="0.25"/>
    <row r="35" s="38" customFormat="1" ht="9.6" customHeight="1" x14ac:dyDescent="0.25"/>
    <row r="36" s="38" customFormat="1" ht="9.6" customHeight="1" x14ac:dyDescent="0.25"/>
    <row r="37" s="38" customFormat="1" ht="9.6" customHeight="1" x14ac:dyDescent="0.25"/>
    <row r="38" s="38" customFormat="1" ht="9.6" customHeight="1" x14ac:dyDescent="0.25"/>
    <row r="39" s="38" customFormat="1" ht="9.6" customHeight="1" x14ac:dyDescent="0.25"/>
    <row r="40" s="38" customFormat="1" ht="9.6" customHeight="1" x14ac:dyDescent="0.25"/>
    <row r="41" s="38" customFormat="1" ht="9.6" customHeight="1" x14ac:dyDescent="0.25"/>
    <row r="42" s="38" customFormat="1" ht="9.6" customHeight="1" x14ac:dyDescent="0.25"/>
    <row r="43" s="38" customFormat="1" ht="9.6" customHeight="1" x14ac:dyDescent="0.25"/>
    <row r="44" s="38" customFormat="1" ht="9.6" customHeight="1" x14ac:dyDescent="0.25"/>
    <row r="45" s="38" customFormat="1" ht="9.6" customHeight="1" x14ac:dyDescent="0.25"/>
    <row r="46" s="38" customFormat="1" ht="9.6" customHeight="1" x14ac:dyDescent="0.25"/>
    <row r="47" s="38" customFormat="1" ht="9.6" customHeight="1" x14ac:dyDescent="0.25"/>
    <row r="48" s="38" customFormat="1" ht="9.6" customHeight="1" x14ac:dyDescent="0.25"/>
    <row r="49" s="38" customFormat="1" ht="9.6" customHeight="1" x14ac:dyDescent="0.25"/>
    <row r="50" s="38" customFormat="1" ht="9.6" customHeight="1" x14ac:dyDescent="0.25"/>
    <row r="51" s="38" customFormat="1" ht="9.6" customHeight="1" x14ac:dyDescent="0.25"/>
    <row r="52" s="38" customFormat="1" ht="9.6" customHeight="1" x14ac:dyDescent="0.25"/>
    <row r="53" s="38" customFormat="1" ht="9.6" customHeight="1" x14ac:dyDescent="0.25"/>
    <row r="54" s="38" customFormat="1" ht="9.6" customHeight="1" x14ac:dyDescent="0.25"/>
    <row r="55" s="38" customFormat="1" ht="9.6" customHeight="1" x14ac:dyDescent="0.25"/>
    <row r="56" s="38" customFormat="1" ht="9.6" customHeight="1" x14ac:dyDescent="0.25"/>
    <row r="57" s="38" customFormat="1" ht="9.6" customHeight="1" x14ac:dyDescent="0.25"/>
    <row r="58" s="38" customFormat="1" ht="9.6" customHeight="1" x14ac:dyDescent="0.25"/>
    <row r="59" s="38" customFormat="1" ht="9.6" customHeight="1" x14ac:dyDescent="0.25"/>
    <row r="60" s="38" customFormat="1" ht="9.6" customHeight="1" x14ac:dyDescent="0.25"/>
    <row r="61" s="38" customFormat="1" ht="9.6" customHeight="1" x14ac:dyDescent="0.25"/>
    <row r="62" s="38" customFormat="1" ht="9.6" customHeight="1" x14ac:dyDescent="0.25"/>
    <row r="63" s="38" customFormat="1" ht="9.6" customHeight="1" x14ac:dyDescent="0.25"/>
    <row r="64" s="38" customFormat="1" ht="9.6" customHeight="1" x14ac:dyDescent="0.25"/>
    <row r="65" spans="1:18" s="38" customFormat="1" ht="9.6" customHeight="1" x14ac:dyDescent="0.25"/>
    <row r="66" spans="1:18" s="38" customFormat="1" ht="9.6" customHeight="1" x14ac:dyDescent="0.25"/>
    <row r="67" spans="1:18" s="38" customFormat="1" ht="9.6" customHeight="1" x14ac:dyDescent="0.25"/>
    <row r="68" spans="1:18" s="38" customFormat="1" ht="9.6" customHeight="1" x14ac:dyDescent="0.25"/>
    <row r="69" spans="1:18" s="38" customFormat="1" ht="9.6" customHeight="1" x14ac:dyDescent="0.25">
      <c r="A69"/>
      <c r="B69"/>
      <c r="C69"/>
      <c r="D69"/>
      <c r="E69"/>
      <c r="F69"/>
      <c r="G69"/>
      <c r="H69"/>
      <c r="I69"/>
      <c r="J69" s="130"/>
      <c r="K69"/>
      <c r="L69" s="130"/>
      <c r="M69"/>
      <c r="N69" s="131"/>
      <c r="O69"/>
      <c r="P69" s="130"/>
      <c r="Q69"/>
      <c r="R69" s="131"/>
    </row>
    <row r="70" spans="1:18" s="38" customFormat="1" ht="9.6" customHeight="1" x14ac:dyDescent="0.25">
      <c r="A70"/>
      <c r="B70"/>
      <c r="C70"/>
      <c r="D70"/>
      <c r="E70"/>
      <c r="F70"/>
      <c r="G70"/>
      <c r="H70"/>
      <c r="I70"/>
      <c r="J70" s="130"/>
      <c r="K70"/>
      <c r="L70" s="130"/>
      <c r="M70"/>
      <c r="N70" s="131"/>
      <c r="O70"/>
      <c r="P70" s="130"/>
      <c r="Q70"/>
      <c r="R70" s="131"/>
    </row>
    <row r="71" spans="1:18" s="2" customFormat="1" ht="6.75" customHeight="1" x14ac:dyDescent="0.25">
      <c r="A71"/>
      <c r="B71"/>
      <c r="C71"/>
      <c r="D71"/>
      <c r="E71"/>
      <c r="F71"/>
      <c r="G71"/>
      <c r="H71"/>
      <c r="I71"/>
      <c r="J71" s="130"/>
      <c r="K71"/>
      <c r="L71" s="130"/>
      <c r="M71"/>
      <c r="N71" s="131"/>
      <c r="O71"/>
      <c r="P71" s="130"/>
      <c r="Q71"/>
      <c r="R71" s="131"/>
    </row>
    <row r="72" spans="1:18" s="18" customFormat="1" ht="10.5" customHeight="1" x14ac:dyDescent="0.25">
      <c r="A72"/>
      <c r="B72"/>
      <c r="C72"/>
      <c r="D72"/>
      <c r="E72"/>
      <c r="F72"/>
      <c r="G72"/>
      <c r="H72"/>
      <c r="I72"/>
      <c r="J72" s="130"/>
      <c r="K72"/>
      <c r="L72" s="130"/>
      <c r="M72"/>
      <c r="N72" s="131"/>
      <c r="O72"/>
      <c r="P72" s="130"/>
      <c r="Q72"/>
      <c r="R72" s="131"/>
    </row>
    <row r="73" spans="1:18" s="18" customFormat="1" ht="9" customHeight="1" x14ac:dyDescent="0.25">
      <c r="A73"/>
      <c r="B73"/>
      <c r="C73"/>
      <c r="D73"/>
      <c r="E73"/>
      <c r="F73"/>
      <c r="G73"/>
      <c r="H73"/>
      <c r="I73"/>
      <c r="J73" s="130"/>
      <c r="K73"/>
      <c r="L73" s="130"/>
      <c r="M73"/>
      <c r="N73" s="131"/>
      <c r="O73"/>
      <c r="P73" s="130"/>
      <c r="Q73"/>
      <c r="R73" s="131"/>
    </row>
    <row r="74" spans="1:18" s="18" customFormat="1" ht="9" customHeight="1" x14ac:dyDescent="0.25">
      <c r="A74"/>
      <c r="B74"/>
      <c r="C74"/>
      <c r="D74"/>
      <c r="E74"/>
      <c r="F74"/>
      <c r="G74"/>
      <c r="H74"/>
      <c r="I74"/>
      <c r="J74" s="130"/>
      <c r="K74"/>
      <c r="L74" s="130"/>
      <c r="M74"/>
      <c r="N74" s="131"/>
      <c r="O74"/>
      <c r="P74" s="130"/>
      <c r="Q74"/>
      <c r="R74" s="131"/>
    </row>
    <row r="75" spans="1:18" s="18" customFormat="1" ht="9" customHeight="1" x14ac:dyDescent="0.25">
      <c r="A75"/>
      <c r="B75"/>
      <c r="C75"/>
      <c r="D75"/>
      <c r="E75"/>
      <c r="F75"/>
      <c r="G75"/>
      <c r="H75"/>
      <c r="I75"/>
      <c r="J75" s="130"/>
      <c r="K75"/>
      <c r="L75" s="130"/>
      <c r="M75"/>
      <c r="N75" s="131"/>
      <c r="O75"/>
      <c r="P75" s="130"/>
      <c r="Q75"/>
      <c r="R75" s="131"/>
    </row>
    <row r="76" spans="1:18" s="18" customFormat="1" ht="9" customHeight="1" x14ac:dyDescent="0.25">
      <c r="A76"/>
      <c r="B76"/>
      <c r="C76"/>
      <c r="D76"/>
      <c r="E76"/>
      <c r="F76"/>
      <c r="G76"/>
      <c r="H76"/>
      <c r="I76"/>
      <c r="J76" s="130"/>
      <c r="K76"/>
      <c r="L76" s="130"/>
      <c r="M76"/>
      <c r="N76" s="131"/>
      <c r="O76"/>
      <c r="P76" s="130"/>
      <c r="Q76"/>
      <c r="R76" s="131"/>
    </row>
    <row r="77" spans="1:18" s="18" customFormat="1" ht="9" customHeight="1" x14ac:dyDescent="0.25">
      <c r="A77"/>
      <c r="B77"/>
      <c r="C77"/>
      <c r="D77"/>
      <c r="E77"/>
      <c r="F77"/>
      <c r="G77"/>
      <c r="H77"/>
      <c r="I77"/>
      <c r="J77" s="130"/>
      <c r="K77"/>
      <c r="L77" s="130"/>
      <c r="M77"/>
      <c r="N77" s="131"/>
      <c r="O77"/>
      <c r="P77" s="130"/>
      <c r="Q77"/>
      <c r="R77" s="131"/>
    </row>
    <row r="78" spans="1:18" s="18" customFormat="1" ht="9" customHeight="1" x14ac:dyDescent="0.25">
      <c r="A78"/>
      <c r="B78"/>
      <c r="C78"/>
      <c r="D78"/>
      <c r="E78"/>
      <c r="F78"/>
      <c r="G78"/>
      <c r="H78"/>
      <c r="I78"/>
      <c r="J78" s="130"/>
      <c r="K78"/>
      <c r="L78" s="130"/>
      <c r="M78"/>
      <c r="N78" s="131"/>
      <c r="O78"/>
      <c r="P78" s="130"/>
      <c r="Q78"/>
      <c r="R78" s="131"/>
    </row>
    <row r="79" spans="1:18" s="18" customFormat="1" ht="9" customHeight="1" x14ac:dyDescent="0.25">
      <c r="A79"/>
      <c r="B79"/>
      <c r="C79"/>
      <c r="D79"/>
      <c r="E79"/>
      <c r="F79"/>
      <c r="G79"/>
      <c r="H79"/>
      <c r="I79"/>
      <c r="J79" s="130"/>
      <c r="K79"/>
      <c r="L79" s="130"/>
      <c r="M79"/>
      <c r="N79" s="131"/>
      <c r="O79"/>
      <c r="P79" s="130"/>
      <c r="Q79"/>
      <c r="R79" s="131"/>
    </row>
    <row r="80" spans="1:18" s="18" customFormat="1" ht="9" customHeight="1" x14ac:dyDescent="0.25">
      <c r="A80"/>
      <c r="B80"/>
      <c r="C80"/>
      <c r="D80"/>
      <c r="E80"/>
      <c r="F80"/>
      <c r="G80"/>
      <c r="H80"/>
      <c r="I80"/>
      <c r="J80" s="130"/>
      <c r="K80"/>
      <c r="L80" s="130"/>
      <c r="M80"/>
      <c r="N80" s="131"/>
      <c r="O80"/>
      <c r="P80" s="130"/>
      <c r="Q80"/>
      <c r="R80" s="131"/>
    </row>
  </sheetData>
  <mergeCells count="1">
    <mergeCell ref="A4:C4"/>
  </mergeCells>
  <conditionalFormatting sqref="B22">
    <cfRule type="cellIs" dxfId="321" priority="3" stopIfTrue="1" operator="equal">
      <formula>"QA"</formula>
    </cfRule>
    <cfRule type="cellIs" dxfId="320" priority="4" stopIfTrue="1" operator="equal">
      <formula>"DA"</formula>
    </cfRule>
  </conditionalFormatting>
  <conditionalFormatting sqref="E7 E13 E15 E17 E19">
    <cfRule type="expression" dxfId="319" priority="1" stopIfTrue="1">
      <formula>$E7&lt;5</formula>
    </cfRule>
  </conditionalFormatting>
  <conditionalFormatting sqref="H7 H9 H11 H13 H15 H17 H19 H21">
    <cfRule type="expression" dxfId="318" priority="10" stopIfTrue="1">
      <formula>AND($E7&lt;9,$C7&gt;0)</formula>
    </cfRule>
  </conditionalFormatting>
  <conditionalFormatting sqref="I8 K10 I12 I16 K18 I20">
    <cfRule type="expression" dxfId="317" priority="7" stopIfTrue="1">
      <formula>AND($O$1="CU",I8="Umpire")</formula>
    </cfRule>
    <cfRule type="expression" dxfId="316" priority="8" stopIfTrue="1">
      <formula>AND($O$1="CU",I8&lt;&gt;"Umpire",J8&lt;&gt;"")</formula>
    </cfRule>
    <cfRule type="expression" dxfId="315" priority="9" stopIfTrue="1">
      <formula>AND($O$1="CU",I8&lt;&gt;"Umpire")</formula>
    </cfRule>
  </conditionalFormatting>
  <conditionalFormatting sqref="J8 L10 J12 J16 L18 J20 R31">
    <cfRule type="expression" dxfId="314" priority="2" stopIfTrue="1">
      <formula>$O$1="CU"</formula>
    </cfRule>
  </conditionalFormatting>
  <conditionalFormatting sqref="K8 M10 K12 K16 M18 K20">
    <cfRule type="expression" dxfId="313" priority="5" stopIfTrue="1">
      <formula>J8="as"</formula>
    </cfRule>
    <cfRule type="expression" dxfId="312" priority="6" stopIfTrue="1">
      <formula>J8="bs"</formula>
    </cfRule>
  </conditionalFormatting>
  <dataValidations count="1">
    <dataValidation type="list" allowBlank="1" showInputMessage="1" sqref="I12 K10 K18 I8 I16 I20" xr:uid="{B62CB5DF-4AE6-4838-B066-C00C80B8D754}">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8369" r:id="rId4" name="Button 1">
              <controlPr defaultSize="0" print="0" autoFill="0" autoPict="0" macro="[0]!Jun_Show_CU">
                <anchor moveWithCells="1" sizeWithCells="1">
                  <from>
                    <xdr:col>12</xdr:col>
                    <xdr:colOff>533400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9837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90DD7-C2D7-47A8-92A8-71D36F539EDA}">
  <sheetPr>
    <tabColor indexed="11"/>
  </sheetPr>
  <dimension ref="A1:C5"/>
  <sheetViews>
    <sheetView workbookViewId="0">
      <selection activeCell="A31" sqref="A31"/>
    </sheetView>
  </sheetViews>
  <sheetFormatPr defaultRowHeight="13.2" x14ac:dyDescent="0.25"/>
  <cols>
    <col min="1" max="1" width="44.33203125" customWidth="1"/>
    <col min="2" max="2" width="17.77734375" customWidth="1"/>
    <col min="3" max="3" width="12" customWidth="1"/>
  </cols>
  <sheetData>
    <row r="1" spans="1:3" x14ac:dyDescent="0.25">
      <c r="A1" s="738" t="s">
        <v>463</v>
      </c>
      <c r="B1" s="288" t="s">
        <v>465</v>
      </c>
      <c r="C1" s="288" t="s">
        <v>466</v>
      </c>
    </row>
    <row r="3" spans="1:3" x14ac:dyDescent="0.25">
      <c r="A3" s="737" t="s">
        <v>462</v>
      </c>
      <c r="B3" s="737" t="s">
        <v>252</v>
      </c>
      <c r="C3" s="737" t="s">
        <v>464</v>
      </c>
    </row>
    <row r="4" spans="1:3" x14ac:dyDescent="0.25">
      <c r="A4" s="737" t="s">
        <v>467</v>
      </c>
      <c r="B4" s="737" t="s">
        <v>264</v>
      </c>
      <c r="C4" s="737" t="s">
        <v>468</v>
      </c>
    </row>
    <row r="5" spans="1:3" x14ac:dyDescent="0.25">
      <c r="A5" s="737" t="s">
        <v>470</v>
      </c>
      <c r="B5" s="737" t="s">
        <v>340</v>
      </c>
      <c r="C5" s="737" t="s">
        <v>469</v>
      </c>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1FB6E-DA9F-45EA-9027-869C64BE8342}">
  <sheetPr codeName="Sheet147">
    <tabColor indexed="19"/>
    <pageSetUpPr fitToPage="1"/>
  </sheetPr>
  <dimension ref="A1:U79"/>
  <sheetViews>
    <sheetView showGridLines="0" showZeros="0" workbookViewId="0">
      <selection activeCell="A6" sqref="A6:IV6"/>
    </sheetView>
  </sheetViews>
  <sheetFormatPr defaultRowHeight="13.2" x14ac:dyDescent="0.25"/>
  <cols>
    <col min="1" max="2" width="3.33203125" customWidth="1"/>
    <col min="3" max="3" width="5.5546875" customWidth="1"/>
    <col min="4" max="4" width="6.88671875" customWidth="1"/>
    <col min="5" max="5" width="4.33203125" customWidth="1"/>
    <col min="6" max="6" width="12.6640625" customWidth="1"/>
    <col min="7" max="7" width="2.6640625" customWidth="1"/>
    <col min="8" max="8" width="7.664062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19" max="19" width="0" hidden="1" customWidth="1"/>
    <col min="20" max="20" width="8.6640625" customWidth="1"/>
    <col min="21" max="21" width="9.109375" hidden="1" customWidth="1"/>
  </cols>
  <sheetData>
    <row r="1" spans="1:21" s="132" customFormat="1" ht="21.75" customHeight="1" x14ac:dyDescent="0.4">
      <c r="A1" s="92" t="str">
        <f>Altalanos!$A$6</f>
        <v>Diákolimpiai Döntő</v>
      </c>
      <c r="B1" s="92"/>
      <c r="C1" s="135"/>
      <c r="D1" s="135"/>
      <c r="E1" s="135"/>
      <c r="F1" s="135"/>
      <c r="G1" s="135"/>
      <c r="H1" s="135"/>
      <c r="I1" s="379"/>
      <c r="J1" s="136"/>
      <c r="K1" s="408" t="s">
        <v>115</v>
      </c>
      <c r="L1" s="118"/>
      <c r="M1" s="93"/>
      <c r="N1" s="136"/>
      <c r="O1" s="136" t="s">
        <v>3</v>
      </c>
      <c r="P1" s="136"/>
      <c r="Q1" s="135"/>
      <c r="R1" s="136"/>
    </row>
    <row r="2" spans="1:21" s="106" customFormat="1" x14ac:dyDescent="0.25">
      <c r="A2" s="95" t="s">
        <v>122</v>
      </c>
      <c r="B2" s="95"/>
      <c r="C2" s="95"/>
      <c r="D2" s="430"/>
      <c r="E2" s="430">
        <f>Altalanos!$D$8</f>
        <v>0</v>
      </c>
      <c r="F2" s="95"/>
      <c r="G2" s="137"/>
      <c r="H2" s="108"/>
      <c r="I2" s="108"/>
      <c r="J2" s="138"/>
      <c r="K2" s="408" t="s">
        <v>227</v>
      </c>
      <c r="L2" s="118"/>
      <c r="M2" s="118"/>
      <c r="N2" s="138"/>
      <c r="O2" s="108"/>
      <c r="P2" s="138"/>
      <c r="Q2" s="108"/>
      <c r="R2" s="138"/>
    </row>
    <row r="3" spans="1:21" s="19" customFormat="1" ht="11.25" customHeight="1" x14ac:dyDescent="0.25">
      <c r="A3" s="54" t="s">
        <v>82</v>
      </c>
      <c r="B3" s="54"/>
      <c r="C3" s="54"/>
      <c r="D3" s="54"/>
      <c r="E3" s="54"/>
      <c r="F3" s="54"/>
      <c r="G3" s="54" t="s">
        <v>79</v>
      </c>
      <c r="H3" s="54"/>
      <c r="I3" s="54"/>
      <c r="J3" s="140"/>
      <c r="K3" s="54" t="s">
        <v>87</v>
      </c>
      <c r="L3" s="140"/>
      <c r="M3" s="428"/>
      <c r="N3" s="140"/>
      <c r="O3" s="54"/>
      <c r="P3" s="140"/>
      <c r="Q3" s="54"/>
      <c r="R3" s="55" t="s">
        <v>88</v>
      </c>
    </row>
    <row r="4" spans="1:21" s="31" customFormat="1" ht="11.25" customHeight="1" thickBot="1" x14ac:dyDescent="0.3">
      <c r="A4" s="771" t="str">
        <f>Altalanos!$A$10</f>
        <v xml:space="preserve">2026. május 7. </v>
      </c>
      <c r="B4" s="771"/>
      <c r="C4" s="771"/>
      <c r="D4" s="402"/>
      <c r="E4" s="142"/>
      <c r="F4" s="142"/>
      <c r="G4" s="142" t="str">
        <f>Altalanos!$C$10</f>
        <v>Gyula</v>
      </c>
      <c r="H4" s="99"/>
      <c r="I4" s="142"/>
      <c r="J4" s="143"/>
      <c r="K4" s="144" t="str">
        <f>Altalanos!$D$10</f>
        <v xml:space="preserve">  </v>
      </c>
      <c r="L4" s="143"/>
      <c r="M4" s="102"/>
      <c r="N4" s="143"/>
      <c r="O4" s="142"/>
      <c r="P4" s="143"/>
      <c r="Q4" s="142"/>
      <c r="R4" s="88" t="str">
        <f>Altalanos!$E$10</f>
        <v>Kovács Zoltán</v>
      </c>
    </row>
    <row r="5" spans="1:21" s="19" customFormat="1" ht="9.6" x14ac:dyDescent="0.25">
      <c r="A5" s="146"/>
      <c r="B5" s="147" t="s">
        <v>4</v>
      </c>
      <c r="C5" s="427" t="s">
        <v>105</v>
      </c>
      <c r="D5" s="147" t="s">
        <v>104</v>
      </c>
      <c r="E5" s="147" t="s">
        <v>5</v>
      </c>
      <c r="F5" s="148" t="s">
        <v>85</v>
      </c>
      <c r="G5" s="148" t="s">
        <v>86</v>
      </c>
      <c r="H5" s="148"/>
      <c r="I5" s="148" t="s">
        <v>90</v>
      </c>
      <c r="J5" s="148"/>
      <c r="K5" s="147" t="s">
        <v>103</v>
      </c>
      <c r="L5" s="149"/>
      <c r="M5" s="147"/>
      <c r="N5" s="149"/>
      <c r="O5" s="147"/>
      <c r="P5" s="149"/>
      <c r="Q5" s="147"/>
      <c r="R5" s="150"/>
    </row>
    <row r="6" spans="1:21" s="712" customFormat="1" ht="12" customHeight="1" thickBot="1" x14ac:dyDescent="0.3">
      <c r="A6" s="705"/>
      <c r="B6" s="706"/>
      <c r="C6" s="707"/>
      <c r="D6" s="707"/>
      <c r="E6" s="706"/>
      <c r="F6" s="708"/>
      <c r="G6" s="708"/>
      <c r="H6" s="709"/>
      <c r="I6" s="708"/>
      <c r="J6" s="710"/>
      <c r="K6" s="706"/>
      <c r="L6" s="710"/>
      <c r="M6" s="706"/>
      <c r="N6" s="710"/>
      <c r="O6" s="706"/>
      <c r="P6" s="710"/>
      <c r="Q6" s="706"/>
      <c r="R6" s="711"/>
    </row>
    <row r="7" spans="1:21" s="38" customFormat="1" ht="10.5" customHeight="1" x14ac:dyDescent="0.25">
      <c r="A7" s="153">
        <v>1</v>
      </c>
      <c r="B7" s="384" t="str">
        <f>IF($E7="","",VLOOKUP($E7,'1Q ELO (4)'!$A$7:$M$32,12))</f>
        <v/>
      </c>
      <c r="C7" s="384" t="str">
        <f>IF($E7="","",VLOOKUP($E7,'1Q ELO (4)'!$A$7:$M$30,13))</f>
        <v/>
      </c>
      <c r="D7" s="414" t="str">
        <f>IF($E7="","",VLOOKUP($E7,'1Q ELO (4)'!$A$7:$M$30,5))</f>
        <v/>
      </c>
      <c r="E7" s="155"/>
      <c r="F7" s="156" t="str">
        <f>UPPER(IF($E7="","",VLOOKUP($E7,'1Q ELO (4)'!$A$7:$M$38,2)))</f>
        <v/>
      </c>
      <c r="G7" s="156" t="str">
        <f>IF($E7="","",VLOOKUP($E7,'1Q ELO (4)'!$A$7:$M$38,3))</f>
        <v/>
      </c>
      <c r="H7" s="156"/>
      <c r="I7" s="156" t="str">
        <f>IF($E7="","",VLOOKUP($E7,'1Q ELO (4)'!$A$7:$M$38,4))</f>
        <v/>
      </c>
      <c r="J7" s="158"/>
      <c r="K7" s="157"/>
      <c r="L7" s="157"/>
      <c r="M7" s="157"/>
      <c r="N7" s="157"/>
      <c r="O7" s="160"/>
      <c r="P7" s="162"/>
      <c r="Q7" s="163"/>
      <c r="R7" s="164"/>
      <c r="S7" s="165"/>
      <c r="U7" s="166" t="str">
        <f>Birók!P21</f>
        <v>Bíró</v>
      </c>
    </row>
    <row r="8" spans="1:21" s="38" customFormat="1" ht="9.6" customHeight="1" x14ac:dyDescent="0.25">
      <c r="A8" s="167"/>
      <c r="B8" s="306"/>
      <c r="C8" s="306"/>
      <c r="D8" s="424"/>
      <c r="E8" s="168"/>
      <c r="F8" s="169"/>
      <c r="G8" s="169"/>
      <c r="H8" s="170"/>
      <c r="I8" s="171" t="s">
        <v>0</v>
      </c>
      <c r="J8" s="172"/>
      <c r="K8" s="173" t="str">
        <f>UPPER(IF(OR(J8="a",J8="as"),F7,IF(OR(J8="b",J8="bs"),F9,)))</f>
        <v/>
      </c>
      <c r="L8" s="173"/>
      <c r="M8" s="157"/>
      <c r="N8" s="157"/>
      <c r="O8" s="160"/>
      <c r="P8" s="162"/>
      <c r="Q8" s="163"/>
      <c r="R8" s="164"/>
      <c r="S8" s="165"/>
      <c r="U8" s="174" t="str">
        <f>Birók!P22</f>
        <v xml:space="preserve"> </v>
      </c>
    </row>
    <row r="9" spans="1:21" s="38" customFormat="1" ht="9.6" customHeight="1" x14ac:dyDescent="0.25">
      <c r="A9" s="167">
        <v>2</v>
      </c>
      <c r="B9" s="384" t="str">
        <f>IF($E9="","",VLOOKUP($E9,'1Q ELO (4)'!$A$7:$M$32,12))</f>
        <v/>
      </c>
      <c r="C9" s="384" t="str">
        <f>IF($E9="","",VLOOKUP($E9,'1Q ELO (4)'!$A$7:$M$30,13))</f>
        <v/>
      </c>
      <c r="D9" s="414" t="str">
        <f>IF($E9="","",VLOOKUP($E9,'1Q ELO (4)'!$A$7:$M$30,5))</f>
        <v/>
      </c>
      <c r="E9" s="629"/>
      <c r="F9" s="175" t="str">
        <f>UPPER(IF($E9="","",VLOOKUP($E9,'1Q ELO (4)'!$A$7:$M$38,2)))</f>
        <v/>
      </c>
      <c r="G9" s="175" t="str">
        <f>IF($E9="","",VLOOKUP($E9,'1Q ELO (4)'!$A$7:$M$38,3))</f>
        <v/>
      </c>
      <c r="H9" s="175"/>
      <c r="I9" s="175" t="str">
        <f>IF($E9="","",VLOOKUP($E9,'1Q ELO (4)'!$A$7:$M$38,4))</f>
        <v/>
      </c>
      <c r="J9" s="176"/>
      <c r="K9" s="157"/>
      <c r="L9" s="309"/>
      <c r="M9" s="157"/>
      <c r="N9" s="157"/>
      <c r="O9" s="160"/>
      <c r="P9" s="162"/>
      <c r="Q9" s="163"/>
      <c r="R9" s="164"/>
      <c r="S9" s="165"/>
      <c r="U9" s="174" t="str">
        <f>Birók!P23</f>
        <v xml:space="preserve"> </v>
      </c>
    </row>
    <row r="10" spans="1:21" s="38" customFormat="1" ht="9.6" customHeight="1" x14ac:dyDescent="0.25">
      <c r="A10" s="167"/>
      <c r="B10" s="306"/>
      <c r="C10" s="306"/>
      <c r="D10" s="424"/>
      <c r="E10" s="178"/>
      <c r="F10" s="169"/>
      <c r="G10" s="169"/>
      <c r="H10" s="170"/>
      <c r="I10" s="169"/>
      <c r="J10" s="179"/>
      <c r="K10" s="171"/>
      <c r="L10" s="248"/>
      <c r="M10" s="157"/>
      <c r="N10" s="182"/>
      <c r="O10" s="182"/>
      <c r="P10" s="182"/>
      <c r="Q10" s="163"/>
      <c r="R10" s="164"/>
      <c r="S10" s="165"/>
      <c r="U10" s="174" t="str">
        <f>Birók!P24</f>
        <v xml:space="preserve"> </v>
      </c>
    </row>
    <row r="11" spans="1:21" s="38" customFormat="1" ht="9.6" customHeight="1" x14ac:dyDescent="0.25">
      <c r="A11" s="542">
        <v>3</v>
      </c>
      <c r="B11" s="384" t="str">
        <f>IF($E11="","",VLOOKUP($E11,'1Q ELO (4)'!$A$7:$M$32,12))</f>
        <v/>
      </c>
      <c r="C11" s="384" t="str">
        <f>IF($E11="","",VLOOKUP($E11,'1Q ELO (4)'!$A$7:$M$30,13))</f>
        <v/>
      </c>
      <c r="D11" s="414" t="str">
        <f>IF($E11="","",VLOOKUP($E11,'1Q ELO (4)'!$A$7:$M$30,5))</f>
        <v/>
      </c>
      <c r="E11" s="155"/>
      <c r="F11" s="618" t="str">
        <f>UPPER(IF($E11="","",VLOOKUP($E11,'1Q ELO (4)'!$A$7:$M$38,2)))</f>
        <v/>
      </c>
      <c r="G11" s="618" t="str">
        <f>IF($E11="","",VLOOKUP($E11,'1Q ELO (4)'!$A$7:$M$38,3))</f>
        <v/>
      </c>
      <c r="H11" s="618"/>
      <c r="I11" s="618" t="str">
        <f>IF($E11="","",VLOOKUP($E11,'1Q ELO (4)'!$A$7:$M$38,4))</f>
        <v/>
      </c>
      <c r="J11" s="158"/>
      <c r="K11" s="157"/>
      <c r="L11" s="157"/>
      <c r="M11" s="157"/>
      <c r="N11" s="182"/>
      <c r="O11" s="182"/>
      <c r="P11" s="182"/>
      <c r="Q11" s="163"/>
      <c r="R11" s="164"/>
      <c r="S11" s="165"/>
      <c r="U11" s="174" t="str">
        <f>Birók!P25</f>
        <v xml:space="preserve"> </v>
      </c>
    </row>
    <row r="12" spans="1:21" s="38" customFormat="1" ht="9.6" customHeight="1" x14ac:dyDescent="0.25">
      <c r="A12" s="167"/>
      <c r="B12" s="306"/>
      <c r="C12" s="306"/>
      <c r="D12" s="424"/>
      <c r="E12" s="178"/>
      <c r="F12" s="169"/>
      <c r="G12" s="169"/>
      <c r="H12" s="170"/>
      <c r="I12" s="171" t="s">
        <v>0</v>
      </c>
      <c r="J12" s="172"/>
      <c r="K12" s="173" t="str">
        <f>UPPER(IF(OR(J12="a",J12="as"),F11,IF(OR(J12="b",J12="bs"),F13,)))</f>
        <v/>
      </c>
      <c r="L12" s="173"/>
      <c r="M12" s="157"/>
      <c r="N12" s="182"/>
      <c r="O12" s="182"/>
      <c r="P12" s="182"/>
      <c r="Q12" s="163"/>
      <c r="R12" s="164"/>
      <c r="S12" s="165"/>
      <c r="U12" s="174" t="str">
        <f>Birók!P26</f>
        <v xml:space="preserve"> </v>
      </c>
    </row>
    <row r="13" spans="1:21" s="38" customFormat="1" ht="9.6" customHeight="1" x14ac:dyDescent="0.25">
      <c r="A13" s="167">
        <v>4</v>
      </c>
      <c r="B13" s="384" t="str">
        <f>IF($E13="","",VLOOKUP($E13,'1Q ELO (4)'!$A$7:$M$32,12))</f>
        <v/>
      </c>
      <c r="C13" s="384" t="str">
        <f>IF($E13="","",VLOOKUP($E13,'1Q ELO (4)'!$A$7:$M$30,13))</f>
        <v/>
      </c>
      <c r="D13" s="414" t="str">
        <f>IF($E13="","",VLOOKUP($E13,'1Q ELO (4)'!$A$7:$M$30,5))</f>
        <v/>
      </c>
      <c r="E13" s="155"/>
      <c r="F13" s="175" t="str">
        <f>UPPER(IF($E13="","",VLOOKUP($E13,'1Q ELO (4)'!$A$7:$M$38,2)))</f>
        <v/>
      </c>
      <c r="G13" s="175" t="str">
        <f>IF($E13="","",VLOOKUP($E13,'1Q ELO (4)'!$A$7:$M$38,3))</f>
        <v/>
      </c>
      <c r="H13" s="175"/>
      <c r="I13" s="175" t="str">
        <f>IF($E13="","",VLOOKUP($E13,'1Q ELO (4)'!$A$7:$M$38,4))</f>
        <v/>
      </c>
      <c r="J13" s="186"/>
      <c r="K13" s="157"/>
      <c r="L13" s="157"/>
      <c r="M13" s="157"/>
      <c r="N13" s="182"/>
      <c r="O13" s="182"/>
      <c r="P13" s="182"/>
      <c r="Q13" s="163"/>
      <c r="R13" s="164"/>
      <c r="S13" s="165"/>
      <c r="U13" s="174" t="str">
        <f>Birók!P27</f>
        <v xml:space="preserve"> </v>
      </c>
    </row>
    <row r="14" spans="1:21" s="38" customFormat="1" ht="9.6" customHeight="1" x14ac:dyDescent="0.25">
      <c r="A14" s="167"/>
      <c r="B14" s="306"/>
      <c r="C14" s="306"/>
      <c r="D14" s="424"/>
      <c r="E14" s="178"/>
      <c r="F14" s="157"/>
      <c r="G14" s="157"/>
      <c r="H14" s="69"/>
      <c r="I14" s="187"/>
      <c r="J14" s="179"/>
      <c r="K14" s="157"/>
      <c r="L14" s="157"/>
      <c r="M14" s="171"/>
      <c r="N14" s="248"/>
      <c r="O14" s="157"/>
      <c r="P14" s="182"/>
      <c r="Q14" s="163"/>
      <c r="R14" s="164"/>
      <c r="S14" s="165"/>
      <c r="U14" s="174" t="str">
        <f>Birók!P28</f>
        <v xml:space="preserve"> </v>
      </c>
    </row>
    <row r="15" spans="1:21" s="38" customFormat="1" ht="9.6" customHeight="1" x14ac:dyDescent="0.25">
      <c r="A15" s="542">
        <v>5</v>
      </c>
      <c r="B15" s="384" t="str">
        <f>IF($E15="","",VLOOKUP($E15,'1Q ELO (4)'!$A$7:$M$32,12))</f>
        <v/>
      </c>
      <c r="C15" s="384" t="str">
        <f>IF($E15="","",VLOOKUP($E15,'1Q ELO (4)'!$A$7:$M$30,13))</f>
        <v/>
      </c>
      <c r="D15" s="414" t="str">
        <f>IF($E15="","",VLOOKUP($E15,'1Q ELO (4)'!$A$7:$M$30,5))</f>
        <v/>
      </c>
      <c r="E15" s="155"/>
      <c r="F15" s="618" t="str">
        <f>UPPER(IF($E15="","",VLOOKUP($E15,'1Q ELO (4)'!$A$7:$M$38,2)))</f>
        <v/>
      </c>
      <c r="G15" s="618" t="str">
        <f>IF($E15="","",VLOOKUP($E15,'1Q ELO (4)'!$A$7:$M$38,3))</f>
        <v/>
      </c>
      <c r="H15" s="618"/>
      <c r="I15" s="618" t="str">
        <f>IF($E15="","",VLOOKUP($E15,'1Q ELO (4)'!$A$7:$M$38,4))</f>
        <v/>
      </c>
      <c r="J15" s="647"/>
      <c r="K15" s="157"/>
      <c r="L15" s="157"/>
      <c r="M15" s="157"/>
      <c r="N15" s="182"/>
      <c r="O15" s="157"/>
      <c r="P15" s="182"/>
      <c r="Q15" s="163"/>
      <c r="R15" s="164"/>
      <c r="S15" s="165"/>
      <c r="U15" s="174" t="str">
        <f>Birók!P29</f>
        <v xml:space="preserve"> </v>
      </c>
    </row>
    <row r="16" spans="1:21" s="38" customFormat="1" ht="9.6" customHeight="1" thickBot="1" x14ac:dyDescent="0.3">
      <c r="A16" s="167"/>
      <c r="B16" s="306"/>
      <c r="C16" s="306"/>
      <c r="D16" s="424"/>
      <c r="E16" s="178"/>
      <c r="F16" s="169"/>
      <c r="G16" s="169"/>
      <c r="H16" s="170"/>
      <c r="I16" s="171" t="s">
        <v>0</v>
      </c>
      <c r="J16" s="172"/>
      <c r="K16" s="173" t="str">
        <f>UPPER(IF(OR(J16="a",J16="as"),F15,IF(OR(J16="b",J16="bs"),F17,)))</f>
        <v/>
      </c>
      <c r="L16" s="173"/>
      <c r="M16" s="157"/>
      <c r="N16" s="182"/>
      <c r="O16" s="182"/>
      <c r="P16" s="182"/>
      <c r="Q16" s="163"/>
      <c r="R16" s="164"/>
      <c r="S16" s="165"/>
      <c r="U16" s="189" t="str">
        <f>Birók!P30</f>
        <v>Egyik sem</v>
      </c>
    </row>
    <row r="17" spans="1:19" s="38" customFormat="1" ht="9.6" customHeight="1" x14ac:dyDescent="0.25">
      <c r="A17" s="167">
        <v>6</v>
      </c>
      <c r="B17" s="384" t="str">
        <f>IF($E17="","",VLOOKUP($E17,'1Q ELO (4)'!$A$7:$M$32,12))</f>
        <v/>
      </c>
      <c r="C17" s="384" t="str">
        <f>IF($E17="","",VLOOKUP($E17,'1Q ELO (4)'!$A$7:$M$30,13))</f>
        <v/>
      </c>
      <c r="D17" s="414" t="str">
        <f>IF($E17="","",VLOOKUP($E17,'1Q ELO (4)'!$A$7:$M$30,5))</f>
        <v/>
      </c>
      <c r="E17" s="155"/>
      <c r="F17" s="175" t="str">
        <f>UPPER(IF($E17="","",VLOOKUP($E17,'1Q ELO (4)'!$A$7:$M$38,2)))</f>
        <v/>
      </c>
      <c r="G17" s="175" t="str">
        <f>IF($E17="","",VLOOKUP($E17,'1Q ELO (4)'!$A$7:$M$38,3))</f>
        <v/>
      </c>
      <c r="H17" s="175"/>
      <c r="I17" s="175" t="str">
        <f>IF($E17="","",VLOOKUP($E17,'1Q ELO (4)'!$A$7:$M$38,4))</f>
        <v/>
      </c>
      <c r="J17" s="176"/>
      <c r="K17" s="157"/>
      <c r="L17" s="309"/>
      <c r="M17" s="157"/>
      <c r="N17" s="182"/>
      <c r="O17" s="182"/>
      <c r="P17" s="182"/>
      <c r="Q17" s="163"/>
      <c r="R17" s="164"/>
      <c r="S17" s="165"/>
    </row>
    <row r="18" spans="1:19" s="38" customFormat="1" ht="9.6" customHeight="1" x14ac:dyDescent="0.25">
      <c r="A18" s="167"/>
      <c r="B18" s="306"/>
      <c r="C18" s="306"/>
      <c r="D18" s="424"/>
      <c r="E18" s="178"/>
      <c r="F18" s="169"/>
      <c r="G18" s="169"/>
      <c r="H18" s="170"/>
      <c r="I18" s="157"/>
      <c r="J18" s="179"/>
      <c r="K18" s="171"/>
      <c r="L18" s="248"/>
      <c r="M18" s="157"/>
      <c r="N18" s="182"/>
      <c r="O18" s="182"/>
      <c r="P18" s="182"/>
      <c r="Q18" s="163"/>
      <c r="R18" s="164"/>
      <c r="S18" s="165"/>
    </row>
    <row r="19" spans="1:19" s="38" customFormat="1" ht="9.6" customHeight="1" x14ac:dyDescent="0.25">
      <c r="A19" s="542">
        <v>7</v>
      </c>
      <c r="B19" s="384" t="str">
        <f>IF($E19="","",VLOOKUP($E19,'1Q ELO (4)'!$A$7:$M$32,12))</f>
        <v/>
      </c>
      <c r="C19" s="384" t="str">
        <f>IF($E19="","",VLOOKUP($E19,'1Q ELO (4)'!$A$7:$M$30,13))</f>
        <v/>
      </c>
      <c r="D19" s="414" t="str">
        <f>IF($E19="","",VLOOKUP($E19,'1Q ELO (4)'!$A$7:$M$30,5))</f>
        <v/>
      </c>
      <c r="E19" s="155"/>
      <c r="F19" s="618" t="str">
        <f>UPPER(IF($E19="","",VLOOKUP($E19,'1Q ELO (4)'!$A$7:$M$38,2)))</f>
        <v/>
      </c>
      <c r="G19" s="618" t="str">
        <f>IF($E19="","",VLOOKUP($E19,'1Q ELO (4)'!$A$7:$M$38,3))</f>
        <v/>
      </c>
      <c r="H19" s="618"/>
      <c r="I19" s="618" t="str">
        <f>IF($E19="","",VLOOKUP($E19,'1Q ELO (4)'!$A$7:$M$38,4))</f>
        <v/>
      </c>
      <c r="J19" s="158"/>
      <c r="K19" s="157"/>
      <c r="L19" s="157"/>
      <c r="M19" s="157"/>
      <c r="N19" s="182"/>
      <c r="O19" s="182"/>
      <c r="P19" s="182"/>
      <c r="Q19" s="163"/>
      <c r="R19" s="164"/>
      <c r="S19" s="165"/>
    </row>
    <row r="20" spans="1:19" s="38" customFormat="1" ht="9.6" customHeight="1" x14ac:dyDescent="0.25">
      <c r="A20" s="167"/>
      <c r="B20" s="306"/>
      <c r="C20" s="306"/>
      <c r="D20" s="424"/>
      <c r="E20" s="168"/>
      <c r="F20" s="169"/>
      <c r="G20" s="169"/>
      <c r="H20" s="170"/>
      <c r="I20" s="171" t="s">
        <v>0</v>
      </c>
      <c r="J20" s="172"/>
      <c r="K20" s="173" t="str">
        <f>UPPER(IF(OR(J20="a",J20="as"),F19,IF(OR(J20="b",J20="bs"),F21,)))</f>
        <v/>
      </c>
      <c r="L20" s="173"/>
      <c r="M20" s="157"/>
      <c r="N20" s="182"/>
      <c r="O20" s="182"/>
      <c r="P20" s="182"/>
      <c r="Q20" s="163"/>
      <c r="R20" s="164"/>
      <c r="S20" s="165"/>
    </row>
    <row r="21" spans="1:19" s="38" customFormat="1" ht="9.6" customHeight="1" x14ac:dyDescent="0.25">
      <c r="A21" s="539">
        <v>8</v>
      </c>
      <c r="B21" s="384" t="str">
        <f>IF($E21="","",VLOOKUP($E21,'1Q ELO (4)'!$A$7:$M$32,12))</f>
        <v/>
      </c>
      <c r="C21" s="384" t="str">
        <f>IF($E21="","",VLOOKUP($E21,'1Q ELO (4)'!$A$7:$M$30,13))</f>
        <v/>
      </c>
      <c r="D21" s="414" t="str">
        <f>IF($E21="","",VLOOKUP($E21,'1Q ELO (4)'!$A$7:$M$30,5))</f>
        <v/>
      </c>
      <c r="E21" s="155"/>
      <c r="F21" s="450" t="str">
        <f>UPPER(IF($E21="","",VLOOKUP($E21,'1Q ELO (4)'!$A$7:$M$38,2)))</f>
        <v/>
      </c>
      <c r="G21" s="450" t="str">
        <f>IF($E21="","",VLOOKUP($E21,'1Q ELO (4)'!$A$7:$M$38,3))</f>
        <v/>
      </c>
      <c r="H21" s="450"/>
      <c r="I21" s="450" t="str">
        <f>IF($E21="","",VLOOKUP($E21,'1Q ELO (4)'!$A$7:$M$38,4))</f>
        <v/>
      </c>
      <c r="J21" s="186"/>
      <c r="K21" s="157"/>
      <c r="L21" s="157"/>
      <c r="M21" s="157"/>
      <c r="N21" s="182"/>
      <c r="O21" s="182"/>
      <c r="P21" s="182"/>
      <c r="Q21" s="163"/>
      <c r="R21" s="164"/>
      <c r="S21" s="165"/>
    </row>
    <row r="22" spans="1:19" s="38" customFormat="1" ht="9.6" customHeight="1" x14ac:dyDescent="0.25">
      <c r="A22" s="167"/>
      <c r="B22" s="306"/>
      <c r="C22" s="306"/>
      <c r="D22" s="424"/>
      <c r="E22" s="168"/>
      <c r="F22" s="187"/>
      <c r="G22" s="187"/>
      <c r="H22" s="191"/>
      <c r="I22" s="187"/>
      <c r="J22" s="179"/>
      <c r="K22" s="157"/>
      <c r="L22" s="157"/>
      <c r="M22" s="157"/>
      <c r="N22" s="182"/>
      <c r="O22" s="182"/>
      <c r="P22" s="182"/>
      <c r="Q22" s="163"/>
      <c r="R22" s="164"/>
      <c r="S22" s="165"/>
    </row>
    <row r="23" spans="1:19" s="38" customFormat="1" ht="9.6" customHeight="1" x14ac:dyDescent="0.25">
      <c r="A23" s="199"/>
      <c r="B23" s="199"/>
      <c r="C23" s="199"/>
      <c r="D23" s="199"/>
      <c r="E23" s="199"/>
      <c r="F23" s="200"/>
      <c r="G23" s="200"/>
      <c r="H23" s="200"/>
      <c r="I23" s="200"/>
      <c r="J23" s="201"/>
      <c r="K23" s="202"/>
      <c r="L23" s="203"/>
      <c r="M23" s="202"/>
      <c r="N23" s="203"/>
      <c r="O23" s="202"/>
      <c r="P23" s="203"/>
      <c r="Q23" s="202"/>
      <c r="R23" s="203"/>
      <c r="S23" s="165"/>
    </row>
    <row r="24" spans="1:19" s="38" customFormat="1" ht="9.6" customHeight="1" x14ac:dyDescent="0.25">
      <c r="A24" s="205" t="s">
        <v>105</v>
      </c>
      <c r="B24" s="206"/>
      <c r="C24" s="207"/>
      <c r="D24" s="206"/>
      <c r="E24" s="208" t="s">
        <v>6</v>
      </c>
      <c r="F24" s="209" t="s">
        <v>107</v>
      </c>
      <c r="G24" s="208"/>
      <c r="H24" s="210"/>
      <c r="I24" s="211"/>
      <c r="J24" s="208" t="s">
        <v>6</v>
      </c>
      <c r="K24" s="209" t="s">
        <v>108</v>
      </c>
      <c r="L24" s="212"/>
      <c r="M24" s="209" t="s">
        <v>109</v>
      </c>
      <c r="N24" s="213"/>
      <c r="O24" s="214" t="s">
        <v>110</v>
      </c>
      <c r="P24" s="214"/>
      <c r="Q24" s="215"/>
      <c r="R24" s="216"/>
      <c r="S24" s="165"/>
    </row>
    <row r="25" spans="1:19" s="38" customFormat="1" ht="9.6" customHeight="1" x14ac:dyDescent="0.25">
      <c r="A25" s="218" t="s">
        <v>106</v>
      </c>
      <c r="B25" s="217"/>
      <c r="C25" s="219"/>
      <c r="D25" s="412"/>
      <c r="E25" s="220">
        <v>1</v>
      </c>
      <c r="F25" s="91" t="str">
        <f>IF(E25&gt;$R$32,,UPPER(VLOOKUP(E25,'1Q ELO (4)'!$A$7:$O$134,2)))</f>
        <v/>
      </c>
      <c r="G25" s="221"/>
      <c r="H25" s="91"/>
      <c r="I25" s="90"/>
      <c r="J25" s="222" t="s">
        <v>7</v>
      </c>
      <c r="K25" s="217"/>
      <c r="L25" s="223"/>
      <c r="M25" s="217"/>
      <c r="N25" s="224"/>
      <c r="O25" s="225" t="s">
        <v>111</v>
      </c>
      <c r="P25" s="226"/>
      <c r="Q25" s="226"/>
      <c r="R25" s="227"/>
      <c r="S25" s="165"/>
    </row>
    <row r="26" spans="1:19" s="38" customFormat="1" ht="9.6" customHeight="1" x14ac:dyDescent="0.25">
      <c r="A26" s="232" t="s">
        <v>119</v>
      </c>
      <c r="B26" s="230"/>
      <c r="C26" s="233"/>
      <c r="D26" s="412"/>
      <c r="E26" s="220">
        <v>2</v>
      </c>
      <c r="F26" s="91" t="str">
        <f>IF(E26&gt;$R$32,,UPPER(VLOOKUP(E26,'1Q ELO (4)'!$A$7:$O$134,2)))</f>
        <v/>
      </c>
      <c r="G26" s="221"/>
      <c r="H26" s="91"/>
      <c r="I26" s="90"/>
      <c r="J26" s="222" t="s">
        <v>8</v>
      </c>
      <c r="K26" s="217"/>
      <c r="L26" s="223"/>
      <c r="M26" s="217"/>
      <c r="N26" s="224"/>
      <c r="O26" s="228"/>
      <c r="P26" s="229"/>
      <c r="Q26" s="230"/>
      <c r="R26" s="231"/>
      <c r="S26" s="165"/>
    </row>
    <row r="27" spans="1:19" s="38" customFormat="1" ht="9.6" customHeight="1" x14ac:dyDescent="0.25">
      <c r="A27" s="374"/>
      <c r="B27" s="375"/>
      <c r="C27" s="376"/>
      <c r="D27" s="146"/>
      <c r="E27" s="646">
        <v>3</v>
      </c>
      <c r="F27" s="91" t="str">
        <f>IF(E27&gt;$R$32,,UPPER(VLOOKUP(E27,'1Q ELO (4)'!$A$7:$O$134,2)))</f>
        <v/>
      </c>
      <c r="G27" s="221"/>
      <c r="H27" s="91"/>
      <c r="I27" s="90"/>
      <c r="J27" s="222" t="s">
        <v>9</v>
      </c>
      <c r="K27" s="217"/>
      <c r="L27" s="223"/>
      <c r="M27" s="217"/>
      <c r="N27" s="224"/>
      <c r="O27" s="225" t="s">
        <v>112</v>
      </c>
      <c r="P27" s="226"/>
      <c r="Q27" s="226"/>
      <c r="R27" s="227"/>
      <c r="S27" s="165"/>
    </row>
    <row r="28" spans="1:19" s="38" customFormat="1" ht="9.6" customHeight="1" x14ac:dyDescent="0.25">
      <c r="A28" s="234"/>
      <c r="B28" s="146"/>
      <c r="C28" s="235"/>
      <c r="D28" s="146"/>
      <c r="E28" s="646">
        <v>4</v>
      </c>
      <c r="F28" s="91" t="str">
        <f>IF(E28&gt;$R$32,,UPPER(VLOOKUP(E28,'1Q ELO (4)'!$A$7:$O$134,2)))</f>
        <v/>
      </c>
      <c r="G28" s="221"/>
      <c r="H28" s="91"/>
      <c r="I28" s="90"/>
      <c r="J28" s="222" t="s">
        <v>10</v>
      </c>
      <c r="K28" s="217"/>
      <c r="L28" s="223"/>
      <c r="M28" s="217"/>
      <c r="N28" s="224"/>
      <c r="O28" s="217"/>
      <c r="P28" s="223"/>
      <c r="Q28" s="217"/>
      <c r="R28" s="224"/>
      <c r="S28" s="165"/>
    </row>
    <row r="29" spans="1:19" s="38" customFormat="1" ht="9.6" customHeight="1" x14ac:dyDescent="0.25">
      <c r="A29" s="361"/>
      <c r="B29" s="377"/>
      <c r="C29" s="378"/>
      <c r="D29" s="377"/>
      <c r="E29" s="220"/>
      <c r="F29" s="91"/>
      <c r="G29" s="221"/>
      <c r="H29" s="91"/>
      <c r="I29" s="90"/>
      <c r="J29" s="222" t="s">
        <v>11</v>
      </c>
      <c r="K29" s="217"/>
      <c r="L29" s="223"/>
      <c r="M29" s="217"/>
      <c r="N29" s="224"/>
      <c r="O29" s="230"/>
      <c r="P29" s="229"/>
      <c r="Q29" s="230"/>
      <c r="R29" s="231"/>
      <c r="S29" s="165"/>
    </row>
    <row r="30" spans="1:19" s="38" customFormat="1" ht="9.6" customHeight="1" x14ac:dyDescent="0.25">
      <c r="A30" s="362"/>
      <c r="B30" s="24"/>
      <c r="C30" s="235"/>
      <c r="D30" s="146"/>
      <c r="E30" s="220"/>
      <c r="F30" s="91"/>
      <c r="G30" s="221"/>
      <c r="H30" s="91"/>
      <c r="I30" s="90"/>
      <c r="J30" s="222" t="s">
        <v>12</v>
      </c>
      <c r="K30" s="217"/>
      <c r="L30" s="223"/>
      <c r="M30" s="217"/>
      <c r="N30" s="224"/>
      <c r="O30" s="225" t="s">
        <v>92</v>
      </c>
      <c r="P30" s="226"/>
      <c r="Q30" s="226"/>
      <c r="R30" s="227"/>
      <c r="S30" s="165"/>
    </row>
    <row r="31" spans="1:19" s="38" customFormat="1" ht="9.6" customHeight="1" x14ac:dyDescent="0.25">
      <c r="A31" s="362"/>
      <c r="B31" s="24"/>
      <c r="C31" s="372"/>
      <c r="D31" s="299"/>
      <c r="E31" s="220"/>
      <c r="F31" s="91"/>
      <c r="G31" s="221"/>
      <c r="H31" s="91"/>
      <c r="I31" s="90"/>
      <c r="J31" s="222" t="s">
        <v>13</v>
      </c>
      <c r="K31" s="217"/>
      <c r="L31" s="223"/>
      <c r="M31" s="217"/>
      <c r="N31" s="224"/>
      <c r="O31" s="217"/>
      <c r="P31" s="223"/>
      <c r="Q31" s="217"/>
      <c r="R31" s="224"/>
      <c r="S31" s="165"/>
    </row>
    <row r="32" spans="1:19" s="38" customFormat="1" ht="9.6" customHeight="1" x14ac:dyDescent="0.25">
      <c r="A32" s="363"/>
      <c r="B32" s="360"/>
      <c r="C32" s="373"/>
      <c r="D32" s="413"/>
      <c r="E32" s="236"/>
      <c r="F32" s="237"/>
      <c r="G32" s="238"/>
      <c r="H32" s="237"/>
      <c r="I32" s="239"/>
      <c r="J32" s="240" t="s">
        <v>14</v>
      </c>
      <c r="K32" s="230"/>
      <c r="L32" s="229"/>
      <c r="M32" s="230"/>
      <c r="N32" s="231"/>
      <c r="O32" s="230" t="str">
        <f>R4</f>
        <v>Kovács Zoltán</v>
      </c>
      <c r="P32" s="229"/>
      <c r="Q32" s="230"/>
      <c r="R32" s="241">
        <f>MIN(8,'1Q ELO (4)'!O5)</f>
        <v>8</v>
      </c>
      <c r="S32" s="165"/>
    </row>
    <row r="33" spans="1:19" s="38" customFormat="1" ht="9.6" customHeight="1" x14ac:dyDescent="0.25">
      <c r="A33"/>
      <c r="B33"/>
      <c r="C33"/>
      <c r="D33"/>
      <c r="E33"/>
      <c r="F33"/>
      <c r="G33"/>
      <c r="H33"/>
      <c r="I33"/>
      <c r="J33" s="130"/>
      <c r="K33"/>
      <c r="L33" s="130"/>
      <c r="M33"/>
      <c r="N33" s="131"/>
      <c r="O33"/>
      <c r="P33" s="130"/>
      <c r="Q33"/>
      <c r="R33" s="131"/>
      <c r="S33" s="165"/>
    </row>
    <row r="34" spans="1:19" s="38" customFormat="1" ht="9.6" customHeight="1" x14ac:dyDescent="0.25">
      <c r="A34"/>
      <c r="B34"/>
      <c r="C34"/>
      <c r="D34"/>
      <c r="E34"/>
      <c r="F34"/>
      <c r="G34"/>
      <c r="H34"/>
      <c r="I34"/>
      <c r="J34" s="130"/>
      <c r="K34"/>
      <c r="L34" s="130"/>
      <c r="M34"/>
      <c r="N34" s="131"/>
      <c r="O34"/>
      <c r="P34" s="130"/>
      <c r="Q34"/>
      <c r="R34" s="131"/>
      <c r="S34" s="165"/>
    </row>
    <row r="35" spans="1:19" s="38" customFormat="1" ht="9.6" customHeight="1" x14ac:dyDescent="0.25">
      <c r="A35"/>
      <c r="B35"/>
      <c r="C35"/>
      <c r="D35"/>
      <c r="E35"/>
      <c r="F35"/>
      <c r="G35"/>
      <c r="H35"/>
      <c r="I35"/>
      <c r="J35" s="130"/>
      <c r="K35"/>
      <c r="L35" s="130"/>
      <c r="M35"/>
      <c r="N35" s="131"/>
      <c r="O35"/>
      <c r="P35" s="130"/>
      <c r="Q35"/>
      <c r="R35" s="131"/>
      <c r="S35" s="165"/>
    </row>
    <row r="36" spans="1:19" s="38" customFormat="1" ht="9.6" customHeight="1" x14ac:dyDescent="0.25">
      <c r="A36"/>
      <c r="B36"/>
      <c r="C36"/>
      <c r="D36"/>
      <c r="E36"/>
      <c r="F36"/>
      <c r="G36"/>
      <c r="H36"/>
      <c r="I36"/>
      <c r="J36" s="130"/>
      <c r="K36"/>
      <c r="L36" s="130"/>
      <c r="M36"/>
      <c r="N36" s="131"/>
      <c r="O36"/>
      <c r="P36" s="130"/>
      <c r="Q36"/>
      <c r="R36" s="131"/>
      <c r="S36" s="165"/>
    </row>
    <row r="37" spans="1:19" s="38" customFormat="1" ht="9.6" customHeight="1" x14ac:dyDescent="0.25">
      <c r="A37"/>
      <c r="B37"/>
      <c r="C37"/>
      <c r="D37"/>
      <c r="E37"/>
      <c r="F37"/>
      <c r="G37"/>
      <c r="H37"/>
      <c r="I37"/>
      <c r="J37" s="130"/>
      <c r="K37"/>
      <c r="L37" s="130"/>
      <c r="M37"/>
      <c r="N37" s="131"/>
      <c r="O37"/>
      <c r="P37" s="130"/>
      <c r="Q37"/>
      <c r="R37" s="131"/>
      <c r="S37" s="165"/>
    </row>
    <row r="38" spans="1:19" s="38" customFormat="1" ht="9.6" customHeight="1" x14ac:dyDescent="0.25">
      <c r="A38"/>
      <c r="B38"/>
      <c r="C38"/>
      <c r="D38"/>
      <c r="E38"/>
      <c r="F38"/>
      <c r="G38"/>
      <c r="H38"/>
      <c r="I38"/>
      <c r="J38" s="130"/>
      <c r="K38"/>
      <c r="L38" s="130"/>
      <c r="M38"/>
      <c r="N38" s="131"/>
      <c r="O38"/>
      <c r="P38" s="130"/>
      <c r="Q38"/>
      <c r="R38" s="131"/>
      <c r="S38" s="165"/>
    </row>
    <row r="39" spans="1:19" s="38" customFormat="1" ht="9.6" customHeight="1" x14ac:dyDescent="0.25">
      <c r="A39"/>
      <c r="B39"/>
      <c r="C39"/>
      <c r="D39"/>
      <c r="E39"/>
      <c r="F39"/>
      <c r="G39"/>
      <c r="H39"/>
      <c r="I39"/>
      <c r="J39" s="130"/>
      <c r="K39"/>
      <c r="L39" s="130"/>
      <c r="M39"/>
      <c r="N39" s="131"/>
      <c r="O39"/>
      <c r="P39" s="130"/>
      <c r="Q39"/>
      <c r="R39" s="131"/>
      <c r="S39" s="165"/>
    </row>
    <row r="40" spans="1:19" s="38" customFormat="1" ht="9.6" customHeight="1" x14ac:dyDescent="0.25">
      <c r="A40"/>
      <c r="B40"/>
      <c r="C40"/>
      <c r="D40"/>
      <c r="E40"/>
      <c r="F40"/>
      <c r="G40"/>
      <c r="H40"/>
      <c r="I40"/>
      <c r="J40" s="130"/>
      <c r="K40"/>
      <c r="L40" s="130"/>
      <c r="M40"/>
      <c r="N40" s="131"/>
      <c r="O40"/>
      <c r="P40" s="130"/>
      <c r="Q40"/>
      <c r="R40" s="131"/>
      <c r="S40" s="165"/>
    </row>
    <row r="41" spans="1:19" s="38" customFormat="1" ht="9.6" customHeight="1" x14ac:dyDescent="0.25">
      <c r="A41"/>
      <c r="B41"/>
      <c r="C41"/>
      <c r="D41"/>
      <c r="E41"/>
      <c r="F41"/>
      <c r="G41"/>
      <c r="H41"/>
      <c r="I41"/>
      <c r="J41" s="130"/>
      <c r="K41"/>
      <c r="L41" s="130"/>
      <c r="M41"/>
      <c r="N41" s="131"/>
      <c r="O41"/>
      <c r="P41" s="130"/>
      <c r="Q41"/>
      <c r="R41" s="131"/>
      <c r="S41" s="165"/>
    </row>
    <row r="42" spans="1:19" s="38" customFormat="1" ht="9.6" customHeight="1" x14ac:dyDescent="0.25">
      <c r="A42"/>
      <c r="B42"/>
      <c r="C42"/>
      <c r="D42"/>
      <c r="E42"/>
      <c r="F42"/>
      <c r="G42"/>
      <c r="H42"/>
      <c r="I42"/>
      <c r="J42" s="130"/>
      <c r="K42"/>
      <c r="L42" s="130"/>
      <c r="M42"/>
      <c r="N42" s="131"/>
      <c r="O42"/>
      <c r="P42" s="130"/>
      <c r="Q42"/>
      <c r="R42" s="131"/>
      <c r="S42" s="165"/>
    </row>
    <row r="43" spans="1:19" s="38" customFormat="1" ht="9.6" customHeight="1" x14ac:dyDescent="0.25">
      <c r="A43"/>
      <c r="B43"/>
      <c r="C43"/>
      <c r="D43"/>
      <c r="E43"/>
      <c r="F43"/>
      <c r="G43"/>
      <c r="H43"/>
      <c r="I43"/>
      <c r="J43" s="130"/>
      <c r="K43"/>
      <c r="L43" s="130"/>
      <c r="M43"/>
      <c r="N43" s="131"/>
      <c r="O43"/>
      <c r="P43" s="130"/>
      <c r="Q43"/>
      <c r="R43" s="131"/>
      <c r="S43" s="165"/>
    </row>
    <row r="44" spans="1:19" s="38" customFormat="1" ht="9.6" customHeight="1" x14ac:dyDescent="0.25">
      <c r="A44"/>
      <c r="B44"/>
      <c r="C44"/>
      <c r="D44"/>
      <c r="E44"/>
      <c r="F44"/>
      <c r="G44"/>
      <c r="H44"/>
      <c r="I44"/>
      <c r="J44" s="130"/>
      <c r="K44"/>
      <c r="L44" s="130"/>
      <c r="M44"/>
      <c r="N44" s="131"/>
      <c r="O44"/>
      <c r="P44" s="130"/>
      <c r="Q44"/>
      <c r="R44" s="131"/>
      <c r="S44" s="165"/>
    </row>
    <row r="45" spans="1:19" s="38" customFormat="1" ht="9.6" customHeight="1" x14ac:dyDescent="0.25">
      <c r="A45"/>
      <c r="B45"/>
      <c r="C45"/>
      <c r="D45"/>
      <c r="E45"/>
      <c r="F45"/>
      <c r="G45"/>
      <c r="H45"/>
      <c r="I45"/>
      <c r="J45" s="130"/>
      <c r="K45"/>
      <c r="L45" s="130"/>
      <c r="M45"/>
      <c r="N45" s="131"/>
      <c r="O45"/>
      <c r="P45" s="130"/>
      <c r="Q45"/>
      <c r="R45" s="131"/>
      <c r="S45" s="165"/>
    </row>
    <row r="46" spans="1:19" s="38" customFormat="1" ht="9.6" customHeight="1" x14ac:dyDescent="0.25">
      <c r="A46"/>
      <c r="B46"/>
      <c r="C46"/>
      <c r="D46"/>
      <c r="E46"/>
      <c r="F46"/>
      <c r="G46"/>
      <c r="H46"/>
      <c r="I46"/>
      <c r="J46" s="130"/>
      <c r="K46"/>
      <c r="L46" s="130"/>
      <c r="M46"/>
      <c r="N46" s="131"/>
      <c r="O46"/>
      <c r="P46" s="130"/>
      <c r="Q46"/>
      <c r="R46" s="131"/>
      <c r="S46" s="165"/>
    </row>
    <row r="47" spans="1:19" s="38" customFormat="1" ht="9.6" customHeight="1" x14ac:dyDescent="0.25">
      <c r="A47"/>
      <c r="B47"/>
      <c r="C47"/>
      <c r="D47"/>
      <c r="E47"/>
      <c r="F47"/>
      <c r="G47"/>
      <c r="H47"/>
      <c r="I47"/>
      <c r="J47" s="130"/>
      <c r="K47"/>
      <c r="L47" s="130"/>
      <c r="M47"/>
      <c r="N47" s="131"/>
      <c r="O47"/>
      <c r="P47" s="130"/>
      <c r="Q47"/>
      <c r="R47" s="131"/>
      <c r="S47" s="165"/>
    </row>
    <row r="48" spans="1:19" s="38" customFormat="1" ht="9.6" customHeight="1" x14ac:dyDescent="0.25">
      <c r="A48"/>
      <c r="B48"/>
      <c r="C48"/>
      <c r="D48"/>
      <c r="E48"/>
      <c r="F48"/>
      <c r="G48"/>
      <c r="H48"/>
      <c r="I48"/>
      <c r="J48" s="130"/>
      <c r="K48"/>
      <c r="L48" s="130"/>
      <c r="M48"/>
      <c r="N48" s="131"/>
      <c r="O48"/>
      <c r="P48" s="130"/>
      <c r="Q48"/>
      <c r="R48" s="131"/>
      <c r="S48" s="165"/>
    </row>
    <row r="49" spans="1:19" s="38" customFormat="1" ht="9.6" customHeight="1" x14ac:dyDescent="0.25">
      <c r="A49"/>
      <c r="B49"/>
      <c r="C49"/>
      <c r="D49"/>
      <c r="E49"/>
      <c r="F49"/>
      <c r="G49"/>
      <c r="H49"/>
      <c r="I49"/>
      <c r="J49" s="130"/>
      <c r="K49"/>
      <c r="L49" s="130"/>
      <c r="M49"/>
      <c r="N49" s="131"/>
      <c r="O49"/>
      <c r="P49" s="130"/>
      <c r="Q49"/>
      <c r="R49" s="131"/>
      <c r="S49" s="165"/>
    </row>
    <row r="50" spans="1:19" s="38" customFormat="1" ht="9.6" customHeight="1" x14ac:dyDescent="0.25">
      <c r="A50"/>
      <c r="B50"/>
      <c r="C50"/>
      <c r="D50"/>
      <c r="E50"/>
      <c r="F50"/>
      <c r="G50"/>
      <c r="H50"/>
      <c r="I50"/>
      <c r="J50" s="130"/>
      <c r="K50"/>
      <c r="L50" s="130"/>
      <c r="M50"/>
      <c r="N50" s="131"/>
      <c r="O50"/>
      <c r="P50" s="130"/>
      <c r="Q50"/>
      <c r="R50" s="131"/>
      <c r="S50" s="165"/>
    </row>
    <row r="51" spans="1:19" s="38" customFormat="1" ht="9.6" customHeight="1" x14ac:dyDescent="0.25">
      <c r="A51"/>
      <c r="B51"/>
      <c r="C51"/>
      <c r="D51"/>
      <c r="E51"/>
      <c r="F51"/>
      <c r="G51"/>
      <c r="H51"/>
      <c r="I51"/>
      <c r="J51" s="130"/>
      <c r="K51"/>
      <c r="L51" s="130"/>
      <c r="M51"/>
      <c r="N51" s="131"/>
      <c r="O51"/>
      <c r="P51" s="130"/>
      <c r="Q51"/>
      <c r="R51" s="131"/>
      <c r="S51" s="165"/>
    </row>
    <row r="52" spans="1:19" s="38" customFormat="1" ht="9.6" customHeight="1" x14ac:dyDescent="0.25">
      <c r="A52"/>
      <c r="B52"/>
      <c r="C52"/>
      <c r="D52"/>
      <c r="E52"/>
      <c r="F52"/>
      <c r="G52"/>
      <c r="H52"/>
      <c r="I52"/>
      <c r="J52" s="130"/>
      <c r="K52"/>
      <c r="L52" s="130"/>
      <c r="M52"/>
      <c r="N52" s="131"/>
      <c r="O52"/>
      <c r="P52" s="130"/>
      <c r="Q52"/>
      <c r="R52" s="131"/>
      <c r="S52" s="165"/>
    </row>
    <row r="53" spans="1:19" s="38" customFormat="1" ht="9.6" customHeight="1" x14ac:dyDescent="0.25">
      <c r="A53"/>
      <c r="B53"/>
      <c r="C53"/>
      <c r="D53"/>
      <c r="E53"/>
      <c r="F53"/>
      <c r="G53"/>
      <c r="H53"/>
      <c r="I53"/>
      <c r="J53" s="130"/>
      <c r="K53"/>
      <c r="L53" s="130"/>
      <c r="M53"/>
      <c r="N53" s="131"/>
      <c r="O53"/>
      <c r="P53" s="130"/>
      <c r="Q53"/>
      <c r="R53" s="131"/>
      <c r="S53" s="165"/>
    </row>
    <row r="54" spans="1:19" s="38" customFormat="1" ht="9.6" customHeight="1" x14ac:dyDescent="0.25">
      <c r="A54"/>
      <c r="B54"/>
      <c r="C54"/>
      <c r="D54"/>
      <c r="E54"/>
      <c r="F54"/>
      <c r="G54"/>
      <c r="H54"/>
      <c r="I54"/>
      <c r="J54" s="130"/>
      <c r="K54"/>
      <c r="L54" s="130"/>
      <c r="M54"/>
      <c r="N54" s="131"/>
      <c r="O54"/>
      <c r="P54" s="130"/>
      <c r="Q54"/>
      <c r="R54" s="131"/>
      <c r="S54" s="165"/>
    </row>
    <row r="55" spans="1:19" s="38" customFormat="1" ht="9.6" customHeight="1" x14ac:dyDescent="0.25">
      <c r="A55"/>
      <c r="B55"/>
      <c r="C55"/>
      <c r="D55"/>
      <c r="E55"/>
      <c r="F55"/>
      <c r="G55"/>
      <c r="H55"/>
      <c r="I55"/>
      <c r="J55" s="130"/>
      <c r="K55"/>
      <c r="L55" s="130"/>
      <c r="M55"/>
      <c r="N55" s="131"/>
      <c r="O55"/>
      <c r="P55" s="130"/>
      <c r="Q55"/>
      <c r="R55" s="131"/>
      <c r="S55" s="165"/>
    </row>
    <row r="56" spans="1:19" s="38" customFormat="1" ht="9.6" customHeight="1" x14ac:dyDescent="0.25">
      <c r="A56"/>
      <c r="B56"/>
      <c r="C56"/>
      <c r="D56"/>
      <c r="E56"/>
      <c r="F56"/>
      <c r="G56"/>
      <c r="H56"/>
      <c r="I56"/>
      <c r="J56" s="130"/>
      <c r="K56"/>
      <c r="L56" s="130"/>
      <c r="M56"/>
      <c r="N56" s="131"/>
      <c r="O56"/>
      <c r="P56" s="130"/>
      <c r="Q56"/>
      <c r="R56" s="131"/>
      <c r="S56" s="165"/>
    </row>
    <row r="57" spans="1:19" s="38" customFormat="1" ht="9.6" customHeight="1" x14ac:dyDescent="0.25">
      <c r="A57"/>
      <c r="B57"/>
      <c r="C57"/>
      <c r="D57"/>
      <c r="E57"/>
      <c r="F57"/>
      <c r="G57"/>
      <c r="H57"/>
      <c r="I57"/>
      <c r="J57" s="130"/>
      <c r="K57"/>
      <c r="L57" s="130"/>
      <c r="M57"/>
      <c r="N57" s="131"/>
      <c r="O57"/>
      <c r="P57" s="130"/>
      <c r="Q57"/>
      <c r="R57" s="131"/>
      <c r="S57" s="165"/>
    </row>
    <row r="58" spans="1:19" s="38" customFormat="1" ht="9.6" customHeight="1" x14ac:dyDescent="0.25">
      <c r="A58"/>
      <c r="B58"/>
      <c r="C58"/>
      <c r="D58"/>
      <c r="E58"/>
      <c r="F58"/>
      <c r="G58"/>
      <c r="H58"/>
      <c r="I58"/>
      <c r="J58" s="130"/>
      <c r="K58"/>
      <c r="L58" s="130"/>
      <c r="M58"/>
      <c r="N58" s="131"/>
      <c r="O58"/>
      <c r="P58" s="130"/>
      <c r="Q58"/>
      <c r="R58" s="131"/>
      <c r="S58" s="165"/>
    </row>
    <row r="59" spans="1:19" s="38" customFormat="1" ht="9.6" customHeight="1" x14ac:dyDescent="0.25">
      <c r="A59"/>
      <c r="B59"/>
      <c r="C59"/>
      <c r="D59"/>
      <c r="E59"/>
      <c r="F59"/>
      <c r="G59"/>
      <c r="H59"/>
      <c r="I59"/>
      <c r="J59" s="130"/>
      <c r="K59"/>
      <c r="L59" s="130"/>
      <c r="M59"/>
      <c r="N59" s="131"/>
      <c r="O59"/>
      <c r="P59" s="130"/>
      <c r="Q59"/>
      <c r="R59" s="131"/>
      <c r="S59" s="198"/>
    </row>
    <row r="60" spans="1:19" s="38" customFormat="1" ht="9.6" customHeight="1" x14ac:dyDescent="0.25">
      <c r="A60"/>
      <c r="B60"/>
      <c r="C60"/>
      <c r="D60"/>
      <c r="E60"/>
      <c r="F60"/>
      <c r="G60"/>
      <c r="H60"/>
      <c r="I60"/>
      <c r="J60" s="130"/>
      <c r="K60"/>
      <c r="L60" s="130"/>
      <c r="M60"/>
      <c r="N60" s="131"/>
      <c r="O60"/>
      <c r="P60" s="130"/>
      <c r="Q60"/>
      <c r="R60" s="131"/>
      <c r="S60" s="165"/>
    </row>
    <row r="61" spans="1:19" s="38" customFormat="1" ht="9.6" customHeight="1" x14ac:dyDescent="0.25">
      <c r="A61"/>
      <c r="B61"/>
      <c r="C61"/>
      <c r="D61"/>
      <c r="E61"/>
      <c r="F61"/>
      <c r="G61"/>
      <c r="H61"/>
      <c r="I61"/>
      <c r="J61" s="130"/>
      <c r="K61"/>
      <c r="L61" s="130"/>
      <c r="M61"/>
      <c r="N61" s="131"/>
      <c r="O61"/>
      <c r="P61" s="130"/>
      <c r="Q61"/>
      <c r="R61" s="131"/>
      <c r="S61" s="165"/>
    </row>
    <row r="62" spans="1:19" s="38" customFormat="1" ht="9.6" customHeight="1" x14ac:dyDescent="0.25">
      <c r="A62"/>
      <c r="B62"/>
      <c r="C62"/>
      <c r="D62"/>
      <c r="E62"/>
      <c r="F62"/>
      <c r="G62"/>
      <c r="H62"/>
      <c r="I62"/>
      <c r="J62" s="130"/>
      <c r="K62"/>
      <c r="L62" s="130"/>
      <c r="M62"/>
      <c r="N62" s="131"/>
      <c r="O62"/>
      <c r="P62" s="130"/>
      <c r="Q62"/>
      <c r="R62" s="131"/>
      <c r="S62" s="165"/>
    </row>
    <row r="63" spans="1:19" s="38" customFormat="1" ht="9.6" customHeight="1" x14ac:dyDescent="0.25">
      <c r="A63"/>
      <c r="B63"/>
      <c r="C63"/>
      <c r="D63"/>
      <c r="E63"/>
      <c r="F63"/>
      <c r="G63"/>
      <c r="H63"/>
      <c r="I63"/>
      <c r="J63" s="130"/>
      <c r="K63"/>
      <c r="L63" s="130"/>
      <c r="M63"/>
      <c r="N63" s="131"/>
      <c r="O63"/>
      <c r="P63" s="130"/>
      <c r="Q63"/>
      <c r="R63" s="131"/>
      <c r="S63" s="165"/>
    </row>
    <row r="64" spans="1:19" s="38" customFormat="1" ht="9.6" customHeight="1" x14ac:dyDescent="0.25">
      <c r="A64"/>
      <c r="B64"/>
      <c r="C64"/>
      <c r="D64"/>
      <c r="E64"/>
      <c r="F64"/>
      <c r="G64"/>
      <c r="H64"/>
      <c r="I64"/>
      <c r="J64" s="130"/>
      <c r="K64"/>
      <c r="L64" s="130"/>
      <c r="M64"/>
      <c r="N64" s="131"/>
      <c r="O64"/>
      <c r="P64" s="130"/>
      <c r="Q64"/>
      <c r="R64" s="131"/>
      <c r="S64" s="165"/>
    </row>
    <row r="65" spans="1:19" s="38" customFormat="1" ht="9.6" customHeight="1" x14ac:dyDescent="0.25">
      <c r="A65"/>
      <c r="B65"/>
      <c r="C65"/>
      <c r="D65"/>
      <c r="E65"/>
      <c r="F65"/>
      <c r="G65"/>
      <c r="H65"/>
      <c r="I65"/>
      <c r="J65" s="130"/>
      <c r="K65"/>
      <c r="L65" s="130"/>
      <c r="M65"/>
      <c r="N65" s="131"/>
      <c r="O65"/>
      <c r="P65" s="130"/>
      <c r="Q65"/>
      <c r="R65" s="131"/>
      <c r="S65" s="165"/>
    </row>
    <row r="66" spans="1:19" s="38" customFormat="1" ht="9.6" customHeight="1" x14ac:dyDescent="0.25">
      <c r="A66"/>
      <c r="B66"/>
      <c r="C66"/>
      <c r="D66"/>
      <c r="E66"/>
      <c r="F66"/>
      <c r="G66"/>
      <c r="H66"/>
      <c r="I66"/>
      <c r="J66" s="130"/>
      <c r="K66"/>
      <c r="L66" s="130"/>
      <c r="M66"/>
      <c r="N66" s="131"/>
      <c r="O66"/>
      <c r="P66" s="130"/>
      <c r="Q66"/>
      <c r="R66" s="131"/>
      <c r="S66" s="165"/>
    </row>
    <row r="67" spans="1:19" s="38" customFormat="1" ht="9.6" customHeight="1" x14ac:dyDescent="0.25">
      <c r="A67"/>
      <c r="B67"/>
      <c r="C67"/>
      <c r="D67"/>
      <c r="E67"/>
      <c r="F67"/>
      <c r="G67"/>
      <c r="H67"/>
      <c r="I67"/>
      <c r="J67" s="130"/>
      <c r="K67"/>
      <c r="L67" s="130"/>
      <c r="M67"/>
      <c r="N67" s="131"/>
      <c r="O67"/>
      <c r="P67" s="130"/>
      <c r="Q67"/>
      <c r="R67" s="131"/>
      <c r="S67" s="165"/>
    </row>
    <row r="68" spans="1:19" s="38" customFormat="1" ht="9.6" customHeight="1" x14ac:dyDescent="0.25">
      <c r="A68"/>
      <c r="B68"/>
      <c r="C68"/>
      <c r="D68"/>
      <c r="E68"/>
      <c r="F68"/>
      <c r="G68"/>
      <c r="H68"/>
      <c r="I68"/>
      <c r="J68" s="130"/>
      <c r="K68"/>
      <c r="L68" s="130"/>
      <c r="M68"/>
      <c r="N68" s="131"/>
      <c r="O68"/>
      <c r="P68" s="130"/>
      <c r="Q68"/>
      <c r="R68" s="131"/>
      <c r="S68" s="165"/>
    </row>
    <row r="69" spans="1:19" s="38" customFormat="1" ht="9.6" customHeight="1" x14ac:dyDescent="0.25">
      <c r="A69"/>
      <c r="B69"/>
      <c r="C69"/>
      <c r="D69"/>
      <c r="E69"/>
      <c r="F69"/>
      <c r="G69"/>
      <c r="H69"/>
      <c r="I69"/>
      <c r="J69" s="130"/>
      <c r="K69"/>
      <c r="L69" s="130"/>
      <c r="M69"/>
      <c r="N69" s="131"/>
      <c r="O69"/>
      <c r="P69" s="130"/>
      <c r="Q69"/>
      <c r="R69" s="131"/>
      <c r="S69" s="165"/>
    </row>
    <row r="70" spans="1:19" s="2" customFormat="1" ht="6.75" customHeight="1" x14ac:dyDescent="0.25">
      <c r="A70"/>
      <c r="B70"/>
      <c r="C70"/>
      <c r="D70"/>
      <c r="E70"/>
      <c r="F70"/>
      <c r="G70"/>
      <c r="H70"/>
      <c r="I70"/>
      <c r="J70" s="130"/>
      <c r="K70"/>
      <c r="L70" s="130"/>
      <c r="M70"/>
      <c r="N70" s="131"/>
      <c r="O70"/>
      <c r="P70" s="130"/>
      <c r="Q70"/>
      <c r="R70" s="131"/>
      <c r="S70" s="204"/>
    </row>
    <row r="71" spans="1:19" s="18" customFormat="1" ht="10.5" customHeight="1" x14ac:dyDescent="0.25">
      <c r="A71"/>
      <c r="B71"/>
      <c r="C71"/>
      <c r="D71"/>
      <c r="E71"/>
      <c r="F71"/>
      <c r="G71"/>
      <c r="H71"/>
      <c r="I71"/>
      <c r="J71" s="130"/>
      <c r="K71"/>
      <c r="L71" s="130"/>
      <c r="M71"/>
      <c r="N71" s="131"/>
      <c r="O71"/>
      <c r="P71" s="130"/>
      <c r="Q71"/>
      <c r="R71" s="131"/>
    </row>
    <row r="72" spans="1:19" s="18" customFormat="1" ht="9" customHeight="1" x14ac:dyDescent="0.25">
      <c r="A72"/>
      <c r="B72"/>
      <c r="C72"/>
      <c r="D72"/>
      <c r="E72"/>
      <c r="F72"/>
      <c r="G72"/>
      <c r="H72"/>
      <c r="I72"/>
      <c r="J72" s="130"/>
      <c r="K72"/>
      <c r="L72" s="130"/>
      <c r="M72"/>
      <c r="N72" s="131"/>
      <c r="O72"/>
      <c r="P72" s="130"/>
      <c r="Q72"/>
      <c r="R72" s="131"/>
    </row>
    <row r="73" spans="1:19" s="18" customFormat="1" ht="9" customHeight="1" x14ac:dyDescent="0.25">
      <c r="A73"/>
      <c r="B73"/>
      <c r="C73"/>
      <c r="D73"/>
      <c r="E73"/>
      <c r="F73"/>
      <c r="G73"/>
      <c r="H73"/>
      <c r="I73"/>
      <c r="J73" s="130"/>
      <c r="K73"/>
      <c r="L73" s="130"/>
      <c r="M73"/>
      <c r="N73" s="131"/>
      <c r="O73"/>
      <c r="P73" s="130"/>
      <c r="Q73"/>
      <c r="R73" s="131"/>
    </row>
    <row r="74" spans="1:19" s="18" customFormat="1" ht="9" customHeight="1" x14ac:dyDescent="0.25">
      <c r="A74"/>
      <c r="B74"/>
      <c r="C74"/>
      <c r="D74"/>
      <c r="E74"/>
      <c r="F74"/>
      <c r="G74"/>
      <c r="H74"/>
      <c r="I74"/>
      <c r="J74" s="130"/>
      <c r="K74"/>
      <c r="L74" s="130"/>
      <c r="M74"/>
      <c r="N74" s="131"/>
      <c r="O74"/>
      <c r="P74" s="130"/>
      <c r="Q74"/>
      <c r="R74" s="131"/>
    </row>
    <row r="75" spans="1:19" s="18" customFormat="1" ht="9" customHeight="1" x14ac:dyDescent="0.25">
      <c r="A75"/>
      <c r="B75"/>
      <c r="C75"/>
      <c r="D75"/>
      <c r="E75"/>
      <c r="F75"/>
      <c r="G75"/>
      <c r="H75"/>
      <c r="I75"/>
      <c r="J75" s="130"/>
      <c r="K75"/>
      <c r="L75" s="130"/>
      <c r="M75"/>
      <c r="N75" s="131"/>
      <c r="O75"/>
      <c r="P75" s="130"/>
      <c r="Q75"/>
      <c r="R75" s="131"/>
    </row>
    <row r="76" spans="1:19" s="18" customFormat="1" ht="9" customHeight="1" x14ac:dyDescent="0.25">
      <c r="A76"/>
      <c r="B76"/>
      <c r="C76"/>
      <c r="D76"/>
      <c r="E76"/>
      <c r="F76"/>
      <c r="G76"/>
      <c r="H76"/>
      <c r="I76"/>
      <c r="J76" s="130"/>
      <c r="K76"/>
      <c r="L76" s="130"/>
      <c r="M76"/>
      <c r="N76" s="131"/>
      <c r="O76"/>
      <c r="P76" s="130"/>
      <c r="Q76"/>
      <c r="R76" s="131"/>
    </row>
    <row r="77" spans="1:19" s="18" customFormat="1" ht="9" customHeight="1" x14ac:dyDescent="0.25">
      <c r="A77"/>
      <c r="B77"/>
      <c r="C77"/>
      <c r="D77"/>
      <c r="E77"/>
      <c r="F77"/>
      <c r="G77"/>
      <c r="H77"/>
      <c r="I77"/>
      <c r="J77" s="130"/>
      <c r="K77"/>
      <c r="L77" s="130"/>
      <c r="M77"/>
      <c r="N77" s="131"/>
      <c r="O77"/>
      <c r="P77" s="130"/>
      <c r="Q77"/>
      <c r="R77" s="131"/>
    </row>
    <row r="78" spans="1:19" s="18" customFormat="1" ht="9" customHeight="1" x14ac:dyDescent="0.25">
      <c r="A78"/>
      <c r="B78"/>
      <c r="C78"/>
      <c r="D78"/>
      <c r="E78"/>
      <c r="F78"/>
      <c r="G78"/>
      <c r="H78"/>
      <c r="I78"/>
      <c r="J78" s="130"/>
      <c r="K78"/>
      <c r="L78" s="130"/>
      <c r="M78"/>
      <c r="N78" s="131"/>
      <c r="O78"/>
      <c r="P78" s="130"/>
      <c r="Q78"/>
      <c r="R78" s="131"/>
    </row>
    <row r="79" spans="1:19" s="18" customFormat="1" ht="9" customHeight="1" x14ac:dyDescent="0.25">
      <c r="A79"/>
      <c r="B79"/>
      <c r="C79"/>
      <c r="D79"/>
      <c r="E79"/>
      <c r="F79"/>
      <c r="G79"/>
      <c r="H79"/>
      <c r="I79"/>
      <c r="J79" s="130"/>
      <c r="K79"/>
      <c r="L79" s="130"/>
      <c r="M79"/>
      <c r="N79" s="131"/>
      <c r="O79"/>
      <c r="P79" s="130"/>
      <c r="Q79"/>
      <c r="R79" s="131"/>
    </row>
  </sheetData>
  <mergeCells count="1">
    <mergeCell ref="A4:C4"/>
  </mergeCells>
  <conditionalFormatting sqref="B8 B10 B12 B14 B16 B18 B20 B22">
    <cfRule type="cellIs" dxfId="311" priority="3" stopIfTrue="1" operator="equal">
      <formula>"QA"</formula>
    </cfRule>
    <cfRule type="cellIs" dxfId="310" priority="4" stopIfTrue="1" operator="equal">
      <formula>"DA"</formula>
    </cfRule>
  </conditionalFormatting>
  <conditionalFormatting sqref="E7 E11 E15 E19">
    <cfRule type="expression" dxfId="309" priority="1" stopIfTrue="1">
      <formula>$E7&lt;9</formula>
    </cfRule>
  </conditionalFormatting>
  <conditionalFormatting sqref="H7 H9 H11 H13 H15 H17 H19 H21">
    <cfRule type="expression" dxfId="308" priority="10" stopIfTrue="1">
      <formula>AND($E7&lt;9,$C7&gt;0)</formula>
    </cfRule>
  </conditionalFormatting>
  <conditionalFormatting sqref="I8 I12 I16 I20">
    <cfRule type="expression" dxfId="307" priority="7" stopIfTrue="1">
      <formula>AND($O$1="CU",I8="Umpire")</formula>
    </cfRule>
    <cfRule type="expression" dxfId="306" priority="8" stopIfTrue="1">
      <formula>AND($O$1="CU",I8&lt;&gt;"Umpire",J8&lt;&gt;"")</formula>
    </cfRule>
    <cfRule type="expression" dxfId="305" priority="9" stopIfTrue="1">
      <formula>AND($O$1="CU",I8&lt;&gt;"Umpire")</formula>
    </cfRule>
  </conditionalFormatting>
  <conditionalFormatting sqref="J8 J12 J16 J20 R32">
    <cfRule type="expression" dxfId="304" priority="2" stopIfTrue="1">
      <formula>$O$1="CU"</formula>
    </cfRule>
  </conditionalFormatting>
  <conditionalFormatting sqref="K8 K12 K16 K20">
    <cfRule type="expression" dxfId="303" priority="5" stopIfTrue="1">
      <formula>J8="as"</formula>
    </cfRule>
    <cfRule type="expression" dxfId="302" priority="6" stopIfTrue="1">
      <formula>J8="bs"</formula>
    </cfRule>
  </conditionalFormatting>
  <dataValidations count="1">
    <dataValidation type="list" allowBlank="1" showInputMessage="1" sqref="I8 M14 K10 K18 I20 I16 I12" xr:uid="{594A9DFA-3900-499F-B123-BA4CE77F8491}">
      <formula1>$U$7:$U$16</formula1>
    </dataValidation>
  </dataValidations>
  <printOptions horizontalCentered="1"/>
  <pageMargins left="0.35" right="0.35" top="0.39" bottom="0.39" header="0" footer="0"/>
  <pageSetup paperSize="9" orientation="portrait" horizontalDpi="360" verticalDpi="2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99393" r:id="rId3"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99394" r:id="rId4"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08DD2-6F4F-466D-B050-04004EA08ED9}">
  <sheetPr codeName="Sheet148">
    <tabColor indexed="19"/>
    <pageSetUpPr fitToPage="1"/>
  </sheetPr>
  <dimension ref="A1:U47"/>
  <sheetViews>
    <sheetView showGridLines="0" showZeros="0" workbookViewId="0">
      <selection activeCell="A6" sqref="A6:IV6"/>
    </sheetView>
  </sheetViews>
  <sheetFormatPr defaultRowHeight="13.2" x14ac:dyDescent="0.25"/>
  <cols>
    <col min="1" max="1" width="2.44140625" customWidth="1"/>
    <col min="2" max="2" width="6.44140625" customWidth="1"/>
    <col min="3" max="3" width="6" customWidth="1"/>
    <col min="4" max="4" width="6.5546875" customWidth="1"/>
    <col min="5" max="5" width="4.33203125" customWidth="1"/>
    <col min="6" max="6" width="12.6640625" customWidth="1"/>
    <col min="7" max="7" width="2.6640625" customWidth="1"/>
    <col min="8" max="8" width="7.664062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5.109375" customWidth="1"/>
    <col min="18" max="18" width="1.6640625" style="131" customWidth="1"/>
    <col min="19" max="19" width="9.109375" hidden="1" customWidth="1"/>
    <col min="20" max="20" width="8.6640625" customWidth="1"/>
    <col min="21" max="21" width="9.109375" hidden="1" customWidth="1"/>
  </cols>
  <sheetData>
    <row r="1" spans="1:21" s="132" customFormat="1" ht="21.75" customHeight="1" x14ac:dyDescent="0.4">
      <c r="A1" s="92" t="str">
        <f>Altalanos!$A$6</f>
        <v>Diákolimpiai Döntő</v>
      </c>
      <c r="B1" s="92"/>
      <c r="C1" s="135"/>
      <c r="D1" s="135"/>
      <c r="E1" s="135"/>
      <c r="F1" s="135"/>
      <c r="G1" s="135"/>
      <c r="H1" s="135"/>
      <c r="I1" s="379"/>
      <c r="J1" s="136"/>
      <c r="K1" s="118" t="s">
        <v>113</v>
      </c>
      <c r="L1" s="118"/>
      <c r="M1" s="93"/>
      <c r="N1" s="136"/>
      <c r="O1" s="136" t="s">
        <v>71</v>
      </c>
      <c r="P1" s="136"/>
      <c r="Q1" s="135"/>
      <c r="R1" s="136"/>
    </row>
    <row r="2" spans="1:21" s="106" customFormat="1" x14ac:dyDescent="0.25">
      <c r="A2" s="95" t="s">
        <v>122</v>
      </c>
      <c r="B2" s="95"/>
      <c r="C2" s="95"/>
      <c r="D2" s="430"/>
      <c r="E2" s="430">
        <f>Altalanos!$D$8</f>
        <v>0</v>
      </c>
      <c r="F2" s="95"/>
      <c r="G2" s="137"/>
      <c r="H2" s="108"/>
      <c r="I2" s="108"/>
      <c r="J2" s="138"/>
      <c r="K2" s="408" t="s">
        <v>114</v>
      </c>
      <c r="L2" s="118"/>
      <c r="M2" s="118"/>
      <c r="N2" s="138"/>
      <c r="O2" s="108"/>
      <c r="P2" s="138"/>
      <c r="Q2" s="108"/>
      <c r="R2" s="138"/>
    </row>
    <row r="3" spans="1:21" s="19" customFormat="1" ht="11.25" customHeight="1" x14ac:dyDescent="0.25">
      <c r="A3" s="54" t="s">
        <v>82</v>
      </c>
      <c r="B3" s="54"/>
      <c r="C3" s="54"/>
      <c r="D3" s="54"/>
      <c r="E3" s="54"/>
      <c r="F3" s="54"/>
      <c r="G3" s="54" t="s">
        <v>79</v>
      </c>
      <c r="H3" s="54"/>
      <c r="I3" s="54"/>
      <c r="J3" s="140"/>
      <c r="K3" s="54" t="s">
        <v>87</v>
      </c>
      <c r="L3" s="140"/>
      <c r="M3" s="428"/>
      <c r="N3" s="140"/>
      <c r="O3" s="54"/>
      <c r="P3" s="140"/>
      <c r="Q3" s="54"/>
      <c r="R3" s="55" t="s">
        <v>88</v>
      </c>
    </row>
    <row r="4" spans="1:21" s="31" customFormat="1" ht="11.25" customHeight="1" thickBot="1" x14ac:dyDescent="0.3">
      <c r="A4" s="771" t="str">
        <f>Altalanos!$A$10</f>
        <v xml:space="preserve">2026. május 7. </v>
      </c>
      <c r="B4" s="771"/>
      <c r="C4" s="771"/>
      <c r="D4" s="402"/>
      <c r="E4" s="142"/>
      <c r="F4" s="142"/>
      <c r="G4" s="142" t="str">
        <f>Altalanos!$C$10</f>
        <v>Gyula</v>
      </c>
      <c r="H4" s="99"/>
      <c r="I4" s="142"/>
      <c r="J4" s="143"/>
      <c r="K4" s="144" t="str">
        <f>Altalanos!$D$10</f>
        <v xml:space="preserve">  </v>
      </c>
      <c r="L4" s="143"/>
      <c r="M4" s="102"/>
      <c r="N4" s="143"/>
      <c r="O4" s="142"/>
      <c r="P4" s="143"/>
      <c r="Q4" s="142"/>
      <c r="R4" s="88" t="str">
        <f>Altalanos!$E$10</f>
        <v>Kovács Zoltán</v>
      </c>
    </row>
    <row r="5" spans="1:21" s="19" customFormat="1" ht="9.6" x14ac:dyDescent="0.25">
      <c r="A5" s="146"/>
      <c r="B5" s="147" t="s">
        <v>4</v>
      </c>
      <c r="C5" s="427" t="s">
        <v>105</v>
      </c>
      <c r="D5" s="147" t="s">
        <v>104</v>
      </c>
      <c r="E5" s="147" t="s">
        <v>101</v>
      </c>
      <c r="F5" s="148" t="s">
        <v>85</v>
      </c>
      <c r="G5" s="148" t="s">
        <v>86</v>
      </c>
      <c r="H5" s="148"/>
      <c r="I5" s="148" t="s">
        <v>90</v>
      </c>
      <c r="J5" s="148"/>
      <c r="K5" s="147" t="s">
        <v>129</v>
      </c>
      <c r="L5" s="149"/>
      <c r="M5" s="147" t="s">
        <v>103</v>
      </c>
      <c r="N5" s="149"/>
      <c r="O5" s="147"/>
      <c r="P5" s="149"/>
      <c r="Q5" s="147"/>
      <c r="R5" s="150"/>
    </row>
    <row r="6" spans="1:21" s="712" customFormat="1" ht="14.25" customHeight="1" thickBot="1" x14ac:dyDescent="0.3">
      <c r="A6" s="705"/>
      <c r="B6" s="706"/>
      <c r="C6" s="707"/>
      <c r="D6" s="707"/>
      <c r="E6" s="706"/>
      <c r="F6" s="708"/>
      <c r="G6" s="708"/>
      <c r="H6" s="709"/>
      <c r="I6" s="708"/>
      <c r="J6" s="710"/>
      <c r="K6" s="706"/>
      <c r="L6" s="710"/>
      <c r="M6" s="706"/>
      <c r="N6" s="710"/>
      <c r="O6" s="706"/>
      <c r="P6" s="710"/>
      <c r="Q6" s="706"/>
      <c r="R6" s="711"/>
    </row>
    <row r="7" spans="1:21" s="38" customFormat="1" ht="10.5" customHeight="1" x14ac:dyDescent="0.25">
      <c r="A7" s="153">
        <v>1</v>
      </c>
      <c r="B7" s="384" t="str">
        <f>IF($E7="","",VLOOKUP($E7,'1Q ELO (4)'!$A$7:$M$32,12))</f>
        <v/>
      </c>
      <c r="C7" s="384" t="str">
        <f>IF($E7="","",VLOOKUP($E7,'1Q ELO (4)'!$A$7:$M$32,13))</f>
        <v/>
      </c>
      <c r="D7" s="414" t="str">
        <f>IF($E7="","",VLOOKUP($E7,'1Q ELO (4)'!$A$7:$M$32,5))</f>
        <v/>
      </c>
      <c r="E7" s="155"/>
      <c r="F7" s="618" t="str">
        <f>UPPER(IF($E7="","",VLOOKUP($E7,'1Q ELO (4)'!$A$7:$M$32,2)))</f>
        <v/>
      </c>
      <c r="G7" s="618" t="str">
        <f>IF($E7="","",VLOOKUP($E7,'1Q ELO (4)'!$A$7:$M$32,3))</f>
        <v/>
      </c>
      <c r="H7" s="618"/>
      <c r="I7" s="618" t="str">
        <f>IF($E7="","",VLOOKUP($E7,'1Q ELO (4)'!$A$7:$M$32,4))</f>
        <v/>
      </c>
      <c r="J7" s="158"/>
      <c r="K7" s="157"/>
      <c r="L7" s="157"/>
      <c r="M7" s="157"/>
      <c r="N7" s="157"/>
      <c r="O7" s="160"/>
      <c r="P7" s="162"/>
      <c r="Q7" s="163"/>
      <c r="R7" s="164"/>
      <c r="S7" s="165"/>
      <c r="U7" s="166" t="str">
        <f>Birók!P21</f>
        <v>Bíró</v>
      </c>
    </row>
    <row r="8" spans="1:21" s="38" customFormat="1" ht="9.6" customHeight="1" x14ac:dyDescent="0.25">
      <c r="A8" s="167"/>
      <c r="B8" s="645"/>
      <c r="C8" s="168"/>
      <c r="D8" s="415"/>
      <c r="E8" s="168"/>
      <c r="F8" s="169"/>
      <c r="G8" s="169"/>
      <c r="H8" s="170"/>
      <c r="I8" s="648" t="s">
        <v>0</v>
      </c>
      <c r="J8" s="172"/>
      <c r="K8" s="173" t="str">
        <f>UPPER(IF(OR(J8="a",J8="as"),F7,IF(OR(J8="b",J8="bs"),F9,)))</f>
        <v/>
      </c>
      <c r="L8" s="173"/>
      <c r="M8" s="157"/>
      <c r="N8" s="157"/>
      <c r="O8" s="160"/>
      <c r="P8" s="162"/>
      <c r="Q8" s="163"/>
      <c r="R8" s="164"/>
      <c r="S8" s="165"/>
      <c r="U8" s="174" t="str">
        <f>Birók!P22</f>
        <v xml:space="preserve"> </v>
      </c>
    </row>
    <row r="9" spans="1:21" s="38" customFormat="1" ht="9.6" customHeight="1" x14ac:dyDescent="0.25">
      <c r="A9" s="167">
        <v>2</v>
      </c>
      <c r="B9" s="384" t="str">
        <f>IF($E9="","",VLOOKUP($E9,'1Q ELO (4)'!$A$7:$M$32,12))</f>
        <v/>
      </c>
      <c r="C9" s="384" t="str">
        <f>IF($E9="","",VLOOKUP($E9,'1Q ELO (4)'!$A$7:$M$32,13))</f>
        <v/>
      </c>
      <c r="D9" s="414" t="str">
        <f>IF($E9="","",VLOOKUP($E9,'1Q ELO (4)'!$A$7:$M$32,5))</f>
        <v/>
      </c>
      <c r="E9" s="155"/>
      <c r="F9" s="450" t="str">
        <f>UPPER(IF($E9="","",VLOOKUP($E9,'1Q ELO (4)'!$A$7:$M$32,2)))</f>
        <v/>
      </c>
      <c r="G9" s="450" t="str">
        <f>IF($E9="","",VLOOKUP($E9,'1Q ELO (4)'!$A$7:$M$32,3))</f>
        <v/>
      </c>
      <c r="H9" s="450"/>
      <c r="I9" s="450" t="str">
        <f>IF($E9="","",VLOOKUP($E9,'1Q ELO (4)'!$A$7:$M$32,4))</f>
        <v/>
      </c>
      <c r="J9" s="176"/>
      <c r="K9" s="157"/>
      <c r="L9" s="177"/>
      <c r="M9" s="157"/>
      <c r="N9" s="157"/>
      <c r="O9" s="160"/>
      <c r="P9" s="162"/>
      <c r="Q9" s="163"/>
      <c r="R9" s="164"/>
      <c r="S9" s="165"/>
      <c r="U9" s="174" t="str">
        <f>Birók!P23</f>
        <v xml:space="preserve"> </v>
      </c>
    </row>
    <row r="10" spans="1:21" s="38" customFormat="1" ht="9.6" customHeight="1" x14ac:dyDescent="0.25">
      <c r="A10" s="167"/>
      <c r="B10" s="645" t="str">
        <f>IF($E10="","",VLOOKUP($E10,'1Q ELO (4)'!$A$7:$M$32,12))</f>
        <v/>
      </c>
      <c r="C10" s="168"/>
      <c r="D10" s="415"/>
      <c r="E10" s="178"/>
      <c r="F10" s="451"/>
      <c r="G10" s="451"/>
      <c r="H10" s="452"/>
      <c r="I10" s="451"/>
      <c r="J10" s="179"/>
      <c r="K10" s="649" t="s">
        <v>0</v>
      </c>
      <c r="L10" s="180"/>
      <c r="M10" s="173" t="str">
        <f>UPPER(IF(OR(L10="a",L10="as"),K8,IF(OR(L10="b",L10="bs"),K12,)))</f>
        <v/>
      </c>
      <c r="N10" s="181"/>
      <c r="O10" s="182"/>
      <c r="P10" s="182"/>
      <c r="Q10" s="163"/>
      <c r="R10" s="164"/>
      <c r="S10" s="165"/>
      <c r="U10" s="174" t="str">
        <f>Birók!P24</f>
        <v xml:space="preserve"> </v>
      </c>
    </row>
    <row r="11" spans="1:21" s="38" customFormat="1" ht="9.6" customHeight="1" x14ac:dyDescent="0.25">
      <c r="A11" s="167">
        <v>3</v>
      </c>
      <c r="B11" s="384" t="str">
        <f>IF($E11="","",VLOOKUP($E11,'1Q ELO (4)'!$A$7:$M$32,12))</f>
        <v/>
      </c>
      <c r="C11" s="384" t="str">
        <f>IF($E11="","",VLOOKUP($E11,'1Q ELO (4)'!$A$7:$M$32,13))</f>
        <v/>
      </c>
      <c r="D11" s="414" t="str">
        <f>IF($E11="","",VLOOKUP($E11,'1Q ELO (4)'!$A$7:$M$32,5))</f>
        <v/>
      </c>
      <c r="E11" s="155"/>
      <c r="F11" s="450" t="str">
        <f>UPPER(IF($E11="","",VLOOKUP($E11,'1Q ELO (4)'!$A$7:$M$32,2)))</f>
        <v/>
      </c>
      <c r="G11" s="450" t="str">
        <f>IF($E11="","",VLOOKUP($E11,'1Q ELO (4)'!$A$7:$M$32,3))</f>
        <v/>
      </c>
      <c r="H11" s="450"/>
      <c r="I11" s="450" t="str">
        <f>IF($E11="","",VLOOKUP($E11,'1Q ELO (4)'!$A$7:$M$32,4))</f>
        <v/>
      </c>
      <c r="J11" s="158"/>
      <c r="K11" s="157"/>
      <c r="L11" s="183"/>
      <c r="M11" s="157"/>
      <c r="N11" s="182"/>
      <c r="O11" s="182"/>
      <c r="P11" s="182"/>
      <c r="Q11" s="163"/>
      <c r="R11" s="164"/>
      <c r="S11" s="165"/>
      <c r="U11" s="174" t="str">
        <f>Birók!P25</f>
        <v xml:space="preserve"> </v>
      </c>
    </row>
    <row r="12" spans="1:21" s="38" customFormat="1" ht="9.6" customHeight="1" x14ac:dyDescent="0.25">
      <c r="A12" s="167"/>
      <c r="B12" s="645" t="str">
        <f>IF($E12="","",VLOOKUP($E12,'1Q ELO (4)'!$A$7:$M$32,12))</f>
        <v/>
      </c>
      <c r="C12" s="168"/>
      <c r="D12" s="415"/>
      <c r="E12" s="178"/>
      <c r="F12" s="451"/>
      <c r="G12" s="451"/>
      <c r="H12" s="452"/>
      <c r="I12" s="649" t="s">
        <v>0</v>
      </c>
      <c r="J12" s="172"/>
      <c r="K12" s="173" t="str">
        <f>UPPER(IF(OR(J12="a",J12="as"),F11,IF(OR(J12="b",J12="bs"),F13,)))</f>
        <v/>
      </c>
      <c r="L12" s="185"/>
      <c r="M12" s="157"/>
      <c r="N12" s="182"/>
      <c r="O12" s="182"/>
      <c r="P12" s="182"/>
      <c r="Q12" s="163"/>
      <c r="R12" s="164"/>
      <c r="S12" s="165"/>
      <c r="U12" s="174" t="str">
        <f>Birók!P26</f>
        <v xml:space="preserve"> </v>
      </c>
    </row>
    <row r="13" spans="1:21" s="38" customFormat="1" ht="9.6" customHeight="1" x14ac:dyDescent="0.25">
      <c r="A13" s="167">
        <v>4</v>
      </c>
      <c r="B13" s="384" t="str">
        <f>IF($E13="","",VLOOKUP($E13,'1Q ELO (4)'!$A$7:$M$32,12))</f>
        <v/>
      </c>
      <c r="C13" s="384" t="str">
        <f>IF($E13="","",VLOOKUP($E13,'1Q ELO (4)'!$A$7:$M$32,13))</f>
        <v/>
      </c>
      <c r="D13" s="414" t="str">
        <f>IF($E13="","",VLOOKUP($E13,'1Q ELO (4)'!$A$7:$M$32,5))</f>
        <v/>
      </c>
      <c r="E13" s="155"/>
      <c r="F13" s="450" t="str">
        <f>UPPER(IF($E13="","",VLOOKUP($E13,'1Q ELO (4)'!$A$7:$M$32,2)))</f>
        <v/>
      </c>
      <c r="G13" s="450" t="str">
        <f>IF($E13="","",VLOOKUP($E13,'1Q ELO (4)'!$A$7:$M$32,3))</f>
        <v/>
      </c>
      <c r="H13" s="450"/>
      <c r="I13" s="450" t="str">
        <f>IF($E13="","",VLOOKUP($E13,'1Q ELO (4)'!$A$7:$M$32,4))</f>
        <v/>
      </c>
      <c r="J13" s="186"/>
      <c r="K13" s="157"/>
      <c r="L13" s="157"/>
      <c r="M13" s="157"/>
      <c r="N13" s="182"/>
      <c r="O13" s="182"/>
      <c r="P13" s="182"/>
      <c r="Q13" s="163"/>
      <c r="R13" s="164"/>
      <c r="S13" s="165"/>
      <c r="U13" s="174" t="str">
        <f>Birók!P27</f>
        <v xml:space="preserve"> </v>
      </c>
    </row>
    <row r="14" spans="1:21" s="38" customFormat="1" ht="9.6" customHeight="1" x14ac:dyDescent="0.25">
      <c r="A14" s="167"/>
      <c r="B14" s="306" t="str">
        <f>IF($E14="","",VLOOKUP($E14,'1Q ELO (4)'!$A$7:$M$32,12))</f>
        <v/>
      </c>
      <c r="C14" s="168"/>
      <c r="D14" s="415"/>
      <c r="E14" s="178"/>
      <c r="F14" s="451"/>
      <c r="G14" s="451"/>
      <c r="H14" s="452"/>
      <c r="I14" s="451"/>
      <c r="J14" s="179"/>
      <c r="K14" s="157"/>
      <c r="L14" s="157"/>
      <c r="M14" s="171"/>
      <c r="N14" s="626"/>
      <c r="O14" s="157"/>
      <c r="P14" s="182"/>
      <c r="Q14" s="163"/>
      <c r="R14" s="164"/>
      <c r="S14" s="165"/>
      <c r="U14" s="174" t="str">
        <f>Birók!P28</f>
        <v xml:space="preserve"> </v>
      </c>
    </row>
    <row r="15" spans="1:21" s="38" customFormat="1" ht="9.6" customHeight="1" x14ac:dyDescent="0.25">
      <c r="A15" s="542">
        <v>5</v>
      </c>
      <c r="B15" s="384" t="str">
        <f>IF($E15="","",VLOOKUP($E15,'1Q ELO (4)'!$A$7:$M$32,12))</f>
        <v/>
      </c>
      <c r="C15" s="384" t="str">
        <f>IF($E15="","",VLOOKUP($E15,'1Q ELO (4)'!$A$7:$M$32,13))</f>
        <v/>
      </c>
      <c r="D15" s="414" t="str">
        <f>IF($E15="","",VLOOKUP($E15,'1Q ELO (4)'!$A$7:$M$32,5))</f>
        <v/>
      </c>
      <c r="E15" s="654"/>
      <c r="F15" s="618" t="str">
        <f>UPPER(IF($E15="","",VLOOKUP($E15,'1Q ELO (4)'!$A$7:$M$32,2)))</f>
        <v/>
      </c>
      <c r="G15" s="618" t="str">
        <f>IF($E15="","",VLOOKUP($E15,'1Q ELO (4)'!$A$7:$M$32,3))</f>
        <v/>
      </c>
      <c r="H15" s="618"/>
      <c r="I15" s="618" t="str">
        <f>IF($E15="","",VLOOKUP($E15,'1Q ELO (4)'!$A$7:$M$32,4))</f>
        <v/>
      </c>
      <c r="J15" s="647"/>
      <c r="K15" s="157"/>
      <c r="L15" s="157"/>
      <c r="M15" s="157"/>
      <c r="N15" s="182"/>
      <c r="O15" s="157"/>
      <c r="P15" s="182"/>
      <c r="Q15" s="163"/>
      <c r="R15" s="164"/>
      <c r="S15" s="165"/>
      <c r="U15" s="174" t="str">
        <f>Birók!P29</f>
        <v xml:space="preserve"> </v>
      </c>
    </row>
    <row r="16" spans="1:21" s="38" customFormat="1" ht="9.6" customHeight="1" thickBot="1" x14ac:dyDescent="0.3">
      <c r="A16" s="167"/>
      <c r="B16" s="306" t="str">
        <f>IF($E16="","",VLOOKUP($E16,'1Q ELO (4)'!$A$7:$M$32,12))</f>
        <v/>
      </c>
      <c r="C16" s="168"/>
      <c r="D16" s="415"/>
      <c r="E16" s="178"/>
      <c r="F16" s="451"/>
      <c r="G16" s="451"/>
      <c r="H16" s="452"/>
      <c r="I16" s="649" t="s">
        <v>0</v>
      </c>
      <c r="J16" s="172"/>
      <c r="K16" s="173" t="str">
        <f>UPPER(IF(OR(J16="a",J16="as"),F15,IF(OR(J16="b",J16="bs"),F17,)))</f>
        <v/>
      </c>
      <c r="L16" s="173"/>
      <c r="M16" s="157"/>
      <c r="N16" s="182"/>
      <c r="O16" s="182"/>
      <c r="P16" s="182"/>
      <c r="Q16" s="163"/>
      <c r="R16" s="164"/>
      <c r="S16" s="165"/>
      <c r="U16" s="189" t="str">
        <f>Birók!P30</f>
        <v>Egyik sem</v>
      </c>
    </row>
    <row r="17" spans="1:19" s="38" customFormat="1" ht="9.6" customHeight="1" x14ac:dyDescent="0.25">
      <c r="A17" s="167">
        <v>6</v>
      </c>
      <c r="B17" s="384" t="str">
        <f>IF($E17="","",VLOOKUP($E17,'1Q ELO (4)'!$A$7:$M$32,12))</f>
        <v/>
      </c>
      <c r="C17" s="384" t="str">
        <f>IF($E17="","",VLOOKUP($E17,'1Q ELO (4)'!$A$7:$M$32,13))</f>
        <v/>
      </c>
      <c r="D17" s="414" t="str">
        <f>IF($E17="","",VLOOKUP($E17,'1Q ELO (4)'!$A$7:$M$32,5))</f>
        <v/>
      </c>
      <c r="E17" s="155"/>
      <c r="F17" s="450" t="str">
        <f>UPPER(IF($E17="","",VLOOKUP($E17,'1Q ELO (4)'!$A$7:$M$32,2)))</f>
        <v/>
      </c>
      <c r="G17" s="450" t="str">
        <f>IF($E17="","",VLOOKUP($E17,'1Q ELO (4)'!$A$7:$M$32,3))</f>
        <v/>
      </c>
      <c r="H17" s="450"/>
      <c r="I17" s="450" t="str">
        <f>IF($E17="","",VLOOKUP($E17,'1Q ELO (4)'!$A$7:$M$32,4))</f>
        <v/>
      </c>
      <c r="J17" s="176"/>
      <c r="K17" s="157"/>
      <c r="L17" s="177"/>
      <c r="M17" s="157"/>
      <c r="N17" s="182"/>
      <c r="O17" s="182"/>
      <c r="P17" s="182"/>
      <c r="Q17" s="163"/>
      <c r="R17" s="164"/>
      <c r="S17" s="165"/>
    </row>
    <row r="18" spans="1:19" s="38" customFormat="1" ht="9.6" customHeight="1" x14ac:dyDescent="0.25">
      <c r="A18" s="167"/>
      <c r="B18" s="306" t="str">
        <f>IF($E18="","",VLOOKUP($E18,'1Q ELO (4)'!$A$7:$M$32,12))</f>
        <v/>
      </c>
      <c r="C18" s="168"/>
      <c r="D18" s="415"/>
      <c r="E18" s="178"/>
      <c r="F18" s="451"/>
      <c r="G18" s="451"/>
      <c r="H18" s="452"/>
      <c r="I18" s="451"/>
      <c r="J18" s="179"/>
      <c r="K18" s="649" t="s">
        <v>0</v>
      </c>
      <c r="L18" s="180"/>
      <c r="M18" s="173" t="str">
        <f>UPPER(IF(OR(L18="a",L18="as"),K16,IF(OR(L18="b",L18="bs"),K20,)))</f>
        <v/>
      </c>
      <c r="N18" s="181"/>
      <c r="O18" s="182"/>
      <c r="P18" s="182"/>
      <c r="Q18" s="163"/>
      <c r="R18" s="164"/>
      <c r="S18" s="165"/>
    </row>
    <row r="19" spans="1:19" s="38" customFormat="1" ht="9.6" customHeight="1" x14ac:dyDescent="0.25">
      <c r="A19" s="167">
        <v>7</v>
      </c>
      <c r="B19" s="384" t="str">
        <f>IF($E19="","",VLOOKUP($E19,'1Q ELO (4)'!$A$7:$M$32,12))</f>
        <v/>
      </c>
      <c r="C19" s="384" t="str">
        <f>IF($E19="","",VLOOKUP($E19,'1Q ELO (4)'!$A$7:$M$32,13))</f>
        <v/>
      </c>
      <c r="D19" s="414" t="str">
        <f>IF($E19="","",VLOOKUP($E19,'1Q ELO (4)'!$A$7:$M$32,5))</f>
        <v/>
      </c>
      <c r="E19" s="155"/>
      <c r="F19" s="450" t="str">
        <f>UPPER(IF($E19="","",VLOOKUP($E19,'1Q ELO (4)'!$A$7:$M$32,2)))</f>
        <v/>
      </c>
      <c r="G19" s="450" t="str">
        <f>IF($E19="","",VLOOKUP($E19,'1Q ELO (4)'!$A$7:$M$32,3))</f>
        <v/>
      </c>
      <c r="H19" s="450"/>
      <c r="I19" s="450" t="str">
        <f>IF($E19="","",VLOOKUP($E19,'1Q ELO (4)'!$A$7:$M$32,4))</f>
        <v/>
      </c>
      <c r="J19" s="158"/>
      <c r="K19" s="157"/>
      <c r="L19" s="183"/>
      <c r="M19" s="157"/>
      <c r="N19" s="182"/>
      <c r="O19" s="182"/>
      <c r="P19" s="182"/>
      <c r="Q19" s="163"/>
      <c r="R19" s="164"/>
      <c r="S19" s="165"/>
    </row>
    <row r="20" spans="1:19" s="38" customFormat="1" ht="9.6" customHeight="1" x14ac:dyDescent="0.25">
      <c r="A20" s="167"/>
      <c r="B20" s="306" t="str">
        <f>IF($E20="","",VLOOKUP($E20,'1Q ELO (4)'!$A$7:$M$32,12))</f>
        <v/>
      </c>
      <c r="C20" s="168"/>
      <c r="D20" s="424"/>
      <c r="E20" s="168"/>
      <c r="F20" s="169"/>
      <c r="G20" s="169"/>
      <c r="H20" s="170"/>
      <c r="I20" s="649" t="s">
        <v>0</v>
      </c>
      <c r="J20" s="172"/>
      <c r="K20" s="173" t="str">
        <f>UPPER(IF(OR(J20="a",J20="as"),F19,IF(OR(J20="b",J20="bs"),F21,)))</f>
        <v/>
      </c>
      <c r="L20" s="185"/>
      <c r="M20" s="157"/>
      <c r="N20" s="182"/>
      <c r="O20" s="182"/>
      <c r="P20" s="182"/>
      <c r="Q20" s="163"/>
      <c r="R20" s="164"/>
      <c r="S20" s="165"/>
    </row>
    <row r="21" spans="1:19" s="38" customFormat="1" ht="9.6" customHeight="1" x14ac:dyDescent="0.25">
      <c r="A21" s="539" t="s">
        <v>14</v>
      </c>
      <c r="B21" s="384" t="str">
        <f>IF($E21="","",VLOOKUP($E21,'1Q ELO (4)'!$A$7:$M$32,12))</f>
        <v/>
      </c>
      <c r="C21" s="384" t="str">
        <f>IF($E21="","",VLOOKUP($E21,'1Q ELO (4)'!$A$7:$M$32,13))</f>
        <v/>
      </c>
      <c r="D21" s="414" t="str">
        <f>IF($E21="","",VLOOKUP($E21,'1Q ELO (4)'!$A$7:$M$32,5))</f>
        <v/>
      </c>
      <c r="E21" s="155"/>
      <c r="F21" s="450" t="str">
        <f>UPPER(IF($E21="","",VLOOKUP($E21,'1Q ELO (4)'!$A$7:$M$32,2)))</f>
        <v/>
      </c>
      <c r="G21" s="450" t="str">
        <f>IF($E21="","",VLOOKUP($E21,'1Q ELO (4)'!$A$7:$M$32,3))</f>
        <v/>
      </c>
      <c r="H21" s="450"/>
      <c r="I21" s="450" t="str">
        <f>IF($E21="","",VLOOKUP($E21,'1Q ELO (4)'!$A$7:$M$32,4))</f>
        <v/>
      </c>
      <c r="J21" s="186"/>
      <c r="K21" s="157"/>
      <c r="L21" s="157"/>
      <c r="M21" s="157"/>
      <c r="N21" s="182"/>
      <c r="O21" s="182"/>
      <c r="P21" s="182"/>
      <c r="Q21" s="163"/>
      <c r="R21" s="164"/>
      <c r="S21" s="165"/>
    </row>
    <row r="22" spans="1:19" s="38" customFormat="1" ht="9.6" customHeight="1" x14ac:dyDescent="0.25">
      <c r="A22" s="167"/>
      <c r="B22" s="306" t="str">
        <f>IF($E22="","",VLOOKUP($E22,'1Q ELO (4)'!$A$7:$M$32,12))</f>
        <v/>
      </c>
      <c r="C22" s="168"/>
      <c r="D22" s="424"/>
      <c r="E22" s="168"/>
      <c r="F22" s="187"/>
      <c r="G22" s="187"/>
      <c r="H22" s="191"/>
      <c r="I22" s="187"/>
      <c r="J22" s="179"/>
      <c r="K22" s="157"/>
      <c r="L22" s="157"/>
      <c r="M22" s="157"/>
      <c r="N22" s="182"/>
      <c r="O22" s="182"/>
      <c r="P22" s="182"/>
      <c r="Q22" s="163"/>
      <c r="R22" s="164"/>
      <c r="S22" s="165"/>
    </row>
    <row r="23" spans="1:19" s="38" customFormat="1" ht="9.6" customHeight="1" x14ac:dyDescent="0.25">
      <c r="A23" s="153">
        <v>9</v>
      </c>
      <c r="B23" s="384" t="str">
        <f>IF($E23="","",VLOOKUP($E23,'1Q ELO (4)'!$A$7:$M$32,12))</f>
        <v/>
      </c>
      <c r="C23" s="384" t="str">
        <f>IF($E23="","",VLOOKUP($E23,'1Q ELO (4)'!$A$7:$M$32,13))</f>
        <v/>
      </c>
      <c r="D23" s="414" t="str">
        <f>IF($E23="","",VLOOKUP($E23,'1Q ELO (4)'!$A$7:$M$32,5))</f>
        <v/>
      </c>
      <c r="E23" s="155"/>
      <c r="F23" s="618" t="str">
        <f>UPPER(IF($E23="","",VLOOKUP($E23,'1Q ELO (4)'!$A$7:$M$32,2)))</f>
        <v/>
      </c>
      <c r="G23" s="618" t="str">
        <f>IF($E23="","",VLOOKUP($E23,'1Q ELO (4)'!$A$7:$M$32,3))</f>
        <v/>
      </c>
      <c r="H23" s="618"/>
      <c r="I23" s="618" t="str">
        <f>IF($E23="","",VLOOKUP($E23,'1Q ELO (4)'!$A$7:$M$32,4))</f>
        <v/>
      </c>
      <c r="J23" s="158"/>
      <c r="K23" s="157"/>
      <c r="L23" s="157"/>
      <c r="M23" s="157"/>
      <c r="N23" s="182"/>
      <c r="O23" s="182"/>
      <c r="P23" s="182"/>
      <c r="Q23" s="163"/>
      <c r="R23" s="164"/>
      <c r="S23" s="165"/>
    </row>
    <row r="24" spans="1:19" s="38" customFormat="1" ht="9.6" customHeight="1" x14ac:dyDescent="0.25">
      <c r="A24" s="167"/>
      <c r="B24" s="645" t="str">
        <f>IF($E24="","",VLOOKUP($E24,'1Q ELO (4)'!$A$7:$M$32,12))</f>
        <v/>
      </c>
      <c r="C24" s="168"/>
      <c r="D24" s="424"/>
      <c r="E24" s="168"/>
      <c r="F24" s="169"/>
      <c r="G24" s="169"/>
      <c r="H24" s="170"/>
      <c r="I24" s="649" t="s">
        <v>0</v>
      </c>
      <c r="J24" s="172"/>
      <c r="K24" s="173" t="str">
        <f>UPPER(IF(OR(J24="a",J24="as"),F23,IF(OR(J24="b",J24="bs"),F25,)))</f>
        <v/>
      </c>
      <c r="L24" s="173"/>
      <c r="M24" s="157"/>
      <c r="N24" s="182"/>
      <c r="O24" s="182"/>
      <c r="P24" s="182"/>
      <c r="Q24" s="163"/>
      <c r="R24" s="164"/>
      <c r="S24" s="165"/>
    </row>
    <row r="25" spans="1:19" s="38" customFormat="1" ht="9.6" customHeight="1" x14ac:dyDescent="0.25">
      <c r="A25" s="167">
        <v>10</v>
      </c>
      <c r="B25" s="384" t="str">
        <f>IF($E25="","",VLOOKUP($E25,'1Q ELO (4)'!$A$7:$M$32,12))</f>
        <v/>
      </c>
      <c r="C25" s="384" t="str">
        <f>IF($E25="","",VLOOKUP($E25,'1Q ELO (4)'!$A$7:$M$32,13))</f>
        <v/>
      </c>
      <c r="D25" s="414" t="str">
        <f>IF($E25="","",VLOOKUP($E25,'1Q ELO (4)'!$A$7:$M$32,5))</f>
        <v/>
      </c>
      <c r="E25" s="155"/>
      <c r="F25" s="450" t="str">
        <f>UPPER(IF($E25="","",VLOOKUP($E25,'1Q ELO (4)'!$A$7:$M$32,2)))</f>
        <v/>
      </c>
      <c r="G25" s="450" t="str">
        <f>IF($E25="","",VLOOKUP($E25,'1Q ELO (4)'!$A$7:$M$32,3))</f>
        <v/>
      </c>
      <c r="H25" s="450"/>
      <c r="I25" s="450" t="str">
        <f>IF($E25="","",VLOOKUP($E25,'1Q ELO (4)'!$A$7:$M$32,4))</f>
        <v/>
      </c>
      <c r="J25" s="176"/>
      <c r="K25" s="157"/>
      <c r="L25" s="177"/>
      <c r="M25" s="157"/>
      <c r="N25" s="182"/>
      <c r="O25" s="182"/>
      <c r="P25" s="182"/>
      <c r="Q25" s="163"/>
      <c r="R25" s="164"/>
      <c r="S25" s="165"/>
    </row>
    <row r="26" spans="1:19" s="38" customFormat="1" ht="9.6" customHeight="1" x14ac:dyDescent="0.25">
      <c r="A26" s="167"/>
      <c r="B26" s="306" t="str">
        <f>IF($E26="","",VLOOKUP($E26,'1Q ELO (4)'!$A$7:$M$32,12))</f>
        <v/>
      </c>
      <c r="C26" s="168"/>
      <c r="D26" s="424"/>
      <c r="E26" s="178"/>
      <c r="F26" s="451"/>
      <c r="G26" s="451"/>
      <c r="H26" s="452"/>
      <c r="I26" s="451"/>
      <c r="J26" s="179"/>
      <c r="K26" s="649" t="s">
        <v>0</v>
      </c>
      <c r="L26" s="180"/>
      <c r="M26" s="173" t="str">
        <f>UPPER(IF(OR(L26="a",L26="as"),K24,IF(OR(L26="b",L26="bs"),K28,)))</f>
        <v/>
      </c>
      <c r="N26" s="181"/>
      <c r="O26" s="182"/>
      <c r="P26" s="182"/>
      <c r="Q26" s="163"/>
      <c r="R26" s="164"/>
      <c r="S26" s="165"/>
    </row>
    <row r="27" spans="1:19" s="38" customFormat="1" ht="9.6" customHeight="1" x14ac:dyDescent="0.25">
      <c r="A27" s="167">
        <v>11</v>
      </c>
      <c r="B27" s="384" t="str">
        <f>IF($E27="","",VLOOKUP($E27,'1Q ELO (4)'!$A$7:$M$32,12))</f>
        <v/>
      </c>
      <c r="C27" s="384" t="str">
        <f>IF($E27="","",VLOOKUP($E27,'1Q ELO (4)'!$A$7:$M$32,13))</f>
        <v/>
      </c>
      <c r="D27" s="414" t="str">
        <f>IF($E27="","",VLOOKUP($E27,'1Q ELO (4)'!$A$7:$M$32,5))</f>
        <v/>
      </c>
      <c r="E27" s="155"/>
      <c r="F27" s="450" t="str">
        <f>UPPER(IF($E27="","",VLOOKUP($E27,'1Q ELO (4)'!$A$7:$M$32,2)))</f>
        <v/>
      </c>
      <c r="G27" s="450" t="str">
        <f>IF($E27="","",VLOOKUP($E27,'1Q ELO (4)'!$A$7:$M$32,3))</f>
        <v/>
      </c>
      <c r="H27" s="450"/>
      <c r="I27" s="450" t="str">
        <f>IF($E27="","",VLOOKUP($E27,'1Q ELO (4)'!$A$7:$M$32,4))</f>
        <v/>
      </c>
      <c r="J27" s="158"/>
      <c r="K27" s="157"/>
      <c r="L27" s="183"/>
      <c r="M27" s="157"/>
      <c r="N27" s="182"/>
      <c r="O27" s="182"/>
      <c r="P27" s="182"/>
      <c r="Q27" s="163"/>
      <c r="R27" s="164"/>
      <c r="S27" s="165"/>
    </row>
    <row r="28" spans="1:19" s="38" customFormat="1" ht="9.6" customHeight="1" x14ac:dyDescent="0.25">
      <c r="A28" s="192"/>
      <c r="B28" s="306" t="str">
        <f>IF($E28="","",VLOOKUP($E28,'1Q ELO (4)'!$A$7:$M$32,12))</f>
        <v/>
      </c>
      <c r="C28" s="168"/>
      <c r="D28" s="424"/>
      <c r="E28" s="178"/>
      <c r="F28" s="451"/>
      <c r="G28" s="451"/>
      <c r="H28" s="452"/>
      <c r="I28" s="649" t="s">
        <v>0</v>
      </c>
      <c r="J28" s="172"/>
      <c r="K28" s="173" t="str">
        <f>UPPER(IF(OR(J28="a",J28="as"),F27,IF(OR(J28="b",J28="bs"),F29,)))</f>
        <v/>
      </c>
      <c r="L28" s="185"/>
      <c r="M28" s="157"/>
      <c r="N28" s="182"/>
      <c r="O28" s="182"/>
      <c r="P28" s="182"/>
      <c r="Q28" s="163"/>
      <c r="R28" s="164"/>
      <c r="S28" s="165"/>
    </row>
    <row r="29" spans="1:19" s="38" customFormat="1" ht="9.6" customHeight="1" x14ac:dyDescent="0.25">
      <c r="A29" s="167">
        <v>12</v>
      </c>
      <c r="B29" s="384" t="str">
        <f>IF($E29="","",VLOOKUP($E29,'1Q ELO (4)'!$A$7:$M$32,12))</f>
        <v/>
      </c>
      <c r="C29" s="384" t="str">
        <f>IF($E29="","",VLOOKUP($E29,'1Q ELO (4)'!$A$7:$M$32,13))</f>
        <v/>
      </c>
      <c r="D29" s="414" t="str">
        <f>IF($E29="","",VLOOKUP($E29,'1Q ELO (4)'!$A$7:$M$32,5))</f>
        <v/>
      </c>
      <c r="E29" s="155"/>
      <c r="F29" s="450" t="str">
        <f>UPPER(IF($E29="","",VLOOKUP($E29,'1Q ELO (4)'!$A$7:$M$32,2)))</f>
        <v/>
      </c>
      <c r="G29" s="450" t="str">
        <f>IF($E29="","",VLOOKUP($E29,'1Q ELO (4)'!$A$7:$M$32,3))</f>
        <v/>
      </c>
      <c r="H29" s="450"/>
      <c r="I29" s="450" t="str">
        <f>IF($E29="","",VLOOKUP($E29,'1Q ELO (4)'!$A$7:$M$32,4))</f>
        <v/>
      </c>
      <c r="J29" s="186"/>
      <c r="K29" s="157"/>
      <c r="L29" s="157"/>
      <c r="M29" s="157"/>
      <c r="N29" s="182"/>
      <c r="O29" s="182"/>
      <c r="P29" s="182"/>
      <c r="Q29" s="163"/>
      <c r="R29" s="164"/>
      <c r="S29" s="165"/>
    </row>
    <row r="30" spans="1:19" s="38" customFormat="1" ht="9.6" customHeight="1" x14ac:dyDescent="0.25">
      <c r="A30" s="167"/>
      <c r="B30" s="306" t="str">
        <f>IF($E30="","",VLOOKUP($E30,'1Q ELO (4)'!$A$7:$M$32,12))</f>
        <v/>
      </c>
      <c r="C30" s="168"/>
      <c r="D30" s="424"/>
      <c r="E30" s="178"/>
      <c r="F30" s="451"/>
      <c r="G30" s="451"/>
      <c r="H30" s="452"/>
      <c r="I30" s="451"/>
      <c r="J30" s="179"/>
      <c r="K30" s="157"/>
      <c r="L30" s="157"/>
      <c r="M30" s="171"/>
      <c r="N30" s="626"/>
      <c r="O30" s="157"/>
      <c r="P30" s="182"/>
      <c r="Q30" s="163"/>
      <c r="R30" s="164"/>
      <c r="S30" s="165"/>
    </row>
    <row r="31" spans="1:19" s="38" customFormat="1" ht="9.6" customHeight="1" x14ac:dyDescent="0.25">
      <c r="A31" s="542">
        <v>13</v>
      </c>
      <c r="B31" s="384" t="str">
        <f>IF($E31="","",VLOOKUP($E31,'1Q ELO (4)'!$A$7:$M$32,12))</f>
        <v/>
      </c>
      <c r="C31" s="384" t="str">
        <f>IF($E31="","",VLOOKUP($E31,'1Q ELO (4)'!$A$7:$M$32,13))</f>
        <v/>
      </c>
      <c r="D31" s="414" t="str">
        <f>IF($E31="","",VLOOKUP($E31,'1Q ELO (4)'!$A$7:$M$32,5))</f>
        <v/>
      </c>
      <c r="E31" s="654"/>
      <c r="F31" s="618" t="str">
        <f>UPPER(IF($E31="","",VLOOKUP($E31,'1Q ELO (4)'!$A$7:$M$32,2)))</f>
        <v/>
      </c>
      <c r="G31" s="618" t="str">
        <f>IF($E31="","",VLOOKUP($E31,'1Q ELO (4)'!$A$7:$M$32,3))</f>
        <v/>
      </c>
      <c r="H31" s="618"/>
      <c r="I31" s="618" t="str">
        <f>IF($E31="","",VLOOKUP($E31,'1Q ELO (4)'!$A$7:$M$32,4))</f>
        <v/>
      </c>
      <c r="J31" s="188"/>
      <c r="K31" s="157"/>
      <c r="L31" s="157"/>
      <c r="M31" s="157"/>
      <c r="N31" s="182"/>
      <c r="O31" s="157"/>
      <c r="P31" s="182"/>
      <c r="Q31" s="163"/>
      <c r="R31" s="164"/>
      <c r="S31" s="165"/>
    </row>
    <row r="32" spans="1:19" s="38" customFormat="1" ht="9.6" customHeight="1" x14ac:dyDescent="0.25">
      <c r="A32" s="167"/>
      <c r="B32" s="645" t="str">
        <f>IF($E32="","",VLOOKUP($E32,'1Q ELO (4)'!$A$7:$M$32,12))</f>
        <v/>
      </c>
      <c r="C32" s="168"/>
      <c r="D32" s="424"/>
      <c r="E32" s="178"/>
      <c r="F32" s="451"/>
      <c r="G32" s="451"/>
      <c r="H32" s="452"/>
      <c r="I32" s="649" t="s">
        <v>0</v>
      </c>
      <c r="J32" s="172"/>
      <c r="K32" s="173" t="str">
        <f>UPPER(IF(OR(J32="a",J32="as"),F31,IF(OR(J32="b",J32="bs"),F33,)))</f>
        <v/>
      </c>
      <c r="L32" s="173"/>
      <c r="M32" s="157"/>
      <c r="N32" s="182"/>
      <c r="O32" s="182"/>
      <c r="P32" s="182"/>
      <c r="Q32" s="163"/>
      <c r="R32" s="164"/>
      <c r="S32" s="165"/>
    </row>
    <row r="33" spans="1:19" s="38" customFormat="1" ht="9.6" customHeight="1" x14ac:dyDescent="0.25">
      <c r="A33" s="167">
        <v>14</v>
      </c>
      <c r="B33" s="384" t="str">
        <f>IF($E33="","",VLOOKUP($E33,'1Q ELO (4)'!$A$7:$M$32,12))</f>
        <v/>
      </c>
      <c r="C33" s="384" t="str">
        <f>IF($E33="","",VLOOKUP($E33,'1Q ELO (4)'!$A$7:$M$32,13))</f>
        <v/>
      </c>
      <c r="D33" s="414" t="str">
        <f>IF($E33="","",VLOOKUP($E33,'1Q ELO (4)'!$A$7:$M$32,5))</f>
        <v/>
      </c>
      <c r="E33" s="155"/>
      <c r="F33" s="450" t="str">
        <f>UPPER(IF($E33="","",VLOOKUP($E33,'1Q ELO (4)'!$A$7:$M$32,2)))</f>
        <v/>
      </c>
      <c r="G33" s="450" t="str">
        <f>IF($E33="","",VLOOKUP($E33,'1Q ELO (4)'!$A$7:$M$32,3))</f>
        <v/>
      </c>
      <c r="H33" s="450"/>
      <c r="I33" s="450" t="str">
        <f>IF($E33="","",VLOOKUP($E33,'1Q ELO (4)'!$A$7:$M$32,4))</f>
        <v/>
      </c>
      <c r="J33" s="176"/>
      <c r="K33" s="157"/>
      <c r="L33" s="177"/>
      <c r="M33" s="157"/>
      <c r="N33" s="182"/>
      <c r="O33" s="182"/>
      <c r="P33" s="182"/>
      <c r="Q33" s="163"/>
      <c r="R33" s="164"/>
      <c r="S33" s="165"/>
    </row>
    <row r="34" spans="1:19" s="38" customFormat="1" ht="9.6" customHeight="1" x14ac:dyDescent="0.25">
      <c r="A34" s="167"/>
      <c r="B34" s="645" t="str">
        <f>IF($E34="","",VLOOKUP($E34,'1Q ELO (4)'!$A$7:$M$32,12))</f>
        <v/>
      </c>
      <c r="C34" s="168"/>
      <c r="D34" s="424"/>
      <c r="E34" s="178"/>
      <c r="F34" s="451"/>
      <c r="G34" s="451"/>
      <c r="H34" s="452"/>
      <c r="I34" s="451"/>
      <c r="J34" s="179"/>
      <c r="K34" s="649" t="s">
        <v>0</v>
      </c>
      <c r="L34" s="180"/>
      <c r="M34" s="173" t="str">
        <f>UPPER(IF(OR(L34="a",L34="as"),K32,IF(OR(L34="b",L34="bs"),K36,)))</f>
        <v/>
      </c>
      <c r="N34" s="181"/>
      <c r="O34" s="182"/>
      <c r="P34" s="182"/>
      <c r="Q34" s="163"/>
      <c r="R34" s="164"/>
      <c r="S34" s="165"/>
    </row>
    <row r="35" spans="1:19" s="38" customFormat="1" ht="9.6" customHeight="1" x14ac:dyDescent="0.25">
      <c r="A35" s="167">
        <v>15</v>
      </c>
      <c r="B35" s="384" t="str">
        <f>IF($E35="","",VLOOKUP($E35,'1Q ELO (4)'!$A$7:$M$32,12))</f>
        <v/>
      </c>
      <c r="C35" s="384" t="str">
        <f>IF($E35="","",VLOOKUP($E35,'1Q ELO (4)'!$A$7:$M$32,13))</f>
        <v/>
      </c>
      <c r="D35" s="414" t="str">
        <f>IF($E35="","",VLOOKUP($E35,'1Q ELO (4)'!$A$7:$M$32,5))</f>
        <v/>
      </c>
      <c r="E35" s="155"/>
      <c r="F35" s="450" t="str">
        <f>UPPER(IF($E35="","",VLOOKUP($E35,'1Q ELO (4)'!$A$7:$M$32,2)))</f>
        <v/>
      </c>
      <c r="G35" s="450" t="str">
        <f>IF($E35="","",VLOOKUP($E35,'1Q ELO (4)'!$A$7:$M$32,3))</f>
        <v/>
      </c>
      <c r="H35" s="450"/>
      <c r="I35" s="450" t="str">
        <f>IF($E35="","",VLOOKUP($E35,'1Q ELO (4)'!$A$7:$M$32,4))</f>
        <v/>
      </c>
      <c r="J35" s="158"/>
      <c r="K35" s="157"/>
      <c r="L35" s="183"/>
      <c r="M35" s="157"/>
      <c r="N35" s="182"/>
      <c r="O35" s="182"/>
      <c r="P35" s="182"/>
      <c r="Q35" s="163"/>
      <c r="R35" s="164"/>
      <c r="S35" s="165"/>
    </row>
    <row r="36" spans="1:19" s="38" customFormat="1" ht="9.6" customHeight="1" x14ac:dyDescent="0.25">
      <c r="A36" s="167"/>
      <c r="B36" s="645" t="str">
        <f>IF($E36="","",VLOOKUP($E36,'1Q ELO (4)'!$A$7:$M$32,12))</f>
        <v/>
      </c>
      <c r="C36" s="168"/>
      <c r="D36" s="424"/>
      <c r="E36" s="168"/>
      <c r="F36" s="169"/>
      <c r="G36" s="169"/>
      <c r="H36" s="170"/>
      <c r="I36" s="649" t="s">
        <v>0</v>
      </c>
      <c r="J36" s="172"/>
      <c r="K36" s="173" t="str">
        <f>UPPER(IF(OR(J36="a",J36="as"),F35,IF(OR(J36="b",J36="bs"),F37,)))</f>
        <v/>
      </c>
      <c r="L36" s="185"/>
      <c r="M36" s="157"/>
      <c r="N36" s="182"/>
      <c r="O36" s="182"/>
      <c r="P36" s="182"/>
      <c r="Q36" s="163"/>
      <c r="R36" s="164"/>
      <c r="S36" s="165"/>
    </row>
    <row r="37" spans="1:19" s="38" customFormat="1" ht="9.6" customHeight="1" x14ac:dyDescent="0.25">
      <c r="A37" s="539">
        <v>16</v>
      </c>
      <c r="B37" s="384" t="str">
        <f>IF($E37="","",VLOOKUP($E37,'1Q ELO (4)'!$A$7:$M$32,12))</f>
        <v/>
      </c>
      <c r="C37" s="384" t="str">
        <f>IF($E37="","",VLOOKUP($E37,'1Q ELO (4)'!$A$7:$M$32,13))</f>
        <v/>
      </c>
      <c r="D37" s="414" t="str">
        <f>IF($E37="","",VLOOKUP($E37,'1Q ELO (4)'!$A$7:$M$32,5))</f>
        <v/>
      </c>
      <c r="E37" s="155"/>
      <c r="F37" s="450" t="str">
        <f>UPPER(IF($E37="","",VLOOKUP($E37,'1Q ELO (4)'!$A$7:$M$32,2)))</f>
        <v/>
      </c>
      <c r="G37" s="450" t="str">
        <f>IF($E37="","",VLOOKUP($E37,'1Q ELO (4)'!$A$7:$M$32,3))</f>
        <v/>
      </c>
      <c r="H37" s="450"/>
      <c r="I37" s="450" t="str">
        <f>IF($E37="","",VLOOKUP($E37,'1Q ELO (4)'!$A$7:$M$32,4))</f>
        <v/>
      </c>
      <c r="J37" s="186"/>
      <c r="K37" s="157"/>
      <c r="L37" s="157"/>
      <c r="M37" s="157"/>
      <c r="N37" s="182"/>
      <c r="O37" s="182"/>
      <c r="P37" s="182"/>
      <c r="Q37" s="163"/>
      <c r="R37" s="164"/>
      <c r="S37" s="165"/>
    </row>
    <row r="38" spans="1:19" s="38" customFormat="1" ht="9.6" customHeight="1" x14ac:dyDescent="0.25">
      <c r="A38" s="193"/>
      <c r="B38" s="168"/>
      <c r="C38" s="168"/>
      <c r="D38" s="168"/>
      <c r="E38" s="168"/>
      <c r="F38" s="187"/>
      <c r="G38" s="187"/>
      <c r="H38" s="191"/>
      <c r="I38" s="157"/>
      <c r="J38" s="179"/>
      <c r="K38" s="157"/>
      <c r="L38" s="157"/>
      <c r="M38" s="157"/>
      <c r="N38" s="182"/>
      <c r="O38" s="182"/>
      <c r="P38" s="182"/>
      <c r="Q38" s="163"/>
      <c r="R38" s="164"/>
      <c r="S38" s="165"/>
    </row>
    <row r="39" spans="1:19" s="18" customFormat="1" ht="10.5" customHeight="1" x14ac:dyDescent="0.25">
      <c r="A39" s="205" t="s">
        <v>105</v>
      </c>
      <c r="B39" s="206"/>
      <c r="C39" s="206"/>
      <c r="D39" s="419"/>
      <c r="E39" s="208" t="s">
        <v>6</v>
      </c>
      <c r="F39" s="209" t="s">
        <v>107</v>
      </c>
      <c r="G39" s="208"/>
      <c r="H39" s="210"/>
      <c r="I39" s="211"/>
      <c r="J39" s="208" t="s">
        <v>6</v>
      </c>
      <c r="K39" s="209" t="s">
        <v>108</v>
      </c>
      <c r="L39" s="212"/>
      <c r="M39" s="209" t="s">
        <v>109</v>
      </c>
      <c r="N39" s="213"/>
      <c r="O39" s="214" t="s">
        <v>110</v>
      </c>
      <c r="P39" s="214"/>
      <c r="Q39" s="215"/>
      <c r="R39" s="216"/>
    </row>
    <row r="40" spans="1:19" s="18" customFormat="1" ht="9" customHeight="1" x14ac:dyDescent="0.25">
      <c r="A40" s="420" t="s">
        <v>106</v>
      </c>
      <c r="B40" s="421"/>
      <c r="C40" s="422"/>
      <c r="D40" s="423"/>
      <c r="E40" s="220">
        <v>1</v>
      </c>
      <c r="F40" s="91" t="str">
        <f>IF(E40&gt;$R$47,,UPPER(VLOOKUP(E40,'1Q ELO (4)'!$A$7:$O$134,2)))</f>
        <v/>
      </c>
      <c r="G40" s="221"/>
      <c r="H40" s="91"/>
      <c r="I40" s="90"/>
      <c r="J40" s="222" t="s">
        <v>7</v>
      </c>
      <c r="K40" s="217"/>
      <c r="L40" s="223"/>
      <c r="M40" s="217"/>
      <c r="N40" s="224"/>
      <c r="O40" s="225" t="s">
        <v>111</v>
      </c>
      <c r="P40" s="226"/>
      <c r="Q40" s="226"/>
      <c r="R40" s="227"/>
    </row>
    <row r="41" spans="1:19" s="18" customFormat="1" ht="9" customHeight="1" x14ac:dyDescent="0.25">
      <c r="A41" s="232" t="s">
        <v>119</v>
      </c>
      <c r="B41" s="230"/>
      <c r="C41" s="416"/>
      <c r="D41" s="233"/>
      <c r="E41" s="220">
        <v>2</v>
      </c>
      <c r="F41" s="91" t="str">
        <f>IF(E41&gt;$R$47,,UPPER(VLOOKUP(E41,'1Q ELO (4)'!$A$7:$O$134,2)))</f>
        <v/>
      </c>
      <c r="G41" s="221"/>
      <c r="H41" s="91"/>
      <c r="I41" s="90"/>
      <c r="J41" s="222" t="s">
        <v>8</v>
      </c>
      <c r="K41" s="217"/>
      <c r="L41" s="223"/>
      <c r="M41" s="217"/>
      <c r="N41" s="224"/>
      <c r="O41" s="228"/>
      <c r="P41" s="229"/>
      <c r="Q41" s="230"/>
      <c r="R41" s="231"/>
    </row>
    <row r="42" spans="1:19" s="18" customFormat="1" ht="9" customHeight="1" x14ac:dyDescent="0.25">
      <c r="A42" s="374"/>
      <c r="B42" s="375"/>
      <c r="C42" s="417"/>
      <c r="D42" s="376"/>
      <c r="E42" s="220">
        <v>3</v>
      </c>
      <c r="F42" s="91" t="str">
        <f>IF(E42&gt;$R$47,,UPPER(VLOOKUP(E42,'1Q ELO (4)'!$A$7:$O$134,2)))</f>
        <v/>
      </c>
      <c r="G42" s="221"/>
      <c r="H42" s="91"/>
      <c r="I42" s="90"/>
      <c r="J42" s="222" t="s">
        <v>9</v>
      </c>
      <c r="K42" s="217"/>
      <c r="L42" s="223"/>
      <c r="M42" s="217"/>
      <c r="N42" s="224"/>
      <c r="O42" s="225" t="s">
        <v>112</v>
      </c>
      <c r="P42" s="226"/>
      <c r="Q42" s="226"/>
      <c r="R42" s="227"/>
    </row>
    <row r="43" spans="1:19" s="18" customFormat="1" ht="9" customHeight="1" x14ac:dyDescent="0.25">
      <c r="A43" s="234"/>
      <c r="B43" s="146"/>
      <c r="C43" s="146"/>
      <c r="D43" s="235"/>
      <c r="E43" s="220">
        <v>4</v>
      </c>
      <c r="F43" s="91" t="str">
        <f>IF(E43&gt;$R$47,,UPPER(VLOOKUP(E43,'1Q ELO (4)'!$A$7:$O$134,2)))</f>
        <v/>
      </c>
      <c r="G43" s="221"/>
      <c r="H43" s="91"/>
      <c r="I43" s="90"/>
      <c r="J43" s="222" t="s">
        <v>10</v>
      </c>
      <c r="K43" s="217"/>
      <c r="L43" s="223"/>
      <c r="M43" s="217"/>
      <c r="N43" s="224"/>
      <c r="O43" s="217"/>
      <c r="P43" s="223"/>
      <c r="Q43" s="217"/>
      <c r="R43" s="224"/>
    </row>
    <row r="44" spans="1:19" s="18" customFormat="1" ht="9" customHeight="1" x14ac:dyDescent="0.25">
      <c r="A44" s="361"/>
      <c r="B44" s="377"/>
      <c r="C44" s="377"/>
      <c r="D44" s="418"/>
      <c r="E44" s="220"/>
      <c r="F44" s="91"/>
      <c r="G44" s="221"/>
      <c r="H44" s="91"/>
      <c r="I44" s="90"/>
      <c r="J44" s="222" t="s">
        <v>11</v>
      </c>
      <c r="K44" s="217"/>
      <c r="L44" s="223"/>
      <c r="M44" s="217"/>
      <c r="N44" s="224"/>
      <c r="O44" s="230"/>
      <c r="P44" s="229"/>
      <c r="Q44" s="230"/>
      <c r="R44" s="231"/>
    </row>
    <row r="45" spans="1:19" s="18" customFormat="1" ht="9" customHeight="1" x14ac:dyDescent="0.25">
      <c r="A45" s="362"/>
      <c r="B45" s="24"/>
      <c r="C45" s="146"/>
      <c r="D45" s="235"/>
      <c r="E45" s="220"/>
      <c r="F45" s="91"/>
      <c r="G45" s="221"/>
      <c r="H45" s="91"/>
      <c r="I45" s="90"/>
      <c r="J45" s="222" t="s">
        <v>12</v>
      </c>
      <c r="K45" s="217"/>
      <c r="L45" s="223"/>
      <c r="M45" s="217"/>
      <c r="N45" s="224"/>
      <c r="O45" s="225" t="s">
        <v>92</v>
      </c>
      <c r="P45" s="226"/>
      <c r="Q45" s="226"/>
      <c r="R45" s="227"/>
    </row>
    <row r="46" spans="1:19" s="18" customFormat="1" ht="9" customHeight="1" x14ac:dyDescent="0.25">
      <c r="A46" s="362"/>
      <c r="B46" s="24"/>
      <c r="C46" s="299"/>
      <c r="D46" s="372"/>
      <c r="E46" s="220"/>
      <c r="F46" s="91"/>
      <c r="G46" s="221"/>
      <c r="H46" s="91"/>
      <c r="I46" s="90"/>
      <c r="J46" s="222" t="s">
        <v>13</v>
      </c>
      <c r="K46" s="217"/>
      <c r="L46" s="223"/>
      <c r="M46" s="217"/>
      <c r="N46" s="224"/>
      <c r="O46" s="217"/>
      <c r="P46" s="223"/>
      <c r="Q46" s="217"/>
      <c r="R46" s="224"/>
    </row>
    <row r="47" spans="1:19" s="18" customFormat="1" ht="9" customHeight="1" x14ac:dyDescent="0.25">
      <c r="A47" s="363"/>
      <c r="B47" s="360"/>
      <c r="C47" s="413"/>
      <c r="D47" s="373"/>
      <c r="E47" s="236"/>
      <c r="F47" s="237"/>
      <c r="G47" s="238"/>
      <c r="H47" s="237"/>
      <c r="I47" s="239"/>
      <c r="J47" s="240" t="s">
        <v>14</v>
      </c>
      <c r="K47" s="230"/>
      <c r="L47" s="229"/>
      <c r="M47" s="230"/>
      <c r="N47" s="231"/>
      <c r="O47" s="230" t="str">
        <f>R4</f>
        <v>Kovács Zoltán</v>
      </c>
      <c r="P47" s="229"/>
      <c r="Q47" s="230"/>
      <c r="R47" s="241">
        <f>MIN(4,'1Q ELO (4)'!O5)</f>
        <v>4</v>
      </c>
    </row>
  </sheetData>
  <mergeCells count="1">
    <mergeCell ref="A4:C4"/>
  </mergeCells>
  <conditionalFormatting sqref="E7 E15 E17 E19 E21 E23">
    <cfRule type="expression" dxfId="301" priority="1" stopIfTrue="1">
      <formula>$E7&lt;5</formula>
    </cfRule>
  </conditionalFormatting>
  <conditionalFormatting sqref="F7 F9 F11 F13 F15 F17 F19 F21 F23 F25 F27 F29 F31 F33 F35 F37">
    <cfRule type="cellIs" dxfId="300" priority="2" stopIfTrue="1" operator="equal">
      <formula>"Bye"</formula>
    </cfRule>
  </conditionalFormatting>
  <conditionalFormatting sqref="H7 H9 H11 H13 H15 H17 H19 H21 H23 H25 H27 H29 H31 H33 H35 H37">
    <cfRule type="expression" dxfId="299" priority="9" stopIfTrue="1">
      <formula>AND($E7&lt;9,$C7&gt;0)</formula>
    </cfRule>
  </conditionalFormatting>
  <conditionalFormatting sqref="I8 K10 I12 M14 I16 K18 I20 I24 K26 I28 M30 I32 K34 I36">
    <cfRule type="expression" dxfId="298" priority="6" stopIfTrue="1">
      <formula>AND($O$1="CU",I8="Umpire")</formula>
    </cfRule>
    <cfRule type="expression" dxfId="297" priority="7" stopIfTrue="1">
      <formula>AND($O$1="CU",I8&lt;&gt;"Umpire",J8&lt;&gt;"")</formula>
    </cfRule>
    <cfRule type="expression" dxfId="296" priority="8" stopIfTrue="1">
      <formula>AND($O$1="CU",I8&lt;&gt;"Umpire")</formula>
    </cfRule>
  </conditionalFormatting>
  <conditionalFormatting sqref="J8 L10 J12 N14 J16 L18 J20 J24 L26 J28 N30 J32 L34 J36 R47">
    <cfRule type="expression" dxfId="295" priority="3" stopIfTrue="1">
      <formula>$O$1="CU"</formula>
    </cfRule>
  </conditionalFormatting>
  <conditionalFormatting sqref="K8 M10 K12 O14 K16 M18 K20 K24 M26 K28 O30 K32 M34 K36">
    <cfRule type="expression" dxfId="294" priority="4" stopIfTrue="1">
      <formula>J8="as"</formula>
    </cfRule>
    <cfRule type="expression" dxfId="293" priority="5" stopIfTrue="1">
      <formula>J8="bs"</formula>
    </cfRule>
  </conditionalFormatting>
  <dataValidations count="1">
    <dataValidation type="list" allowBlank="1" showInputMessage="1" sqref="I32 I20 I24 I28 I16 I8 I12 M14 M30 I36 K34 K26 K18 K10" xr:uid="{0BCC0A20-7AFE-48BA-8EE3-76F8060A7C7C}">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0417"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0418"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E933A-3BEB-4BE6-99EB-BFF69D5A9D38}">
  <sheetPr codeName="Sheet18">
    <tabColor indexed="42"/>
  </sheetPr>
  <dimension ref="A1:Q156"/>
  <sheetViews>
    <sheetView showGridLines="0" showZeros="0" workbookViewId="0">
      <pane ySplit="6" topLeftCell="A7" activePane="bottomLeft" state="frozen"/>
      <selection activeCell="F2" sqref="F2"/>
      <selection pane="bottomLeft" activeCell="R9" sqref="R9"/>
    </sheetView>
  </sheetViews>
  <sheetFormatPr defaultRowHeight="13.2" x14ac:dyDescent="0.25"/>
  <cols>
    <col min="1" max="1" width="3.88671875" customWidth="1"/>
    <col min="2" max="2" width="14" customWidth="1"/>
    <col min="3" max="3" width="12.44140625" customWidth="1"/>
    <col min="4" max="4" width="10.109375" style="44" customWidth="1"/>
    <col min="5" max="5" width="12.109375" style="656" customWidth="1"/>
    <col min="6" max="6" width="6.109375" style="100" hidden="1" customWidth="1"/>
    <col min="7" max="7" width="31.44140625" style="100" customWidth="1"/>
    <col min="8" max="8" width="7.6640625" style="44" customWidth="1"/>
    <col min="9" max="13" width="7.44140625" style="44" hidden="1" customWidth="1"/>
    <col min="14" max="15" width="7.44140625" style="44" customWidth="1"/>
    <col min="16" max="16" width="7.44140625" style="44" hidden="1" customWidth="1"/>
    <col min="17" max="17" width="7.44140625" style="44" customWidth="1"/>
  </cols>
  <sheetData>
    <row r="1" spans="1:17" ht="24.6" x14ac:dyDescent="0.4">
      <c r="A1" s="387" t="str">
        <f>Altalanos!$A$6</f>
        <v>Diákolimpiai Döntő</v>
      </c>
      <c r="B1" s="92"/>
      <c r="C1" s="92"/>
      <c r="D1" s="379"/>
      <c r="E1" s="408" t="s">
        <v>123</v>
      </c>
      <c r="F1" s="118"/>
      <c r="G1" s="399"/>
      <c r="H1" s="93"/>
      <c r="I1" s="93"/>
      <c r="J1" s="400"/>
      <c r="K1" s="400"/>
      <c r="L1" s="400"/>
      <c r="M1" s="400"/>
      <c r="N1" s="400"/>
      <c r="O1" s="400"/>
      <c r="P1" s="400"/>
      <c r="Q1" s="401"/>
    </row>
    <row r="2" spans="1:17" ht="13.8" thickBot="1" x14ac:dyDescent="0.3">
      <c r="B2" s="95" t="s">
        <v>122</v>
      </c>
      <c r="C2" s="700">
        <f>Altalanos!$D$8</f>
        <v>0</v>
      </c>
      <c r="D2" s="118"/>
      <c r="E2" s="408" t="s">
        <v>94</v>
      </c>
      <c r="F2" s="101"/>
      <c r="G2" s="101"/>
      <c r="H2" s="633"/>
      <c r="I2" s="633"/>
      <c r="J2" s="93"/>
      <c r="K2" s="93"/>
      <c r="L2" s="93"/>
      <c r="M2" s="93"/>
      <c r="N2" s="109"/>
      <c r="O2" s="85"/>
      <c r="P2" s="85"/>
      <c r="Q2" s="109"/>
    </row>
    <row r="3" spans="1:17" s="2" customFormat="1" ht="13.8" thickBot="1" x14ac:dyDescent="0.3">
      <c r="A3" s="620" t="s">
        <v>121</v>
      </c>
      <c r="B3" s="631"/>
      <c r="C3" s="631"/>
      <c r="D3" s="631"/>
      <c r="E3" s="631"/>
      <c r="F3" s="631"/>
      <c r="G3" s="631"/>
      <c r="H3" s="631"/>
      <c r="I3" s="632"/>
      <c r="J3" s="110"/>
      <c r="K3" s="120"/>
      <c r="L3" s="120"/>
      <c r="M3" s="120"/>
      <c r="N3" s="448" t="s">
        <v>92</v>
      </c>
      <c r="O3" s="111"/>
      <c r="P3" s="121"/>
      <c r="Q3" s="409"/>
    </row>
    <row r="4" spans="1:17" s="2" customFormat="1" x14ac:dyDescent="0.25">
      <c r="A4" s="54" t="s">
        <v>82</v>
      </c>
      <c r="B4" s="54"/>
      <c r="C4" s="52" t="s">
        <v>79</v>
      </c>
      <c r="D4" s="54" t="s">
        <v>87</v>
      </c>
      <c r="E4" s="87"/>
      <c r="G4" s="122"/>
      <c r="H4" s="666" t="s">
        <v>88</v>
      </c>
      <c r="I4" s="641"/>
      <c r="J4" s="123"/>
      <c r="K4" s="124"/>
      <c r="L4" s="124"/>
      <c r="M4" s="124"/>
      <c r="N4" s="123"/>
      <c r="O4" s="410"/>
      <c r="P4" s="410"/>
      <c r="Q4" s="125"/>
    </row>
    <row r="5" spans="1:17" s="2" customFormat="1" ht="13.8" thickBot="1" x14ac:dyDescent="0.3">
      <c r="A5" s="402" t="str">
        <f>Altalanos!$A$10</f>
        <v xml:space="preserve">2026. május 7. </v>
      </c>
      <c r="B5" s="402"/>
      <c r="C5" s="96" t="str">
        <f>Altalanos!$C$10</f>
        <v>Gyula</v>
      </c>
      <c r="D5" s="97" t="str">
        <f>Altalanos!$D$10</f>
        <v xml:space="preserve">  </v>
      </c>
      <c r="E5" s="97"/>
      <c r="F5" s="97"/>
      <c r="G5" s="97"/>
      <c r="H5" s="435" t="str">
        <f>Altalanos!$E$10</f>
        <v>Kovács Zoltán</v>
      </c>
      <c r="I5" s="667"/>
      <c r="J5" s="126"/>
      <c r="K5" s="88"/>
      <c r="L5" s="88"/>
      <c r="M5" s="88"/>
      <c r="N5" s="126"/>
      <c r="O5" s="97"/>
      <c r="P5" s="97"/>
      <c r="Q5" s="682"/>
    </row>
    <row r="6" spans="1:17" ht="30" customHeight="1" thickBot="1" x14ac:dyDescent="0.3">
      <c r="A6" s="386" t="s">
        <v>95</v>
      </c>
      <c r="B6" s="113" t="s">
        <v>85</v>
      </c>
      <c r="C6" s="113" t="s">
        <v>86</v>
      </c>
      <c r="D6" s="113" t="s">
        <v>90</v>
      </c>
      <c r="E6" s="114" t="s">
        <v>91</v>
      </c>
      <c r="F6" s="114" t="s">
        <v>96</v>
      </c>
      <c r="G6" s="114" t="s">
        <v>213</v>
      </c>
      <c r="H6" s="634" t="s">
        <v>97</v>
      </c>
      <c r="I6" s="635"/>
      <c r="J6" s="394" t="s">
        <v>74</v>
      </c>
      <c r="K6" s="115" t="s">
        <v>72</v>
      </c>
      <c r="L6" s="396" t="s">
        <v>1</v>
      </c>
      <c r="M6" s="290" t="s">
        <v>73</v>
      </c>
      <c r="N6" s="425" t="s">
        <v>117</v>
      </c>
      <c r="O6" s="406" t="s">
        <v>99</v>
      </c>
      <c r="P6" s="407" t="s">
        <v>2</v>
      </c>
      <c r="Q6" s="114" t="s">
        <v>100</v>
      </c>
    </row>
    <row r="7" spans="1:17" s="11" customFormat="1" ht="18.899999999999999" customHeight="1" x14ac:dyDescent="0.25">
      <c r="A7" s="398">
        <v>1</v>
      </c>
      <c r="B7" s="103"/>
      <c r="C7" s="103"/>
      <c r="D7" s="104"/>
      <c r="E7" s="411"/>
      <c r="F7" s="623"/>
      <c r="G7" s="624"/>
      <c r="H7" s="104"/>
      <c r="I7" s="104"/>
      <c r="J7" s="395"/>
      <c r="K7" s="393"/>
      <c r="L7" s="397"/>
      <c r="M7" s="393"/>
      <c r="N7" s="382"/>
      <c r="O7" s="104"/>
      <c r="P7" s="129"/>
      <c r="Q7" s="105"/>
    </row>
    <row r="8" spans="1:17" s="11" customFormat="1" ht="18.899999999999999" customHeight="1" x14ac:dyDescent="0.25">
      <c r="A8" s="398">
        <v>2</v>
      </c>
      <c r="B8" s="103"/>
      <c r="C8" s="103"/>
      <c r="D8" s="104"/>
      <c r="E8" s="411"/>
      <c r="F8" s="625"/>
      <c r="G8" s="433"/>
      <c r="H8" s="104"/>
      <c r="I8" s="104"/>
      <c r="J8" s="395"/>
      <c r="K8" s="393"/>
      <c r="L8" s="397"/>
      <c r="M8" s="393"/>
      <c r="N8" s="382"/>
      <c r="O8" s="104"/>
      <c r="P8" s="129"/>
      <c r="Q8" s="105"/>
    </row>
    <row r="9" spans="1:17" s="11" customFormat="1" ht="18.899999999999999" customHeight="1" x14ac:dyDescent="0.25">
      <c r="A9" s="398">
        <v>3</v>
      </c>
      <c r="B9" s="103"/>
      <c r="C9" s="103"/>
      <c r="D9" s="104"/>
      <c r="E9" s="411"/>
      <c r="F9" s="625"/>
      <c r="G9" s="433"/>
      <c r="H9" s="104"/>
      <c r="I9" s="104"/>
      <c r="J9" s="395"/>
      <c r="K9" s="393"/>
      <c r="L9" s="397"/>
      <c r="M9" s="393"/>
      <c r="N9" s="382"/>
      <c r="O9" s="104"/>
      <c r="P9" s="643"/>
      <c r="Q9" s="426"/>
    </row>
    <row r="10" spans="1:17" s="11" customFormat="1" ht="18.899999999999999" customHeight="1" x14ac:dyDescent="0.25">
      <c r="A10" s="398">
        <v>4</v>
      </c>
      <c r="B10" s="103"/>
      <c r="C10" s="103"/>
      <c r="D10" s="104"/>
      <c r="E10" s="411"/>
      <c r="F10" s="625"/>
      <c r="G10" s="433"/>
      <c r="H10" s="104"/>
      <c r="I10" s="104"/>
      <c r="J10" s="395"/>
      <c r="K10" s="393"/>
      <c r="L10" s="397"/>
      <c r="M10" s="393"/>
      <c r="N10" s="382"/>
      <c r="O10" s="104"/>
      <c r="P10" s="642"/>
      <c r="Q10" s="636"/>
    </row>
    <row r="11" spans="1:17" s="11" customFormat="1" ht="18.899999999999999" customHeight="1" x14ac:dyDescent="0.25">
      <c r="A11" s="398">
        <v>5</v>
      </c>
      <c r="B11" s="103"/>
      <c r="C11" s="103"/>
      <c r="D11" s="104"/>
      <c r="E11" s="411"/>
      <c r="F11" s="625"/>
      <c r="G11" s="433"/>
      <c r="H11" s="104"/>
      <c r="I11" s="104"/>
      <c r="J11" s="395"/>
      <c r="K11" s="393"/>
      <c r="L11" s="397"/>
      <c r="M11" s="393"/>
      <c r="N11" s="382"/>
      <c r="O11" s="104"/>
      <c r="P11" s="642"/>
      <c r="Q11" s="636"/>
    </row>
    <row r="12" spans="1:17" s="11" customFormat="1" ht="18.899999999999999" customHeight="1" x14ac:dyDescent="0.25">
      <c r="A12" s="398">
        <v>6</v>
      </c>
      <c r="B12" s="103"/>
      <c r="C12" s="103"/>
      <c r="D12" s="104"/>
      <c r="E12" s="411"/>
      <c r="F12" s="625"/>
      <c r="G12" s="433"/>
      <c r="H12" s="104"/>
      <c r="I12" s="104"/>
      <c r="J12" s="395"/>
      <c r="K12" s="393"/>
      <c r="L12" s="397"/>
      <c r="M12" s="393"/>
      <c r="N12" s="382"/>
      <c r="O12" s="104"/>
      <c r="P12" s="642"/>
      <c r="Q12" s="636"/>
    </row>
    <row r="13" spans="1:17" s="11" customFormat="1" ht="18.899999999999999" customHeight="1" x14ac:dyDescent="0.25">
      <c r="A13" s="398">
        <v>7</v>
      </c>
      <c r="B13" s="103"/>
      <c r="C13" s="103"/>
      <c r="D13" s="104"/>
      <c r="E13" s="411"/>
      <c r="F13" s="625"/>
      <c r="G13" s="433"/>
      <c r="H13" s="104"/>
      <c r="I13" s="104"/>
      <c r="J13" s="395"/>
      <c r="K13" s="393"/>
      <c r="L13" s="397"/>
      <c r="M13" s="393"/>
      <c r="N13" s="382"/>
      <c r="O13" s="104"/>
      <c r="P13" s="642"/>
      <c r="Q13" s="636"/>
    </row>
    <row r="14" spans="1:17" s="11" customFormat="1" ht="18.899999999999999" customHeight="1" x14ac:dyDescent="0.25">
      <c r="A14" s="398">
        <v>8</v>
      </c>
      <c r="B14" s="103"/>
      <c r="C14" s="103"/>
      <c r="D14" s="104"/>
      <c r="E14" s="411"/>
      <c r="F14" s="625"/>
      <c r="G14" s="433"/>
      <c r="H14" s="104"/>
      <c r="I14" s="104"/>
      <c r="J14" s="395"/>
      <c r="K14" s="393"/>
      <c r="L14" s="397"/>
      <c r="M14" s="393"/>
      <c r="N14" s="382"/>
      <c r="O14" s="104"/>
      <c r="P14" s="642"/>
      <c r="Q14" s="636"/>
    </row>
    <row r="15" spans="1:17" s="11" customFormat="1" ht="18.899999999999999" customHeight="1" x14ac:dyDescent="0.25">
      <c r="A15" s="398">
        <v>9</v>
      </c>
      <c r="B15" s="103"/>
      <c r="C15" s="103"/>
      <c r="D15" s="104"/>
      <c r="E15" s="411"/>
      <c r="F15" s="105"/>
      <c r="G15" s="105"/>
      <c r="H15" s="104"/>
      <c r="I15" s="104"/>
      <c r="J15" s="395"/>
      <c r="K15" s="393"/>
      <c r="L15" s="397"/>
      <c r="M15" s="432"/>
      <c r="N15" s="382"/>
      <c r="O15" s="104"/>
      <c r="P15" s="105"/>
      <c r="Q15" s="105"/>
    </row>
    <row r="16" spans="1:17" s="11" customFormat="1" ht="18.899999999999999" customHeight="1" x14ac:dyDescent="0.25">
      <c r="A16" s="398">
        <v>10</v>
      </c>
      <c r="B16" s="691"/>
      <c r="C16" s="103"/>
      <c r="D16" s="104"/>
      <c r="E16" s="411"/>
      <c r="F16" s="105"/>
      <c r="G16" s="105"/>
      <c r="H16" s="104"/>
      <c r="I16" s="104"/>
      <c r="J16" s="395"/>
      <c r="K16" s="393"/>
      <c r="L16" s="397"/>
      <c r="M16" s="432"/>
      <c r="N16" s="382"/>
      <c r="O16" s="104"/>
      <c r="P16" s="129"/>
      <c r="Q16" s="105"/>
    </row>
    <row r="17" spans="1:17" s="11" customFormat="1" ht="18.899999999999999" customHeight="1" x14ac:dyDescent="0.25">
      <c r="A17" s="398">
        <v>11</v>
      </c>
      <c r="B17" s="103"/>
      <c r="C17" s="103"/>
      <c r="D17" s="104"/>
      <c r="E17" s="411"/>
      <c r="F17" s="105"/>
      <c r="G17" s="105"/>
      <c r="H17" s="104"/>
      <c r="I17" s="104"/>
      <c r="J17" s="395"/>
      <c r="K17" s="393"/>
      <c r="L17" s="397"/>
      <c r="M17" s="432"/>
      <c r="N17" s="382"/>
      <c r="O17" s="104"/>
      <c r="P17" s="129"/>
      <c r="Q17" s="105"/>
    </row>
    <row r="18" spans="1:17" s="11" customFormat="1" ht="18.899999999999999" customHeight="1" x14ac:dyDescent="0.25">
      <c r="A18" s="398">
        <v>12</v>
      </c>
      <c r="B18" s="103"/>
      <c r="C18" s="103"/>
      <c r="D18" s="104"/>
      <c r="E18" s="411"/>
      <c r="F18" s="105"/>
      <c r="G18" s="105"/>
      <c r="H18" s="104"/>
      <c r="I18" s="104"/>
      <c r="J18" s="395"/>
      <c r="K18" s="393"/>
      <c r="L18" s="397"/>
      <c r="M18" s="432"/>
      <c r="N18" s="382"/>
      <c r="O18" s="104"/>
      <c r="P18" s="129"/>
      <c r="Q18" s="105"/>
    </row>
    <row r="19" spans="1:17" s="11" customFormat="1" ht="18.899999999999999" customHeight="1" x14ac:dyDescent="0.25">
      <c r="A19" s="398">
        <v>13</v>
      </c>
      <c r="B19" s="103"/>
      <c r="C19" s="103"/>
      <c r="D19" s="104"/>
      <c r="E19" s="411"/>
      <c r="F19" s="105"/>
      <c r="G19" s="105"/>
      <c r="H19" s="104"/>
      <c r="I19" s="104"/>
      <c r="J19" s="395"/>
      <c r="K19" s="393"/>
      <c r="L19" s="397"/>
      <c r="M19" s="432"/>
      <c r="N19" s="382"/>
      <c r="O19" s="104"/>
      <c r="P19" s="129"/>
      <c r="Q19" s="105"/>
    </row>
    <row r="20" spans="1:17" s="11" customFormat="1" ht="18.899999999999999" customHeight="1" x14ac:dyDescent="0.25">
      <c r="A20" s="398">
        <v>14</v>
      </c>
      <c r="B20" s="103"/>
      <c r="C20" s="103"/>
      <c r="D20" s="104"/>
      <c r="E20" s="411"/>
      <c r="F20" s="105"/>
      <c r="G20" s="105"/>
      <c r="H20" s="104"/>
      <c r="I20" s="104"/>
      <c r="J20" s="395"/>
      <c r="K20" s="393"/>
      <c r="L20" s="397"/>
      <c r="M20" s="432"/>
      <c r="N20" s="382"/>
      <c r="O20" s="104"/>
      <c r="P20" s="129"/>
      <c r="Q20" s="105"/>
    </row>
    <row r="21" spans="1:17" s="11" customFormat="1" ht="18.899999999999999" customHeight="1" x14ac:dyDescent="0.25">
      <c r="A21" s="398">
        <v>15</v>
      </c>
      <c r="B21" s="103"/>
      <c r="C21" s="103"/>
      <c r="D21" s="104"/>
      <c r="E21" s="411"/>
      <c r="F21" s="105"/>
      <c r="G21" s="105"/>
      <c r="H21" s="104"/>
      <c r="I21" s="104"/>
      <c r="J21" s="395"/>
      <c r="K21" s="393"/>
      <c r="L21" s="397"/>
      <c r="M21" s="432"/>
      <c r="N21" s="382"/>
      <c r="O21" s="104"/>
      <c r="P21" s="129"/>
      <c r="Q21" s="105"/>
    </row>
    <row r="22" spans="1:17" s="11" customFormat="1" ht="18.899999999999999" customHeight="1" x14ac:dyDescent="0.25">
      <c r="A22" s="398">
        <v>16</v>
      </c>
      <c r="B22" s="103"/>
      <c r="C22" s="103"/>
      <c r="D22" s="104"/>
      <c r="E22" s="411"/>
      <c r="F22" s="105"/>
      <c r="G22" s="105"/>
      <c r="H22" s="104"/>
      <c r="I22" s="104"/>
      <c r="J22" s="395"/>
      <c r="K22" s="393"/>
      <c r="L22" s="397"/>
      <c r="M22" s="432"/>
      <c r="N22" s="382"/>
      <c r="O22" s="104"/>
      <c r="P22" s="129"/>
      <c r="Q22" s="105"/>
    </row>
    <row r="23" spans="1:17" s="11" customFormat="1" ht="18.899999999999999" customHeight="1" x14ac:dyDescent="0.25">
      <c r="A23" s="398">
        <v>17</v>
      </c>
      <c r="B23" s="103"/>
      <c r="C23" s="103"/>
      <c r="D23" s="104"/>
      <c r="E23" s="411"/>
      <c r="F23" s="105"/>
      <c r="G23" s="105"/>
      <c r="H23" s="104"/>
      <c r="I23" s="104"/>
      <c r="J23" s="395"/>
      <c r="K23" s="393"/>
      <c r="L23" s="397"/>
      <c r="M23" s="432"/>
      <c r="N23" s="382"/>
      <c r="O23" s="104"/>
      <c r="P23" s="129"/>
      <c r="Q23" s="105"/>
    </row>
    <row r="24" spans="1:17" s="11" customFormat="1" ht="18.899999999999999" customHeight="1" x14ac:dyDescent="0.25">
      <c r="A24" s="398">
        <v>18</v>
      </c>
      <c r="B24" s="103"/>
      <c r="C24" s="103"/>
      <c r="D24" s="104"/>
      <c r="E24" s="411"/>
      <c r="F24" s="105"/>
      <c r="G24" s="105"/>
      <c r="H24" s="104"/>
      <c r="I24" s="104"/>
      <c r="J24" s="395"/>
      <c r="K24" s="393"/>
      <c r="L24" s="397"/>
      <c r="M24" s="432"/>
      <c r="N24" s="382"/>
      <c r="O24" s="104"/>
      <c r="P24" s="129"/>
      <c r="Q24" s="105"/>
    </row>
    <row r="25" spans="1:17" s="11" customFormat="1" ht="18.899999999999999" customHeight="1" x14ac:dyDescent="0.25">
      <c r="A25" s="398">
        <v>19</v>
      </c>
      <c r="B25" s="103"/>
      <c r="C25" s="103"/>
      <c r="D25" s="104"/>
      <c r="E25" s="411"/>
      <c r="F25" s="105"/>
      <c r="G25" s="105"/>
      <c r="H25" s="104"/>
      <c r="I25" s="104"/>
      <c r="J25" s="395"/>
      <c r="K25" s="393"/>
      <c r="L25" s="397"/>
      <c r="M25" s="432"/>
      <c r="N25" s="382"/>
      <c r="O25" s="104"/>
      <c r="P25" s="129"/>
      <c r="Q25" s="105"/>
    </row>
    <row r="26" spans="1:17" s="11" customFormat="1" ht="18.899999999999999" customHeight="1" x14ac:dyDescent="0.25">
      <c r="A26" s="398">
        <v>20</v>
      </c>
      <c r="B26" s="103"/>
      <c r="C26" s="103"/>
      <c r="D26" s="104"/>
      <c r="E26" s="411"/>
      <c r="F26" s="105"/>
      <c r="G26" s="105"/>
      <c r="H26" s="104"/>
      <c r="I26" s="104"/>
      <c r="J26" s="395"/>
      <c r="K26" s="393"/>
      <c r="L26" s="397"/>
      <c r="M26" s="432"/>
      <c r="N26" s="382"/>
      <c r="O26" s="104"/>
      <c r="P26" s="129"/>
      <c r="Q26" s="105"/>
    </row>
    <row r="27" spans="1:17" s="11" customFormat="1" ht="18.899999999999999" customHeight="1" x14ac:dyDescent="0.25">
      <c r="A27" s="398">
        <v>21</v>
      </c>
      <c r="B27" s="103"/>
      <c r="C27" s="103"/>
      <c r="D27" s="104"/>
      <c r="E27" s="411"/>
      <c r="F27" s="105"/>
      <c r="G27" s="105"/>
      <c r="H27" s="104"/>
      <c r="I27" s="104"/>
      <c r="J27" s="395"/>
      <c r="K27" s="393"/>
      <c r="L27" s="397"/>
      <c r="M27" s="432"/>
      <c r="N27" s="382"/>
      <c r="O27" s="104"/>
      <c r="P27" s="129"/>
      <c r="Q27" s="105"/>
    </row>
    <row r="28" spans="1:17" s="11" customFormat="1" ht="18.899999999999999" customHeight="1" x14ac:dyDescent="0.25">
      <c r="A28" s="398">
        <v>22</v>
      </c>
      <c r="B28" s="103"/>
      <c r="C28" s="103"/>
      <c r="D28" s="104"/>
      <c r="E28" s="698"/>
      <c r="F28" s="644"/>
      <c r="G28" s="426"/>
      <c r="H28" s="104"/>
      <c r="I28" s="104"/>
      <c r="J28" s="395"/>
      <c r="K28" s="393"/>
      <c r="L28" s="397"/>
      <c r="M28" s="432"/>
      <c r="N28" s="382"/>
      <c r="O28" s="104"/>
      <c r="P28" s="129"/>
      <c r="Q28" s="105"/>
    </row>
    <row r="29" spans="1:17" s="11" customFormat="1" ht="18.899999999999999" customHeight="1" x14ac:dyDescent="0.25">
      <c r="A29" s="398">
        <v>23</v>
      </c>
      <c r="B29" s="103"/>
      <c r="C29" s="103"/>
      <c r="D29" s="104"/>
      <c r="E29" s="699"/>
      <c r="F29" s="105"/>
      <c r="G29" s="105"/>
      <c r="H29" s="104"/>
      <c r="I29" s="104"/>
      <c r="J29" s="395"/>
      <c r="K29" s="393"/>
      <c r="L29" s="397"/>
      <c r="M29" s="432"/>
      <c r="N29" s="382"/>
      <c r="O29" s="104"/>
      <c r="P29" s="129"/>
      <c r="Q29" s="105"/>
    </row>
    <row r="30" spans="1:17" s="11" customFormat="1" ht="18.899999999999999" customHeight="1" x14ac:dyDescent="0.25">
      <c r="A30" s="398">
        <v>24</v>
      </c>
      <c r="B30" s="103"/>
      <c r="C30" s="103"/>
      <c r="D30" s="104"/>
      <c r="E30" s="411"/>
      <c r="F30" s="105"/>
      <c r="G30" s="105"/>
      <c r="H30" s="104"/>
      <c r="I30" s="104"/>
      <c r="J30" s="395"/>
      <c r="K30" s="393"/>
      <c r="L30" s="397"/>
      <c r="M30" s="432"/>
      <c r="N30" s="382"/>
      <c r="O30" s="104"/>
      <c r="P30" s="129"/>
      <c r="Q30" s="105"/>
    </row>
    <row r="31" spans="1:17" s="11" customFormat="1" ht="18.899999999999999" customHeight="1" x14ac:dyDescent="0.25">
      <c r="A31" s="398">
        <v>25</v>
      </c>
      <c r="B31" s="103"/>
      <c r="C31" s="103"/>
      <c r="D31" s="104"/>
      <c r="E31" s="411"/>
      <c r="F31" s="105"/>
      <c r="G31" s="105"/>
      <c r="H31" s="104"/>
      <c r="I31" s="104"/>
      <c r="J31" s="395"/>
      <c r="K31" s="393"/>
      <c r="L31" s="397"/>
      <c r="M31" s="432"/>
      <c r="N31" s="382"/>
      <c r="O31" s="104"/>
      <c r="P31" s="129"/>
      <c r="Q31" s="105"/>
    </row>
    <row r="32" spans="1:17" s="11" customFormat="1" ht="18.899999999999999" customHeight="1" x14ac:dyDescent="0.25">
      <c r="A32" s="398">
        <v>26</v>
      </c>
      <c r="B32" s="103"/>
      <c r="C32" s="103"/>
      <c r="D32" s="104"/>
      <c r="E32" s="665"/>
      <c r="F32" s="105"/>
      <c r="G32" s="105"/>
      <c r="H32" s="104"/>
      <c r="I32" s="104"/>
      <c r="J32" s="395"/>
      <c r="K32" s="393"/>
      <c r="L32" s="397"/>
      <c r="M32" s="432"/>
      <c r="N32" s="382"/>
      <c r="O32" s="104"/>
      <c r="P32" s="129"/>
      <c r="Q32" s="105"/>
    </row>
    <row r="33" spans="1:17" s="11" customFormat="1" ht="18.899999999999999" customHeight="1" x14ac:dyDescent="0.25">
      <c r="A33" s="398">
        <v>27</v>
      </c>
      <c r="B33" s="103"/>
      <c r="C33" s="103"/>
      <c r="D33" s="104"/>
      <c r="E33" s="411"/>
      <c r="F33" s="105"/>
      <c r="G33" s="105"/>
      <c r="H33" s="104"/>
      <c r="I33" s="104"/>
      <c r="J33" s="395"/>
      <c r="K33" s="393"/>
      <c r="L33" s="397"/>
      <c r="M33" s="432"/>
      <c r="N33" s="382"/>
      <c r="O33" s="104"/>
      <c r="P33" s="129"/>
      <c r="Q33" s="105"/>
    </row>
    <row r="34" spans="1:17" s="11" customFormat="1" ht="18.899999999999999" customHeight="1" x14ac:dyDescent="0.25">
      <c r="A34" s="398">
        <v>28</v>
      </c>
      <c r="B34" s="103"/>
      <c r="C34" s="103"/>
      <c r="D34" s="104"/>
      <c r="E34" s="411"/>
      <c r="F34" s="105"/>
      <c r="G34" s="105"/>
      <c r="H34" s="104"/>
      <c r="I34" s="104"/>
      <c r="J34" s="395"/>
      <c r="K34" s="393"/>
      <c r="L34" s="397"/>
      <c r="M34" s="432"/>
      <c r="N34" s="382"/>
      <c r="O34" s="104"/>
      <c r="P34" s="129"/>
      <c r="Q34" s="105"/>
    </row>
    <row r="35" spans="1:17" s="11" customFormat="1" ht="18.899999999999999" customHeight="1" x14ac:dyDescent="0.25">
      <c r="A35" s="398">
        <v>29</v>
      </c>
      <c r="B35" s="103"/>
      <c r="C35" s="103"/>
      <c r="D35" s="104"/>
      <c r="E35" s="411"/>
      <c r="F35" s="105"/>
      <c r="G35" s="105"/>
      <c r="H35" s="104"/>
      <c r="I35" s="104"/>
      <c r="J35" s="395"/>
      <c r="K35" s="393"/>
      <c r="L35" s="397"/>
      <c r="M35" s="432"/>
      <c r="N35" s="382"/>
      <c r="O35" s="104"/>
      <c r="P35" s="129"/>
      <c r="Q35" s="105"/>
    </row>
    <row r="36" spans="1:17" s="11" customFormat="1" ht="18.899999999999999" customHeight="1" x14ac:dyDescent="0.25">
      <c r="A36" s="398">
        <v>30</v>
      </c>
      <c r="B36" s="103"/>
      <c r="C36" s="103"/>
      <c r="D36" s="104"/>
      <c r="E36" s="411"/>
      <c r="F36" s="105"/>
      <c r="G36" s="105"/>
      <c r="H36" s="104"/>
      <c r="I36" s="104"/>
      <c r="J36" s="395"/>
      <c r="K36" s="393"/>
      <c r="L36" s="397"/>
      <c r="M36" s="432"/>
      <c r="N36" s="382"/>
      <c r="O36" s="104"/>
      <c r="P36" s="129"/>
      <c r="Q36" s="105"/>
    </row>
    <row r="37" spans="1:17" s="11" customFormat="1" ht="18.899999999999999" customHeight="1" x14ac:dyDescent="0.25">
      <c r="A37" s="398">
        <v>31</v>
      </c>
      <c r="B37" s="103"/>
      <c r="C37" s="103"/>
      <c r="D37" s="104"/>
      <c r="E37" s="411"/>
      <c r="F37" s="105"/>
      <c r="G37" s="105"/>
      <c r="H37" s="104"/>
      <c r="I37" s="104"/>
      <c r="J37" s="395"/>
      <c r="K37" s="393"/>
      <c r="L37" s="397"/>
      <c r="M37" s="432"/>
      <c r="N37" s="382"/>
      <c r="O37" s="104"/>
      <c r="P37" s="129"/>
      <c r="Q37" s="105"/>
    </row>
    <row r="38" spans="1:17" s="11" customFormat="1" ht="18.899999999999999" customHeight="1" x14ac:dyDescent="0.25">
      <c r="A38" s="398">
        <v>32</v>
      </c>
      <c r="B38" s="103"/>
      <c r="C38" s="103"/>
      <c r="D38" s="104"/>
      <c r="E38" s="411"/>
      <c r="F38" s="105"/>
      <c r="G38" s="105"/>
      <c r="H38" s="625"/>
      <c r="I38" s="433"/>
      <c r="J38" s="395"/>
      <c r="K38" s="393"/>
      <c r="L38" s="397"/>
      <c r="M38" s="432"/>
      <c r="N38" s="382"/>
      <c r="O38" s="105"/>
      <c r="P38" s="129"/>
      <c r="Q38" s="105"/>
    </row>
    <row r="39" spans="1:17" s="11" customFormat="1" ht="18.899999999999999" customHeight="1" x14ac:dyDescent="0.25">
      <c r="A39" s="398">
        <v>33</v>
      </c>
      <c r="B39" s="103"/>
      <c r="C39" s="103"/>
      <c r="D39" s="104"/>
      <c r="E39" s="411"/>
      <c r="F39" s="105"/>
      <c r="G39" s="105"/>
      <c r="H39" s="625"/>
      <c r="I39" s="433"/>
      <c r="J39" s="395"/>
      <c r="K39" s="393"/>
      <c r="L39" s="397"/>
      <c r="M39" s="432"/>
      <c r="N39" s="426"/>
      <c r="O39" s="105"/>
      <c r="P39" s="129"/>
      <c r="Q39" s="105"/>
    </row>
    <row r="40" spans="1:17" s="11" customFormat="1" ht="18.899999999999999" customHeight="1" x14ac:dyDescent="0.25">
      <c r="A40" s="398">
        <v>34</v>
      </c>
      <c r="B40" s="103"/>
      <c r="C40" s="103"/>
      <c r="D40" s="104"/>
      <c r="E40" s="411"/>
      <c r="F40" s="105"/>
      <c r="G40" s="105"/>
      <c r="H40" s="625"/>
      <c r="I40" s="433"/>
      <c r="J40" s="395" t="e">
        <f>IF(AND(Q40="",#REF!&gt;0,#REF!&lt;5),K40,)</f>
        <v>#REF!</v>
      </c>
      <c r="K40" s="393" t="str">
        <f>IF(D40="","ZZZ9",IF(AND(#REF!&gt;0,#REF!&lt;5),D40&amp;#REF!,D40&amp;"9"))</f>
        <v>ZZZ9</v>
      </c>
      <c r="L40" s="397">
        <f t="shared" ref="L40:L103" si="0">IF(Q40="",999,Q40)</f>
        <v>999</v>
      </c>
      <c r="M40" s="432">
        <f t="shared" ref="M40:M103" si="1">IF(P40=999,999,1)</f>
        <v>999</v>
      </c>
      <c r="N40" s="426"/>
      <c r="O40" s="105"/>
      <c r="P40" s="129">
        <f t="shared" ref="P40:P103" si="2">IF(N40="DA",1,IF(N40="WC",2,IF(N40="SE",3,IF(N40="Q",4,IF(N40="LL",5,999)))))</f>
        <v>999</v>
      </c>
      <c r="Q40" s="105"/>
    </row>
    <row r="41" spans="1:17" s="11" customFormat="1" ht="18.899999999999999" customHeight="1" x14ac:dyDescent="0.25">
      <c r="A41" s="398">
        <v>35</v>
      </c>
      <c r="B41" s="103"/>
      <c r="C41" s="103"/>
      <c r="D41" s="104"/>
      <c r="E41" s="411"/>
      <c r="F41" s="105"/>
      <c r="G41" s="105"/>
      <c r="H41" s="625"/>
      <c r="I41" s="433"/>
      <c r="J41" s="395" t="e">
        <f>IF(AND(Q41="",#REF!&gt;0,#REF!&lt;5),K41,)</f>
        <v>#REF!</v>
      </c>
      <c r="K41" s="393" t="str">
        <f>IF(D41="","ZZZ9",IF(AND(#REF!&gt;0,#REF!&lt;5),D41&amp;#REF!,D41&amp;"9"))</f>
        <v>ZZZ9</v>
      </c>
      <c r="L41" s="397">
        <f t="shared" si="0"/>
        <v>999</v>
      </c>
      <c r="M41" s="432">
        <f t="shared" si="1"/>
        <v>999</v>
      </c>
      <c r="N41" s="426"/>
      <c r="O41" s="105"/>
      <c r="P41" s="129">
        <f t="shared" si="2"/>
        <v>999</v>
      </c>
      <c r="Q41" s="105"/>
    </row>
    <row r="42" spans="1:17" s="11" customFormat="1" ht="18.899999999999999" customHeight="1" x14ac:dyDescent="0.25">
      <c r="A42" s="398">
        <v>36</v>
      </c>
      <c r="B42" s="103"/>
      <c r="C42" s="103"/>
      <c r="D42" s="104"/>
      <c r="E42" s="411"/>
      <c r="F42" s="105"/>
      <c r="G42" s="105"/>
      <c r="H42" s="625"/>
      <c r="I42" s="433"/>
      <c r="J42" s="395" t="e">
        <f>IF(AND(Q42="",#REF!&gt;0,#REF!&lt;5),K42,)</f>
        <v>#REF!</v>
      </c>
      <c r="K42" s="393" t="str">
        <f>IF(D42="","ZZZ9",IF(AND(#REF!&gt;0,#REF!&lt;5),D42&amp;#REF!,D42&amp;"9"))</f>
        <v>ZZZ9</v>
      </c>
      <c r="L42" s="397">
        <f t="shared" si="0"/>
        <v>999</v>
      </c>
      <c r="M42" s="432">
        <f t="shared" si="1"/>
        <v>999</v>
      </c>
      <c r="N42" s="426"/>
      <c r="O42" s="105"/>
      <c r="P42" s="129">
        <f t="shared" si="2"/>
        <v>999</v>
      </c>
      <c r="Q42" s="105"/>
    </row>
    <row r="43" spans="1:17" s="11" customFormat="1" ht="18.899999999999999" customHeight="1" x14ac:dyDescent="0.25">
      <c r="A43" s="398">
        <v>37</v>
      </c>
      <c r="B43" s="103"/>
      <c r="C43" s="103"/>
      <c r="D43" s="104"/>
      <c r="E43" s="411"/>
      <c r="F43" s="105"/>
      <c r="G43" s="105"/>
      <c r="H43" s="625"/>
      <c r="I43" s="433"/>
      <c r="J43" s="395" t="e">
        <f>IF(AND(Q43="",#REF!&gt;0,#REF!&lt;5),K43,)</f>
        <v>#REF!</v>
      </c>
      <c r="K43" s="393" t="str">
        <f>IF(D43="","ZZZ9",IF(AND(#REF!&gt;0,#REF!&lt;5),D43&amp;#REF!,D43&amp;"9"))</f>
        <v>ZZZ9</v>
      </c>
      <c r="L43" s="397">
        <f t="shared" si="0"/>
        <v>999</v>
      </c>
      <c r="M43" s="432">
        <f t="shared" si="1"/>
        <v>999</v>
      </c>
      <c r="N43" s="426"/>
      <c r="O43" s="105"/>
      <c r="P43" s="129">
        <f t="shared" si="2"/>
        <v>999</v>
      </c>
      <c r="Q43" s="105"/>
    </row>
    <row r="44" spans="1:17" s="11" customFormat="1" ht="18.899999999999999" customHeight="1" x14ac:dyDescent="0.25">
      <c r="A44" s="398">
        <v>38</v>
      </c>
      <c r="B44" s="103"/>
      <c r="C44" s="103"/>
      <c r="D44" s="104"/>
      <c r="E44" s="411"/>
      <c r="F44" s="105"/>
      <c r="G44" s="105"/>
      <c r="H44" s="625"/>
      <c r="I44" s="433"/>
      <c r="J44" s="395" t="e">
        <f>IF(AND(Q44="",#REF!&gt;0,#REF!&lt;5),K44,)</f>
        <v>#REF!</v>
      </c>
      <c r="K44" s="393" t="str">
        <f>IF(D44="","ZZZ9",IF(AND(#REF!&gt;0,#REF!&lt;5),D44&amp;#REF!,D44&amp;"9"))</f>
        <v>ZZZ9</v>
      </c>
      <c r="L44" s="397">
        <f t="shared" si="0"/>
        <v>999</v>
      </c>
      <c r="M44" s="432">
        <f t="shared" si="1"/>
        <v>999</v>
      </c>
      <c r="N44" s="426"/>
      <c r="O44" s="105"/>
      <c r="P44" s="129">
        <f t="shared" si="2"/>
        <v>999</v>
      </c>
      <c r="Q44" s="105"/>
    </row>
    <row r="45" spans="1:17" s="11" customFormat="1" ht="18.899999999999999" customHeight="1" x14ac:dyDescent="0.25">
      <c r="A45" s="398">
        <v>39</v>
      </c>
      <c r="B45" s="103"/>
      <c r="C45" s="103"/>
      <c r="D45" s="104"/>
      <c r="E45" s="411"/>
      <c r="F45" s="105"/>
      <c r="G45" s="105"/>
      <c r="H45" s="625"/>
      <c r="I45" s="433"/>
      <c r="J45" s="395" t="e">
        <f>IF(AND(Q45="",#REF!&gt;0,#REF!&lt;5),K45,)</f>
        <v>#REF!</v>
      </c>
      <c r="K45" s="393" t="str">
        <f>IF(D45="","ZZZ9",IF(AND(#REF!&gt;0,#REF!&lt;5),D45&amp;#REF!,D45&amp;"9"))</f>
        <v>ZZZ9</v>
      </c>
      <c r="L45" s="397">
        <f t="shared" si="0"/>
        <v>999</v>
      </c>
      <c r="M45" s="432">
        <f t="shared" si="1"/>
        <v>999</v>
      </c>
      <c r="N45" s="426"/>
      <c r="O45" s="105"/>
      <c r="P45" s="129">
        <f t="shared" si="2"/>
        <v>999</v>
      </c>
      <c r="Q45" s="105"/>
    </row>
    <row r="46" spans="1:17" s="11" customFormat="1" ht="18.899999999999999" customHeight="1" x14ac:dyDescent="0.25">
      <c r="A46" s="398">
        <v>40</v>
      </c>
      <c r="B46" s="103"/>
      <c r="C46" s="103"/>
      <c r="D46" s="104"/>
      <c r="E46" s="411"/>
      <c r="F46" s="105"/>
      <c r="G46" s="105"/>
      <c r="H46" s="625"/>
      <c r="I46" s="433"/>
      <c r="J46" s="395" t="e">
        <f>IF(AND(Q46="",#REF!&gt;0,#REF!&lt;5),K46,)</f>
        <v>#REF!</v>
      </c>
      <c r="K46" s="393" t="str">
        <f>IF(D46="","ZZZ9",IF(AND(#REF!&gt;0,#REF!&lt;5),D46&amp;#REF!,D46&amp;"9"))</f>
        <v>ZZZ9</v>
      </c>
      <c r="L46" s="397">
        <f t="shared" si="0"/>
        <v>999</v>
      </c>
      <c r="M46" s="432">
        <f t="shared" si="1"/>
        <v>999</v>
      </c>
      <c r="N46" s="426"/>
      <c r="O46" s="105"/>
      <c r="P46" s="129">
        <f t="shared" si="2"/>
        <v>999</v>
      </c>
      <c r="Q46" s="105"/>
    </row>
    <row r="47" spans="1:17" s="11" customFormat="1" ht="18.899999999999999" customHeight="1" x14ac:dyDescent="0.25">
      <c r="A47" s="398">
        <v>41</v>
      </c>
      <c r="B47" s="103"/>
      <c r="C47" s="103"/>
      <c r="D47" s="104"/>
      <c r="E47" s="411"/>
      <c r="F47" s="105"/>
      <c r="G47" s="105"/>
      <c r="H47" s="625"/>
      <c r="I47" s="433"/>
      <c r="J47" s="395" t="e">
        <f>IF(AND(Q47="",#REF!&gt;0,#REF!&lt;5),K47,)</f>
        <v>#REF!</v>
      </c>
      <c r="K47" s="393" t="str">
        <f>IF(D47="","ZZZ9",IF(AND(#REF!&gt;0,#REF!&lt;5),D47&amp;#REF!,D47&amp;"9"))</f>
        <v>ZZZ9</v>
      </c>
      <c r="L47" s="397">
        <f t="shared" si="0"/>
        <v>999</v>
      </c>
      <c r="M47" s="432">
        <f t="shared" si="1"/>
        <v>999</v>
      </c>
      <c r="N47" s="426"/>
      <c r="O47" s="105"/>
      <c r="P47" s="129">
        <f t="shared" si="2"/>
        <v>999</v>
      </c>
      <c r="Q47" s="105"/>
    </row>
    <row r="48" spans="1:17" s="11" customFormat="1" ht="18.899999999999999" customHeight="1" x14ac:dyDescent="0.25">
      <c r="A48" s="398">
        <v>42</v>
      </c>
      <c r="B48" s="103"/>
      <c r="C48" s="103"/>
      <c r="D48" s="104"/>
      <c r="E48" s="411"/>
      <c r="F48" s="105"/>
      <c r="G48" s="105"/>
      <c r="H48" s="625"/>
      <c r="I48" s="433"/>
      <c r="J48" s="395" t="e">
        <f>IF(AND(Q48="",#REF!&gt;0,#REF!&lt;5),K48,)</f>
        <v>#REF!</v>
      </c>
      <c r="K48" s="393" t="str">
        <f>IF(D48="","ZZZ9",IF(AND(#REF!&gt;0,#REF!&lt;5),D48&amp;#REF!,D48&amp;"9"))</f>
        <v>ZZZ9</v>
      </c>
      <c r="L48" s="397">
        <f t="shared" si="0"/>
        <v>999</v>
      </c>
      <c r="M48" s="432">
        <f t="shared" si="1"/>
        <v>999</v>
      </c>
      <c r="N48" s="426"/>
      <c r="O48" s="105"/>
      <c r="P48" s="129">
        <f t="shared" si="2"/>
        <v>999</v>
      </c>
      <c r="Q48" s="105"/>
    </row>
    <row r="49" spans="1:17" s="11" customFormat="1" ht="18.899999999999999" customHeight="1" x14ac:dyDescent="0.25">
      <c r="A49" s="398">
        <v>43</v>
      </c>
      <c r="B49" s="103"/>
      <c r="C49" s="103"/>
      <c r="D49" s="104"/>
      <c r="E49" s="411"/>
      <c r="F49" s="105"/>
      <c r="G49" s="105"/>
      <c r="H49" s="625"/>
      <c r="I49" s="433"/>
      <c r="J49" s="395" t="e">
        <f>IF(AND(Q49="",#REF!&gt;0,#REF!&lt;5),K49,)</f>
        <v>#REF!</v>
      </c>
      <c r="K49" s="393" t="str">
        <f>IF(D49="","ZZZ9",IF(AND(#REF!&gt;0,#REF!&lt;5),D49&amp;#REF!,D49&amp;"9"))</f>
        <v>ZZZ9</v>
      </c>
      <c r="L49" s="397">
        <f t="shared" si="0"/>
        <v>999</v>
      </c>
      <c r="M49" s="432">
        <f t="shared" si="1"/>
        <v>999</v>
      </c>
      <c r="N49" s="426"/>
      <c r="O49" s="105"/>
      <c r="P49" s="129">
        <f t="shared" si="2"/>
        <v>999</v>
      </c>
      <c r="Q49" s="105"/>
    </row>
    <row r="50" spans="1:17" s="11" customFormat="1" ht="18.899999999999999" customHeight="1" x14ac:dyDescent="0.25">
      <c r="A50" s="398">
        <v>44</v>
      </c>
      <c r="B50" s="103"/>
      <c r="C50" s="103"/>
      <c r="D50" s="104"/>
      <c r="E50" s="411"/>
      <c r="F50" s="105"/>
      <c r="G50" s="105"/>
      <c r="H50" s="625"/>
      <c r="I50" s="433"/>
      <c r="J50" s="395" t="e">
        <f>IF(AND(Q50="",#REF!&gt;0,#REF!&lt;5),K50,)</f>
        <v>#REF!</v>
      </c>
      <c r="K50" s="393" t="str">
        <f>IF(D50="","ZZZ9",IF(AND(#REF!&gt;0,#REF!&lt;5),D50&amp;#REF!,D50&amp;"9"))</f>
        <v>ZZZ9</v>
      </c>
      <c r="L50" s="397">
        <f t="shared" si="0"/>
        <v>999</v>
      </c>
      <c r="M50" s="432">
        <f t="shared" si="1"/>
        <v>999</v>
      </c>
      <c r="N50" s="426"/>
      <c r="O50" s="105"/>
      <c r="P50" s="129">
        <f t="shared" si="2"/>
        <v>999</v>
      </c>
      <c r="Q50" s="105"/>
    </row>
    <row r="51" spans="1:17" s="11" customFormat="1" ht="18.899999999999999" customHeight="1" x14ac:dyDescent="0.25">
      <c r="A51" s="398">
        <v>45</v>
      </c>
      <c r="B51" s="103"/>
      <c r="C51" s="103"/>
      <c r="D51" s="104"/>
      <c r="E51" s="411"/>
      <c r="F51" s="105"/>
      <c r="G51" s="105"/>
      <c r="H51" s="625"/>
      <c r="I51" s="433"/>
      <c r="J51" s="395" t="e">
        <f>IF(AND(Q51="",#REF!&gt;0,#REF!&lt;5),K51,)</f>
        <v>#REF!</v>
      </c>
      <c r="K51" s="393" t="str">
        <f>IF(D51="","ZZZ9",IF(AND(#REF!&gt;0,#REF!&lt;5),D51&amp;#REF!,D51&amp;"9"))</f>
        <v>ZZZ9</v>
      </c>
      <c r="L51" s="397">
        <f t="shared" si="0"/>
        <v>999</v>
      </c>
      <c r="M51" s="432">
        <f t="shared" si="1"/>
        <v>999</v>
      </c>
      <c r="N51" s="426"/>
      <c r="O51" s="105"/>
      <c r="P51" s="129">
        <f t="shared" si="2"/>
        <v>999</v>
      </c>
      <c r="Q51" s="105"/>
    </row>
    <row r="52" spans="1:17" s="11" customFormat="1" ht="18.899999999999999" customHeight="1" x14ac:dyDescent="0.25">
      <c r="A52" s="398">
        <v>46</v>
      </c>
      <c r="B52" s="103"/>
      <c r="C52" s="103"/>
      <c r="D52" s="104"/>
      <c r="E52" s="411"/>
      <c r="F52" s="105"/>
      <c r="G52" s="105"/>
      <c r="H52" s="625"/>
      <c r="I52" s="433"/>
      <c r="J52" s="395" t="e">
        <f>IF(AND(Q52="",#REF!&gt;0,#REF!&lt;5),K52,)</f>
        <v>#REF!</v>
      </c>
      <c r="K52" s="393" t="str">
        <f>IF(D52="","ZZZ9",IF(AND(#REF!&gt;0,#REF!&lt;5),D52&amp;#REF!,D52&amp;"9"))</f>
        <v>ZZZ9</v>
      </c>
      <c r="L52" s="397">
        <f t="shared" si="0"/>
        <v>999</v>
      </c>
      <c r="M52" s="432">
        <f t="shared" si="1"/>
        <v>999</v>
      </c>
      <c r="N52" s="426"/>
      <c r="O52" s="105"/>
      <c r="P52" s="129">
        <f t="shared" si="2"/>
        <v>999</v>
      </c>
      <c r="Q52" s="105"/>
    </row>
    <row r="53" spans="1:17" s="11" customFormat="1" ht="18.899999999999999" customHeight="1" x14ac:dyDescent="0.25">
      <c r="A53" s="398">
        <v>47</v>
      </c>
      <c r="B53" s="103"/>
      <c r="C53" s="103"/>
      <c r="D53" s="104"/>
      <c r="E53" s="411"/>
      <c r="F53" s="105"/>
      <c r="G53" s="105"/>
      <c r="H53" s="625"/>
      <c r="I53" s="433"/>
      <c r="J53" s="395" t="e">
        <f>IF(AND(Q53="",#REF!&gt;0,#REF!&lt;5),K53,)</f>
        <v>#REF!</v>
      </c>
      <c r="K53" s="393" t="str">
        <f>IF(D53="","ZZZ9",IF(AND(#REF!&gt;0,#REF!&lt;5),D53&amp;#REF!,D53&amp;"9"))</f>
        <v>ZZZ9</v>
      </c>
      <c r="L53" s="397">
        <f t="shared" si="0"/>
        <v>999</v>
      </c>
      <c r="M53" s="432">
        <f t="shared" si="1"/>
        <v>999</v>
      </c>
      <c r="N53" s="426"/>
      <c r="O53" s="105"/>
      <c r="P53" s="129">
        <f t="shared" si="2"/>
        <v>999</v>
      </c>
      <c r="Q53" s="105"/>
    </row>
    <row r="54" spans="1:17" s="11" customFormat="1" ht="18.899999999999999" customHeight="1" x14ac:dyDescent="0.25">
      <c r="A54" s="398">
        <v>48</v>
      </c>
      <c r="B54" s="103"/>
      <c r="C54" s="103"/>
      <c r="D54" s="104"/>
      <c r="E54" s="411"/>
      <c r="F54" s="105"/>
      <c r="G54" s="105"/>
      <c r="H54" s="625"/>
      <c r="I54" s="433"/>
      <c r="J54" s="395" t="e">
        <f>IF(AND(Q54="",#REF!&gt;0,#REF!&lt;5),K54,)</f>
        <v>#REF!</v>
      </c>
      <c r="K54" s="393" t="str">
        <f>IF(D54="","ZZZ9",IF(AND(#REF!&gt;0,#REF!&lt;5),D54&amp;#REF!,D54&amp;"9"))</f>
        <v>ZZZ9</v>
      </c>
      <c r="L54" s="397">
        <f t="shared" si="0"/>
        <v>999</v>
      </c>
      <c r="M54" s="432">
        <f t="shared" si="1"/>
        <v>999</v>
      </c>
      <c r="N54" s="426"/>
      <c r="O54" s="105"/>
      <c r="P54" s="129">
        <f t="shared" si="2"/>
        <v>999</v>
      </c>
      <c r="Q54" s="105"/>
    </row>
    <row r="55" spans="1:17" s="11" customFormat="1" ht="18.899999999999999" customHeight="1" x14ac:dyDescent="0.25">
      <c r="A55" s="398">
        <v>49</v>
      </c>
      <c r="B55" s="103"/>
      <c r="C55" s="103"/>
      <c r="D55" s="104"/>
      <c r="E55" s="411"/>
      <c r="F55" s="105"/>
      <c r="G55" s="105"/>
      <c r="H55" s="625"/>
      <c r="I55" s="433"/>
      <c r="J55" s="395" t="e">
        <f>IF(AND(Q55="",#REF!&gt;0,#REF!&lt;5),K55,)</f>
        <v>#REF!</v>
      </c>
      <c r="K55" s="393" t="str">
        <f>IF(D55="","ZZZ9",IF(AND(#REF!&gt;0,#REF!&lt;5),D55&amp;#REF!,D55&amp;"9"))</f>
        <v>ZZZ9</v>
      </c>
      <c r="L55" s="397">
        <f t="shared" si="0"/>
        <v>999</v>
      </c>
      <c r="M55" s="432">
        <f t="shared" si="1"/>
        <v>999</v>
      </c>
      <c r="N55" s="426"/>
      <c r="O55" s="105"/>
      <c r="P55" s="129">
        <f t="shared" si="2"/>
        <v>999</v>
      </c>
      <c r="Q55" s="105"/>
    </row>
    <row r="56" spans="1:17" s="11" customFormat="1" ht="18.899999999999999" customHeight="1" x14ac:dyDescent="0.25">
      <c r="A56" s="398">
        <v>50</v>
      </c>
      <c r="B56" s="103"/>
      <c r="C56" s="103"/>
      <c r="D56" s="104"/>
      <c r="E56" s="411"/>
      <c r="F56" s="105"/>
      <c r="G56" s="105"/>
      <c r="H56" s="625"/>
      <c r="I56" s="433"/>
      <c r="J56" s="395" t="e">
        <f>IF(AND(Q56="",#REF!&gt;0,#REF!&lt;5),K56,)</f>
        <v>#REF!</v>
      </c>
      <c r="K56" s="393" t="str">
        <f>IF(D56="","ZZZ9",IF(AND(#REF!&gt;0,#REF!&lt;5),D56&amp;#REF!,D56&amp;"9"))</f>
        <v>ZZZ9</v>
      </c>
      <c r="L56" s="397">
        <f t="shared" si="0"/>
        <v>999</v>
      </c>
      <c r="M56" s="432">
        <f t="shared" si="1"/>
        <v>999</v>
      </c>
      <c r="N56" s="426"/>
      <c r="O56" s="105"/>
      <c r="P56" s="129">
        <f t="shared" si="2"/>
        <v>999</v>
      </c>
      <c r="Q56" s="105"/>
    </row>
    <row r="57" spans="1:17" s="11" customFormat="1" ht="18.899999999999999" customHeight="1" x14ac:dyDescent="0.25">
      <c r="A57" s="398">
        <v>51</v>
      </c>
      <c r="B57" s="103"/>
      <c r="C57" s="103"/>
      <c r="D57" s="104"/>
      <c r="E57" s="411"/>
      <c r="F57" s="105"/>
      <c r="G57" s="105"/>
      <c r="H57" s="625"/>
      <c r="I57" s="433"/>
      <c r="J57" s="395" t="e">
        <f>IF(AND(Q57="",#REF!&gt;0,#REF!&lt;5),K57,)</f>
        <v>#REF!</v>
      </c>
      <c r="K57" s="393" t="str">
        <f>IF(D57="","ZZZ9",IF(AND(#REF!&gt;0,#REF!&lt;5),D57&amp;#REF!,D57&amp;"9"))</f>
        <v>ZZZ9</v>
      </c>
      <c r="L57" s="397">
        <f t="shared" si="0"/>
        <v>999</v>
      </c>
      <c r="M57" s="432">
        <f t="shared" si="1"/>
        <v>999</v>
      </c>
      <c r="N57" s="426"/>
      <c r="O57" s="105"/>
      <c r="P57" s="129">
        <f t="shared" si="2"/>
        <v>999</v>
      </c>
      <c r="Q57" s="105"/>
    </row>
    <row r="58" spans="1:17" s="11" customFormat="1" ht="18.899999999999999" customHeight="1" x14ac:dyDescent="0.25">
      <c r="A58" s="398">
        <v>52</v>
      </c>
      <c r="B58" s="103"/>
      <c r="C58" s="103"/>
      <c r="D58" s="104"/>
      <c r="E58" s="411"/>
      <c r="F58" s="105"/>
      <c r="G58" s="105"/>
      <c r="H58" s="625"/>
      <c r="I58" s="433"/>
      <c r="J58" s="395" t="e">
        <f>IF(AND(Q58="",#REF!&gt;0,#REF!&lt;5),K58,)</f>
        <v>#REF!</v>
      </c>
      <c r="K58" s="393" t="str">
        <f>IF(D58="","ZZZ9",IF(AND(#REF!&gt;0,#REF!&lt;5),D58&amp;#REF!,D58&amp;"9"))</f>
        <v>ZZZ9</v>
      </c>
      <c r="L58" s="397">
        <f t="shared" si="0"/>
        <v>999</v>
      </c>
      <c r="M58" s="432">
        <f t="shared" si="1"/>
        <v>999</v>
      </c>
      <c r="N58" s="426"/>
      <c r="O58" s="105"/>
      <c r="P58" s="129">
        <f t="shared" si="2"/>
        <v>999</v>
      </c>
      <c r="Q58" s="105"/>
    </row>
    <row r="59" spans="1:17" s="11" customFormat="1" ht="18.899999999999999" customHeight="1" x14ac:dyDescent="0.25">
      <c r="A59" s="398">
        <v>53</v>
      </c>
      <c r="B59" s="103"/>
      <c r="C59" s="103"/>
      <c r="D59" s="104"/>
      <c r="E59" s="411"/>
      <c r="F59" s="105"/>
      <c r="G59" s="105"/>
      <c r="H59" s="625"/>
      <c r="I59" s="433"/>
      <c r="J59" s="395" t="e">
        <f>IF(AND(Q59="",#REF!&gt;0,#REF!&lt;5),K59,)</f>
        <v>#REF!</v>
      </c>
      <c r="K59" s="393" t="str">
        <f>IF(D59="","ZZZ9",IF(AND(#REF!&gt;0,#REF!&lt;5),D59&amp;#REF!,D59&amp;"9"))</f>
        <v>ZZZ9</v>
      </c>
      <c r="L59" s="397">
        <f t="shared" si="0"/>
        <v>999</v>
      </c>
      <c r="M59" s="432">
        <f t="shared" si="1"/>
        <v>999</v>
      </c>
      <c r="N59" s="426"/>
      <c r="O59" s="105"/>
      <c r="P59" s="129">
        <f t="shared" si="2"/>
        <v>999</v>
      </c>
      <c r="Q59" s="105"/>
    </row>
    <row r="60" spans="1:17" s="11" customFormat="1" ht="18.899999999999999" customHeight="1" x14ac:dyDescent="0.25">
      <c r="A60" s="398">
        <v>54</v>
      </c>
      <c r="B60" s="103"/>
      <c r="C60" s="103"/>
      <c r="D60" s="104"/>
      <c r="E60" s="411"/>
      <c r="F60" s="105"/>
      <c r="G60" s="105"/>
      <c r="H60" s="625"/>
      <c r="I60" s="433"/>
      <c r="J60" s="395" t="e">
        <f>IF(AND(Q60="",#REF!&gt;0,#REF!&lt;5),K60,)</f>
        <v>#REF!</v>
      </c>
      <c r="K60" s="393" t="str">
        <f>IF(D60="","ZZZ9",IF(AND(#REF!&gt;0,#REF!&lt;5),D60&amp;#REF!,D60&amp;"9"))</f>
        <v>ZZZ9</v>
      </c>
      <c r="L60" s="397">
        <f t="shared" si="0"/>
        <v>999</v>
      </c>
      <c r="M60" s="432">
        <f t="shared" si="1"/>
        <v>999</v>
      </c>
      <c r="N60" s="426"/>
      <c r="O60" s="105"/>
      <c r="P60" s="129">
        <f t="shared" si="2"/>
        <v>999</v>
      </c>
      <c r="Q60" s="105"/>
    </row>
    <row r="61" spans="1:17" s="11" customFormat="1" ht="18.899999999999999" customHeight="1" x14ac:dyDescent="0.25">
      <c r="A61" s="398">
        <v>55</v>
      </c>
      <c r="B61" s="103"/>
      <c r="C61" s="103"/>
      <c r="D61" s="104"/>
      <c r="E61" s="411"/>
      <c r="F61" s="105"/>
      <c r="G61" s="105"/>
      <c r="H61" s="625"/>
      <c r="I61" s="433"/>
      <c r="J61" s="395" t="e">
        <f>IF(AND(Q61="",#REF!&gt;0,#REF!&lt;5),K61,)</f>
        <v>#REF!</v>
      </c>
      <c r="K61" s="393" t="str">
        <f>IF(D61="","ZZZ9",IF(AND(#REF!&gt;0,#REF!&lt;5),D61&amp;#REF!,D61&amp;"9"))</f>
        <v>ZZZ9</v>
      </c>
      <c r="L61" s="397">
        <f t="shared" si="0"/>
        <v>999</v>
      </c>
      <c r="M61" s="432">
        <f t="shared" si="1"/>
        <v>999</v>
      </c>
      <c r="N61" s="426"/>
      <c r="O61" s="105"/>
      <c r="P61" s="129">
        <f t="shared" si="2"/>
        <v>999</v>
      </c>
      <c r="Q61" s="105"/>
    </row>
    <row r="62" spans="1:17" s="11" customFormat="1" ht="18.899999999999999" customHeight="1" x14ac:dyDescent="0.25">
      <c r="A62" s="398">
        <v>56</v>
      </c>
      <c r="B62" s="103"/>
      <c r="C62" s="103"/>
      <c r="D62" s="104"/>
      <c r="E62" s="411"/>
      <c r="F62" s="105"/>
      <c r="G62" s="105"/>
      <c r="H62" s="625"/>
      <c r="I62" s="433"/>
      <c r="J62" s="395" t="e">
        <f>IF(AND(Q62="",#REF!&gt;0,#REF!&lt;5),K62,)</f>
        <v>#REF!</v>
      </c>
      <c r="K62" s="393" t="str">
        <f>IF(D62="","ZZZ9",IF(AND(#REF!&gt;0,#REF!&lt;5),D62&amp;#REF!,D62&amp;"9"))</f>
        <v>ZZZ9</v>
      </c>
      <c r="L62" s="397">
        <f t="shared" si="0"/>
        <v>999</v>
      </c>
      <c r="M62" s="432">
        <f t="shared" si="1"/>
        <v>999</v>
      </c>
      <c r="N62" s="426"/>
      <c r="O62" s="105"/>
      <c r="P62" s="129">
        <f t="shared" si="2"/>
        <v>999</v>
      </c>
      <c r="Q62" s="105"/>
    </row>
    <row r="63" spans="1:17" s="11" customFormat="1" ht="18.899999999999999" customHeight="1" x14ac:dyDescent="0.25">
      <c r="A63" s="398">
        <v>57</v>
      </c>
      <c r="B63" s="103"/>
      <c r="C63" s="103"/>
      <c r="D63" s="104"/>
      <c r="E63" s="411"/>
      <c r="F63" s="105"/>
      <c r="G63" s="105"/>
      <c r="H63" s="625"/>
      <c r="I63" s="433"/>
      <c r="J63" s="395" t="e">
        <f>IF(AND(Q63="",#REF!&gt;0,#REF!&lt;5),K63,)</f>
        <v>#REF!</v>
      </c>
      <c r="K63" s="393" t="str">
        <f>IF(D63="","ZZZ9",IF(AND(#REF!&gt;0,#REF!&lt;5),D63&amp;#REF!,D63&amp;"9"))</f>
        <v>ZZZ9</v>
      </c>
      <c r="L63" s="397">
        <f t="shared" si="0"/>
        <v>999</v>
      </c>
      <c r="M63" s="432">
        <f t="shared" si="1"/>
        <v>999</v>
      </c>
      <c r="N63" s="426"/>
      <c r="O63" s="105"/>
      <c r="P63" s="129">
        <f t="shared" si="2"/>
        <v>999</v>
      </c>
      <c r="Q63" s="105"/>
    </row>
    <row r="64" spans="1:17" s="11" customFormat="1" ht="18.899999999999999" customHeight="1" x14ac:dyDescent="0.25">
      <c r="A64" s="398">
        <v>58</v>
      </c>
      <c r="B64" s="103"/>
      <c r="C64" s="103"/>
      <c r="D64" s="104"/>
      <c r="E64" s="411"/>
      <c r="F64" s="105"/>
      <c r="G64" s="105"/>
      <c r="H64" s="625"/>
      <c r="I64" s="433"/>
      <c r="J64" s="395" t="e">
        <f>IF(AND(Q64="",#REF!&gt;0,#REF!&lt;5),K64,)</f>
        <v>#REF!</v>
      </c>
      <c r="K64" s="393" t="str">
        <f>IF(D64="","ZZZ9",IF(AND(#REF!&gt;0,#REF!&lt;5),D64&amp;#REF!,D64&amp;"9"))</f>
        <v>ZZZ9</v>
      </c>
      <c r="L64" s="397">
        <f t="shared" si="0"/>
        <v>999</v>
      </c>
      <c r="M64" s="432">
        <f t="shared" si="1"/>
        <v>999</v>
      </c>
      <c r="N64" s="426"/>
      <c r="O64" s="105"/>
      <c r="P64" s="129">
        <f t="shared" si="2"/>
        <v>999</v>
      </c>
      <c r="Q64" s="105"/>
    </row>
    <row r="65" spans="1:17" s="11" customFormat="1" ht="18.899999999999999" customHeight="1" x14ac:dyDescent="0.25">
      <c r="A65" s="398">
        <v>59</v>
      </c>
      <c r="B65" s="103"/>
      <c r="C65" s="103"/>
      <c r="D65" s="104"/>
      <c r="E65" s="411"/>
      <c r="F65" s="105"/>
      <c r="G65" s="105"/>
      <c r="H65" s="625"/>
      <c r="I65" s="433"/>
      <c r="J65" s="395" t="e">
        <f>IF(AND(Q65="",#REF!&gt;0,#REF!&lt;5),K65,)</f>
        <v>#REF!</v>
      </c>
      <c r="K65" s="393" t="str">
        <f>IF(D65="","ZZZ9",IF(AND(#REF!&gt;0,#REF!&lt;5),D65&amp;#REF!,D65&amp;"9"))</f>
        <v>ZZZ9</v>
      </c>
      <c r="L65" s="397">
        <f t="shared" si="0"/>
        <v>999</v>
      </c>
      <c r="M65" s="432">
        <f t="shared" si="1"/>
        <v>999</v>
      </c>
      <c r="N65" s="426"/>
      <c r="O65" s="105"/>
      <c r="P65" s="129">
        <f t="shared" si="2"/>
        <v>999</v>
      </c>
      <c r="Q65" s="105"/>
    </row>
    <row r="66" spans="1:17" s="11" customFormat="1" ht="18.899999999999999" customHeight="1" x14ac:dyDescent="0.25">
      <c r="A66" s="398">
        <v>60</v>
      </c>
      <c r="B66" s="103"/>
      <c r="C66" s="103"/>
      <c r="D66" s="104"/>
      <c r="E66" s="411"/>
      <c r="F66" s="105"/>
      <c r="G66" s="105"/>
      <c r="H66" s="625"/>
      <c r="I66" s="433"/>
      <c r="J66" s="395" t="e">
        <f>IF(AND(Q66="",#REF!&gt;0,#REF!&lt;5),K66,)</f>
        <v>#REF!</v>
      </c>
      <c r="K66" s="393" t="str">
        <f>IF(D66="","ZZZ9",IF(AND(#REF!&gt;0,#REF!&lt;5),D66&amp;#REF!,D66&amp;"9"))</f>
        <v>ZZZ9</v>
      </c>
      <c r="L66" s="397">
        <f t="shared" si="0"/>
        <v>999</v>
      </c>
      <c r="M66" s="432">
        <f t="shared" si="1"/>
        <v>999</v>
      </c>
      <c r="N66" s="426"/>
      <c r="O66" s="105"/>
      <c r="P66" s="129">
        <f t="shared" si="2"/>
        <v>999</v>
      </c>
      <c r="Q66" s="105"/>
    </row>
    <row r="67" spans="1:17" s="11" customFormat="1" ht="18.899999999999999" customHeight="1" x14ac:dyDescent="0.25">
      <c r="A67" s="398">
        <v>61</v>
      </c>
      <c r="B67" s="103"/>
      <c r="C67" s="103"/>
      <c r="D67" s="104"/>
      <c r="E67" s="411"/>
      <c r="F67" s="105"/>
      <c r="G67" s="105"/>
      <c r="H67" s="625"/>
      <c r="I67" s="433"/>
      <c r="J67" s="395" t="e">
        <f>IF(AND(Q67="",#REF!&gt;0,#REF!&lt;5),K67,)</f>
        <v>#REF!</v>
      </c>
      <c r="K67" s="393" t="str">
        <f>IF(D67="","ZZZ9",IF(AND(#REF!&gt;0,#REF!&lt;5),D67&amp;#REF!,D67&amp;"9"))</f>
        <v>ZZZ9</v>
      </c>
      <c r="L67" s="397">
        <f t="shared" si="0"/>
        <v>999</v>
      </c>
      <c r="M67" s="432">
        <f t="shared" si="1"/>
        <v>999</v>
      </c>
      <c r="N67" s="426"/>
      <c r="O67" s="105"/>
      <c r="P67" s="129">
        <f t="shared" si="2"/>
        <v>999</v>
      </c>
      <c r="Q67" s="105"/>
    </row>
    <row r="68" spans="1:17" s="11" customFormat="1" ht="18.899999999999999" customHeight="1" x14ac:dyDescent="0.25">
      <c r="A68" s="398">
        <v>62</v>
      </c>
      <c r="B68" s="103"/>
      <c r="C68" s="103"/>
      <c r="D68" s="104"/>
      <c r="E68" s="411"/>
      <c r="F68" s="105"/>
      <c r="G68" s="105"/>
      <c r="H68" s="625"/>
      <c r="I68" s="433"/>
      <c r="J68" s="395" t="e">
        <f>IF(AND(Q68="",#REF!&gt;0,#REF!&lt;5),K68,)</f>
        <v>#REF!</v>
      </c>
      <c r="K68" s="393" t="str">
        <f>IF(D68="","ZZZ9",IF(AND(#REF!&gt;0,#REF!&lt;5),D68&amp;#REF!,D68&amp;"9"))</f>
        <v>ZZZ9</v>
      </c>
      <c r="L68" s="397">
        <f t="shared" si="0"/>
        <v>999</v>
      </c>
      <c r="M68" s="432">
        <f t="shared" si="1"/>
        <v>999</v>
      </c>
      <c r="N68" s="426"/>
      <c r="O68" s="105"/>
      <c r="P68" s="129">
        <f t="shared" si="2"/>
        <v>999</v>
      </c>
      <c r="Q68" s="105"/>
    </row>
    <row r="69" spans="1:17" s="11" customFormat="1" ht="18.899999999999999" customHeight="1" x14ac:dyDescent="0.25">
      <c r="A69" s="398">
        <v>63</v>
      </c>
      <c r="B69" s="103"/>
      <c r="C69" s="103"/>
      <c r="D69" s="104"/>
      <c r="E69" s="411"/>
      <c r="F69" s="105"/>
      <c r="G69" s="105"/>
      <c r="H69" s="625"/>
      <c r="I69" s="433"/>
      <c r="J69" s="395" t="e">
        <f>IF(AND(Q69="",#REF!&gt;0,#REF!&lt;5),K69,)</f>
        <v>#REF!</v>
      </c>
      <c r="K69" s="393" t="str">
        <f>IF(D69="","ZZZ9",IF(AND(#REF!&gt;0,#REF!&lt;5),D69&amp;#REF!,D69&amp;"9"))</f>
        <v>ZZZ9</v>
      </c>
      <c r="L69" s="397">
        <f t="shared" si="0"/>
        <v>999</v>
      </c>
      <c r="M69" s="432">
        <f t="shared" si="1"/>
        <v>999</v>
      </c>
      <c r="N69" s="426"/>
      <c r="O69" s="105"/>
      <c r="P69" s="129">
        <f t="shared" si="2"/>
        <v>999</v>
      </c>
      <c r="Q69" s="105"/>
    </row>
    <row r="70" spans="1:17" s="11" customFormat="1" ht="18.899999999999999" customHeight="1" x14ac:dyDescent="0.25">
      <c r="A70" s="398">
        <v>64</v>
      </c>
      <c r="B70" s="103"/>
      <c r="C70" s="103"/>
      <c r="D70" s="104"/>
      <c r="E70" s="411"/>
      <c r="F70" s="105"/>
      <c r="G70" s="105"/>
      <c r="H70" s="625"/>
      <c r="I70" s="433"/>
      <c r="J70" s="395" t="e">
        <f>IF(AND(Q70="",#REF!&gt;0,#REF!&lt;5),K70,)</f>
        <v>#REF!</v>
      </c>
      <c r="K70" s="393" t="str">
        <f>IF(D70="","ZZZ9",IF(AND(#REF!&gt;0,#REF!&lt;5),D70&amp;#REF!,D70&amp;"9"))</f>
        <v>ZZZ9</v>
      </c>
      <c r="L70" s="397">
        <f t="shared" si="0"/>
        <v>999</v>
      </c>
      <c r="M70" s="432">
        <f t="shared" si="1"/>
        <v>999</v>
      </c>
      <c r="N70" s="426"/>
      <c r="O70" s="105"/>
      <c r="P70" s="129">
        <f t="shared" si="2"/>
        <v>999</v>
      </c>
      <c r="Q70" s="105"/>
    </row>
    <row r="71" spans="1:17" s="11" customFormat="1" ht="18.899999999999999" customHeight="1" x14ac:dyDescent="0.25">
      <c r="A71" s="398">
        <v>65</v>
      </c>
      <c r="B71" s="103"/>
      <c r="C71" s="103"/>
      <c r="D71" s="104"/>
      <c r="E71" s="411"/>
      <c r="F71" s="105"/>
      <c r="G71" s="105"/>
      <c r="H71" s="625"/>
      <c r="I71" s="433"/>
      <c r="J71" s="395" t="e">
        <f>IF(AND(Q71="",#REF!&gt;0,#REF!&lt;5),K71,)</f>
        <v>#REF!</v>
      </c>
      <c r="K71" s="393" t="str">
        <f>IF(D71="","ZZZ9",IF(AND(#REF!&gt;0,#REF!&lt;5),D71&amp;#REF!,D71&amp;"9"))</f>
        <v>ZZZ9</v>
      </c>
      <c r="L71" s="397">
        <f t="shared" si="0"/>
        <v>999</v>
      </c>
      <c r="M71" s="432">
        <f t="shared" si="1"/>
        <v>999</v>
      </c>
      <c r="N71" s="426"/>
      <c r="O71" s="105"/>
      <c r="P71" s="129">
        <f t="shared" si="2"/>
        <v>999</v>
      </c>
      <c r="Q71" s="105"/>
    </row>
    <row r="72" spans="1:17" s="11" customFormat="1" ht="18.899999999999999" customHeight="1" x14ac:dyDescent="0.25">
      <c r="A72" s="398">
        <v>66</v>
      </c>
      <c r="B72" s="103"/>
      <c r="C72" s="103"/>
      <c r="D72" s="104"/>
      <c r="E72" s="411"/>
      <c r="F72" s="105"/>
      <c r="G72" s="105"/>
      <c r="H72" s="625"/>
      <c r="I72" s="433"/>
      <c r="J72" s="395" t="e">
        <f>IF(AND(Q72="",#REF!&gt;0,#REF!&lt;5),K72,)</f>
        <v>#REF!</v>
      </c>
      <c r="K72" s="393" t="str">
        <f>IF(D72="","ZZZ9",IF(AND(#REF!&gt;0,#REF!&lt;5),D72&amp;#REF!,D72&amp;"9"))</f>
        <v>ZZZ9</v>
      </c>
      <c r="L72" s="397">
        <f t="shared" si="0"/>
        <v>999</v>
      </c>
      <c r="M72" s="432">
        <f t="shared" si="1"/>
        <v>999</v>
      </c>
      <c r="N72" s="426"/>
      <c r="O72" s="105"/>
      <c r="P72" s="129">
        <f t="shared" si="2"/>
        <v>999</v>
      </c>
      <c r="Q72" s="105"/>
    </row>
    <row r="73" spans="1:17" s="11" customFormat="1" ht="18.899999999999999" customHeight="1" x14ac:dyDescent="0.25">
      <c r="A73" s="398">
        <v>67</v>
      </c>
      <c r="B73" s="103"/>
      <c r="C73" s="103"/>
      <c r="D73" s="104"/>
      <c r="E73" s="411"/>
      <c r="F73" s="105"/>
      <c r="G73" s="105"/>
      <c r="H73" s="625"/>
      <c r="I73" s="433"/>
      <c r="J73" s="395" t="e">
        <f>IF(AND(Q73="",#REF!&gt;0,#REF!&lt;5),K73,)</f>
        <v>#REF!</v>
      </c>
      <c r="K73" s="393" t="str">
        <f>IF(D73="","ZZZ9",IF(AND(#REF!&gt;0,#REF!&lt;5),D73&amp;#REF!,D73&amp;"9"))</f>
        <v>ZZZ9</v>
      </c>
      <c r="L73" s="397">
        <f t="shared" si="0"/>
        <v>999</v>
      </c>
      <c r="M73" s="432">
        <f t="shared" si="1"/>
        <v>999</v>
      </c>
      <c r="N73" s="426"/>
      <c r="O73" s="105"/>
      <c r="P73" s="129">
        <f t="shared" si="2"/>
        <v>999</v>
      </c>
      <c r="Q73" s="105"/>
    </row>
    <row r="74" spans="1:17" s="11" customFormat="1" ht="18.899999999999999" customHeight="1" x14ac:dyDescent="0.25">
      <c r="A74" s="398">
        <v>68</v>
      </c>
      <c r="B74" s="103"/>
      <c r="C74" s="103"/>
      <c r="D74" s="104"/>
      <c r="E74" s="411"/>
      <c r="F74" s="105"/>
      <c r="G74" s="105"/>
      <c r="H74" s="625"/>
      <c r="I74" s="433"/>
      <c r="J74" s="395" t="e">
        <f>IF(AND(Q74="",#REF!&gt;0,#REF!&lt;5),K74,)</f>
        <v>#REF!</v>
      </c>
      <c r="K74" s="393" t="str">
        <f>IF(D74="","ZZZ9",IF(AND(#REF!&gt;0,#REF!&lt;5),D74&amp;#REF!,D74&amp;"9"))</f>
        <v>ZZZ9</v>
      </c>
      <c r="L74" s="397">
        <f t="shared" si="0"/>
        <v>999</v>
      </c>
      <c r="M74" s="432">
        <f t="shared" si="1"/>
        <v>999</v>
      </c>
      <c r="N74" s="426"/>
      <c r="O74" s="105"/>
      <c r="P74" s="129">
        <f t="shared" si="2"/>
        <v>999</v>
      </c>
      <c r="Q74" s="105"/>
    </row>
    <row r="75" spans="1:17" s="11" customFormat="1" ht="18.899999999999999" customHeight="1" x14ac:dyDescent="0.25">
      <c r="A75" s="398">
        <v>69</v>
      </c>
      <c r="B75" s="103"/>
      <c r="C75" s="103"/>
      <c r="D75" s="104"/>
      <c r="E75" s="411"/>
      <c r="F75" s="105"/>
      <c r="G75" s="105"/>
      <c r="H75" s="625"/>
      <c r="I75" s="433"/>
      <c r="J75" s="395" t="e">
        <f>IF(AND(Q75="",#REF!&gt;0,#REF!&lt;5),K75,)</f>
        <v>#REF!</v>
      </c>
      <c r="K75" s="393" t="str">
        <f>IF(D75="","ZZZ9",IF(AND(#REF!&gt;0,#REF!&lt;5),D75&amp;#REF!,D75&amp;"9"))</f>
        <v>ZZZ9</v>
      </c>
      <c r="L75" s="397">
        <f t="shared" si="0"/>
        <v>999</v>
      </c>
      <c r="M75" s="432">
        <f t="shared" si="1"/>
        <v>999</v>
      </c>
      <c r="N75" s="426"/>
      <c r="O75" s="105"/>
      <c r="P75" s="129">
        <f t="shared" si="2"/>
        <v>999</v>
      </c>
      <c r="Q75" s="105"/>
    </row>
    <row r="76" spans="1:17" s="11" customFormat="1" ht="18.899999999999999" customHeight="1" x14ac:dyDescent="0.25">
      <c r="A76" s="398">
        <v>70</v>
      </c>
      <c r="B76" s="103"/>
      <c r="C76" s="103"/>
      <c r="D76" s="104"/>
      <c r="E76" s="411"/>
      <c r="F76" s="105"/>
      <c r="G76" s="105"/>
      <c r="H76" s="625"/>
      <c r="I76" s="433"/>
      <c r="J76" s="395" t="e">
        <f>IF(AND(Q76="",#REF!&gt;0,#REF!&lt;5),K76,)</f>
        <v>#REF!</v>
      </c>
      <c r="K76" s="393" t="str">
        <f>IF(D76="","ZZZ9",IF(AND(#REF!&gt;0,#REF!&lt;5),D76&amp;#REF!,D76&amp;"9"))</f>
        <v>ZZZ9</v>
      </c>
      <c r="L76" s="397">
        <f t="shared" si="0"/>
        <v>999</v>
      </c>
      <c r="M76" s="432">
        <f t="shared" si="1"/>
        <v>999</v>
      </c>
      <c r="N76" s="426"/>
      <c r="O76" s="105"/>
      <c r="P76" s="129">
        <f t="shared" si="2"/>
        <v>999</v>
      </c>
      <c r="Q76" s="105"/>
    </row>
    <row r="77" spans="1:17" s="11" customFormat="1" ht="18.899999999999999" customHeight="1" x14ac:dyDescent="0.25">
      <c r="A77" s="398">
        <v>71</v>
      </c>
      <c r="B77" s="103"/>
      <c r="C77" s="103"/>
      <c r="D77" s="104"/>
      <c r="E77" s="411"/>
      <c r="F77" s="105"/>
      <c r="G77" s="105"/>
      <c r="H77" s="625"/>
      <c r="I77" s="433"/>
      <c r="J77" s="395" t="e">
        <f>IF(AND(Q77="",#REF!&gt;0,#REF!&lt;5),K77,)</f>
        <v>#REF!</v>
      </c>
      <c r="K77" s="393" t="str">
        <f>IF(D77="","ZZZ9",IF(AND(#REF!&gt;0,#REF!&lt;5),D77&amp;#REF!,D77&amp;"9"))</f>
        <v>ZZZ9</v>
      </c>
      <c r="L77" s="397">
        <f t="shared" si="0"/>
        <v>999</v>
      </c>
      <c r="M77" s="432">
        <f t="shared" si="1"/>
        <v>999</v>
      </c>
      <c r="N77" s="426"/>
      <c r="O77" s="105"/>
      <c r="P77" s="129">
        <f t="shared" si="2"/>
        <v>999</v>
      </c>
      <c r="Q77" s="105"/>
    </row>
    <row r="78" spans="1:17" s="11" customFormat="1" ht="18.899999999999999" customHeight="1" x14ac:dyDescent="0.25">
      <c r="A78" s="398">
        <v>72</v>
      </c>
      <c r="B78" s="103"/>
      <c r="C78" s="103"/>
      <c r="D78" s="104"/>
      <c r="E78" s="411"/>
      <c r="F78" s="105"/>
      <c r="G78" s="105"/>
      <c r="H78" s="625"/>
      <c r="I78" s="433"/>
      <c r="J78" s="395" t="e">
        <f>IF(AND(Q78="",#REF!&gt;0,#REF!&lt;5),K78,)</f>
        <v>#REF!</v>
      </c>
      <c r="K78" s="393" t="str">
        <f>IF(D78="","ZZZ9",IF(AND(#REF!&gt;0,#REF!&lt;5),D78&amp;#REF!,D78&amp;"9"))</f>
        <v>ZZZ9</v>
      </c>
      <c r="L78" s="397">
        <f t="shared" si="0"/>
        <v>999</v>
      </c>
      <c r="M78" s="432">
        <f t="shared" si="1"/>
        <v>999</v>
      </c>
      <c r="N78" s="426"/>
      <c r="O78" s="105"/>
      <c r="P78" s="129">
        <f t="shared" si="2"/>
        <v>999</v>
      </c>
      <c r="Q78" s="105"/>
    </row>
    <row r="79" spans="1:17" s="11" customFormat="1" ht="18.899999999999999" customHeight="1" x14ac:dyDescent="0.25">
      <c r="A79" s="398">
        <v>73</v>
      </c>
      <c r="B79" s="103"/>
      <c r="C79" s="103"/>
      <c r="D79" s="104"/>
      <c r="E79" s="411"/>
      <c r="F79" s="105"/>
      <c r="G79" s="105"/>
      <c r="H79" s="625"/>
      <c r="I79" s="433"/>
      <c r="J79" s="395" t="e">
        <f>IF(AND(Q79="",#REF!&gt;0,#REF!&lt;5),K79,)</f>
        <v>#REF!</v>
      </c>
      <c r="K79" s="393" t="str">
        <f>IF(D79="","ZZZ9",IF(AND(#REF!&gt;0,#REF!&lt;5),D79&amp;#REF!,D79&amp;"9"))</f>
        <v>ZZZ9</v>
      </c>
      <c r="L79" s="397">
        <f t="shared" si="0"/>
        <v>999</v>
      </c>
      <c r="M79" s="432">
        <f t="shared" si="1"/>
        <v>999</v>
      </c>
      <c r="N79" s="426"/>
      <c r="O79" s="105"/>
      <c r="P79" s="129">
        <f t="shared" si="2"/>
        <v>999</v>
      </c>
      <c r="Q79" s="105"/>
    </row>
    <row r="80" spans="1:17" s="11" customFormat="1" ht="18.899999999999999" customHeight="1" x14ac:dyDescent="0.25">
      <c r="A80" s="398">
        <v>74</v>
      </c>
      <c r="B80" s="103"/>
      <c r="C80" s="103"/>
      <c r="D80" s="104"/>
      <c r="E80" s="411"/>
      <c r="F80" s="105"/>
      <c r="G80" s="105"/>
      <c r="H80" s="625"/>
      <c r="I80" s="433"/>
      <c r="J80" s="395" t="e">
        <f>IF(AND(Q80="",#REF!&gt;0,#REF!&lt;5),K80,)</f>
        <v>#REF!</v>
      </c>
      <c r="K80" s="393" t="str">
        <f>IF(D80="","ZZZ9",IF(AND(#REF!&gt;0,#REF!&lt;5),D80&amp;#REF!,D80&amp;"9"))</f>
        <v>ZZZ9</v>
      </c>
      <c r="L80" s="397">
        <f t="shared" si="0"/>
        <v>999</v>
      </c>
      <c r="M80" s="432">
        <f t="shared" si="1"/>
        <v>999</v>
      </c>
      <c r="N80" s="426"/>
      <c r="O80" s="105"/>
      <c r="P80" s="129">
        <f t="shared" si="2"/>
        <v>999</v>
      </c>
      <c r="Q80" s="105"/>
    </row>
    <row r="81" spans="1:17" s="11" customFormat="1" ht="18.899999999999999" customHeight="1" x14ac:dyDescent="0.25">
      <c r="A81" s="398">
        <v>75</v>
      </c>
      <c r="B81" s="103"/>
      <c r="C81" s="103"/>
      <c r="D81" s="104"/>
      <c r="E81" s="411"/>
      <c r="F81" s="105"/>
      <c r="G81" s="105"/>
      <c r="H81" s="625"/>
      <c r="I81" s="433"/>
      <c r="J81" s="395" t="e">
        <f>IF(AND(Q81="",#REF!&gt;0,#REF!&lt;5),K81,)</f>
        <v>#REF!</v>
      </c>
      <c r="K81" s="393" t="str">
        <f>IF(D81="","ZZZ9",IF(AND(#REF!&gt;0,#REF!&lt;5),D81&amp;#REF!,D81&amp;"9"))</f>
        <v>ZZZ9</v>
      </c>
      <c r="L81" s="397">
        <f t="shared" si="0"/>
        <v>999</v>
      </c>
      <c r="M81" s="432">
        <f t="shared" si="1"/>
        <v>999</v>
      </c>
      <c r="N81" s="426"/>
      <c r="O81" s="105"/>
      <c r="P81" s="129">
        <f t="shared" si="2"/>
        <v>999</v>
      </c>
      <c r="Q81" s="105"/>
    </row>
    <row r="82" spans="1:17" s="11" customFormat="1" ht="18.899999999999999" customHeight="1" x14ac:dyDescent="0.25">
      <c r="A82" s="398">
        <v>76</v>
      </c>
      <c r="B82" s="103"/>
      <c r="C82" s="103"/>
      <c r="D82" s="104"/>
      <c r="E82" s="411"/>
      <c r="F82" s="105"/>
      <c r="G82" s="105"/>
      <c r="H82" s="625"/>
      <c r="I82" s="433"/>
      <c r="J82" s="395" t="e">
        <f>IF(AND(Q82="",#REF!&gt;0,#REF!&lt;5),K82,)</f>
        <v>#REF!</v>
      </c>
      <c r="K82" s="393" t="str">
        <f>IF(D82="","ZZZ9",IF(AND(#REF!&gt;0,#REF!&lt;5),D82&amp;#REF!,D82&amp;"9"))</f>
        <v>ZZZ9</v>
      </c>
      <c r="L82" s="397">
        <f t="shared" si="0"/>
        <v>999</v>
      </c>
      <c r="M82" s="432">
        <f t="shared" si="1"/>
        <v>999</v>
      </c>
      <c r="N82" s="426"/>
      <c r="O82" s="105"/>
      <c r="P82" s="129">
        <f t="shared" si="2"/>
        <v>999</v>
      </c>
      <c r="Q82" s="105"/>
    </row>
    <row r="83" spans="1:17" s="11" customFormat="1" ht="18.899999999999999" customHeight="1" x14ac:dyDescent="0.25">
      <c r="A83" s="398">
        <v>77</v>
      </c>
      <c r="B83" s="103"/>
      <c r="C83" s="103"/>
      <c r="D83" s="104"/>
      <c r="E83" s="411"/>
      <c r="F83" s="105"/>
      <c r="G83" s="105"/>
      <c r="H83" s="625"/>
      <c r="I83" s="433"/>
      <c r="J83" s="395" t="e">
        <f>IF(AND(Q83="",#REF!&gt;0,#REF!&lt;5),K83,)</f>
        <v>#REF!</v>
      </c>
      <c r="K83" s="393" t="str">
        <f>IF(D83="","ZZZ9",IF(AND(#REF!&gt;0,#REF!&lt;5),D83&amp;#REF!,D83&amp;"9"))</f>
        <v>ZZZ9</v>
      </c>
      <c r="L83" s="397">
        <f t="shared" si="0"/>
        <v>999</v>
      </c>
      <c r="M83" s="432">
        <f t="shared" si="1"/>
        <v>999</v>
      </c>
      <c r="N83" s="426"/>
      <c r="O83" s="105"/>
      <c r="P83" s="129">
        <f t="shared" si="2"/>
        <v>999</v>
      </c>
      <c r="Q83" s="105"/>
    </row>
    <row r="84" spans="1:17" s="11" customFormat="1" ht="18.899999999999999" customHeight="1" x14ac:dyDescent="0.25">
      <c r="A84" s="398">
        <v>78</v>
      </c>
      <c r="B84" s="103"/>
      <c r="C84" s="103"/>
      <c r="D84" s="104"/>
      <c r="E84" s="411"/>
      <c r="F84" s="105"/>
      <c r="G84" s="105"/>
      <c r="H84" s="625"/>
      <c r="I84" s="433"/>
      <c r="J84" s="395" t="e">
        <f>IF(AND(Q84="",#REF!&gt;0,#REF!&lt;5),K84,)</f>
        <v>#REF!</v>
      </c>
      <c r="K84" s="393" t="str">
        <f>IF(D84="","ZZZ9",IF(AND(#REF!&gt;0,#REF!&lt;5),D84&amp;#REF!,D84&amp;"9"))</f>
        <v>ZZZ9</v>
      </c>
      <c r="L84" s="397">
        <f t="shared" si="0"/>
        <v>999</v>
      </c>
      <c r="M84" s="432">
        <f t="shared" si="1"/>
        <v>999</v>
      </c>
      <c r="N84" s="426"/>
      <c r="O84" s="105"/>
      <c r="P84" s="129">
        <f t="shared" si="2"/>
        <v>999</v>
      </c>
      <c r="Q84" s="105"/>
    </row>
    <row r="85" spans="1:17" s="11" customFormat="1" ht="18.899999999999999" customHeight="1" x14ac:dyDescent="0.25">
      <c r="A85" s="398">
        <v>79</v>
      </c>
      <c r="B85" s="103"/>
      <c r="C85" s="103"/>
      <c r="D85" s="104"/>
      <c r="E85" s="411"/>
      <c r="F85" s="105"/>
      <c r="G85" s="105"/>
      <c r="H85" s="625"/>
      <c r="I85" s="433"/>
      <c r="J85" s="395" t="e">
        <f>IF(AND(Q85="",#REF!&gt;0,#REF!&lt;5),K85,)</f>
        <v>#REF!</v>
      </c>
      <c r="K85" s="393" t="str">
        <f>IF(D85="","ZZZ9",IF(AND(#REF!&gt;0,#REF!&lt;5),D85&amp;#REF!,D85&amp;"9"))</f>
        <v>ZZZ9</v>
      </c>
      <c r="L85" s="397">
        <f t="shared" si="0"/>
        <v>999</v>
      </c>
      <c r="M85" s="432">
        <f t="shared" si="1"/>
        <v>999</v>
      </c>
      <c r="N85" s="426"/>
      <c r="O85" s="105"/>
      <c r="P85" s="129">
        <f t="shared" si="2"/>
        <v>999</v>
      </c>
      <c r="Q85" s="105"/>
    </row>
    <row r="86" spans="1:17" s="11" customFormat="1" ht="18.899999999999999" customHeight="1" x14ac:dyDescent="0.25">
      <c r="A86" s="398">
        <v>80</v>
      </c>
      <c r="B86" s="103"/>
      <c r="C86" s="103"/>
      <c r="D86" s="104"/>
      <c r="E86" s="411"/>
      <c r="F86" s="105"/>
      <c r="G86" s="105"/>
      <c r="H86" s="625"/>
      <c r="I86" s="433"/>
      <c r="J86" s="395" t="e">
        <f>IF(AND(Q86="",#REF!&gt;0,#REF!&lt;5),K86,)</f>
        <v>#REF!</v>
      </c>
      <c r="K86" s="393" t="str">
        <f>IF(D86="","ZZZ9",IF(AND(#REF!&gt;0,#REF!&lt;5),D86&amp;#REF!,D86&amp;"9"))</f>
        <v>ZZZ9</v>
      </c>
      <c r="L86" s="397">
        <f t="shared" si="0"/>
        <v>999</v>
      </c>
      <c r="M86" s="432">
        <f t="shared" si="1"/>
        <v>999</v>
      </c>
      <c r="N86" s="426"/>
      <c r="O86" s="105"/>
      <c r="P86" s="129">
        <f t="shared" si="2"/>
        <v>999</v>
      </c>
      <c r="Q86" s="105"/>
    </row>
    <row r="87" spans="1:17" s="11" customFormat="1" ht="18.899999999999999" customHeight="1" x14ac:dyDescent="0.25">
      <c r="A87" s="398">
        <v>81</v>
      </c>
      <c r="B87" s="103"/>
      <c r="C87" s="103"/>
      <c r="D87" s="104"/>
      <c r="E87" s="411"/>
      <c r="F87" s="105"/>
      <c r="G87" s="105"/>
      <c r="H87" s="625"/>
      <c r="I87" s="433"/>
      <c r="J87" s="395" t="e">
        <f>IF(AND(Q87="",#REF!&gt;0,#REF!&lt;5),K87,)</f>
        <v>#REF!</v>
      </c>
      <c r="K87" s="393" t="str">
        <f>IF(D87="","ZZZ9",IF(AND(#REF!&gt;0,#REF!&lt;5),D87&amp;#REF!,D87&amp;"9"))</f>
        <v>ZZZ9</v>
      </c>
      <c r="L87" s="397">
        <f t="shared" si="0"/>
        <v>999</v>
      </c>
      <c r="M87" s="432">
        <f t="shared" si="1"/>
        <v>999</v>
      </c>
      <c r="N87" s="426"/>
      <c r="O87" s="105"/>
      <c r="P87" s="129">
        <f t="shared" si="2"/>
        <v>999</v>
      </c>
      <c r="Q87" s="105"/>
    </row>
    <row r="88" spans="1:17" s="11" customFormat="1" ht="18.899999999999999" customHeight="1" x14ac:dyDescent="0.25">
      <c r="A88" s="398">
        <v>82</v>
      </c>
      <c r="B88" s="103"/>
      <c r="C88" s="103"/>
      <c r="D88" s="104"/>
      <c r="E88" s="411"/>
      <c r="F88" s="105"/>
      <c r="G88" s="105"/>
      <c r="H88" s="625"/>
      <c r="I88" s="433"/>
      <c r="J88" s="395" t="e">
        <f>IF(AND(Q88="",#REF!&gt;0,#REF!&lt;5),K88,)</f>
        <v>#REF!</v>
      </c>
      <c r="K88" s="393" t="str">
        <f>IF(D88="","ZZZ9",IF(AND(#REF!&gt;0,#REF!&lt;5),D88&amp;#REF!,D88&amp;"9"))</f>
        <v>ZZZ9</v>
      </c>
      <c r="L88" s="397">
        <f t="shared" si="0"/>
        <v>999</v>
      </c>
      <c r="M88" s="432">
        <f t="shared" si="1"/>
        <v>999</v>
      </c>
      <c r="N88" s="426"/>
      <c r="O88" s="105"/>
      <c r="P88" s="129">
        <f t="shared" si="2"/>
        <v>999</v>
      </c>
      <c r="Q88" s="105"/>
    </row>
    <row r="89" spans="1:17" s="11" customFormat="1" ht="18.899999999999999" customHeight="1" x14ac:dyDescent="0.25">
      <c r="A89" s="398">
        <v>83</v>
      </c>
      <c r="B89" s="103"/>
      <c r="C89" s="103"/>
      <c r="D89" s="104"/>
      <c r="E89" s="411"/>
      <c r="F89" s="105"/>
      <c r="G89" s="105"/>
      <c r="H89" s="625"/>
      <c r="I89" s="433"/>
      <c r="J89" s="395" t="e">
        <f>IF(AND(Q89="",#REF!&gt;0,#REF!&lt;5),K89,)</f>
        <v>#REF!</v>
      </c>
      <c r="K89" s="393" t="str">
        <f>IF(D89="","ZZZ9",IF(AND(#REF!&gt;0,#REF!&lt;5),D89&amp;#REF!,D89&amp;"9"))</f>
        <v>ZZZ9</v>
      </c>
      <c r="L89" s="397">
        <f t="shared" si="0"/>
        <v>999</v>
      </c>
      <c r="M89" s="432">
        <f t="shared" si="1"/>
        <v>999</v>
      </c>
      <c r="N89" s="426"/>
      <c r="O89" s="105"/>
      <c r="P89" s="129">
        <f t="shared" si="2"/>
        <v>999</v>
      </c>
      <c r="Q89" s="105"/>
    </row>
    <row r="90" spans="1:17" s="11" customFormat="1" ht="18.899999999999999" customHeight="1" x14ac:dyDescent="0.25">
      <c r="A90" s="398">
        <v>84</v>
      </c>
      <c r="B90" s="103"/>
      <c r="C90" s="103"/>
      <c r="D90" s="104"/>
      <c r="E90" s="411"/>
      <c r="F90" s="105"/>
      <c r="G90" s="105"/>
      <c r="H90" s="625"/>
      <c r="I90" s="433"/>
      <c r="J90" s="395" t="e">
        <f>IF(AND(Q90="",#REF!&gt;0,#REF!&lt;5),K90,)</f>
        <v>#REF!</v>
      </c>
      <c r="K90" s="393" t="str">
        <f>IF(D90="","ZZZ9",IF(AND(#REF!&gt;0,#REF!&lt;5),D90&amp;#REF!,D90&amp;"9"))</f>
        <v>ZZZ9</v>
      </c>
      <c r="L90" s="397">
        <f t="shared" si="0"/>
        <v>999</v>
      </c>
      <c r="M90" s="432">
        <f t="shared" si="1"/>
        <v>999</v>
      </c>
      <c r="N90" s="426"/>
      <c r="O90" s="105"/>
      <c r="P90" s="129">
        <f t="shared" si="2"/>
        <v>999</v>
      </c>
      <c r="Q90" s="105"/>
    </row>
    <row r="91" spans="1:17" s="11" customFormat="1" ht="18.899999999999999" customHeight="1" x14ac:dyDescent="0.25">
      <c r="A91" s="398">
        <v>85</v>
      </c>
      <c r="B91" s="103"/>
      <c r="C91" s="103"/>
      <c r="D91" s="104"/>
      <c r="E91" s="411"/>
      <c r="F91" s="105"/>
      <c r="G91" s="105"/>
      <c r="H91" s="625"/>
      <c r="I91" s="433"/>
      <c r="J91" s="395" t="e">
        <f>IF(AND(Q91="",#REF!&gt;0,#REF!&lt;5),K91,)</f>
        <v>#REF!</v>
      </c>
      <c r="K91" s="393" t="str">
        <f>IF(D91="","ZZZ9",IF(AND(#REF!&gt;0,#REF!&lt;5),D91&amp;#REF!,D91&amp;"9"))</f>
        <v>ZZZ9</v>
      </c>
      <c r="L91" s="397">
        <f t="shared" si="0"/>
        <v>999</v>
      </c>
      <c r="M91" s="432">
        <f t="shared" si="1"/>
        <v>999</v>
      </c>
      <c r="N91" s="426"/>
      <c r="O91" s="105"/>
      <c r="P91" s="129">
        <f t="shared" si="2"/>
        <v>999</v>
      </c>
      <c r="Q91" s="105"/>
    </row>
    <row r="92" spans="1:17" s="11" customFormat="1" ht="18.899999999999999" customHeight="1" x14ac:dyDescent="0.25">
      <c r="A92" s="398">
        <v>86</v>
      </c>
      <c r="B92" s="103"/>
      <c r="C92" s="103"/>
      <c r="D92" s="104"/>
      <c r="E92" s="411"/>
      <c r="F92" s="105"/>
      <c r="G92" s="105"/>
      <c r="H92" s="625"/>
      <c r="I92" s="433"/>
      <c r="J92" s="395" t="e">
        <f>IF(AND(Q92="",#REF!&gt;0,#REF!&lt;5),K92,)</f>
        <v>#REF!</v>
      </c>
      <c r="K92" s="393" t="str">
        <f>IF(D92="","ZZZ9",IF(AND(#REF!&gt;0,#REF!&lt;5),D92&amp;#REF!,D92&amp;"9"))</f>
        <v>ZZZ9</v>
      </c>
      <c r="L92" s="397">
        <f t="shared" si="0"/>
        <v>999</v>
      </c>
      <c r="M92" s="432">
        <f t="shared" si="1"/>
        <v>999</v>
      </c>
      <c r="N92" s="426"/>
      <c r="O92" s="105"/>
      <c r="P92" s="129">
        <f t="shared" si="2"/>
        <v>999</v>
      </c>
      <c r="Q92" s="105"/>
    </row>
    <row r="93" spans="1:17" s="11" customFormat="1" ht="18.899999999999999" customHeight="1" x14ac:dyDescent="0.25">
      <c r="A93" s="398">
        <v>87</v>
      </c>
      <c r="B93" s="103"/>
      <c r="C93" s="103"/>
      <c r="D93" s="104"/>
      <c r="E93" s="411"/>
      <c r="F93" s="105"/>
      <c r="G93" s="105"/>
      <c r="H93" s="625"/>
      <c r="I93" s="433"/>
      <c r="J93" s="395" t="e">
        <f>IF(AND(Q93="",#REF!&gt;0,#REF!&lt;5),K93,)</f>
        <v>#REF!</v>
      </c>
      <c r="K93" s="393" t="str">
        <f>IF(D93="","ZZZ9",IF(AND(#REF!&gt;0,#REF!&lt;5),D93&amp;#REF!,D93&amp;"9"))</f>
        <v>ZZZ9</v>
      </c>
      <c r="L93" s="397">
        <f t="shared" si="0"/>
        <v>999</v>
      </c>
      <c r="M93" s="432">
        <f t="shared" si="1"/>
        <v>999</v>
      </c>
      <c r="N93" s="426"/>
      <c r="O93" s="105"/>
      <c r="P93" s="129">
        <f t="shared" si="2"/>
        <v>999</v>
      </c>
      <c r="Q93" s="105"/>
    </row>
    <row r="94" spans="1:17" s="11" customFormat="1" ht="18.899999999999999" customHeight="1" x14ac:dyDescent="0.25">
      <c r="A94" s="398">
        <v>88</v>
      </c>
      <c r="B94" s="103"/>
      <c r="C94" s="103"/>
      <c r="D94" s="104"/>
      <c r="E94" s="411"/>
      <c r="F94" s="105"/>
      <c r="G94" s="105"/>
      <c r="H94" s="625"/>
      <c r="I94" s="433"/>
      <c r="J94" s="395" t="e">
        <f>IF(AND(Q94="",#REF!&gt;0,#REF!&lt;5),K94,)</f>
        <v>#REF!</v>
      </c>
      <c r="K94" s="393" t="str">
        <f>IF(D94="","ZZZ9",IF(AND(#REF!&gt;0,#REF!&lt;5),D94&amp;#REF!,D94&amp;"9"))</f>
        <v>ZZZ9</v>
      </c>
      <c r="L94" s="397">
        <f t="shared" si="0"/>
        <v>999</v>
      </c>
      <c r="M94" s="432">
        <f t="shared" si="1"/>
        <v>999</v>
      </c>
      <c r="N94" s="426"/>
      <c r="O94" s="105"/>
      <c r="P94" s="129">
        <f t="shared" si="2"/>
        <v>999</v>
      </c>
      <c r="Q94" s="105"/>
    </row>
    <row r="95" spans="1:17" s="11" customFormat="1" ht="18.899999999999999" customHeight="1" x14ac:dyDescent="0.25">
      <c r="A95" s="398">
        <v>89</v>
      </c>
      <c r="B95" s="103"/>
      <c r="C95" s="103"/>
      <c r="D95" s="104"/>
      <c r="E95" s="411"/>
      <c r="F95" s="105"/>
      <c r="G95" s="105"/>
      <c r="H95" s="625"/>
      <c r="I95" s="433"/>
      <c r="J95" s="395" t="e">
        <f>IF(AND(Q95="",#REF!&gt;0,#REF!&lt;5),K95,)</f>
        <v>#REF!</v>
      </c>
      <c r="K95" s="393" t="str">
        <f>IF(D95="","ZZZ9",IF(AND(#REF!&gt;0,#REF!&lt;5),D95&amp;#REF!,D95&amp;"9"))</f>
        <v>ZZZ9</v>
      </c>
      <c r="L95" s="397">
        <f t="shared" si="0"/>
        <v>999</v>
      </c>
      <c r="M95" s="432">
        <f t="shared" si="1"/>
        <v>999</v>
      </c>
      <c r="N95" s="426"/>
      <c r="O95" s="105"/>
      <c r="P95" s="129">
        <f t="shared" si="2"/>
        <v>999</v>
      </c>
      <c r="Q95" s="105"/>
    </row>
    <row r="96" spans="1:17" s="11" customFormat="1" ht="18.899999999999999" customHeight="1" x14ac:dyDescent="0.25">
      <c r="A96" s="398">
        <v>90</v>
      </c>
      <c r="B96" s="103"/>
      <c r="C96" s="103"/>
      <c r="D96" s="104"/>
      <c r="E96" s="411"/>
      <c r="F96" s="105"/>
      <c r="G96" s="105"/>
      <c r="H96" s="625"/>
      <c r="I96" s="433"/>
      <c r="J96" s="395" t="e">
        <f>IF(AND(Q96="",#REF!&gt;0,#REF!&lt;5),K96,)</f>
        <v>#REF!</v>
      </c>
      <c r="K96" s="393" t="str">
        <f>IF(D96="","ZZZ9",IF(AND(#REF!&gt;0,#REF!&lt;5),D96&amp;#REF!,D96&amp;"9"))</f>
        <v>ZZZ9</v>
      </c>
      <c r="L96" s="397">
        <f t="shared" si="0"/>
        <v>999</v>
      </c>
      <c r="M96" s="432">
        <f t="shared" si="1"/>
        <v>999</v>
      </c>
      <c r="N96" s="426"/>
      <c r="O96" s="105"/>
      <c r="P96" s="129">
        <f t="shared" si="2"/>
        <v>999</v>
      </c>
      <c r="Q96" s="105"/>
    </row>
    <row r="97" spans="1:17" s="11" customFormat="1" ht="18.899999999999999" customHeight="1" x14ac:dyDescent="0.25">
      <c r="A97" s="398">
        <v>91</v>
      </c>
      <c r="B97" s="103"/>
      <c r="C97" s="103"/>
      <c r="D97" s="104"/>
      <c r="E97" s="411"/>
      <c r="F97" s="105"/>
      <c r="G97" s="105"/>
      <c r="H97" s="625"/>
      <c r="I97" s="433"/>
      <c r="J97" s="395" t="e">
        <f>IF(AND(Q97="",#REF!&gt;0,#REF!&lt;5),K97,)</f>
        <v>#REF!</v>
      </c>
      <c r="K97" s="393" t="str">
        <f>IF(D97="","ZZZ9",IF(AND(#REF!&gt;0,#REF!&lt;5),D97&amp;#REF!,D97&amp;"9"))</f>
        <v>ZZZ9</v>
      </c>
      <c r="L97" s="397">
        <f t="shared" si="0"/>
        <v>999</v>
      </c>
      <c r="M97" s="432">
        <f t="shared" si="1"/>
        <v>999</v>
      </c>
      <c r="N97" s="426"/>
      <c r="O97" s="105"/>
      <c r="P97" s="129">
        <f t="shared" si="2"/>
        <v>999</v>
      </c>
      <c r="Q97" s="105"/>
    </row>
    <row r="98" spans="1:17" s="11" customFormat="1" ht="18.899999999999999" customHeight="1" x14ac:dyDescent="0.25">
      <c r="A98" s="398">
        <v>92</v>
      </c>
      <c r="B98" s="103"/>
      <c r="C98" s="103"/>
      <c r="D98" s="104"/>
      <c r="E98" s="411"/>
      <c r="F98" s="105"/>
      <c r="G98" s="105"/>
      <c r="H98" s="625"/>
      <c r="I98" s="433"/>
      <c r="J98" s="395" t="e">
        <f>IF(AND(Q98="",#REF!&gt;0,#REF!&lt;5),K98,)</f>
        <v>#REF!</v>
      </c>
      <c r="K98" s="393" t="str">
        <f>IF(D98="","ZZZ9",IF(AND(#REF!&gt;0,#REF!&lt;5),D98&amp;#REF!,D98&amp;"9"))</f>
        <v>ZZZ9</v>
      </c>
      <c r="L98" s="397">
        <f t="shared" si="0"/>
        <v>999</v>
      </c>
      <c r="M98" s="432">
        <f t="shared" si="1"/>
        <v>999</v>
      </c>
      <c r="N98" s="426"/>
      <c r="O98" s="105"/>
      <c r="P98" s="129">
        <f t="shared" si="2"/>
        <v>999</v>
      </c>
      <c r="Q98" s="105"/>
    </row>
    <row r="99" spans="1:17" s="11" customFormat="1" ht="18.899999999999999" customHeight="1" x14ac:dyDescent="0.25">
      <c r="A99" s="398">
        <v>93</v>
      </c>
      <c r="B99" s="103"/>
      <c r="C99" s="103"/>
      <c r="D99" s="104"/>
      <c r="E99" s="411"/>
      <c r="F99" s="105"/>
      <c r="G99" s="105"/>
      <c r="H99" s="625"/>
      <c r="I99" s="433"/>
      <c r="J99" s="395" t="e">
        <f>IF(AND(Q99="",#REF!&gt;0,#REF!&lt;5),K99,)</f>
        <v>#REF!</v>
      </c>
      <c r="K99" s="393" t="str">
        <f>IF(D99="","ZZZ9",IF(AND(#REF!&gt;0,#REF!&lt;5),D99&amp;#REF!,D99&amp;"9"))</f>
        <v>ZZZ9</v>
      </c>
      <c r="L99" s="397">
        <f t="shared" si="0"/>
        <v>999</v>
      </c>
      <c r="M99" s="432">
        <f t="shared" si="1"/>
        <v>999</v>
      </c>
      <c r="N99" s="426"/>
      <c r="O99" s="105"/>
      <c r="P99" s="129">
        <f t="shared" si="2"/>
        <v>999</v>
      </c>
      <c r="Q99" s="105"/>
    </row>
    <row r="100" spans="1:17" s="11" customFormat="1" ht="18.899999999999999" customHeight="1" x14ac:dyDescent="0.25">
      <c r="A100" s="398">
        <v>94</v>
      </c>
      <c r="B100" s="103"/>
      <c r="C100" s="103"/>
      <c r="D100" s="104"/>
      <c r="E100" s="411"/>
      <c r="F100" s="105"/>
      <c r="G100" s="105"/>
      <c r="H100" s="625"/>
      <c r="I100" s="433"/>
      <c r="J100" s="395" t="e">
        <f>IF(AND(Q100="",#REF!&gt;0,#REF!&lt;5),K100,)</f>
        <v>#REF!</v>
      </c>
      <c r="K100" s="393" t="str">
        <f>IF(D100="","ZZZ9",IF(AND(#REF!&gt;0,#REF!&lt;5),D100&amp;#REF!,D100&amp;"9"))</f>
        <v>ZZZ9</v>
      </c>
      <c r="L100" s="397">
        <f t="shared" si="0"/>
        <v>999</v>
      </c>
      <c r="M100" s="432">
        <f t="shared" si="1"/>
        <v>999</v>
      </c>
      <c r="N100" s="426"/>
      <c r="O100" s="105"/>
      <c r="P100" s="129">
        <f t="shared" si="2"/>
        <v>999</v>
      </c>
      <c r="Q100" s="105"/>
    </row>
    <row r="101" spans="1:17" s="11" customFormat="1" ht="18.899999999999999" customHeight="1" x14ac:dyDescent="0.25">
      <c r="A101" s="398">
        <v>95</v>
      </c>
      <c r="B101" s="103"/>
      <c r="C101" s="103"/>
      <c r="D101" s="104"/>
      <c r="E101" s="411"/>
      <c r="F101" s="105"/>
      <c r="G101" s="105"/>
      <c r="H101" s="625"/>
      <c r="I101" s="433"/>
      <c r="J101" s="395" t="e">
        <f>IF(AND(Q101="",#REF!&gt;0,#REF!&lt;5),K101,)</f>
        <v>#REF!</v>
      </c>
      <c r="K101" s="393" t="str">
        <f>IF(D101="","ZZZ9",IF(AND(#REF!&gt;0,#REF!&lt;5),D101&amp;#REF!,D101&amp;"9"))</f>
        <v>ZZZ9</v>
      </c>
      <c r="L101" s="397">
        <f t="shared" si="0"/>
        <v>999</v>
      </c>
      <c r="M101" s="432">
        <f t="shared" si="1"/>
        <v>999</v>
      </c>
      <c r="N101" s="426"/>
      <c r="O101" s="105"/>
      <c r="P101" s="129">
        <f t="shared" si="2"/>
        <v>999</v>
      </c>
      <c r="Q101" s="105"/>
    </row>
    <row r="102" spans="1:17" s="11" customFormat="1" ht="18.899999999999999" customHeight="1" x14ac:dyDescent="0.25">
      <c r="A102" s="398">
        <v>96</v>
      </c>
      <c r="B102" s="103"/>
      <c r="C102" s="103"/>
      <c r="D102" s="104"/>
      <c r="E102" s="411"/>
      <c r="F102" s="105"/>
      <c r="G102" s="105"/>
      <c r="H102" s="625"/>
      <c r="I102" s="433"/>
      <c r="J102" s="395" t="e">
        <f>IF(AND(Q102="",#REF!&gt;0,#REF!&lt;5),K102,)</f>
        <v>#REF!</v>
      </c>
      <c r="K102" s="393" t="str">
        <f>IF(D102="","ZZZ9",IF(AND(#REF!&gt;0,#REF!&lt;5),D102&amp;#REF!,D102&amp;"9"))</f>
        <v>ZZZ9</v>
      </c>
      <c r="L102" s="397">
        <f t="shared" si="0"/>
        <v>999</v>
      </c>
      <c r="M102" s="432">
        <f t="shared" si="1"/>
        <v>999</v>
      </c>
      <c r="N102" s="426"/>
      <c r="O102" s="105"/>
      <c r="P102" s="129">
        <f t="shared" si="2"/>
        <v>999</v>
      </c>
      <c r="Q102" s="105"/>
    </row>
    <row r="103" spans="1:17" s="11" customFormat="1" ht="18.899999999999999" customHeight="1" x14ac:dyDescent="0.25">
      <c r="A103" s="398">
        <v>97</v>
      </c>
      <c r="B103" s="103"/>
      <c r="C103" s="103"/>
      <c r="D103" s="104"/>
      <c r="E103" s="411"/>
      <c r="F103" s="105"/>
      <c r="G103" s="105"/>
      <c r="H103" s="625"/>
      <c r="I103" s="433"/>
      <c r="J103" s="395" t="e">
        <f>IF(AND(Q103="",#REF!&gt;0,#REF!&lt;5),K103,)</f>
        <v>#REF!</v>
      </c>
      <c r="K103" s="393" t="str">
        <f>IF(D103="","ZZZ9",IF(AND(#REF!&gt;0,#REF!&lt;5),D103&amp;#REF!,D103&amp;"9"))</f>
        <v>ZZZ9</v>
      </c>
      <c r="L103" s="397">
        <f t="shared" si="0"/>
        <v>999</v>
      </c>
      <c r="M103" s="432">
        <f t="shared" si="1"/>
        <v>999</v>
      </c>
      <c r="N103" s="426"/>
      <c r="O103" s="105"/>
      <c r="P103" s="129">
        <f t="shared" si="2"/>
        <v>999</v>
      </c>
      <c r="Q103" s="105"/>
    </row>
    <row r="104" spans="1:17" s="11" customFormat="1" ht="18.899999999999999" customHeight="1" x14ac:dyDescent="0.25">
      <c r="A104" s="398">
        <v>98</v>
      </c>
      <c r="B104" s="103"/>
      <c r="C104" s="103"/>
      <c r="D104" s="104"/>
      <c r="E104" s="411"/>
      <c r="F104" s="105"/>
      <c r="G104" s="105"/>
      <c r="H104" s="625"/>
      <c r="I104" s="433"/>
      <c r="J104" s="395" t="e">
        <f>IF(AND(Q104="",#REF!&gt;0,#REF!&lt;5),K104,)</f>
        <v>#REF!</v>
      </c>
      <c r="K104" s="393" t="str">
        <f>IF(D104="","ZZZ9",IF(AND(#REF!&gt;0,#REF!&lt;5),D104&amp;#REF!,D104&amp;"9"))</f>
        <v>ZZZ9</v>
      </c>
      <c r="L104" s="397">
        <f t="shared" ref="L104:L156" si="3">IF(Q104="",999,Q104)</f>
        <v>999</v>
      </c>
      <c r="M104" s="432">
        <f t="shared" ref="M104:M156" si="4">IF(P104=999,999,1)</f>
        <v>999</v>
      </c>
      <c r="N104" s="426"/>
      <c r="O104" s="105"/>
      <c r="P104" s="129">
        <f t="shared" ref="P104:P156" si="5">IF(N104="DA",1,IF(N104="WC",2,IF(N104="SE",3,IF(N104="Q",4,IF(N104="LL",5,999)))))</f>
        <v>999</v>
      </c>
      <c r="Q104" s="105"/>
    </row>
    <row r="105" spans="1:17" s="11" customFormat="1" ht="18.899999999999999" customHeight="1" x14ac:dyDescent="0.25">
      <c r="A105" s="398">
        <v>99</v>
      </c>
      <c r="B105" s="103"/>
      <c r="C105" s="103"/>
      <c r="D105" s="104"/>
      <c r="E105" s="411"/>
      <c r="F105" s="105"/>
      <c r="G105" s="105"/>
      <c r="H105" s="625"/>
      <c r="I105" s="433"/>
      <c r="J105" s="395" t="e">
        <f>IF(AND(Q105="",#REF!&gt;0,#REF!&lt;5),K105,)</f>
        <v>#REF!</v>
      </c>
      <c r="K105" s="393" t="str">
        <f>IF(D105="","ZZZ9",IF(AND(#REF!&gt;0,#REF!&lt;5),D105&amp;#REF!,D105&amp;"9"))</f>
        <v>ZZZ9</v>
      </c>
      <c r="L105" s="397">
        <f t="shared" si="3"/>
        <v>999</v>
      </c>
      <c r="M105" s="432">
        <f t="shared" si="4"/>
        <v>999</v>
      </c>
      <c r="N105" s="426"/>
      <c r="O105" s="105"/>
      <c r="P105" s="129">
        <f t="shared" si="5"/>
        <v>999</v>
      </c>
      <c r="Q105" s="105"/>
    </row>
    <row r="106" spans="1:17" s="11" customFormat="1" ht="18.899999999999999" customHeight="1" x14ac:dyDescent="0.25">
      <c r="A106" s="398">
        <v>100</v>
      </c>
      <c r="B106" s="103"/>
      <c r="C106" s="103"/>
      <c r="D106" s="104"/>
      <c r="E106" s="411"/>
      <c r="F106" s="105"/>
      <c r="G106" s="105"/>
      <c r="H106" s="625"/>
      <c r="I106" s="433"/>
      <c r="J106" s="395" t="e">
        <f>IF(AND(Q106="",#REF!&gt;0,#REF!&lt;5),K106,)</f>
        <v>#REF!</v>
      </c>
      <c r="K106" s="393" t="str">
        <f>IF(D106="","ZZZ9",IF(AND(#REF!&gt;0,#REF!&lt;5),D106&amp;#REF!,D106&amp;"9"))</f>
        <v>ZZZ9</v>
      </c>
      <c r="L106" s="397">
        <f t="shared" si="3"/>
        <v>999</v>
      </c>
      <c r="M106" s="432">
        <f t="shared" si="4"/>
        <v>999</v>
      </c>
      <c r="N106" s="426"/>
      <c r="O106" s="105"/>
      <c r="P106" s="129">
        <f t="shared" si="5"/>
        <v>999</v>
      </c>
      <c r="Q106" s="105"/>
    </row>
    <row r="107" spans="1:17" s="11" customFormat="1" ht="18.899999999999999" customHeight="1" x14ac:dyDescent="0.25">
      <c r="A107" s="398">
        <v>101</v>
      </c>
      <c r="B107" s="103"/>
      <c r="C107" s="103"/>
      <c r="D107" s="104"/>
      <c r="E107" s="411"/>
      <c r="F107" s="105"/>
      <c r="G107" s="105"/>
      <c r="H107" s="625"/>
      <c r="I107" s="433"/>
      <c r="J107" s="395" t="e">
        <f>IF(AND(Q107="",#REF!&gt;0,#REF!&lt;5),K107,)</f>
        <v>#REF!</v>
      </c>
      <c r="K107" s="393" t="str">
        <f>IF(D107="","ZZZ9",IF(AND(#REF!&gt;0,#REF!&lt;5),D107&amp;#REF!,D107&amp;"9"))</f>
        <v>ZZZ9</v>
      </c>
      <c r="L107" s="397">
        <f t="shared" si="3"/>
        <v>999</v>
      </c>
      <c r="M107" s="432">
        <f t="shared" si="4"/>
        <v>999</v>
      </c>
      <c r="N107" s="426"/>
      <c r="O107" s="105"/>
      <c r="P107" s="129">
        <f t="shared" si="5"/>
        <v>999</v>
      </c>
      <c r="Q107" s="105"/>
    </row>
    <row r="108" spans="1:17" s="11" customFormat="1" ht="18.899999999999999" customHeight="1" x14ac:dyDescent="0.25">
      <c r="A108" s="398">
        <v>102</v>
      </c>
      <c r="B108" s="103"/>
      <c r="C108" s="103"/>
      <c r="D108" s="104"/>
      <c r="E108" s="411"/>
      <c r="F108" s="105"/>
      <c r="G108" s="105"/>
      <c r="H108" s="625"/>
      <c r="I108" s="433"/>
      <c r="J108" s="395" t="e">
        <f>IF(AND(Q108="",#REF!&gt;0,#REF!&lt;5),K108,)</f>
        <v>#REF!</v>
      </c>
      <c r="K108" s="393" t="str">
        <f>IF(D108="","ZZZ9",IF(AND(#REF!&gt;0,#REF!&lt;5),D108&amp;#REF!,D108&amp;"9"))</f>
        <v>ZZZ9</v>
      </c>
      <c r="L108" s="397">
        <f t="shared" si="3"/>
        <v>999</v>
      </c>
      <c r="M108" s="432">
        <f t="shared" si="4"/>
        <v>999</v>
      </c>
      <c r="N108" s="426"/>
      <c r="O108" s="105"/>
      <c r="P108" s="129">
        <f t="shared" si="5"/>
        <v>999</v>
      </c>
      <c r="Q108" s="105"/>
    </row>
    <row r="109" spans="1:17" s="11" customFormat="1" ht="18.899999999999999" customHeight="1" x14ac:dyDescent="0.25">
      <c r="A109" s="398">
        <v>103</v>
      </c>
      <c r="B109" s="103"/>
      <c r="C109" s="103"/>
      <c r="D109" s="104"/>
      <c r="E109" s="411"/>
      <c r="F109" s="105"/>
      <c r="G109" s="105"/>
      <c r="H109" s="625"/>
      <c r="I109" s="433"/>
      <c r="J109" s="395" t="e">
        <f>IF(AND(Q109="",#REF!&gt;0,#REF!&lt;5),K109,)</f>
        <v>#REF!</v>
      </c>
      <c r="K109" s="393" t="str">
        <f>IF(D109="","ZZZ9",IF(AND(#REF!&gt;0,#REF!&lt;5),D109&amp;#REF!,D109&amp;"9"))</f>
        <v>ZZZ9</v>
      </c>
      <c r="L109" s="397">
        <f t="shared" si="3"/>
        <v>999</v>
      </c>
      <c r="M109" s="432">
        <f t="shared" si="4"/>
        <v>999</v>
      </c>
      <c r="N109" s="426"/>
      <c r="O109" s="105"/>
      <c r="P109" s="129">
        <f t="shared" si="5"/>
        <v>999</v>
      </c>
      <c r="Q109" s="105"/>
    </row>
    <row r="110" spans="1:17" s="11" customFormat="1" ht="18.899999999999999" customHeight="1" x14ac:dyDescent="0.25">
      <c r="A110" s="398">
        <v>104</v>
      </c>
      <c r="B110" s="103"/>
      <c r="C110" s="103"/>
      <c r="D110" s="104"/>
      <c r="E110" s="411"/>
      <c r="F110" s="105"/>
      <c r="G110" s="105"/>
      <c r="H110" s="625"/>
      <c r="I110" s="433"/>
      <c r="J110" s="395" t="e">
        <f>IF(AND(Q110="",#REF!&gt;0,#REF!&lt;5),K110,)</f>
        <v>#REF!</v>
      </c>
      <c r="K110" s="393" t="str">
        <f>IF(D110="","ZZZ9",IF(AND(#REF!&gt;0,#REF!&lt;5),D110&amp;#REF!,D110&amp;"9"))</f>
        <v>ZZZ9</v>
      </c>
      <c r="L110" s="397">
        <f t="shared" si="3"/>
        <v>999</v>
      </c>
      <c r="M110" s="432">
        <f t="shared" si="4"/>
        <v>999</v>
      </c>
      <c r="N110" s="426"/>
      <c r="O110" s="105"/>
      <c r="P110" s="129">
        <f t="shared" si="5"/>
        <v>999</v>
      </c>
      <c r="Q110" s="105"/>
    </row>
    <row r="111" spans="1:17" s="11" customFormat="1" ht="18.899999999999999" customHeight="1" x14ac:dyDescent="0.25">
      <c r="A111" s="398">
        <v>105</v>
      </c>
      <c r="B111" s="103"/>
      <c r="C111" s="103"/>
      <c r="D111" s="104"/>
      <c r="E111" s="411"/>
      <c r="F111" s="105"/>
      <c r="G111" s="105"/>
      <c r="H111" s="625"/>
      <c r="I111" s="433"/>
      <c r="J111" s="395" t="e">
        <f>IF(AND(Q111="",#REF!&gt;0,#REF!&lt;5),K111,)</f>
        <v>#REF!</v>
      </c>
      <c r="K111" s="393" t="str">
        <f>IF(D111="","ZZZ9",IF(AND(#REF!&gt;0,#REF!&lt;5),D111&amp;#REF!,D111&amp;"9"))</f>
        <v>ZZZ9</v>
      </c>
      <c r="L111" s="397">
        <f t="shared" si="3"/>
        <v>999</v>
      </c>
      <c r="M111" s="432">
        <f t="shared" si="4"/>
        <v>999</v>
      </c>
      <c r="N111" s="426"/>
      <c r="O111" s="105"/>
      <c r="P111" s="129">
        <f t="shared" si="5"/>
        <v>999</v>
      </c>
      <c r="Q111" s="105"/>
    </row>
    <row r="112" spans="1:17" s="11" customFormat="1" ht="18.899999999999999" customHeight="1" x14ac:dyDescent="0.25">
      <c r="A112" s="398">
        <v>106</v>
      </c>
      <c r="B112" s="103"/>
      <c r="C112" s="103"/>
      <c r="D112" s="104"/>
      <c r="E112" s="411"/>
      <c r="F112" s="105"/>
      <c r="G112" s="105"/>
      <c r="H112" s="625"/>
      <c r="I112" s="433"/>
      <c r="J112" s="395" t="e">
        <f>IF(AND(Q112="",#REF!&gt;0,#REF!&lt;5),K112,)</f>
        <v>#REF!</v>
      </c>
      <c r="K112" s="393" t="str">
        <f>IF(D112="","ZZZ9",IF(AND(#REF!&gt;0,#REF!&lt;5),D112&amp;#REF!,D112&amp;"9"))</f>
        <v>ZZZ9</v>
      </c>
      <c r="L112" s="397">
        <f t="shared" si="3"/>
        <v>999</v>
      </c>
      <c r="M112" s="432">
        <f t="shared" si="4"/>
        <v>999</v>
      </c>
      <c r="N112" s="426"/>
      <c r="O112" s="105"/>
      <c r="P112" s="129">
        <f t="shared" si="5"/>
        <v>999</v>
      </c>
      <c r="Q112" s="105"/>
    </row>
    <row r="113" spans="1:17" s="11" customFormat="1" ht="18.899999999999999" customHeight="1" x14ac:dyDescent="0.25">
      <c r="A113" s="398">
        <v>107</v>
      </c>
      <c r="B113" s="103"/>
      <c r="C113" s="103"/>
      <c r="D113" s="104"/>
      <c r="E113" s="411"/>
      <c r="F113" s="105"/>
      <c r="G113" s="105"/>
      <c r="H113" s="625"/>
      <c r="I113" s="433"/>
      <c r="J113" s="395" t="e">
        <f>IF(AND(Q113="",#REF!&gt;0,#REF!&lt;5),K113,)</f>
        <v>#REF!</v>
      </c>
      <c r="K113" s="393" t="str">
        <f>IF(D113="","ZZZ9",IF(AND(#REF!&gt;0,#REF!&lt;5),D113&amp;#REF!,D113&amp;"9"))</f>
        <v>ZZZ9</v>
      </c>
      <c r="L113" s="397">
        <f t="shared" si="3"/>
        <v>999</v>
      </c>
      <c r="M113" s="432">
        <f t="shared" si="4"/>
        <v>999</v>
      </c>
      <c r="N113" s="426"/>
      <c r="O113" s="105"/>
      <c r="P113" s="129">
        <f t="shared" si="5"/>
        <v>999</v>
      </c>
      <c r="Q113" s="105"/>
    </row>
    <row r="114" spans="1:17" s="11" customFormat="1" ht="18.899999999999999" customHeight="1" x14ac:dyDescent="0.25">
      <c r="A114" s="398">
        <v>108</v>
      </c>
      <c r="B114" s="103"/>
      <c r="C114" s="103"/>
      <c r="D114" s="104"/>
      <c r="E114" s="411"/>
      <c r="F114" s="105"/>
      <c r="G114" s="105"/>
      <c r="H114" s="625"/>
      <c r="I114" s="433"/>
      <c r="J114" s="395" t="e">
        <f>IF(AND(Q114="",#REF!&gt;0,#REF!&lt;5),K114,)</f>
        <v>#REF!</v>
      </c>
      <c r="K114" s="393" t="str">
        <f>IF(D114="","ZZZ9",IF(AND(#REF!&gt;0,#REF!&lt;5),D114&amp;#REF!,D114&amp;"9"))</f>
        <v>ZZZ9</v>
      </c>
      <c r="L114" s="397">
        <f t="shared" si="3"/>
        <v>999</v>
      </c>
      <c r="M114" s="432">
        <f t="shared" si="4"/>
        <v>999</v>
      </c>
      <c r="N114" s="426"/>
      <c r="O114" s="105"/>
      <c r="P114" s="129">
        <f t="shared" si="5"/>
        <v>999</v>
      </c>
      <c r="Q114" s="105"/>
    </row>
    <row r="115" spans="1:17" s="11" customFormat="1" ht="18.899999999999999" customHeight="1" x14ac:dyDescent="0.25">
      <c r="A115" s="398">
        <v>109</v>
      </c>
      <c r="B115" s="103"/>
      <c r="C115" s="103"/>
      <c r="D115" s="104"/>
      <c r="E115" s="411"/>
      <c r="F115" s="105"/>
      <c r="G115" s="105"/>
      <c r="H115" s="625"/>
      <c r="I115" s="433"/>
      <c r="J115" s="395" t="e">
        <f>IF(AND(Q115="",#REF!&gt;0,#REF!&lt;5),K115,)</f>
        <v>#REF!</v>
      </c>
      <c r="K115" s="393" t="str">
        <f>IF(D115="","ZZZ9",IF(AND(#REF!&gt;0,#REF!&lt;5),D115&amp;#REF!,D115&amp;"9"))</f>
        <v>ZZZ9</v>
      </c>
      <c r="L115" s="397">
        <f t="shared" si="3"/>
        <v>999</v>
      </c>
      <c r="M115" s="432">
        <f t="shared" si="4"/>
        <v>999</v>
      </c>
      <c r="N115" s="426"/>
      <c r="O115" s="105"/>
      <c r="P115" s="129">
        <f t="shared" si="5"/>
        <v>999</v>
      </c>
      <c r="Q115" s="105"/>
    </row>
    <row r="116" spans="1:17" s="11" customFormat="1" ht="18.899999999999999" customHeight="1" x14ac:dyDescent="0.25">
      <c r="A116" s="398">
        <v>110</v>
      </c>
      <c r="B116" s="103"/>
      <c r="C116" s="103"/>
      <c r="D116" s="104"/>
      <c r="E116" s="411"/>
      <c r="F116" s="105"/>
      <c r="G116" s="105"/>
      <c r="H116" s="625"/>
      <c r="I116" s="433"/>
      <c r="J116" s="395" t="e">
        <f>IF(AND(Q116="",#REF!&gt;0,#REF!&lt;5),K116,)</f>
        <v>#REF!</v>
      </c>
      <c r="K116" s="393" t="str">
        <f>IF(D116="","ZZZ9",IF(AND(#REF!&gt;0,#REF!&lt;5),D116&amp;#REF!,D116&amp;"9"))</f>
        <v>ZZZ9</v>
      </c>
      <c r="L116" s="397">
        <f t="shared" si="3"/>
        <v>999</v>
      </c>
      <c r="M116" s="432">
        <f t="shared" si="4"/>
        <v>999</v>
      </c>
      <c r="N116" s="426"/>
      <c r="O116" s="105"/>
      <c r="P116" s="129">
        <f t="shared" si="5"/>
        <v>999</v>
      </c>
      <c r="Q116" s="105"/>
    </row>
    <row r="117" spans="1:17" s="11" customFormat="1" ht="18.899999999999999" customHeight="1" x14ac:dyDescent="0.25">
      <c r="A117" s="398">
        <v>111</v>
      </c>
      <c r="B117" s="103"/>
      <c r="C117" s="103"/>
      <c r="D117" s="104"/>
      <c r="E117" s="411"/>
      <c r="F117" s="105"/>
      <c r="G117" s="105"/>
      <c r="H117" s="625"/>
      <c r="I117" s="433"/>
      <c r="J117" s="395" t="e">
        <f>IF(AND(Q117="",#REF!&gt;0,#REF!&lt;5),K117,)</f>
        <v>#REF!</v>
      </c>
      <c r="K117" s="393" t="str">
        <f>IF(D117="","ZZZ9",IF(AND(#REF!&gt;0,#REF!&lt;5),D117&amp;#REF!,D117&amp;"9"))</f>
        <v>ZZZ9</v>
      </c>
      <c r="L117" s="397">
        <f t="shared" si="3"/>
        <v>999</v>
      </c>
      <c r="M117" s="432">
        <f t="shared" si="4"/>
        <v>999</v>
      </c>
      <c r="N117" s="426"/>
      <c r="O117" s="105"/>
      <c r="P117" s="129">
        <f t="shared" si="5"/>
        <v>999</v>
      </c>
      <c r="Q117" s="105"/>
    </row>
    <row r="118" spans="1:17" s="11" customFormat="1" ht="18.899999999999999" customHeight="1" x14ac:dyDescent="0.25">
      <c r="A118" s="398">
        <v>112</v>
      </c>
      <c r="B118" s="103"/>
      <c r="C118" s="103"/>
      <c r="D118" s="104"/>
      <c r="E118" s="411"/>
      <c r="F118" s="105"/>
      <c r="G118" s="105"/>
      <c r="H118" s="625"/>
      <c r="I118" s="433"/>
      <c r="J118" s="395" t="e">
        <f>IF(AND(Q118="",#REF!&gt;0,#REF!&lt;5),K118,)</f>
        <v>#REF!</v>
      </c>
      <c r="K118" s="393" t="str">
        <f>IF(D118="","ZZZ9",IF(AND(#REF!&gt;0,#REF!&lt;5),D118&amp;#REF!,D118&amp;"9"))</f>
        <v>ZZZ9</v>
      </c>
      <c r="L118" s="397">
        <f t="shared" si="3"/>
        <v>999</v>
      </c>
      <c r="M118" s="432">
        <f t="shared" si="4"/>
        <v>999</v>
      </c>
      <c r="N118" s="426"/>
      <c r="O118" s="105"/>
      <c r="P118" s="129">
        <f t="shared" si="5"/>
        <v>999</v>
      </c>
      <c r="Q118" s="105"/>
    </row>
    <row r="119" spans="1:17" s="11" customFormat="1" ht="18.899999999999999" customHeight="1" x14ac:dyDescent="0.25">
      <c r="A119" s="398">
        <v>113</v>
      </c>
      <c r="B119" s="103"/>
      <c r="C119" s="103"/>
      <c r="D119" s="104"/>
      <c r="E119" s="411"/>
      <c r="F119" s="105"/>
      <c r="G119" s="105"/>
      <c r="H119" s="625"/>
      <c r="I119" s="433"/>
      <c r="J119" s="395" t="e">
        <f>IF(AND(Q119="",#REF!&gt;0,#REF!&lt;5),K119,)</f>
        <v>#REF!</v>
      </c>
      <c r="K119" s="393" t="str">
        <f>IF(D119="","ZZZ9",IF(AND(#REF!&gt;0,#REF!&lt;5),D119&amp;#REF!,D119&amp;"9"))</f>
        <v>ZZZ9</v>
      </c>
      <c r="L119" s="397">
        <f t="shared" si="3"/>
        <v>999</v>
      </c>
      <c r="M119" s="432">
        <f t="shared" si="4"/>
        <v>999</v>
      </c>
      <c r="N119" s="426"/>
      <c r="O119" s="105"/>
      <c r="P119" s="129">
        <f t="shared" si="5"/>
        <v>999</v>
      </c>
      <c r="Q119" s="105"/>
    </row>
    <row r="120" spans="1:17" s="11" customFormat="1" ht="18.899999999999999" customHeight="1" x14ac:dyDescent="0.25">
      <c r="A120" s="398">
        <v>114</v>
      </c>
      <c r="B120" s="103"/>
      <c r="C120" s="103"/>
      <c r="D120" s="104"/>
      <c r="E120" s="411"/>
      <c r="F120" s="105"/>
      <c r="G120" s="105"/>
      <c r="H120" s="625"/>
      <c r="I120" s="433"/>
      <c r="J120" s="395" t="e">
        <f>IF(AND(Q120="",#REF!&gt;0,#REF!&lt;5),K120,)</f>
        <v>#REF!</v>
      </c>
      <c r="K120" s="393" t="str">
        <f>IF(D120="","ZZZ9",IF(AND(#REF!&gt;0,#REF!&lt;5),D120&amp;#REF!,D120&amp;"9"))</f>
        <v>ZZZ9</v>
      </c>
      <c r="L120" s="397">
        <f t="shared" si="3"/>
        <v>999</v>
      </c>
      <c r="M120" s="432">
        <f t="shared" si="4"/>
        <v>999</v>
      </c>
      <c r="N120" s="426"/>
      <c r="O120" s="105"/>
      <c r="P120" s="129">
        <f t="shared" si="5"/>
        <v>999</v>
      </c>
      <c r="Q120" s="105"/>
    </row>
    <row r="121" spans="1:17" s="11" customFormat="1" ht="18.899999999999999" customHeight="1" x14ac:dyDescent="0.25">
      <c r="A121" s="398">
        <v>115</v>
      </c>
      <c r="B121" s="103"/>
      <c r="C121" s="103"/>
      <c r="D121" s="104"/>
      <c r="E121" s="411"/>
      <c r="F121" s="105"/>
      <c r="G121" s="105"/>
      <c r="H121" s="625"/>
      <c r="I121" s="433"/>
      <c r="J121" s="395" t="e">
        <f>IF(AND(Q121="",#REF!&gt;0,#REF!&lt;5),K121,)</f>
        <v>#REF!</v>
      </c>
      <c r="K121" s="393" t="str">
        <f>IF(D121="","ZZZ9",IF(AND(#REF!&gt;0,#REF!&lt;5),D121&amp;#REF!,D121&amp;"9"))</f>
        <v>ZZZ9</v>
      </c>
      <c r="L121" s="397">
        <f t="shared" si="3"/>
        <v>999</v>
      </c>
      <c r="M121" s="432">
        <f t="shared" si="4"/>
        <v>999</v>
      </c>
      <c r="N121" s="426"/>
      <c r="O121" s="105"/>
      <c r="P121" s="129">
        <f t="shared" si="5"/>
        <v>999</v>
      </c>
      <c r="Q121" s="105"/>
    </row>
    <row r="122" spans="1:17" s="11" customFormat="1" ht="18.899999999999999" customHeight="1" x14ac:dyDescent="0.25">
      <c r="A122" s="398">
        <v>116</v>
      </c>
      <c r="B122" s="103"/>
      <c r="C122" s="103"/>
      <c r="D122" s="104"/>
      <c r="E122" s="411"/>
      <c r="F122" s="105"/>
      <c r="G122" s="105"/>
      <c r="H122" s="625"/>
      <c r="I122" s="433"/>
      <c r="J122" s="395" t="e">
        <f>IF(AND(Q122="",#REF!&gt;0,#REF!&lt;5),K122,)</f>
        <v>#REF!</v>
      </c>
      <c r="K122" s="393" t="str">
        <f>IF(D122="","ZZZ9",IF(AND(#REF!&gt;0,#REF!&lt;5),D122&amp;#REF!,D122&amp;"9"))</f>
        <v>ZZZ9</v>
      </c>
      <c r="L122" s="397">
        <f t="shared" si="3"/>
        <v>999</v>
      </c>
      <c r="M122" s="432">
        <f t="shared" si="4"/>
        <v>999</v>
      </c>
      <c r="N122" s="426"/>
      <c r="O122" s="105"/>
      <c r="P122" s="129">
        <f t="shared" si="5"/>
        <v>999</v>
      </c>
      <c r="Q122" s="105"/>
    </row>
    <row r="123" spans="1:17" s="11" customFormat="1" ht="18.899999999999999" customHeight="1" x14ac:dyDescent="0.25">
      <c r="A123" s="398">
        <v>117</v>
      </c>
      <c r="B123" s="103"/>
      <c r="C123" s="103"/>
      <c r="D123" s="104"/>
      <c r="E123" s="411"/>
      <c r="F123" s="105"/>
      <c r="G123" s="105"/>
      <c r="H123" s="625"/>
      <c r="I123" s="433"/>
      <c r="J123" s="395" t="e">
        <f>IF(AND(Q123="",#REF!&gt;0,#REF!&lt;5),K123,)</f>
        <v>#REF!</v>
      </c>
      <c r="K123" s="393" t="str">
        <f>IF(D123="","ZZZ9",IF(AND(#REF!&gt;0,#REF!&lt;5),D123&amp;#REF!,D123&amp;"9"))</f>
        <v>ZZZ9</v>
      </c>
      <c r="L123" s="397">
        <f t="shared" si="3"/>
        <v>999</v>
      </c>
      <c r="M123" s="432">
        <f t="shared" si="4"/>
        <v>999</v>
      </c>
      <c r="N123" s="426"/>
      <c r="O123" s="105"/>
      <c r="P123" s="129">
        <f t="shared" si="5"/>
        <v>999</v>
      </c>
      <c r="Q123" s="105"/>
    </row>
    <row r="124" spans="1:17" s="11" customFormat="1" ht="18.899999999999999" customHeight="1" x14ac:dyDescent="0.25">
      <c r="A124" s="398">
        <v>118</v>
      </c>
      <c r="B124" s="103"/>
      <c r="C124" s="103"/>
      <c r="D124" s="104"/>
      <c r="E124" s="411"/>
      <c r="F124" s="105"/>
      <c r="G124" s="105"/>
      <c r="H124" s="625"/>
      <c r="I124" s="433"/>
      <c r="J124" s="395" t="e">
        <f>IF(AND(Q124="",#REF!&gt;0,#REF!&lt;5),K124,)</f>
        <v>#REF!</v>
      </c>
      <c r="K124" s="393" t="str">
        <f>IF(D124="","ZZZ9",IF(AND(#REF!&gt;0,#REF!&lt;5),D124&amp;#REF!,D124&amp;"9"))</f>
        <v>ZZZ9</v>
      </c>
      <c r="L124" s="397">
        <f t="shared" si="3"/>
        <v>999</v>
      </c>
      <c r="M124" s="432">
        <f t="shared" si="4"/>
        <v>999</v>
      </c>
      <c r="N124" s="426"/>
      <c r="O124" s="105"/>
      <c r="P124" s="129">
        <f t="shared" si="5"/>
        <v>999</v>
      </c>
      <c r="Q124" s="105"/>
    </row>
    <row r="125" spans="1:17" s="11" customFormat="1" ht="18.899999999999999" customHeight="1" x14ac:dyDescent="0.25">
      <c r="A125" s="398">
        <v>119</v>
      </c>
      <c r="B125" s="103"/>
      <c r="C125" s="103"/>
      <c r="D125" s="104"/>
      <c r="E125" s="411"/>
      <c r="F125" s="105"/>
      <c r="G125" s="105"/>
      <c r="H125" s="625"/>
      <c r="I125" s="433"/>
      <c r="J125" s="395" t="e">
        <f>IF(AND(Q125="",#REF!&gt;0,#REF!&lt;5),K125,)</f>
        <v>#REF!</v>
      </c>
      <c r="K125" s="393" t="str">
        <f>IF(D125="","ZZZ9",IF(AND(#REF!&gt;0,#REF!&lt;5),D125&amp;#REF!,D125&amp;"9"))</f>
        <v>ZZZ9</v>
      </c>
      <c r="L125" s="397">
        <f t="shared" si="3"/>
        <v>999</v>
      </c>
      <c r="M125" s="432">
        <f t="shared" si="4"/>
        <v>999</v>
      </c>
      <c r="N125" s="426"/>
      <c r="O125" s="105"/>
      <c r="P125" s="129">
        <f t="shared" si="5"/>
        <v>999</v>
      </c>
      <c r="Q125" s="105"/>
    </row>
    <row r="126" spans="1:17" s="11" customFormat="1" ht="18.899999999999999" customHeight="1" x14ac:dyDescent="0.25">
      <c r="A126" s="398">
        <v>120</v>
      </c>
      <c r="B126" s="103"/>
      <c r="C126" s="103"/>
      <c r="D126" s="104"/>
      <c r="E126" s="411"/>
      <c r="F126" s="105"/>
      <c r="G126" s="105"/>
      <c r="H126" s="625"/>
      <c r="I126" s="433"/>
      <c r="J126" s="395" t="e">
        <f>IF(AND(Q126="",#REF!&gt;0,#REF!&lt;5),K126,)</f>
        <v>#REF!</v>
      </c>
      <c r="K126" s="393" t="str">
        <f>IF(D126="","ZZZ9",IF(AND(#REF!&gt;0,#REF!&lt;5),D126&amp;#REF!,D126&amp;"9"))</f>
        <v>ZZZ9</v>
      </c>
      <c r="L126" s="397">
        <f t="shared" si="3"/>
        <v>999</v>
      </c>
      <c r="M126" s="432">
        <f t="shared" si="4"/>
        <v>999</v>
      </c>
      <c r="N126" s="426"/>
      <c r="O126" s="105"/>
      <c r="P126" s="129">
        <f t="shared" si="5"/>
        <v>999</v>
      </c>
      <c r="Q126" s="105"/>
    </row>
    <row r="127" spans="1:17" s="11" customFormat="1" ht="18.899999999999999" customHeight="1" x14ac:dyDescent="0.25">
      <c r="A127" s="398">
        <v>121</v>
      </c>
      <c r="B127" s="103"/>
      <c r="C127" s="103"/>
      <c r="D127" s="104"/>
      <c r="E127" s="411"/>
      <c r="F127" s="105"/>
      <c r="G127" s="105"/>
      <c r="H127" s="625"/>
      <c r="I127" s="433"/>
      <c r="J127" s="395" t="e">
        <f>IF(AND(Q127="",#REF!&gt;0,#REF!&lt;5),K127,)</f>
        <v>#REF!</v>
      </c>
      <c r="K127" s="393" t="str">
        <f>IF(D127="","ZZZ9",IF(AND(#REF!&gt;0,#REF!&lt;5),D127&amp;#REF!,D127&amp;"9"))</f>
        <v>ZZZ9</v>
      </c>
      <c r="L127" s="397">
        <f t="shared" si="3"/>
        <v>999</v>
      </c>
      <c r="M127" s="432">
        <f t="shared" si="4"/>
        <v>999</v>
      </c>
      <c r="N127" s="426"/>
      <c r="O127" s="105"/>
      <c r="P127" s="129">
        <f t="shared" si="5"/>
        <v>999</v>
      </c>
      <c r="Q127" s="105"/>
    </row>
    <row r="128" spans="1:17" s="11" customFormat="1" ht="18.899999999999999" customHeight="1" x14ac:dyDescent="0.25">
      <c r="A128" s="398">
        <v>122</v>
      </c>
      <c r="B128" s="103"/>
      <c r="C128" s="103"/>
      <c r="D128" s="104"/>
      <c r="E128" s="411"/>
      <c r="F128" s="105"/>
      <c r="G128" s="105"/>
      <c r="H128" s="625"/>
      <c r="I128" s="433"/>
      <c r="J128" s="395" t="e">
        <f>IF(AND(Q128="",#REF!&gt;0,#REF!&lt;5),K128,)</f>
        <v>#REF!</v>
      </c>
      <c r="K128" s="393" t="str">
        <f>IF(D128="","ZZZ9",IF(AND(#REF!&gt;0,#REF!&lt;5),D128&amp;#REF!,D128&amp;"9"))</f>
        <v>ZZZ9</v>
      </c>
      <c r="L128" s="397">
        <f t="shared" si="3"/>
        <v>999</v>
      </c>
      <c r="M128" s="432">
        <f t="shared" si="4"/>
        <v>999</v>
      </c>
      <c r="N128" s="426"/>
      <c r="O128" s="105"/>
      <c r="P128" s="129">
        <f t="shared" si="5"/>
        <v>999</v>
      </c>
      <c r="Q128" s="105"/>
    </row>
    <row r="129" spans="1:17" s="11" customFormat="1" ht="18.899999999999999" customHeight="1" x14ac:dyDescent="0.25">
      <c r="A129" s="398">
        <v>123</v>
      </c>
      <c r="B129" s="103"/>
      <c r="C129" s="103"/>
      <c r="D129" s="104"/>
      <c r="E129" s="411"/>
      <c r="F129" s="105"/>
      <c r="G129" s="105"/>
      <c r="H129" s="625"/>
      <c r="I129" s="433"/>
      <c r="J129" s="395" t="e">
        <f>IF(AND(Q129="",#REF!&gt;0,#REF!&lt;5),K129,)</f>
        <v>#REF!</v>
      </c>
      <c r="K129" s="393" t="str">
        <f>IF(D129="","ZZZ9",IF(AND(#REF!&gt;0,#REF!&lt;5),D129&amp;#REF!,D129&amp;"9"))</f>
        <v>ZZZ9</v>
      </c>
      <c r="L129" s="397">
        <f t="shared" si="3"/>
        <v>999</v>
      </c>
      <c r="M129" s="432">
        <f t="shared" si="4"/>
        <v>999</v>
      </c>
      <c r="N129" s="426"/>
      <c r="O129" s="105"/>
      <c r="P129" s="129">
        <f t="shared" si="5"/>
        <v>999</v>
      </c>
      <c r="Q129" s="105"/>
    </row>
    <row r="130" spans="1:17" s="11" customFormat="1" ht="18.899999999999999" customHeight="1" x14ac:dyDescent="0.25">
      <c r="A130" s="398">
        <v>124</v>
      </c>
      <c r="B130" s="103"/>
      <c r="C130" s="103"/>
      <c r="D130" s="104"/>
      <c r="E130" s="411"/>
      <c r="F130" s="105"/>
      <c r="G130" s="105"/>
      <c r="H130" s="625"/>
      <c r="I130" s="433"/>
      <c r="J130" s="395" t="e">
        <f>IF(AND(Q130="",#REF!&gt;0,#REF!&lt;5),K130,)</f>
        <v>#REF!</v>
      </c>
      <c r="K130" s="393" t="str">
        <f>IF(D130="","ZZZ9",IF(AND(#REF!&gt;0,#REF!&lt;5),D130&amp;#REF!,D130&amp;"9"))</f>
        <v>ZZZ9</v>
      </c>
      <c r="L130" s="397">
        <f t="shared" si="3"/>
        <v>999</v>
      </c>
      <c r="M130" s="432">
        <f t="shared" si="4"/>
        <v>999</v>
      </c>
      <c r="N130" s="426"/>
      <c r="O130" s="105"/>
      <c r="P130" s="129">
        <f t="shared" si="5"/>
        <v>999</v>
      </c>
      <c r="Q130" s="105"/>
    </row>
    <row r="131" spans="1:17" s="11" customFormat="1" ht="18.899999999999999" customHeight="1" x14ac:dyDescent="0.25">
      <c r="A131" s="398">
        <v>125</v>
      </c>
      <c r="B131" s="103"/>
      <c r="C131" s="103"/>
      <c r="D131" s="104"/>
      <c r="E131" s="411"/>
      <c r="F131" s="105"/>
      <c r="G131" s="105"/>
      <c r="H131" s="625"/>
      <c r="I131" s="433"/>
      <c r="J131" s="395" t="e">
        <f>IF(AND(Q131="",#REF!&gt;0,#REF!&lt;5),K131,)</f>
        <v>#REF!</v>
      </c>
      <c r="K131" s="393" t="str">
        <f>IF(D131="","ZZZ9",IF(AND(#REF!&gt;0,#REF!&lt;5),D131&amp;#REF!,D131&amp;"9"))</f>
        <v>ZZZ9</v>
      </c>
      <c r="L131" s="397">
        <f t="shared" si="3"/>
        <v>999</v>
      </c>
      <c r="M131" s="432">
        <f t="shared" si="4"/>
        <v>999</v>
      </c>
      <c r="N131" s="426"/>
      <c r="O131" s="105"/>
      <c r="P131" s="129">
        <f t="shared" si="5"/>
        <v>999</v>
      </c>
      <c r="Q131" s="105"/>
    </row>
    <row r="132" spans="1:17" s="11" customFormat="1" ht="18.899999999999999" customHeight="1" x14ac:dyDescent="0.25">
      <c r="A132" s="398">
        <v>126</v>
      </c>
      <c r="B132" s="103"/>
      <c r="C132" s="103"/>
      <c r="D132" s="104"/>
      <c r="E132" s="411"/>
      <c r="F132" s="105"/>
      <c r="G132" s="105"/>
      <c r="H132" s="625"/>
      <c r="I132" s="433"/>
      <c r="J132" s="395" t="e">
        <f>IF(AND(Q132="",#REF!&gt;0,#REF!&lt;5),K132,)</f>
        <v>#REF!</v>
      </c>
      <c r="K132" s="393" t="str">
        <f>IF(D132="","ZZZ9",IF(AND(#REF!&gt;0,#REF!&lt;5),D132&amp;#REF!,D132&amp;"9"))</f>
        <v>ZZZ9</v>
      </c>
      <c r="L132" s="397">
        <f t="shared" si="3"/>
        <v>999</v>
      </c>
      <c r="M132" s="432">
        <f t="shared" si="4"/>
        <v>999</v>
      </c>
      <c r="N132" s="426"/>
      <c r="O132" s="105"/>
      <c r="P132" s="129">
        <f t="shared" si="5"/>
        <v>999</v>
      </c>
      <c r="Q132" s="105"/>
    </row>
    <row r="133" spans="1:17" s="11" customFormat="1" ht="18.899999999999999" customHeight="1" x14ac:dyDescent="0.25">
      <c r="A133" s="398">
        <v>127</v>
      </c>
      <c r="B133" s="103"/>
      <c r="C133" s="103"/>
      <c r="D133" s="104"/>
      <c r="E133" s="411"/>
      <c r="F133" s="105"/>
      <c r="G133" s="105"/>
      <c r="H133" s="625"/>
      <c r="I133" s="433"/>
      <c r="J133" s="395" t="e">
        <f>IF(AND(Q133="",#REF!&gt;0,#REF!&lt;5),K133,)</f>
        <v>#REF!</v>
      </c>
      <c r="K133" s="393" t="str">
        <f>IF(D133="","ZZZ9",IF(AND(#REF!&gt;0,#REF!&lt;5),D133&amp;#REF!,D133&amp;"9"))</f>
        <v>ZZZ9</v>
      </c>
      <c r="L133" s="397">
        <f t="shared" si="3"/>
        <v>999</v>
      </c>
      <c r="M133" s="432">
        <f t="shared" si="4"/>
        <v>999</v>
      </c>
      <c r="N133" s="426"/>
      <c r="O133" s="105"/>
      <c r="P133" s="129">
        <f t="shared" si="5"/>
        <v>999</v>
      </c>
      <c r="Q133" s="105"/>
    </row>
    <row r="134" spans="1:17" s="11" customFormat="1" ht="18.899999999999999" customHeight="1" x14ac:dyDescent="0.25">
      <c r="A134" s="398">
        <v>128</v>
      </c>
      <c r="B134" s="103"/>
      <c r="C134" s="103"/>
      <c r="D134" s="104"/>
      <c r="E134" s="411"/>
      <c r="F134" s="105"/>
      <c r="G134" s="105"/>
      <c r="H134" s="625"/>
      <c r="I134" s="433"/>
      <c r="J134" s="395" t="e">
        <f>IF(AND(Q134="",#REF!&gt;0,#REF!&lt;5),K134,)</f>
        <v>#REF!</v>
      </c>
      <c r="K134" s="393" t="str">
        <f>IF(D134="","ZZZ9",IF(AND(#REF!&gt;0,#REF!&lt;5),D134&amp;#REF!,D134&amp;"9"))</f>
        <v>ZZZ9</v>
      </c>
      <c r="L134" s="397">
        <f t="shared" si="3"/>
        <v>999</v>
      </c>
      <c r="M134" s="432">
        <f t="shared" si="4"/>
        <v>999</v>
      </c>
      <c r="N134" s="426"/>
      <c r="O134" s="433"/>
      <c r="P134" s="434">
        <f t="shared" si="5"/>
        <v>999</v>
      </c>
      <c r="Q134" s="433"/>
    </row>
    <row r="135" spans="1:17" x14ac:dyDescent="0.25">
      <c r="A135" s="398">
        <v>129</v>
      </c>
      <c r="B135" s="103"/>
      <c r="C135" s="103"/>
      <c r="D135" s="104"/>
      <c r="E135" s="411"/>
      <c r="F135" s="105"/>
      <c r="G135" s="105"/>
      <c r="H135" s="625"/>
      <c r="I135" s="433"/>
      <c r="J135" s="395" t="e">
        <f>IF(AND(Q135="",#REF!&gt;0,#REF!&lt;5),K135,)</f>
        <v>#REF!</v>
      </c>
      <c r="K135" s="393" t="str">
        <f>IF(D135="","ZZZ9",IF(AND(#REF!&gt;0,#REF!&lt;5),D135&amp;#REF!,D135&amp;"9"))</f>
        <v>ZZZ9</v>
      </c>
      <c r="L135" s="397">
        <f t="shared" si="3"/>
        <v>999</v>
      </c>
      <c r="M135" s="432">
        <f t="shared" si="4"/>
        <v>999</v>
      </c>
      <c r="N135" s="426"/>
      <c r="O135" s="105"/>
      <c r="P135" s="129">
        <f t="shared" si="5"/>
        <v>999</v>
      </c>
      <c r="Q135" s="105"/>
    </row>
    <row r="136" spans="1:17" x14ac:dyDescent="0.25">
      <c r="A136" s="398">
        <v>130</v>
      </c>
      <c r="B136" s="103"/>
      <c r="C136" s="103"/>
      <c r="D136" s="104"/>
      <c r="E136" s="411"/>
      <c r="F136" s="105"/>
      <c r="G136" s="105"/>
      <c r="H136" s="625"/>
      <c r="I136" s="433"/>
      <c r="J136" s="395" t="e">
        <f>IF(AND(Q136="",#REF!&gt;0,#REF!&lt;5),K136,)</f>
        <v>#REF!</v>
      </c>
      <c r="K136" s="393" t="str">
        <f>IF(D136="","ZZZ9",IF(AND(#REF!&gt;0,#REF!&lt;5),D136&amp;#REF!,D136&amp;"9"))</f>
        <v>ZZZ9</v>
      </c>
      <c r="L136" s="397">
        <f t="shared" si="3"/>
        <v>999</v>
      </c>
      <c r="M136" s="432">
        <f t="shared" si="4"/>
        <v>999</v>
      </c>
      <c r="N136" s="426"/>
      <c r="O136" s="105"/>
      <c r="P136" s="129">
        <f t="shared" si="5"/>
        <v>999</v>
      </c>
      <c r="Q136" s="105"/>
    </row>
    <row r="137" spans="1:17" x14ac:dyDescent="0.25">
      <c r="A137" s="398">
        <v>131</v>
      </c>
      <c r="B137" s="103"/>
      <c r="C137" s="103"/>
      <c r="D137" s="104"/>
      <c r="E137" s="411"/>
      <c r="F137" s="105"/>
      <c r="G137" s="105"/>
      <c r="H137" s="625"/>
      <c r="I137" s="433"/>
      <c r="J137" s="395" t="e">
        <f>IF(AND(Q137="",#REF!&gt;0,#REF!&lt;5),K137,)</f>
        <v>#REF!</v>
      </c>
      <c r="K137" s="393" t="str">
        <f>IF(D137="","ZZZ9",IF(AND(#REF!&gt;0,#REF!&lt;5),D137&amp;#REF!,D137&amp;"9"))</f>
        <v>ZZZ9</v>
      </c>
      <c r="L137" s="397">
        <f t="shared" si="3"/>
        <v>999</v>
      </c>
      <c r="M137" s="432">
        <f t="shared" si="4"/>
        <v>999</v>
      </c>
      <c r="N137" s="426"/>
      <c r="O137" s="105"/>
      <c r="P137" s="129">
        <f t="shared" si="5"/>
        <v>999</v>
      </c>
      <c r="Q137" s="105"/>
    </row>
    <row r="138" spans="1:17" x14ac:dyDescent="0.25">
      <c r="A138" s="398">
        <v>132</v>
      </c>
      <c r="B138" s="103"/>
      <c r="C138" s="103"/>
      <c r="D138" s="104"/>
      <c r="E138" s="411"/>
      <c r="F138" s="105"/>
      <c r="G138" s="105"/>
      <c r="H138" s="625"/>
      <c r="I138" s="433"/>
      <c r="J138" s="395" t="e">
        <f>IF(AND(Q138="",#REF!&gt;0,#REF!&lt;5),K138,)</f>
        <v>#REF!</v>
      </c>
      <c r="K138" s="393" t="str">
        <f>IF(D138="","ZZZ9",IF(AND(#REF!&gt;0,#REF!&lt;5),D138&amp;#REF!,D138&amp;"9"))</f>
        <v>ZZZ9</v>
      </c>
      <c r="L138" s="397">
        <f t="shared" si="3"/>
        <v>999</v>
      </c>
      <c r="M138" s="432">
        <f t="shared" si="4"/>
        <v>999</v>
      </c>
      <c r="N138" s="426"/>
      <c r="O138" s="105"/>
      <c r="P138" s="129">
        <f t="shared" si="5"/>
        <v>999</v>
      </c>
      <c r="Q138" s="105"/>
    </row>
    <row r="139" spans="1:17" x14ac:dyDescent="0.25">
      <c r="A139" s="398">
        <v>133</v>
      </c>
      <c r="B139" s="103"/>
      <c r="C139" s="103"/>
      <c r="D139" s="104"/>
      <c r="E139" s="411"/>
      <c r="F139" s="105"/>
      <c r="G139" s="105"/>
      <c r="H139" s="625"/>
      <c r="I139" s="433"/>
      <c r="J139" s="395" t="e">
        <f>IF(AND(Q139="",#REF!&gt;0,#REF!&lt;5),K139,)</f>
        <v>#REF!</v>
      </c>
      <c r="K139" s="393" t="str">
        <f>IF(D139="","ZZZ9",IF(AND(#REF!&gt;0,#REF!&lt;5),D139&amp;#REF!,D139&amp;"9"))</f>
        <v>ZZZ9</v>
      </c>
      <c r="L139" s="397">
        <f t="shared" si="3"/>
        <v>999</v>
      </c>
      <c r="M139" s="432">
        <f t="shared" si="4"/>
        <v>999</v>
      </c>
      <c r="N139" s="426"/>
      <c r="O139" s="105"/>
      <c r="P139" s="129">
        <f t="shared" si="5"/>
        <v>999</v>
      </c>
      <c r="Q139" s="105"/>
    </row>
    <row r="140" spans="1:17" x14ac:dyDescent="0.25">
      <c r="A140" s="398">
        <v>134</v>
      </c>
      <c r="B140" s="103"/>
      <c r="C140" s="103"/>
      <c r="D140" s="104"/>
      <c r="E140" s="411"/>
      <c r="F140" s="105"/>
      <c r="G140" s="105"/>
      <c r="H140" s="625"/>
      <c r="I140" s="433"/>
      <c r="J140" s="395" t="e">
        <f>IF(AND(Q140="",#REF!&gt;0,#REF!&lt;5),K140,)</f>
        <v>#REF!</v>
      </c>
      <c r="K140" s="393" t="str">
        <f>IF(D140="","ZZZ9",IF(AND(#REF!&gt;0,#REF!&lt;5),D140&amp;#REF!,D140&amp;"9"))</f>
        <v>ZZZ9</v>
      </c>
      <c r="L140" s="397">
        <f t="shared" si="3"/>
        <v>999</v>
      </c>
      <c r="M140" s="432">
        <f t="shared" si="4"/>
        <v>999</v>
      </c>
      <c r="N140" s="426"/>
      <c r="O140" s="105"/>
      <c r="P140" s="129">
        <f t="shared" si="5"/>
        <v>999</v>
      </c>
      <c r="Q140" s="105"/>
    </row>
    <row r="141" spans="1:17" x14ac:dyDescent="0.25">
      <c r="A141" s="398">
        <v>135</v>
      </c>
      <c r="B141" s="103"/>
      <c r="C141" s="103"/>
      <c r="D141" s="104"/>
      <c r="E141" s="411"/>
      <c r="F141" s="105"/>
      <c r="G141" s="105"/>
      <c r="H141" s="625"/>
      <c r="I141" s="433"/>
      <c r="J141" s="395" t="e">
        <f>IF(AND(Q141="",#REF!&gt;0,#REF!&lt;5),K141,)</f>
        <v>#REF!</v>
      </c>
      <c r="K141" s="393" t="str">
        <f>IF(D141="","ZZZ9",IF(AND(#REF!&gt;0,#REF!&lt;5),D141&amp;#REF!,D141&amp;"9"))</f>
        <v>ZZZ9</v>
      </c>
      <c r="L141" s="397">
        <f t="shared" si="3"/>
        <v>999</v>
      </c>
      <c r="M141" s="432">
        <f t="shared" si="4"/>
        <v>999</v>
      </c>
      <c r="N141" s="426"/>
      <c r="O141" s="433"/>
      <c r="P141" s="434">
        <f t="shared" si="5"/>
        <v>999</v>
      </c>
      <c r="Q141" s="433"/>
    </row>
    <row r="142" spans="1:17" x14ac:dyDescent="0.25">
      <c r="A142" s="398">
        <v>136</v>
      </c>
      <c r="B142" s="103"/>
      <c r="C142" s="103"/>
      <c r="D142" s="104"/>
      <c r="E142" s="411"/>
      <c r="F142" s="105"/>
      <c r="G142" s="105"/>
      <c r="H142" s="625"/>
      <c r="I142" s="433"/>
      <c r="J142" s="395" t="e">
        <f>IF(AND(Q142="",#REF!&gt;0,#REF!&lt;5),K142,)</f>
        <v>#REF!</v>
      </c>
      <c r="K142" s="393" t="str">
        <f>IF(D142="","ZZZ9",IF(AND(#REF!&gt;0,#REF!&lt;5),D142&amp;#REF!,D142&amp;"9"))</f>
        <v>ZZZ9</v>
      </c>
      <c r="L142" s="397">
        <f t="shared" si="3"/>
        <v>999</v>
      </c>
      <c r="M142" s="432">
        <f t="shared" si="4"/>
        <v>999</v>
      </c>
      <c r="N142" s="426"/>
      <c r="O142" s="105"/>
      <c r="P142" s="129">
        <f t="shared" si="5"/>
        <v>999</v>
      </c>
      <c r="Q142" s="105"/>
    </row>
    <row r="143" spans="1:17" x14ac:dyDescent="0.25">
      <c r="A143" s="398">
        <v>137</v>
      </c>
      <c r="B143" s="103"/>
      <c r="C143" s="103"/>
      <c r="D143" s="104"/>
      <c r="E143" s="411"/>
      <c r="F143" s="105"/>
      <c r="G143" s="105"/>
      <c r="H143" s="625"/>
      <c r="I143" s="433"/>
      <c r="J143" s="395" t="e">
        <f>IF(AND(Q143="",#REF!&gt;0,#REF!&lt;5),K143,)</f>
        <v>#REF!</v>
      </c>
      <c r="K143" s="393" t="str">
        <f>IF(D143="","ZZZ9",IF(AND(#REF!&gt;0,#REF!&lt;5),D143&amp;#REF!,D143&amp;"9"))</f>
        <v>ZZZ9</v>
      </c>
      <c r="L143" s="397">
        <f t="shared" si="3"/>
        <v>999</v>
      </c>
      <c r="M143" s="432">
        <f t="shared" si="4"/>
        <v>999</v>
      </c>
      <c r="N143" s="426"/>
      <c r="O143" s="105"/>
      <c r="P143" s="129">
        <f t="shared" si="5"/>
        <v>999</v>
      </c>
      <c r="Q143" s="105"/>
    </row>
    <row r="144" spans="1:17" x14ac:dyDescent="0.25">
      <c r="A144" s="398">
        <v>138</v>
      </c>
      <c r="B144" s="103"/>
      <c r="C144" s="103"/>
      <c r="D144" s="104"/>
      <c r="E144" s="411"/>
      <c r="F144" s="105"/>
      <c r="G144" s="105"/>
      <c r="H144" s="625"/>
      <c r="I144" s="433"/>
      <c r="J144" s="395" t="e">
        <f>IF(AND(Q144="",#REF!&gt;0,#REF!&lt;5),K144,)</f>
        <v>#REF!</v>
      </c>
      <c r="K144" s="393" t="str">
        <f>IF(D144="","ZZZ9",IF(AND(#REF!&gt;0,#REF!&lt;5),D144&amp;#REF!,D144&amp;"9"))</f>
        <v>ZZZ9</v>
      </c>
      <c r="L144" s="397">
        <f t="shared" si="3"/>
        <v>999</v>
      </c>
      <c r="M144" s="432">
        <f t="shared" si="4"/>
        <v>999</v>
      </c>
      <c r="N144" s="426"/>
      <c r="O144" s="105"/>
      <c r="P144" s="129">
        <f t="shared" si="5"/>
        <v>999</v>
      </c>
      <c r="Q144" s="105"/>
    </row>
    <row r="145" spans="1:17" x14ac:dyDescent="0.25">
      <c r="A145" s="398">
        <v>139</v>
      </c>
      <c r="B145" s="103"/>
      <c r="C145" s="103"/>
      <c r="D145" s="104"/>
      <c r="E145" s="411"/>
      <c r="F145" s="105"/>
      <c r="G145" s="105"/>
      <c r="H145" s="625"/>
      <c r="I145" s="433"/>
      <c r="J145" s="395" t="e">
        <f>IF(AND(Q145="",#REF!&gt;0,#REF!&lt;5),K145,)</f>
        <v>#REF!</v>
      </c>
      <c r="K145" s="393" t="str">
        <f>IF(D145="","ZZZ9",IF(AND(#REF!&gt;0,#REF!&lt;5),D145&amp;#REF!,D145&amp;"9"))</f>
        <v>ZZZ9</v>
      </c>
      <c r="L145" s="397">
        <f t="shared" si="3"/>
        <v>999</v>
      </c>
      <c r="M145" s="432">
        <f t="shared" si="4"/>
        <v>999</v>
      </c>
      <c r="N145" s="426"/>
      <c r="O145" s="105"/>
      <c r="P145" s="129">
        <f t="shared" si="5"/>
        <v>999</v>
      </c>
      <c r="Q145" s="105"/>
    </row>
    <row r="146" spans="1:17" x14ac:dyDescent="0.25">
      <c r="A146" s="398">
        <v>140</v>
      </c>
      <c r="B146" s="103"/>
      <c r="C146" s="103"/>
      <c r="D146" s="104"/>
      <c r="E146" s="411"/>
      <c r="F146" s="105"/>
      <c r="G146" s="105"/>
      <c r="H146" s="625"/>
      <c r="I146" s="433"/>
      <c r="J146" s="395" t="e">
        <f>IF(AND(Q146="",#REF!&gt;0,#REF!&lt;5),K146,)</f>
        <v>#REF!</v>
      </c>
      <c r="K146" s="393" t="str">
        <f>IF(D146="","ZZZ9",IF(AND(#REF!&gt;0,#REF!&lt;5),D146&amp;#REF!,D146&amp;"9"))</f>
        <v>ZZZ9</v>
      </c>
      <c r="L146" s="397">
        <f t="shared" si="3"/>
        <v>999</v>
      </c>
      <c r="M146" s="432">
        <f t="shared" si="4"/>
        <v>999</v>
      </c>
      <c r="N146" s="426"/>
      <c r="O146" s="105"/>
      <c r="P146" s="129">
        <f t="shared" si="5"/>
        <v>999</v>
      </c>
      <c r="Q146" s="105"/>
    </row>
    <row r="147" spans="1:17" x14ac:dyDescent="0.25">
      <c r="A147" s="398">
        <v>141</v>
      </c>
      <c r="B147" s="103"/>
      <c r="C147" s="103"/>
      <c r="D147" s="104"/>
      <c r="E147" s="411"/>
      <c r="F147" s="105"/>
      <c r="G147" s="105"/>
      <c r="H147" s="625"/>
      <c r="I147" s="433"/>
      <c r="J147" s="395" t="e">
        <f>IF(AND(Q147="",#REF!&gt;0,#REF!&lt;5),K147,)</f>
        <v>#REF!</v>
      </c>
      <c r="K147" s="393" t="str">
        <f>IF(D147="","ZZZ9",IF(AND(#REF!&gt;0,#REF!&lt;5),D147&amp;#REF!,D147&amp;"9"))</f>
        <v>ZZZ9</v>
      </c>
      <c r="L147" s="397">
        <f t="shared" si="3"/>
        <v>999</v>
      </c>
      <c r="M147" s="432">
        <f t="shared" si="4"/>
        <v>999</v>
      </c>
      <c r="N147" s="426"/>
      <c r="O147" s="105"/>
      <c r="P147" s="129">
        <f t="shared" si="5"/>
        <v>999</v>
      </c>
      <c r="Q147" s="105"/>
    </row>
    <row r="148" spans="1:17" x14ac:dyDescent="0.25">
      <c r="A148" s="398">
        <v>142</v>
      </c>
      <c r="B148" s="103"/>
      <c r="C148" s="103"/>
      <c r="D148" s="104"/>
      <c r="E148" s="411"/>
      <c r="F148" s="105"/>
      <c r="G148" s="105"/>
      <c r="H148" s="625"/>
      <c r="I148" s="433"/>
      <c r="J148" s="395" t="e">
        <f>IF(AND(Q148="",#REF!&gt;0,#REF!&lt;5),K148,)</f>
        <v>#REF!</v>
      </c>
      <c r="K148" s="393" t="str">
        <f>IF(D148="","ZZZ9",IF(AND(#REF!&gt;0,#REF!&lt;5),D148&amp;#REF!,D148&amp;"9"))</f>
        <v>ZZZ9</v>
      </c>
      <c r="L148" s="397">
        <f t="shared" si="3"/>
        <v>999</v>
      </c>
      <c r="M148" s="432">
        <f t="shared" si="4"/>
        <v>999</v>
      </c>
      <c r="N148" s="426"/>
      <c r="O148" s="433"/>
      <c r="P148" s="434">
        <f t="shared" si="5"/>
        <v>999</v>
      </c>
      <c r="Q148" s="433"/>
    </row>
    <row r="149" spans="1:17" x14ac:dyDescent="0.25">
      <c r="A149" s="398">
        <v>143</v>
      </c>
      <c r="B149" s="103"/>
      <c r="C149" s="103"/>
      <c r="D149" s="104"/>
      <c r="E149" s="411"/>
      <c r="F149" s="105"/>
      <c r="G149" s="105"/>
      <c r="H149" s="625"/>
      <c r="I149" s="433"/>
      <c r="J149" s="395" t="e">
        <f>IF(AND(Q149="",#REF!&gt;0,#REF!&lt;5),K149,)</f>
        <v>#REF!</v>
      </c>
      <c r="K149" s="393" t="str">
        <f>IF(D149="","ZZZ9",IF(AND(#REF!&gt;0,#REF!&lt;5),D149&amp;#REF!,D149&amp;"9"))</f>
        <v>ZZZ9</v>
      </c>
      <c r="L149" s="397">
        <f t="shared" si="3"/>
        <v>999</v>
      </c>
      <c r="M149" s="432">
        <f t="shared" si="4"/>
        <v>999</v>
      </c>
      <c r="N149" s="426"/>
      <c r="O149" s="105"/>
      <c r="P149" s="129">
        <f t="shared" si="5"/>
        <v>999</v>
      </c>
      <c r="Q149" s="105"/>
    </row>
    <row r="150" spans="1:17" x14ac:dyDescent="0.25">
      <c r="A150" s="398">
        <v>144</v>
      </c>
      <c r="B150" s="103"/>
      <c r="C150" s="103"/>
      <c r="D150" s="104"/>
      <c r="E150" s="411"/>
      <c r="F150" s="105"/>
      <c r="G150" s="105"/>
      <c r="H150" s="625"/>
      <c r="I150" s="433"/>
      <c r="J150" s="395" t="e">
        <f>IF(AND(Q150="",#REF!&gt;0,#REF!&lt;5),K150,)</f>
        <v>#REF!</v>
      </c>
      <c r="K150" s="393" t="str">
        <f>IF(D150="","ZZZ9",IF(AND(#REF!&gt;0,#REF!&lt;5),D150&amp;#REF!,D150&amp;"9"))</f>
        <v>ZZZ9</v>
      </c>
      <c r="L150" s="397">
        <f t="shared" si="3"/>
        <v>999</v>
      </c>
      <c r="M150" s="432">
        <f t="shared" si="4"/>
        <v>999</v>
      </c>
      <c r="N150" s="426"/>
      <c r="O150" s="105"/>
      <c r="P150" s="129">
        <f t="shared" si="5"/>
        <v>999</v>
      </c>
      <c r="Q150" s="105"/>
    </row>
    <row r="151" spans="1:17" x14ac:dyDescent="0.25">
      <c r="A151" s="398">
        <v>145</v>
      </c>
      <c r="B151" s="103"/>
      <c r="C151" s="103"/>
      <c r="D151" s="104"/>
      <c r="E151" s="411"/>
      <c r="F151" s="105"/>
      <c r="G151" s="105"/>
      <c r="H151" s="625"/>
      <c r="I151" s="433"/>
      <c r="J151" s="395" t="e">
        <f>IF(AND(Q151="",#REF!&gt;0,#REF!&lt;5),K151,)</f>
        <v>#REF!</v>
      </c>
      <c r="K151" s="393" t="str">
        <f>IF(D151="","ZZZ9",IF(AND(#REF!&gt;0,#REF!&lt;5),D151&amp;#REF!,D151&amp;"9"))</f>
        <v>ZZZ9</v>
      </c>
      <c r="L151" s="397">
        <f t="shared" si="3"/>
        <v>999</v>
      </c>
      <c r="M151" s="432">
        <f t="shared" si="4"/>
        <v>999</v>
      </c>
      <c r="N151" s="426"/>
      <c r="O151" s="105"/>
      <c r="P151" s="129">
        <f t="shared" si="5"/>
        <v>999</v>
      </c>
      <c r="Q151" s="105"/>
    </row>
    <row r="152" spans="1:17" x14ac:dyDescent="0.25">
      <c r="A152" s="398">
        <v>146</v>
      </c>
      <c r="B152" s="103"/>
      <c r="C152" s="103"/>
      <c r="D152" s="104"/>
      <c r="E152" s="411"/>
      <c r="F152" s="105"/>
      <c r="G152" s="105"/>
      <c r="H152" s="625"/>
      <c r="I152" s="433"/>
      <c r="J152" s="395" t="e">
        <f>IF(AND(Q152="",#REF!&gt;0,#REF!&lt;5),K152,)</f>
        <v>#REF!</v>
      </c>
      <c r="K152" s="393" t="str">
        <f>IF(D152="","ZZZ9",IF(AND(#REF!&gt;0,#REF!&lt;5),D152&amp;#REF!,D152&amp;"9"))</f>
        <v>ZZZ9</v>
      </c>
      <c r="L152" s="397">
        <f t="shared" si="3"/>
        <v>999</v>
      </c>
      <c r="M152" s="432">
        <f t="shared" si="4"/>
        <v>999</v>
      </c>
      <c r="N152" s="426"/>
      <c r="O152" s="105"/>
      <c r="P152" s="129">
        <f t="shared" si="5"/>
        <v>999</v>
      </c>
      <c r="Q152" s="105"/>
    </row>
    <row r="153" spans="1:17" x14ac:dyDescent="0.25">
      <c r="A153" s="398">
        <v>147</v>
      </c>
      <c r="B153" s="103"/>
      <c r="C153" s="103"/>
      <c r="D153" s="104"/>
      <c r="E153" s="411"/>
      <c r="F153" s="105"/>
      <c r="G153" s="105"/>
      <c r="H153" s="625"/>
      <c r="I153" s="433"/>
      <c r="J153" s="395" t="e">
        <f>IF(AND(Q153="",#REF!&gt;0,#REF!&lt;5),K153,)</f>
        <v>#REF!</v>
      </c>
      <c r="K153" s="393" t="str">
        <f>IF(D153="","ZZZ9",IF(AND(#REF!&gt;0,#REF!&lt;5),D153&amp;#REF!,D153&amp;"9"))</f>
        <v>ZZZ9</v>
      </c>
      <c r="L153" s="397">
        <f t="shared" si="3"/>
        <v>999</v>
      </c>
      <c r="M153" s="432">
        <f t="shared" si="4"/>
        <v>999</v>
      </c>
      <c r="N153" s="426"/>
      <c r="O153" s="105"/>
      <c r="P153" s="129">
        <f t="shared" si="5"/>
        <v>999</v>
      </c>
      <c r="Q153" s="105"/>
    </row>
    <row r="154" spans="1:17" x14ac:dyDescent="0.25">
      <c r="A154" s="398">
        <v>148</v>
      </c>
      <c r="B154" s="103"/>
      <c r="C154" s="103"/>
      <c r="D154" s="104"/>
      <c r="E154" s="411"/>
      <c r="F154" s="105"/>
      <c r="G154" s="105"/>
      <c r="H154" s="625"/>
      <c r="I154" s="433"/>
      <c r="J154" s="395" t="e">
        <f>IF(AND(Q154="",#REF!&gt;0,#REF!&lt;5),K154,)</f>
        <v>#REF!</v>
      </c>
      <c r="K154" s="393" t="str">
        <f>IF(D154="","ZZZ9",IF(AND(#REF!&gt;0,#REF!&lt;5),D154&amp;#REF!,D154&amp;"9"))</f>
        <v>ZZZ9</v>
      </c>
      <c r="L154" s="397">
        <f t="shared" si="3"/>
        <v>999</v>
      </c>
      <c r="M154" s="432">
        <f t="shared" si="4"/>
        <v>999</v>
      </c>
      <c r="N154" s="426"/>
      <c r="O154" s="105"/>
      <c r="P154" s="129">
        <f t="shared" si="5"/>
        <v>999</v>
      </c>
      <c r="Q154" s="105"/>
    </row>
    <row r="155" spans="1:17" x14ac:dyDescent="0.25">
      <c r="A155" s="398">
        <v>149</v>
      </c>
      <c r="B155" s="103"/>
      <c r="C155" s="103"/>
      <c r="D155" s="104"/>
      <c r="E155" s="411"/>
      <c r="F155" s="105"/>
      <c r="G155" s="105"/>
      <c r="H155" s="625"/>
      <c r="I155" s="433"/>
      <c r="J155" s="395" t="e">
        <f>IF(AND(Q155="",#REF!&gt;0,#REF!&lt;5),K155,)</f>
        <v>#REF!</v>
      </c>
      <c r="K155" s="393" t="str">
        <f>IF(D155="","ZZZ9",IF(AND(#REF!&gt;0,#REF!&lt;5),D155&amp;#REF!,D155&amp;"9"))</f>
        <v>ZZZ9</v>
      </c>
      <c r="L155" s="397">
        <f t="shared" si="3"/>
        <v>999</v>
      </c>
      <c r="M155" s="432">
        <f t="shared" si="4"/>
        <v>999</v>
      </c>
      <c r="N155" s="426"/>
      <c r="O155" s="105"/>
      <c r="P155" s="129">
        <f t="shared" si="5"/>
        <v>999</v>
      </c>
      <c r="Q155" s="105"/>
    </row>
    <row r="156" spans="1:17" x14ac:dyDescent="0.25">
      <c r="A156" s="398">
        <v>150</v>
      </c>
      <c r="B156" s="103"/>
      <c r="C156" s="103"/>
      <c r="D156" s="104"/>
      <c r="E156" s="411"/>
      <c r="F156" s="105"/>
      <c r="G156" s="105"/>
      <c r="H156" s="625"/>
      <c r="I156" s="433"/>
      <c r="J156" s="395" t="e">
        <f>IF(AND(Q156="",#REF!&gt;0,#REF!&lt;5),K156,)</f>
        <v>#REF!</v>
      </c>
      <c r="K156" s="393" t="str">
        <f>IF(D156="","ZZZ9",IF(AND(#REF!&gt;0,#REF!&lt;5),D156&amp;#REF!,D156&amp;"9"))</f>
        <v>ZZZ9</v>
      </c>
      <c r="L156" s="397">
        <f t="shared" si="3"/>
        <v>999</v>
      </c>
      <c r="M156" s="432">
        <f t="shared" si="4"/>
        <v>999</v>
      </c>
      <c r="N156" s="426"/>
      <c r="O156" s="105"/>
      <c r="P156" s="129">
        <f t="shared" si="5"/>
        <v>999</v>
      </c>
      <c r="Q156" s="105"/>
    </row>
  </sheetData>
  <conditionalFormatting sqref="A7:D156">
    <cfRule type="expression" dxfId="292" priority="14" stopIfTrue="1">
      <formula>$Q7&gt;=1</formula>
    </cfRule>
  </conditionalFormatting>
  <conditionalFormatting sqref="B7:D37">
    <cfRule type="expression" dxfId="291" priority="1" stopIfTrue="1">
      <formula>$Q7&gt;=1</formula>
    </cfRule>
  </conditionalFormatting>
  <conditionalFormatting sqref="E7:E14">
    <cfRule type="expression" dxfId="290" priority="6" stopIfTrue="1">
      <formula>AND(ROUNDDOWN(($A$4-E7)/365.25,0)&lt;=13,G7&lt;&gt;"OK")</formula>
    </cfRule>
    <cfRule type="expression" dxfId="289" priority="7" stopIfTrue="1">
      <formula>AND(ROUNDDOWN(($A$4-E7)/365.25,0)&lt;=14,G7&lt;&gt;"OK")</formula>
    </cfRule>
    <cfRule type="expression" dxfId="288" priority="8" stopIfTrue="1">
      <formula>AND(ROUNDDOWN(($A$4-E7)/365.25,0)&lt;=17,G7&lt;&gt;"OK")</formula>
    </cfRule>
    <cfRule type="expression" dxfId="287" priority="11" stopIfTrue="1">
      <formula>AND(ROUNDDOWN(($A$4-E7)/365.25,0)&lt;=13,G7&lt;&gt;"OK")</formula>
    </cfRule>
    <cfRule type="expression" dxfId="286" priority="12" stopIfTrue="1">
      <formula>AND(ROUNDDOWN(($A$4-E7)/365.25,0)&lt;=14,G7&lt;&gt;"OK")</formula>
    </cfRule>
    <cfRule type="expression" dxfId="285" priority="13" stopIfTrue="1">
      <formula>AND(ROUNDDOWN(($A$4-E7)/365.25,0)&lt;=17,G7&lt;&gt;"OK")</formula>
    </cfRule>
  </conditionalFormatting>
  <conditionalFormatting sqref="E7:E27 E29:E37">
    <cfRule type="expression" dxfId="284" priority="2" stopIfTrue="1">
      <formula>AND(ROUNDDOWN(($A$4-E7)/365.25,0)&lt;=13,G7&lt;&gt;"OK")</formula>
    </cfRule>
    <cfRule type="expression" dxfId="283" priority="3" stopIfTrue="1">
      <formula>AND(ROUNDDOWN(($A$4-E7)/365.25,0)&lt;=14,G7&lt;&gt;"OK")</formula>
    </cfRule>
    <cfRule type="expression" dxfId="282" priority="4" stopIfTrue="1">
      <formula>AND(ROUNDDOWN(($A$4-E7)/365.25,0)&lt;=17,G7&lt;&gt;"OK")</formula>
    </cfRule>
  </conditionalFormatting>
  <conditionalFormatting sqref="E7:E156">
    <cfRule type="expression" dxfId="281" priority="16" stopIfTrue="1">
      <formula>AND(ROUNDDOWN(($A$4-E7)/365.25,0)&lt;=13,G7&lt;&gt;"OK")</formula>
    </cfRule>
    <cfRule type="expression" dxfId="280" priority="17" stopIfTrue="1">
      <formula>AND(ROUNDDOWN(($A$4-E7)/365.25,0)&lt;=14,G7&lt;&gt;"OK")</formula>
    </cfRule>
    <cfRule type="expression" dxfId="279" priority="18" stopIfTrue="1">
      <formula>AND(ROUNDDOWN(($A$4-E7)/365.25,0)&lt;=17,G7&lt;&gt;"OK")</formula>
    </cfRule>
  </conditionalFormatting>
  <conditionalFormatting sqref="J7:J156">
    <cfRule type="cellIs" dxfId="278"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01441"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302D4-4D3C-418A-9808-C670D14484A8}">
  <sheetPr codeName="Munka34">
    <tabColor indexed="11"/>
  </sheetPr>
  <dimension ref="A1:AK41"/>
  <sheetViews>
    <sheetView workbookViewId="0">
      <selection activeCell="N10" sqref="N10"/>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8.44140625" customWidth="1"/>
    <col min="11" max="13" width="8.5546875" customWidth="1"/>
    <col min="15" max="15" width="5.5546875" customWidth="1"/>
    <col min="16" max="16" width="4.5546875" customWidth="1"/>
    <col min="17" max="17" width="11.6640625" customWidth="1"/>
    <col min="25" max="25" width="10.33203125" hidden="1" customWidth="1"/>
    <col min="26" max="37" width="0" hidden="1" customWidth="1"/>
  </cols>
  <sheetData>
    <row r="1" spans="1:37" ht="24.6" x14ac:dyDescent="0.25">
      <c r="A1" s="769" t="str">
        <f>Altalanos!$A$6</f>
        <v>Diákolimpiai Döntő</v>
      </c>
      <c r="B1" s="769"/>
      <c r="C1" s="769"/>
      <c r="D1" s="769"/>
      <c r="E1" s="769"/>
      <c r="F1" s="769"/>
      <c r="G1" s="470"/>
      <c r="H1" s="473" t="s">
        <v>123</v>
      </c>
      <c r="I1" s="471"/>
      <c r="J1" s="472"/>
      <c r="L1" s="474"/>
      <c r="M1" s="475"/>
      <c r="N1" s="136"/>
      <c r="O1" s="136" t="s">
        <v>71</v>
      </c>
      <c r="P1" s="136"/>
      <c r="Q1" s="135"/>
      <c r="R1" s="136"/>
      <c r="AB1" s="605" t="e">
        <f>IF(Y5=1,CONCATENATE(VLOOKUP(Y3,AA16:AH27,2)),CONCATENATE(VLOOKUP(Y3,AA2:AK13,2)))</f>
        <v>#N/A</v>
      </c>
      <c r="AC1" s="605" t="e">
        <f>IF(Y5=1,CONCATENATE(VLOOKUP(Y3,AA16:AK27,3)),CONCATENATE(VLOOKUP(Y3,AA2:AK13,3)))</f>
        <v>#N/A</v>
      </c>
      <c r="AD1" s="605" t="e">
        <f>IF(Y5=1,CONCATENATE(VLOOKUP(Y3,AA16:AK27,4)),CONCATENATE(VLOOKUP(Y3,AA2:AK13,4)))</f>
        <v>#N/A</v>
      </c>
      <c r="AE1" s="605" t="e">
        <f>IF(Y5=1,CONCATENATE(VLOOKUP(Y3,AA16:AK27,5)),CONCATENATE(VLOOKUP(Y3,AA2:AK13,5)))</f>
        <v>#N/A</v>
      </c>
      <c r="AF1" s="605" t="e">
        <f>IF(Y5=1,CONCATENATE(VLOOKUP(Y3,AA16:AK27,6)),CONCATENATE(VLOOKUP(Y3,AA2:AK13,6)))</f>
        <v>#N/A</v>
      </c>
      <c r="AG1" s="605" t="e">
        <f>IF(Y5=1,CONCATENATE(VLOOKUP(Y3,AA16:AK27,7)),CONCATENATE(VLOOKUP(Y3,AA2:AK13,7)))</f>
        <v>#N/A</v>
      </c>
      <c r="AH1" s="605" t="e">
        <f>IF(Y5=1,CONCATENATE(VLOOKUP(Y3,AA16:AK27,8)),CONCATENATE(VLOOKUP(Y3,AA2:AK13,8)))</f>
        <v>#N/A</v>
      </c>
      <c r="AI1" s="605" t="e">
        <f>IF(Y5=1,CONCATENATE(VLOOKUP(Y3,AA16:AK27,9)),CONCATENATE(VLOOKUP(Y3,AA2:AK13,9)))</f>
        <v>#N/A</v>
      </c>
      <c r="AJ1" s="605" t="e">
        <f>IF(Y5=1,CONCATENATE(VLOOKUP(Y3,AA16:AK27,10)),CONCATENATE(VLOOKUP(Y3,AA2:AK13,10)))</f>
        <v>#N/A</v>
      </c>
      <c r="AK1" s="605" t="e">
        <f>IF(Y5=1,CONCATENATE(VLOOKUP(Y3,AA16:AK27,11)),CONCATENATE(VLOOKUP(Y3,AA2:AK13,11)))</f>
        <v>#N/A</v>
      </c>
    </row>
    <row r="2" spans="1:37" x14ac:dyDescent="0.25">
      <c r="A2" s="476" t="s">
        <v>122</v>
      </c>
      <c r="B2" s="477"/>
      <c r="C2" s="477"/>
      <c r="D2" s="477"/>
      <c r="E2" s="701">
        <f>Altalanos!$D$8</f>
        <v>0</v>
      </c>
      <c r="F2" s="477"/>
      <c r="G2" s="478"/>
      <c r="H2" s="479"/>
      <c r="I2" s="479"/>
      <c r="J2" s="480"/>
      <c r="K2" s="474"/>
      <c r="L2" s="474"/>
      <c r="M2" s="474"/>
      <c r="N2" s="138"/>
      <c r="O2" s="108"/>
      <c r="P2" s="138"/>
      <c r="Q2" s="108"/>
      <c r="R2" s="138"/>
      <c r="Y2" s="600"/>
      <c r="Z2" s="599"/>
      <c r="AA2" s="599" t="s">
        <v>164</v>
      </c>
      <c r="AB2" s="590">
        <v>150</v>
      </c>
      <c r="AC2" s="590">
        <v>120</v>
      </c>
      <c r="AD2" s="590">
        <v>100</v>
      </c>
      <c r="AE2" s="590">
        <v>80</v>
      </c>
      <c r="AF2" s="590">
        <v>70</v>
      </c>
      <c r="AG2" s="590">
        <v>60</v>
      </c>
      <c r="AH2" s="590">
        <v>55</v>
      </c>
      <c r="AI2" s="590">
        <v>50</v>
      </c>
      <c r="AJ2" s="590">
        <v>45</v>
      </c>
      <c r="AK2" s="590">
        <v>40</v>
      </c>
    </row>
    <row r="3" spans="1:37" x14ac:dyDescent="0.25">
      <c r="A3" s="54" t="s">
        <v>82</v>
      </c>
      <c r="B3" s="54"/>
      <c r="C3" s="54"/>
      <c r="D3" s="54"/>
      <c r="E3" s="54" t="s">
        <v>79</v>
      </c>
      <c r="F3" s="54"/>
      <c r="G3" s="54"/>
      <c r="H3" s="54" t="s">
        <v>87</v>
      </c>
      <c r="I3" s="54"/>
      <c r="J3" s="140"/>
      <c r="K3" s="54"/>
      <c r="L3" s="55" t="s">
        <v>88</v>
      </c>
      <c r="M3" s="54"/>
      <c r="N3" s="548"/>
      <c r="O3" s="547"/>
      <c r="P3" s="548"/>
      <c r="Q3" s="589" t="s">
        <v>178</v>
      </c>
      <c r="R3" s="590" t="s">
        <v>184</v>
      </c>
      <c r="Y3" s="599">
        <f>IF(H4="OB","A",IF(H4="IX","W",H4))</f>
        <v>0</v>
      </c>
      <c r="Z3" s="599"/>
      <c r="AA3" s="599" t="s">
        <v>194</v>
      </c>
      <c r="AB3" s="590">
        <v>120</v>
      </c>
      <c r="AC3" s="590">
        <v>90</v>
      </c>
      <c r="AD3" s="590">
        <v>65</v>
      </c>
      <c r="AE3" s="590">
        <v>55</v>
      </c>
      <c r="AF3" s="590">
        <v>50</v>
      </c>
      <c r="AG3" s="590">
        <v>45</v>
      </c>
      <c r="AH3" s="590">
        <v>40</v>
      </c>
      <c r="AI3" s="590">
        <v>35</v>
      </c>
      <c r="AJ3" s="590">
        <v>25</v>
      </c>
      <c r="AK3" s="590">
        <v>20</v>
      </c>
    </row>
    <row r="4" spans="1:37" ht="13.8" thickBot="1" x14ac:dyDescent="0.3">
      <c r="A4" s="770" t="str">
        <f>Altalanos!$A$10</f>
        <v xml:space="preserve">2026. május 7. </v>
      </c>
      <c r="B4" s="770"/>
      <c r="C4" s="770"/>
      <c r="D4" s="481"/>
      <c r="E4" s="482" t="str">
        <f>Altalanos!$C$10</f>
        <v>Gyula</v>
      </c>
      <c r="F4" s="482"/>
      <c r="G4" s="482"/>
      <c r="H4" s="485"/>
      <c r="I4" s="482"/>
      <c r="J4" s="484"/>
      <c r="K4" s="485"/>
      <c r="L4" s="487" t="str">
        <f>Altalanos!$E$10</f>
        <v>Kovács Zoltán</v>
      </c>
      <c r="M4" s="485"/>
      <c r="N4" s="550"/>
      <c r="O4" s="551"/>
      <c r="P4" s="550"/>
      <c r="Q4" s="591" t="s">
        <v>185</v>
      </c>
      <c r="R4" s="592" t="s">
        <v>180</v>
      </c>
      <c r="Y4" s="599"/>
      <c r="Z4" s="599"/>
      <c r="AA4" s="599" t="s">
        <v>195</v>
      </c>
      <c r="AB4" s="590">
        <v>90</v>
      </c>
      <c r="AC4" s="590">
        <v>60</v>
      </c>
      <c r="AD4" s="590">
        <v>45</v>
      </c>
      <c r="AE4" s="590">
        <v>34</v>
      </c>
      <c r="AF4" s="590">
        <v>27</v>
      </c>
      <c r="AG4" s="590">
        <v>22</v>
      </c>
      <c r="AH4" s="590">
        <v>18</v>
      </c>
      <c r="AI4" s="590">
        <v>15</v>
      </c>
      <c r="AJ4" s="590">
        <v>12</v>
      </c>
      <c r="AK4" s="590">
        <v>9</v>
      </c>
    </row>
    <row r="5" spans="1:37" x14ac:dyDescent="0.25">
      <c r="A5" s="37"/>
      <c r="B5" s="37" t="s">
        <v>118</v>
      </c>
      <c r="C5" s="543" t="s">
        <v>162</v>
      </c>
      <c r="D5" s="37" t="s">
        <v>105</v>
      </c>
      <c r="E5" s="37" t="s">
        <v>167</v>
      </c>
      <c r="F5" s="37"/>
      <c r="G5" s="37" t="s">
        <v>86</v>
      </c>
      <c r="H5" s="37"/>
      <c r="I5" s="37" t="s">
        <v>90</v>
      </c>
      <c r="J5" s="37"/>
      <c r="K5" s="576" t="s">
        <v>168</v>
      </c>
      <c r="L5" s="576" t="s">
        <v>169</v>
      </c>
      <c r="M5" s="576" t="s">
        <v>170</v>
      </c>
      <c r="Q5" s="593" t="s">
        <v>186</v>
      </c>
      <c r="R5" s="594" t="s">
        <v>182</v>
      </c>
      <c r="Y5" s="599">
        <f>IF(OR(Altalanos!$A$8="F1",Altalanos!$A$8="F2",Altalanos!$A$8="N1",Altalanos!$A$8="N2"),1,2)</f>
        <v>2</v>
      </c>
      <c r="Z5" s="599"/>
      <c r="AA5" s="599" t="s">
        <v>196</v>
      </c>
      <c r="AB5" s="590">
        <v>60</v>
      </c>
      <c r="AC5" s="590">
        <v>40</v>
      </c>
      <c r="AD5" s="590">
        <v>30</v>
      </c>
      <c r="AE5" s="590">
        <v>20</v>
      </c>
      <c r="AF5" s="590">
        <v>18</v>
      </c>
      <c r="AG5" s="590">
        <v>15</v>
      </c>
      <c r="AH5" s="590">
        <v>12</v>
      </c>
      <c r="AI5" s="590">
        <v>10</v>
      </c>
      <c r="AJ5" s="590">
        <v>8</v>
      </c>
      <c r="AK5" s="590">
        <v>6</v>
      </c>
    </row>
    <row r="6" spans="1:37" x14ac:dyDescent="0.25">
      <c r="A6" s="521"/>
      <c r="B6" s="521"/>
      <c r="C6" s="575"/>
      <c r="D6" s="521"/>
      <c r="E6" s="521"/>
      <c r="F6" s="521"/>
      <c r="G6" s="521"/>
      <c r="H6" s="521"/>
      <c r="I6" s="521"/>
      <c r="J6" s="521"/>
      <c r="K6" s="521"/>
      <c r="L6" s="521"/>
      <c r="M6" s="521"/>
      <c r="Y6" s="599"/>
      <c r="Z6" s="599"/>
      <c r="AA6" s="599" t="s">
        <v>197</v>
      </c>
      <c r="AB6" s="590">
        <v>40</v>
      </c>
      <c r="AC6" s="590">
        <v>25</v>
      </c>
      <c r="AD6" s="590">
        <v>18</v>
      </c>
      <c r="AE6" s="590">
        <v>13</v>
      </c>
      <c r="AF6" s="590">
        <v>10</v>
      </c>
      <c r="AG6" s="590">
        <v>8</v>
      </c>
      <c r="AH6" s="590">
        <v>6</v>
      </c>
      <c r="AI6" s="590">
        <v>5</v>
      </c>
      <c r="AJ6" s="590">
        <v>4</v>
      </c>
      <c r="AK6" s="590">
        <v>3</v>
      </c>
    </row>
    <row r="7" spans="1:37" x14ac:dyDescent="0.25">
      <c r="A7" s="552" t="s">
        <v>164</v>
      </c>
      <c r="B7" s="577"/>
      <c r="C7" s="545" t="str">
        <f>IF($B7="","",VLOOKUP($B7,'1MD ELO (4)'!$A$7:$O$22,5))</f>
        <v/>
      </c>
      <c r="D7" s="545" t="str">
        <f>IF($B7="","",VLOOKUP($B7,'1MD ELO (4)'!$A$7:$O$22,15))</f>
        <v/>
      </c>
      <c r="E7" s="540" t="str">
        <f>UPPER(IF($B7="","",VLOOKUP($B7,'1MD ELO (4)'!$A$7:$O$22,2)))</f>
        <v/>
      </c>
      <c r="F7" s="546"/>
      <c r="G7" s="540" t="str">
        <f>IF($B7="","",VLOOKUP($B7,'1MD ELO (4)'!$A$7:$O$22,3))</f>
        <v/>
      </c>
      <c r="H7" s="546"/>
      <c r="I7" s="540" t="str">
        <f>IF($B7="","",VLOOKUP($B7,'1MD ELO (4)'!$A$7:$O$22,4))</f>
        <v/>
      </c>
      <c r="J7" s="521"/>
      <c r="K7" s="606"/>
      <c r="L7" s="601" t="str">
        <f>IF(K7="","",CONCATENATE(VLOOKUP($Y$3,$AB$1:$AK$1,K7)," pont"))</f>
        <v/>
      </c>
      <c r="M7" s="607"/>
      <c r="Y7" s="599"/>
      <c r="Z7" s="599"/>
      <c r="AA7" s="599" t="s">
        <v>198</v>
      </c>
      <c r="AB7" s="590">
        <v>25</v>
      </c>
      <c r="AC7" s="590">
        <v>15</v>
      </c>
      <c r="AD7" s="590">
        <v>13</v>
      </c>
      <c r="AE7" s="590">
        <v>8</v>
      </c>
      <c r="AF7" s="590">
        <v>6</v>
      </c>
      <c r="AG7" s="590">
        <v>4</v>
      </c>
      <c r="AH7" s="590">
        <v>3</v>
      </c>
      <c r="AI7" s="590">
        <v>2</v>
      </c>
      <c r="AJ7" s="590">
        <v>1</v>
      </c>
      <c r="AK7" s="590">
        <v>0</v>
      </c>
    </row>
    <row r="8" spans="1:37" x14ac:dyDescent="0.25">
      <c r="A8" s="552"/>
      <c r="B8" s="578"/>
      <c r="C8" s="553"/>
      <c r="D8" s="553"/>
      <c r="E8" s="553"/>
      <c r="F8" s="553"/>
      <c r="G8" s="553"/>
      <c r="H8" s="553"/>
      <c r="I8" s="553"/>
      <c r="J8" s="521"/>
      <c r="K8" s="552"/>
      <c r="L8" s="552"/>
      <c r="M8" s="608"/>
      <c r="Y8" s="599"/>
      <c r="Z8" s="599"/>
      <c r="AA8" s="599" t="s">
        <v>199</v>
      </c>
      <c r="AB8" s="590">
        <v>15</v>
      </c>
      <c r="AC8" s="590">
        <v>10</v>
      </c>
      <c r="AD8" s="590">
        <v>7</v>
      </c>
      <c r="AE8" s="590">
        <v>5</v>
      </c>
      <c r="AF8" s="590">
        <v>4</v>
      </c>
      <c r="AG8" s="590">
        <v>3</v>
      </c>
      <c r="AH8" s="590">
        <v>2</v>
      </c>
      <c r="AI8" s="590">
        <v>1</v>
      </c>
      <c r="AJ8" s="590">
        <v>0</v>
      </c>
      <c r="AK8" s="590">
        <v>0</v>
      </c>
    </row>
    <row r="9" spans="1:37" x14ac:dyDescent="0.25">
      <c r="A9" s="552" t="s">
        <v>165</v>
      </c>
      <c r="B9" s="577"/>
      <c r="C9" s="545" t="str">
        <f>IF($B9="","",VLOOKUP($B9,'1MD ELO (4)'!$A$7:$O$22,5))</f>
        <v/>
      </c>
      <c r="D9" s="545" t="str">
        <f>IF($B9="","",VLOOKUP($B9,'1MD ELO (4)'!$A$7:$O$22,15))</f>
        <v/>
      </c>
      <c r="E9" s="540" t="str">
        <f>UPPER(IF($B9="","",VLOOKUP($B9,'1MD ELO (4)'!$A$7:$O$22,2)))</f>
        <v/>
      </c>
      <c r="F9" s="546"/>
      <c r="G9" s="540" t="str">
        <f>IF($B9="","",VLOOKUP($B9,'1MD ELO (4)'!$A$7:$O$22,3))</f>
        <v/>
      </c>
      <c r="H9" s="546"/>
      <c r="I9" s="540" t="str">
        <f>IF($B9="","",VLOOKUP($B9,'1MD ELO (4)'!$A$7:$O$22,4))</f>
        <v/>
      </c>
      <c r="J9" s="521"/>
      <c r="K9" s="606"/>
      <c r="L9" s="601" t="str">
        <f>IF(K9="","",CONCATENATE(VLOOKUP($Y$3,$AB$1:$AK$1,K9)," pont"))</f>
        <v/>
      </c>
      <c r="M9" s="607"/>
      <c r="Y9" s="599"/>
      <c r="Z9" s="599"/>
      <c r="AA9" s="599" t="s">
        <v>200</v>
      </c>
      <c r="AB9" s="590">
        <v>10</v>
      </c>
      <c r="AC9" s="590">
        <v>6</v>
      </c>
      <c r="AD9" s="590">
        <v>4</v>
      </c>
      <c r="AE9" s="590">
        <v>2</v>
      </c>
      <c r="AF9" s="590">
        <v>1</v>
      </c>
      <c r="AG9" s="590">
        <v>0</v>
      </c>
      <c r="AH9" s="590">
        <v>0</v>
      </c>
      <c r="AI9" s="590">
        <v>0</v>
      </c>
      <c r="AJ9" s="590">
        <v>0</v>
      </c>
      <c r="AK9" s="590">
        <v>0</v>
      </c>
    </row>
    <row r="10" spans="1:37" x14ac:dyDescent="0.25">
      <c r="A10" s="552"/>
      <c r="B10" s="578"/>
      <c r="C10" s="553"/>
      <c r="D10" s="553"/>
      <c r="E10" s="553"/>
      <c r="F10" s="553"/>
      <c r="G10" s="553"/>
      <c r="H10" s="553"/>
      <c r="I10" s="553"/>
      <c r="J10" s="521"/>
      <c r="K10" s="552"/>
      <c r="L10" s="552"/>
      <c r="M10" s="608"/>
      <c r="Y10" s="599"/>
      <c r="Z10" s="599"/>
      <c r="AA10" s="599" t="s">
        <v>201</v>
      </c>
      <c r="AB10" s="590">
        <v>6</v>
      </c>
      <c r="AC10" s="590">
        <v>3</v>
      </c>
      <c r="AD10" s="590">
        <v>2</v>
      </c>
      <c r="AE10" s="590">
        <v>1</v>
      </c>
      <c r="AF10" s="590">
        <v>0</v>
      </c>
      <c r="AG10" s="590">
        <v>0</v>
      </c>
      <c r="AH10" s="590">
        <v>0</v>
      </c>
      <c r="AI10" s="590">
        <v>0</v>
      </c>
      <c r="AJ10" s="590">
        <v>0</v>
      </c>
      <c r="AK10" s="590">
        <v>0</v>
      </c>
    </row>
    <row r="11" spans="1:37" x14ac:dyDescent="0.25">
      <c r="A11" s="552" t="s">
        <v>166</v>
      </c>
      <c r="B11" s="577"/>
      <c r="C11" s="545" t="str">
        <f>IF($B11="","",VLOOKUP($B11,'1MD ELO (4)'!$A$7:$O$22,5))</f>
        <v/>
      </c>
      <c r="D11" s="545" t="str">
        <f>IF($B11="","",VLOOKUP($B11,'1MD ELO (4)'!$A$7:$O$22,15))</f>
        <v/>
      </c>
      <c r="E11" s="540" t="str">
        <f>UPPER(IF($B11="","",VLOOKUP($B11,'1MD ELO (4)'!$A$7:$O$22,2)))</f>
        <v/>
      </c>
      <c r="F11" s="546"/>
      <c r="G11" s="540" t="str">
        <f>IF($B11="","",VLOOKUP($B11,'1MD ELO (4)'!$A$7:$O$22,3))</f>
        <v/>
      </c>
      <c r="H11" s="546"/>
      <c r="I11" s="540" t="str">
        <f>IF($B11="","",VLOOKUP($B11,'1MD ELO (4)'!$A$7:$O$22,4))</f>
        <v/>
      </c>
      <c r="J11" s="521"/>
      <c r="K11" s="606"/>
      <c r="L11" s="601" t="str">
        <f>IF(K11="","",CONCATENATE(VLOOKUP($Y$3,$AB$1:$AK$1,K11)," pont"))</f>
        <v/>
      </c>
      <c r="M11" s="607"/>
      <c r="Y11" s="599"/>
      <c r="Z11" s="599"/>
      <c r="AA11" s="599" t="s">
        <v>206</v>
      </c>
      <c r="AB11" s="590">
        <v>3</v>
      </c>
      <c r="AC11" s="590">
        <v>2</v>
      </c>
      <c r="AD11" s="590">
        <v>1</v>
      </c>
      <c r="AE11" s="590">
        <v>0</v>
      </c>
      <c r="AF11" s="590">
        <v>0</v>
      </c>
      <c r="AG11" s="590">
        <v>0</v>
      </c>
      <c r="AH11" s="590">
        <v>0</v>
      </c>
      <c r="AI11" s="590">
        <v>0</v>
      </c>
      <c r="AJ11" s="590">
        <v>0</v>
      </c>
      <c r="AK11" s="590">
        <v>0</v>
      </c>
    </row>
    <row r="12" spans="1:37" x14ac:dyDescent="0.25">
      <c r="A12" s="521"/>
      <c r="B12" s="521"/>
      <c r="C12" s="521"/>
      <c r="D12" s="521"/>
      <c r="E12" s="521"/>
      <c r="F12" s="521"/>
      <c r="G12" s="521"/>
      <c r="H12" s="521"/>
      <c r="I12" s="521"/>
      <c r="J12" s="521"/>
      <c r="K12" s="521"/>
      <c r="L12" s="521"/>
      <c r="M12" s="521"/>
      <c r="Y12" s="599"/>
      <c r="Z12" s="599"/>
      <c r="AA12" s="599" t="s">
        <v>202</v>
      </c>
      <c r="AB12" s="604">
        <v>0</v>
      </c>
      <c r="AC12" s="604">
        <v>0</v>
      </c>
      <c r="AD12" s="604">
        <v>0</v>
      </c>
      <c r="AE12" s="604">
        <v>0</v>
      </c>
      <c r="AF12" s="604">
        <v>0</v>
      </c>
      <c r="AG12" s="604">
        <v>0</v>
      </c>
      <c r="AH12" s="604">
        <v>0</v>
      </c>
      <c r="AI12" s="604">
        <v>0</v>
      </c>
      <c r="AJ12" s="604">
        <v>0</v>
      </c>
      <c r="AK12" s="604">
        <v>0</v>
      </c>
    </row>
    <row r="13" spans="1:37" x14ac:dyDescent="0.25">
      <c r="A13" s="521"/>
      <c r="B13" s="521"/>
      <c r="C13" s="521"/>
      <c r="D13" s="521"/>
      <c r="E13" s="521"/>
      <c r="F13" s="521"/>
      <c r="G13" s="521"/>
      <c r="H13" s="521"/>
      <c r="I13" s="521"/>
      <c r="J13" s="521"/>
      <c r="K13" s="521"/>
      <c r="L13" s="521"/>
      <c r="M13" s="521"/>
      <c r="Y13" s="599"/>
      <c r="Z13" s="599"/>
      <c r="AA13" s="599" t="s">
        <v>203</v>
      </c>
      <c r="AB13" s="604">
        <v>0</v>
      </c>
      <c r="AC13" s="604">
        <v>0</v>
      </c>
      <c r="AD13" s="604">
        <v>0</v>
      </c>
      <c r="AE13" s="604">
        <v>0</v>
      </c>
      <c r="AF13" s="604">
        <v>0</v>
      </c>
      <c r="AG13" s="604">
        <v>0</v>
      </c>
      <c r="AH13" s="604">
        <v>0</v>
      </c>
      <c r="AI13" s="604">
        <v>0</v>
      </c>
      <c r="AJ13" s="604">
        <v>0</v>
      </c>
      <c r="AK13" s="604">
        <v>0</v>
      </c>
    </row>
    <row r="14" spans="1:37" x14ac:dyDescent="0.25">
      <c r="A14" s="521"/>
      <c r="B14" s="521"/>
      <c r="C14" s="521"/>
      <c r="D14" s="521"/>
      <c r="E14" s="521"/>
      <c r="F14" s="521"/>
      <c r="G14" s="521"/>
      <c r="H14" s="521"/>
      <c r="I14" s="521"/>
      <c r="J14" s="521"/>
      <c r="K14" s="521"/>
      <c r="L14" s="521"/>
      <c r="M14" s="521"/>
      <c r="Y14" s="599"/>
      <c r="Z14" s="599"/>
      <c r="AA14" s="599"/>
      <c r="AB14" s="599"/>
      <c r="AC14" s="599"/>
      <c r="AD14" s="599"/>
      <c r="AE14" s="599"/>
      <c r="AF14" s="599"/>
      <c r="AG14" s="599"/>
      <c r="AH14" s="599"/>
      <c r="AI14" s="599"/>
      <c r="AJ14" s="599"/>
      <c r="AK14" s="599"/>
    </row>
    <row r="15" spans="1:37" x14ac:dyDescent="0.25">
      <c r="A15" s="521"/>
      <c r="B15" s="521"/>
      <c r="C15" s="521"/>
      <c r="D15" s="521"/>
      <c r="E15" s="521"/>
      <c r="F15" s="521"/>
      <c r="G15" s="521"/>
      <c r="H15" s="521"/>
      <c r="I15" s="521"/>
      <c r="J15" s="521"/>
      <c r="K15" s="521"/>
      <c r="L15" s="521"/>
      <c r="M15" s="521"/>
      <c r="Y15" s="599"/>
      <c r="Z15" s="599"/>
      <c r="AA15" s="599"/>
      <c r="AB15" s="599"/>
      <c r="AC15" s="599"/>
      <c r="AD15" s="599"/>
      <c r="AE15" s="599"/>
      <c r="AF15" s="599"/>
      <c r="AG15" s="599"/>
      <c r="AH15" s="599"/>
      <c r="AI15" s="599"/>
      <c r="AJ15" s="599"/>
      <c r="AK15" s="599"/>
    </row>
    <row r="16" spans="1:37" x14ac:dyDescent="0.25">
      <c r="A16" s="521"/>
      <c r="B16" s="521"/>
      <c r="C16" s="521"/>
      <c r="D16" s="521"/>
      <c r="E16" s="521"/>
      <c r="F16" s="521"/>
      <c r="G16" s="521"/>
      <c r="H16" s="521"/>
      <c r="I16" s="521"/>
      <c r="J16" s="521"/>
      <c r="K16" s="521"/>
      <c r="L16" s="521"/>
      <c r="M16" s="521"/>
      <c r="Y16" s="599"/>
      <c r="Z16" s="599"/>
      <c r="AA16" s="599" t="s">
        <v>164</v>
      </c>
      <c r="AB16" s="599">
        <v>300</v>
      </c>
      <c r="AC16" s="599">
        <v>250</v>
      </c>
      <c r="AD16" s="599">
        <v>220</v>
      </c>
      <c r="AE16" s="599">
        <v>180</v>
      </c>
      <c r="AF16" s="599">
        <v>160</v>
      </c>
      <c r="AG16" s="599">
        <v>150</v>
      </c>
      <c r="AH16" s="599">
        <v>140</v>
      </c>
      <c r="AI16" s="599">
        <v>130</v>
      </c>
      <c r="AJ16" s="599">
        <v>120</v>
      </c>
      <c r="AK16" s="599">
        <v>110</v>
      </c>
    </row>
    <row r="17" spans="1:37" x14ac:dyDescent="0.25">
      <c r="A17" s="521"/>
      <c r="B17" s="521"/>
      <c r="C17" s="521"/>
      <c r="D17" s="521"/>
      <c r="E17" s="521"/>
      <c r="F17" s="521"/>
      <c r="G17" s="521"/>
      <c r="H17" s="521"/>
      <c r="I17" s="521"/>
      <c r="J17" s="521"/>
      <c r="K17" s="521"/>
      <c r="L17" s="521"/>
      <c r="M17" s="521"/>
      <c r="Y17" s="599"/>
      <c r="Z17" s="599"/>
      <c r="AA17" s="599" t="s">
        <v>194</v>
      </c>
      <c r="AB17" s="599">
        <v>250</v>
      </c>
      <c r="AC17" s="599">
        <v>200</v>
      </c>
      <c r="AD17" s="599">
        <v>160</v>
      </c>
      <c r="AE17" s="599">
        <v>140</v>
      </c>
      <c r="AF17" s="599">
        <v>120</v>
      </c>
      <c r="AG17" s="599">
        <v>110</v>
      </c>
      <c r="AH17" s="599">
        <v>100</v>
      </c>
      <c r="AI17" s="599">
        <v>90</v>
      </c>
      <c r="AJ17" s="599">
        <v>80</v>
      </c>
      <c r="AK17" s="599">
        <v>70</v>
      </c>
    </row>
    <row r="18" spans="1:37" ht="18.75" customHeight="1" x14ac:dyDescent="0.25">
      <c r="A18" s="521"/>
      <c r="B18" s="768"/>
      <c r="C18" s="768"/>
      <c r="D18" s="766" t="str">
        <f>E7</f>
        <v/>
      </c>
      <c r="E18" s="766"/>
      <c r="F18" s="766" t="str">
        <f>E9</f>
        <v/>
      </c>
      <c r="G18" s="766"/>
      <c r="H18" s="766" t="str">
        <f>E11</f>
        <v/>
      </c>
      <c r="I18" s="766"/>
      <c r="J18" s="521"/>
      <c r="K18" s="521"/>
      <c r="L18" s="521"/>
      <c r="M18" s="521"/>
      <c r="Y18" s="599"/>
      <c r="Z18" s="599"/>
      <c r="AA18" s="599" t="s">
        <v>195</v>
      </c>
      <c r="AB18" s="599">
        <v>200</v>
      </c>
      <c r="AC18" s="599">
        <v>150</v>
      </c>
      <c r="AD18" s="599">
        <v>130</v>
      </c>
      <c r="AE18" s="599">
        <v>110</v>
      </c>
      <c r="AF18" s="599">
        <v>95</v>
      </c>
      <c r="AG18" s="599">
        <v>80</v>
      </c>
      <c r="AH18" s="599">
        <v>70</v>
      </c>
      <c r="AI18" s="599">
        <v>60</v>
      </c>
      <c r="AJ18" s="599">
        <v>55</v>
      </c>
      <c r="AK18" s="599">
        <v>50</v>
      </c>
    </row>
    <row r="19" spans="1:37" ht="18.75" customHeight="1" x14ac:dyDescent="0.25">
      <c r="A19" s="582" t="s">
        <v>164</v>
      </c>
      <c r="B19" s="764" t="str">
        <f>E7</f>
        <v/>
      </c>
      <c r="C19" s="764"/>
      <c r="D19" s="767"/>
      <c r="E19" s="767"/>
      <c r="F19" s="765"/>
      <c r="G19" s="765"/>
      <c r="H19" s="765"/>
      <c r="I19" s="765"/>
      <c r="J19" s="521"/>
      <c r="K19" s="521"/>
      <c r="L19" s="521"/>
      <c r="M19" s="521"/>
      <c r="Y19" s="599"/>
      <c r="Z19" s="599"/>
      <c r="AA19" s="599" t="s">
        <v>196</v>
      </c>
      <c r="AB19" s="599">
        <v>150</v>
      </c>
      <c r="AC19" s="599">
        <v>120</v>
      </c>
      <c r="AD19" s="599">
        <v>100</v>
      </c>
      <c r="AE19" s="599">
        <v>80</v>
      </c>
      <c r="AF19" s="599">
        <v>70</v>
      </c>
      <c r="AG19" s="599">
        <v>60</v>
      </c>
      <c r="AH19" s="599">
        <v>55</v>
      </c>
      <c r="AI19" s="599">
        <v>50</v>
      </c>
      <c r="AJ19" s="599">
        <v>45</v>
      </c>
      <c r="AK19" s="599">
        <v>40</v>
      </c>
    </row>
    <row r="20" spans="1:37" ht="18.75" customHeight="1" x14ac:dyDescent="0.25">
      <c r="A20" s="582" t="s">
        <v>165</v>
      </c>
      <c r="B20" s="764" t="str">
        <f>E9</f>
        <v/>
      </c>
      <c r="C20" s="764"/>
      <c r="D20" s="765"/>
      <c r="E20" s="765"/>
      <c r="F20" s="767"/>
      <c r="G20" s="767"/>
      <c r="H20" s="765"/>
      <c r="I20" s="765"/>
      <c r="J20" s="521"/>
      <c r="K20" s="521"/>
      <c r="L20" s="521"/>
      <c r="M20" s="521"/>
      <c r="Y20" s="599"/>
      <c r="Z20" s="599"/>
      <c r="AA20" s="599" t="s">
        <v>197</v>
      </c>
      <c r="AB20" s="599">
        <v>120</v>
      </c>
      <c r="AC20" s="599">
        <v>90</v>
      </c>
      <c r="AD20" s="599">
        <v>65</v>
      </c>
      <c r="AE20" s="599">
        <v>55</v>
      </c>
      <c r="AF20" s="599">
        <v>50</v>
      </c>
      <c r="AG20" s="599">
        <v>45</v>
      </c>
      <c r="AH20" s="599">
        <v>40</v>
      </c>
      <c r="AI20" s="599">
        <v>35</v>
      </c>
      <c r="AJ20" s="599">
        <v>25</v>
      </c>
      <c r="AK20" s="599">
        <v>20</v>
      </c>
    </row>
    <row r="21" spans="1:37" ht="18.75" customHeight="1" x14ac:dyDescent="0.25">
      <c r="A21" s="582" t="s">
        <v>166</v>
      </c>
      <c r="B21" s="764" t="str">
        <f>E11</f>
        <v/>
      </c>
      <c r="C21" s="764"/>
      <c r="D21" s="765"/>
      <c r="E21" s="765"/>
      <c r="F21" s="765"/>
      <c r="G21" s="765"/>
      <c r="H21" s="767"/>
      <c r="I21" s="767"/>
      <c r="J21" s="521"/>
      <c r="K21" s="521"/>
      <c r="L21" s="521"/>
      <c r="M21" s="521"/>
      <c r="Y21" s="599"/>
      <c r="Z21" s="599"/>
      <c r="AA21" s="599" t="s">
        <v>198</v>
      </c>
      <c r="AB21" s="599">
        <v>90</v>
      </c>
      <c r="AC21" s="599">
        <v>60</v>
      </c>
      <c r="AD21" s="599">
        <v>45</v>
      </c>
      <c r="AE21" s="599">
        <v>34</v>
      </c>
      <c r="AF21" s="599">
        <v>27</v>
      </c>
      <c r="AG21" s="599">
        <v>22</v>
      </c>
      <c r="AH21" s="599">
        <v>18</v>
      </c>
      <c r="AI21" s="599">
        <v>15</v>
      </c>
      <c r="AJ21" s="599">
        <v>12</v>
      </c>
      <c r="AK21" s="599">
        <v>9</v>
      </c>
    </row>
    <row r="22" spans="1:37" x14ac:dyDescent="0.25">
      <c r="A22" s="521"/>
      <c r="B22" s="521"/>
      <c r="C22" s="521"/>
      <c r="D22" s="521"/>
      <c r="E22" s="521"/>
      <c r="F22" s="521"/>
      <c r="G22" s="521"/>
      <c r="H22" s="521"/>
      <c r="I22" s="521"/>
      <c r="J22" s="521"/>
      <c r="K22" s="521"/>
      <c r="L22" s="521"/>
      <c r="M22" s="521"/>
      <c r="Y22" s="599"/>
      <c r="Z22" s="599"/>
      <c r="AA22" s="599" t="s">
        <v>199</v>
      </c>
      <c r="AB22" s="599">
        <v>60</v>
      </c>
      <c r="AC22" s="599">
        <v>40</v>
      </c>
      <c r="AD22" s="599">
        <v>30</v>
      </c>
      <c r="AE22" s="599">
        <v>20</v>
      </c>
      <c r="AF22" s="599">
        <v>18</v>
      </c>
      <c r="AG22" s="599">
        <v>15</v>
      </c>
      <c r="AH22" s="599">
        <v>12</v>
      </c>
      <c r="AI22" s="599">
        <v>10</v>
      </c>
      <c r="AJ22" s="599">
        <v>8</v>
      </c>
      <c r="AK22" s="599">
        <v>6</v>
      </c>
    </row>
    <row r="23" spans="1:37" x14ac:dyDescent="0.25">
      <c r="A23" s="521"/>
      <c r="B23" s="521"/>
      <c r="C23" s="521"/>
      <c r="D23" s="521"/>
      <c r="E23" s="521"/>
      <c r="F23" s="521"/>
      <c r="G23" s="521"/>
      <c r="H23" s="521"/>
      <c r="I23" s="521"/>
      <c r="J23" s="521"/>
      <c r="K23" s="521"/>
      <c r="L23" s="521"/>
      <c r="M23" s="521"/>
      <c r="Y23" s="599"/>
      <c r="Z23" s="599"/>
      <c r="AA23" s="599" t="s">
        <v>200</v>
      </c>
      <c r="AB23" s="599">
        <v>40</v>
      </c>
      <c r="AC23" s="599">
        <v>25</v>
      </c>
      <c r="AD23" s="599">
        <v>18</v>
      </c>
      <c r="AE23" s="599">
        <v>13</v>
      </c>
      <c r="AF23" s="599">
        <v>8</v>
      </c>
      <c r="AG23" s="599">
        <v>7</v>
      </c>
      <c r="AH23" s="599">
        <v>6</v>
      </c>
      <c r="AI23" s="599">
        <v>5</v>
      </c>
      <c r="AJ23" s="599">
        <v>4</v>
      </c>
      <c r="AK23" s="599">
        <v>3</v>
      </c>
    </row>
    <row r="24" spans="1:37" x14ac:dyDescent="0.25">
      <c r="A24" s="521"/>
      <c r="B24" s="521"/>
      <c r="C24" s="521"/>
      <c r="D24" s="521"/>
      <c r="E24" s="521"/>
      <c r="F24" s="521"/>
      <c r="G24" s="521"/>
      <c r="H24" s="521"/>
      <c r="I24" s="521"/>
      <c r="J24" s="521"/>
      <c r="K24" s="521"/>
      <c r="L24" s="521"/>
      <c r="M24" s="521"/>
      <c r="Y24" s="599"/>
      <c r="Z24" s="599"/>
      <c r="AA24" s="599" t="s">
        <v>201</v>
      </c>
      <c r="AB24" s="599">
        <v>25</v>
      </c>
      <c r="AC24" s="599">
        <v>15</v>
      </c>
      <c r="AD24" s="599">
        <v>13</v>
      </c>
      <c r="AE24" s="599">
        <v>7</v>
      </c>
      <c r="AF24" s="599">
        <v>6</v>
      </c>
      <c r="AG24" s="599">
        <v>5</v>
      </c>
      <c r="AH24" s="599">
        <v>4</v>
      </c>
      <c r="AI24" s="599">
        <v>3</v>
      </c>
      <c r="AJ24" s="599">
        <v>2</v>
      </c>
      <c r="AK24" s="599">
        <v>1</v>
      </c>
    </row>
    <row r="25" spans="1:37" x14ac:dyDescent="0.25">
      <c r="A25" s="521"/>
      <c r="B25" s="521"/>
      <c r="C25" s="521"/>
      <c r="D25" s="521"/>
      <c r="E25" s="521"/>
      <c r="F25" s="521"/>
      <c r="G25" s="521"/>
      <c r="H25" s="521"/>
      <c r="I25" s="521"/>
      <c r="J25" s="521"/>
      <c r="K25" s="521"/>
      <c r="L25" s="521"/>
      <c r="M25" s="521"/>
      <c r="Y25" s="599"/>
      <c r="Z25" s="599"/>
      <c r="AA25" s="599" t="s">
        <v>206</v>
      </c>
      <c r="AB25" s="599">
        <v>15</v>
      </c>
      <c r="AC25" s="599">
        <v>10</v>
      </c>
      <c r="AD25" s="599">
        <v>8</v>
      </c>
      <c r="AE25" s="599">
        <v>4</v>
      </c>
      <c r="AF25" s="599">
        <v>3</v>
      </c>
      <c r="AG25" s="599">
        <v>2</v>
      </c>
      <c r="AH25" s="599">
        <v>1</v>
      </c>
      <c r="AI25" s="599">
        <v>0</v>
      </c>
      <c r="AJ25" s="599">
        <v>0</v>
      </c>
      <c r="AK25" s="599">
        <v>0</v>
      </c>
    </row>
    <row r="26" spans="1:37" x14ac:dyDescent="0.25">
      <c r="A26" s="521"/>
      <c r="B26" s="521"/>
      <c r="C26" s="521"/>
      <c r="D26" s="521"/>
      <c r="E26" s="521"/>
      <c r="F26" s="521"/>
      <c r="G26" s="521"/>
      <c r="H26" s="521"/>
      <c r="I26" s="521"/>
      <c r="J26" s="521"/>
      <c r="K26" s="521"/>
      <c r="L26" s="521"/>
      <c r="M26" s="521"/>
      <c r="Y26" s="599"/>
      <c r="Z26" s="599"/>
      <c r="AA26" s="599" t="s">
        <v>202</v>
      </c>
      <c r="AB26" s="599">
        <v>10</v>
      </c>
      <c r="AC26" s="599">
        <v>6</v>
      </c>
      <c r="AD26" s="599">
        <v>4</v>
      </c>
      <c r="AE26" s="599">
        <v>2</v>
      </c>
      <c r="AF26" s="599">
        <v>1</v>
      </c>
      <c r="AG26" s="599">
        <v>0</v>
      </c>
      <c r="AH26" s="599">
        <v>0</v>
      </c>
      <c r="AI26" s="599">
        <v>0</v>
      </c>
      <c r="AJ26" s="599">
        <v>0</v>
      </c>
      <c r="AK26" s="599">
        <v>0</v>
      </c>
    </row>
    <row r="27" spans="1:37" x14ac:dyDescent="0.25">
      <c r="A27" s="521"/>
      <c r="B27" s="521"/>
      <c r="C27" s="521"/>
      <c r="D27" s="521"/>
      <c r="E27" s="521"/>
      <c r="F27" s="521"/>
      <c r="G27" s="521"/>
      <c r="H27" s="521"/>
      <c r="I27" s="521"/>
      <c r="J27" s="521"/>
      <c r="K27" s="521"/>
      <c r="L27" s="521"/>
      <c r="M27" s="521"/>
      <c r="Y27" s="599"/>
      <c r="Z27" s="599"/>
      <c r="AA27" s="599" t="s">
        <v>203</v>
      </c>
      <c r="AB27" s="599">
        <v>3</v>
      </c>
      <c r="AC27" s="599">
        <v>2</v>
      </c>
      <c r="AD27" s="599">
        <v>1</v>
      </c>
      <c r="AE27" s="599">
        <v>0</v>
      </c>
      <c r="AF27" s="599">
        <v>0</v>
      </c>
      <c r="AG27" s="599">
        <v>0</v>
      </c>
      <c r="AH27" s="599">
        <v>0</v>
      </c>
      <c r="AI27" s="599">
        <v>0</v>
      </c>
      <c r="AJ27" s="599">
        <v>0</v>
      </c>
      <c r="AK27" s="599">
        <v>0</v>
      </c>
    </row>
    <row r="28" spans="1:37" x14ac:dyDescent="0.25">
      <c r="A28" s="521"/>
      <c r="B28" s="521"/>
      <c r="C28" s="521"/>
      <c r="D28" s="521"/>
      <c r="E28" s="521"/>
      <c r="F28" s="521"/>
      <c r="G28" s="521"/>
      <c r="H28" s="521"/>
      <c r="I28" s="521"/>
      <c r="J28" s="521"/>
      <c r="K28" s="521"/>
      <c r="L28" s="521"/>
      <c r="M28" s="521"/>
    </row>
    <row r="29" spans="1:37" x14ac:dyDescent="0.25">
      <c r="A29" s="521"/>
      <c r="B29" s="521"/>
      <c r="C29" s="521"/>
      <c r="D29" s="521"/>
      <c r="E29" s="521"/>
      <c r="F29" s="521"/>
      <c r="G29" s="521"/>
      <c r="H29" s="521"/>
      <c r="I29" s="521"/>
      <c r="J29" s="521"/>
      <c r="K29" s="521"/>
      <c r="L29" s="521"/>
      <c r="M29" s="521"/>
    </row>
    <row r="30" spans="1:37" x14ac:dyDescent="0.25">
      <c r="A30" s="521"/>
      <c r="B30" s="521"/>
      <c r="C30" s="521"/>
      <c r="D30" s="521"/>
      <c r="E30" s="521"/>
      <c r="F30" s="521"/>
      <c r="G30" s="521"/>
      <c r="H30" s="521"/>
      <c r="I30" s="521"/>
      <c r="J30" s="521"/>
      <c r="K30" s="521"/>
      <c r="L30" s="521"/>
      <c r="M30" s="521"/>
    </row>
    <row r="31" spans="1:37" x14ac:dyDescent="0.25">
      <c r="A31" s="521"/>
      <c r="B31" s="521"/>
      <c r="C31" s="521"/>
      <c r="D31" s="521"/>
      <c r="E31" s="521"/>
      <c r="F31" s="521"/>
      <c r="G31" s="521"/>
      <c r="H31" s="521"/>
      <c r="I31" s="521"/>
      <c r="J31" s="521"/>
      <c r="K31" s="521"/>
      <c r="L31" s="521"/>
      <c r="M31" s="521"/>
    </row>
    <row r="32" spans="1:37" x14ac:dyDescent="0.25">
      <c r="A32" s="521"/>
      <c r="B32" s="521"/>
      <c r="C32" s="521"/>
      <c r="D32" s="521"/>
      <c r="E32" s="521"/>
      <c r="F32" s="521"/>
      <c r="G32" s="521"/>
      <c r="H32" s="521"/>
      <c r="I32" s="521"/>
      <c r="J32" s="521"/>
      <c r="K32" s="521"/>
      <c r="L32" s="499"/>
      <c r="M32" s="499"/>
    </row>
    <row r="33" spans="1:18" x14ac:dyDescent="0.25">
      <c r="A33" s="205" t="s">
        <v>105</v>
      </c>
      <c r="B33" s="206"/>
      <c r="C33" s="419"/>
      <c r="D33" s="558" t="s">
        <v>6</v>
      </c>
      <c r="E33" s="559" t="s">
        <v>107</v>
      </c>
      <c r="F33" s="573"/>
      <c r="G33" s="558" t="s">
        <v>6</v>
      </c>
      <c r="H33" s="559" t="s">
        <v>125</v>
      </c>
      <c r="I33" s="359"/>
      <c r="J33" s="559" t="s">
        <v>126</v>
      </c>
      <c r="K33" s="358" t="s">
        <v>127</v>
      </c>
      <c r="L33" s="37"/>
      <c r="M33" s="684"/>
      <c r="N33" s="683"/>
      <c r="P33" s="554"/>
      <c r="Q33" s="554"/>
      <c r="R33" s="555"/>
    </row>
    <row r="34" spans="1:18" x14ac:dyDescent="0.25">
      <c r="A34" s="532" t="s">
        <v>106</v>
      </c>
      <c r="B34" s="533"/>
      <c r="C34" s="535"/>
      <c r="D34" s="560"/>
      <c r="E34" s="762"/>
      <c r="F34" s="762"/>
      <c r="G34" s="567" t="s">
        <v>7</v>
      </c>
      <c r="H34" s="533"/>
      <c r="I34" s="561"/>
      <c r="J34" s="568"/>
      <c r="K34" s="527" t="s">
        <v>111</v>
      </c>
      <c r="L34" s="574"/>
      <c r="M34" s="564"/>
      <c r="P34" s="556"/>
      <c r="Q34" s="556"/>
      <c r="R34" s="223"/>
    </row>
    <row r="35" spans="1:18" x14ac:dyDescent="0.25">
      <c r="A35" s="536" t="s">
        <v>124</v>
      </c>
      <c r="B35" s="330"/>
      <c r="C35" s="538"/>
      <c r="D35" s="563"/>
      <c r="E35" s="763"/>
      <c r="F35" s="763"/>
      <c r="G35" s="569" t="s">
        <v>8</v>
      </c>
      <c r="H35" s="89"/>
      <c r="I35" s="525"/>
      <c r="J35" s="90"/>
      <c r="K35" s="571"/>
      <c r="L35" s="499"/>
      <c r="M35" s="566"/>
      <c r="P35" s="223"/>
      <c r="Q35" s="217"/>
      <c r="R35" s="223"/>
    </row>
    <row r="36" spans="1:18" x14ac:dyDescent="0.25">
      <c r="A36" s="374"/>
      <c r="B36" s="375"/>
      <c r="C36" s="376"/>
      <c r="D36" s="563"/>
      <c r="E36" s="91"/>
      <c r="F36" s="521"/>
      <c r="G36" s="569" t="s">
        <v>9</v>
      </c>
      <c r="H36" s="89"/>
      <c r="I36" s="525"/>
      <c r="J36" s="90"/>
      <c r="K36" s="527" t="s">
        <v>112</v>
      </c>
      <c r="L36" s="574"/>
      <c r="M36" s="562"/>
      <c r="P36" s="556"/>
      <c r="Q36" s="556"/>
      <c r="R36" s="223"/>
    </row>
    <row r="37" spans="1:18" x14ac:dyDescent="0.25">
      <c r="A37" s="234"/>
      <c r="B37" s="146"/>
      <c r="C37" s="235"/>
      <c r="D37" s="563"/>
      <c r="E37" s="91"/>
      <c r="F37" s="521"/>
      <c r="G37" s="569" t="s">
        <v>10</v>
      </c>
      <c r="H37" s="89"/>
      <c r="I37" s="525"/>
      <c r="J37" s="90"/>
      <c r="K37" s="572"/>
      <c r="L37" s="521"/>
      <c r="M37" s="564"/>
      <c r="P37" s="223"/>
      <c r="Q37" s="217"/>
      <c r="R37" s="223"/>
    </row>
    <row r="38" spans="1:18" x14ac:dyDescent="0.25">
      <c r="A38" s="361"/>
      <c r="B38" s="377"/>
      <c r="C38" s="418"/>
      <c r="D38" s="563"/>
      <c r="E38" s="91"/>
      <c r="F38" s="521"/>
      <c r="G38" s="569" t="s">
        <v>11</v>
      </c>
      <c r="H38" s="89"/>
      <c r="I38" s="525"/>
      <c r="J38" s="90"/>
      <c r="K38" s="536"/>
      <c r="L38" s="499"/>
      <c r="M38" s="566"/>
      <c r="P38" s="223"/>
      <c r="Q38" s="217"/>
      <c r="R38" s="223"/>
    </row>
    <row r="39" spans="1:18" x14ac:dyDescent="0.25">
      <c r="A39" s="362"/>
      <c r="B39" s="24"/>
      <c r="C39" s="235"/>
      <c r="D39" s="563"/>
      <c r="E39" s="91"/>
      <c r="F39" s="521"/>
      <c r="G39" s="569" t="s">
        <v>12</v>
      </c>
      <c r="H39" s="89"/>
      <c r="I39" s="525"/>
      <c r="J39" s="90"/>
      <c r="K39" s="527" t="s">
        <v>92</v>
      </c>
      <c r="L39" s="574"/>
      <c r="M39" s="562"/>
      <c r="P39" s="556"/>
      <c r="Q39" s="556"/>
      <c r="R39" s="223"/>
    </row>
    <row r="40" spans="1:18" x14ac:dyDescent="0.25">
      <c r="A40" s="362"/>
      <c r="B40" s="24"/>
      <c r="C40" s="372"/>
      <c r="D40" s="563"/>
      <c r="E40" s="91"/>
      <c r="F40" s="521"/>
      <c r="G40" s="569" t="s">
        <v>13</v>
      </c>
      <c r="H40" s="89"/>
      <c r="I40" s="525"/>
      <c r="J40" s="90"/>
      <c r="K40" s="572"/>
      <c r="L40" s="521"/>
      <c r="M40" s="564"/>
      <c r="P40" s="223"/>
      <c r="Q40" s="217"/>
      <c r="R40" s="223"/>
    </row>
    <row r="41" spans="1:18" x14ac:dyDescent="0.25">
      <c r="A41" s="363"/>
      <c r="B41" s="360"/>
      <c r="C41" s="373"/>
      <c r="D41" s="565"/>
      <c r="E41" s="237"/>
      <c r="F41" s="499"/>
      <c r="G41" s="570" t="s">
        <v>14</v>
      </c>
      <c r="H41" s="330"/>
      <c r="I41" s="529"/>
      <c r="J41" s="239"/>
      <c r="K41" s="536" t="str">
        <f>L4</f>
        <v>Kovács Zoltán</v>
      </c>
      <c r="L41" s="499"/>
      <c r="M41" s="566"/>
      <c r="P41" s="223"/>
      <c r="Q41" s="217"/>
      <c r="R41" s="557"/>
    </row>
  </sheetData>
  <mergeCells count="20">
    <mergeCell ref="E34:F34"/>
    <mergeCell ref="E35:F35"/>
    <mergeCell ref="B20:C20"/>
    <mergeCell ref="D20:E20"/>
    <mergeCell ref="F20:G20"/>
    <mergeCell ref="H20:I20"/>
    <mergeCell ref="B21:C21"/>
    <mergeCell ref="D21:E21"/>
    <mergeCell ref="F21:G21"/>
    <mergeCell ref="H21:I21"/>
    <mergeCell ref="H18:I18"/>
    <mergeCell ref="B19:C19"/>
    <mergeCell ref="D19:E19"/>
    <mergeCell ref="F19:G19"/>
    <mergeCell ref="H19:I19"/>
    <mergeCell ref="A1:F1"/>
    <mergeCell ref="A4:C4"/>
    <mergeCell ref="B18:C18"/>
    <mergeCell ref="D18:E18"/>
    <mergeCell ref="F18:G18"/>
  </mergeCells>
  <conditionalFormatting sqref="E7 E9 E11">
    <cfRule type="cellIs" dxfId="277" priority="2" stopIfTrue="1" operator="equal">
      <formula>"Bye"</formula>
    </cfRule>
  </conditionalFormatting>
  <conditionalFormatting sqref="R41">
    <cfRule type="expression" dxfId="276"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6104-FBD1-401E-A616-9C9C66800BCF}">
  <sheetPr codeName="Munka35">
    <tabColor indexed="11"/>
  </sheetPr>
  <dimension ref="A1:AK41"/>
  <sheetViews>
    <sheetView workbookViewId="0">
      <selection activeCell="O10" sqref="O10"/>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 min="25" max="37" width="0" hidden="1" customWidth="1"/>
  </cols>
  <sheetData>
    <row r="1" spans="1:37" ht="24.6" x14ac:dyDescent="0.25">
      <c r="A1" s="769" t="str">
        <f>Altalanos!$A$6</f>
        <v>Diákolimpiai Döntő</v>
      </c>
      <c r="B1" s="769"/>
      <c r="C1" s="769"/>
      <c r="D1" s="769"/>
      <c r="E1" s="769"/>
      <c r="F1" s="769"/>
      <c r="G1" s="470"/>
      <c r="H1" s="473" t="s">
        <v>123</v>
      </c>
      <c r="I1" s="471"/>
      <c r="J1" s="472"/>
      <c r="L1" s="474"/>
      <c r="M1" s="475"/>
      <c r="N1" s="136"/>
      <c r="O1" s="136" t="s">
        <v>71</v>
      </c>
      <c r="P1" s="136"/>
      <c r="Q1" s="135"/>
      <c r="R1" s="136"/>
      <c r="AB1" s="605" t="e">
        <f>IF(Y5=1,CONCATENATE(VLOOKUP(Y3,AA16:AH27,2)),CONCATENATE(VLOOKUP(Y3,AA2:AK13,2)))</f>
        <v>#N/A</v>
      </c>
      <c r="AC1" s="605" t="e">
        <f>IF(Y5=1,CONCATENATE(VLOOKUP(Y3,AA16:AK27,3)),CONCATENATE(VLOOKUP(Y3,AA2:AK13,3)))</f>
        <v>#N/A</v>
      </c>
      <c r="AD1" s="605" t="e">
        <f>IF(Y5=1,CONCATENATE(VLOOKUP(Y3,AA16:AK27,4)),CONCATENATE(VLOOKUP(Y3,AA2:AK13,4)))</f>
        <v>#N/A</v>
      </c>
      <c r="AE1" s="605" t="e">
        <f>IF(Y5=1,CONCATENATE(VLOOKUP(Y3,AA16:AK27,5)),CONCATENATE(VLOOKUP(Y3,AA2:AK13,5)))</f>
        <v>#N/A</v>
      </c>
      <c r="AF1" s="605" t="e">
        <f>IF(Y5=1,CONCATENATE(VLOOKUP(Y3,AA16:AK27,6)),CONCATENATE(VLOOKUP(Y3,AA2:AK13,6)))</f>
        <v>#N/A</v>
      </c>
      <c r="AG1" s="605" t="e">
        <f>IF(Y5=1,CONCATENATE(VLOOKUP(Y3,AA16:AK27,7)),CONCATENATE(VLOOKUP(Y3,AA2:AK13,7)))</f>
        <v>#N/A</v>
      </c>
      <c r="AH1" s="605" t="e">
        <f>IF(Y5=1,CONCATENATE(VLOOKUP(Y3,AA16:AK27,8)),CONCATENATE(VLOOKUP(Y3,AA2:AK13,8)))</f>
        <v>#N/A</v>
      </c>
      <c r="AI1" s="605" t="e">
        <f>IF(Y5=1,CONCATENATE(VLOOKUP(Y3,AA16:AK27,9)),CONCATENATE(VLOOKUP(Y3,AA2:AK13,9)))</f>
        <v>#N/A</v>
      </c>
      <c r="AJ1" s="605" t="e">
        <f>IF(Y5=1,CONCATENATE(VLOOKUP(Y3,AA16:AK27,10)),CONCATENATE(VLOOKUP(Y3,AA2:AK13,10)))</f>
        <v>#N/A</v>
      </c>
      <c r="AK1" s="605" t="e">
        <f>IF(Y5=1,CONCATENATE(VLOOKUP(Y3,AA16:AK27,11)),CONCATENATE(VLOOKUP(Y3,AA2:AK13,11)))</f>
        <v>#N/A</v>
      </c>
    </row>
    <row r="2" spans="1:37" x14ac:dyDescent="0.25">
      <c r="A2" s="476" t="s">
        <v>122</v>
      </c>
      <c r="B2" s="477"/>
      <c r="C2" s="477"/>
      <c r="D2" s="477"/>
      <c r="E2" s="701">
        <f>Altalanos!$D$8</f>
        <v>0</v>
      </c>
      <c r="F2" s="477"/>
      <c r="G2" s="478"/>
      <c r="H2" s="479"/>
      <c r="I2" s="479"/>
      <c r="J2" s="480"/>
      <c r="K2" s="474"/>
      <c r="L2" s="474"/>
      <c r="M2" s="474"/>
      <c r="N2" s="138"/>
      <c r="O2" s="108"/>
      <c r="P2" s="138"/>
      <c r="Q2" s="108"/>
      <c r="R2" s="138"/>
      <c r="Y2" s="600"/>
      <c r="Z2" s="599"/>
      <c r="AA2" s="599" t="s">
        <v>164</v>
      </c>
      <c r="AB2" s="590">
        <v>150</v>
      </c>
      <c r="AC2" s="590">
        <v>120</v>
      </c>
      <c r="AD2" s="590">
        <v>100</v>
      </c>
      <c r="AE2" s="590">
        <v>80</v>
      </c>
      <c r="AF2" s="590">
        <v>70</v>
      </c>
      <c r="AG2" s="590">
        <v>60</v>
      </c>
      <c r="AH2" s="590">
        <v>55</v>
      </c>
      <c r="AI2" s="590">
        <v>50</v>
      </c>
      <c r="AJ2" s="590">
        <v>45</v>
      </c>
      <c r="AK2" s="590">
        <v>40</v>
      </c>
    </row>
    <row r="3" spans="1:37" x14ac:dyDescent="0.25">
      <c r="A3" s="54" t="s">
        <v>82</v>
      </c>
      <c r="B3" s="54"/>
      <c r="C3" s="54"/>
      <c r="D3" s="54"/>
      <c r="E3" s="54" t="s">
        <v>79</v>
      </c>
      <c r="F3" s="54"/>
      <c r="G3" s="54"/>
      <c r="H3" s="54" t="s">
        <v>87</v>
      </c>
      <c r="I3" s="54"/>
      <c r="J3" s="140"/>
      <c r="K3" s="54"/>
      <c r="L3" s="55"/>
      <c r="M3" s="55" t="s">
        <v>88</v>
      </c>
      <c r="N3" s="548"/>
      <c r="O3" s="547"/>
      <c r="P3" s="548"/>
      <c r="Q3" s="589" t="s">
        <v>178</v>
      </c>
      <c r="R3" s="590" t="s">
        <v>184</v>
      </c>
      <c r="S3" s="590" t="s">
        <v>179</v>
      </c>
      <c r="Y3" s="599">
        <f>IF(H4="OB","A",IF(H4="IX","W",H4))</f>
        <v>0</v>
      </c>
      <c r="Z3" s="599"/>
      <c r="AA3" s="599" t="s">
        <v>194</v>
      </c>
      <c r="AB3" s="590">
        <v>120</v>
      </c>
      <c r="AC3" s="590">
        <v>90</v>
      </c>
      <c r="AD3" s="590">
        <v>65</v>
      </c>
      <c r="AE3" s="590">
        <v>55</v>
      </c>
      <c r="AF3" s="590">
        <v>50</v>
      </c>
      <c r="AG3" s="590">
        <v>45</v>
      </c>
      <c r="AH3" s="590">
        <v>40</v>
      </c>
      <c r="AI3" s="590">
        <v>35</v>
      </c>
      <c r="AJ3" s="590">
        <v>25</v>
      </c>
      <c r="AK3" s="590">
        <v>20</v>
      </c>
    </row>
    <row r="4" spans="1:37" ht="13.8" thickBot="1" x14ac:dyDescent="0.3">
      <c r="A4" s="770" t="str">
        <f>Altalanos!$A$10</f>
        <v xml:space="preserve">2026. május 7. </v>
      </c>
      <c r="B4" s="770"/>
      <c r="C4" s="770"/>
      <c r="D4" s="481"/>
      <c r="E4" s="482" t="str">
        <f>Altalanos!$C$10</f>
        <v>Gyula</v>
      </c>
      <c r="F4" s="482"/>
      <c r="G4" s="482"/>
      <c r="H4" s="485"/>
      <c r="I4" s="482"/>
      <c r="J4" s="484"/>
      <c r="K4" s="485"/>
      <c r="L4" s="602"/>
      <c r="M4" s="487" t="str">
        <f>Altalanos!$E$10</f>
        <v>Kovács Zoltán</v>
      </c>
      <c r="N4" s="550"/>
      <c r="O4" s="551"/>
      <c r="P4" s="550"/>
      <c r="Q4" s="591" t="s">
        <v>185</v>
      </c>
      <c r="R4" s="592" t="s">
        <v>180</v>
      </c>
      <c r="S4" s="592" t="s">
        <v>181</v>
      </c>
      <c r="Y4" s="599"/>
      <c r="Z4" s="599"/>
      <c r="AA4" s="599" t="s">
        <v>195</v>
      </c>
      <c r="AB4" s="590">
        <v>90</v>
      </c>
      <c r="AC4" s="590">
        <v>60</v>
      </c>
      <c r="AD4" s="590">
        <v>45</v>
      </c>
      <c r="AE4" s="590">
        <v>34</v>
      </c>
      <c r="AF4" s="590">
        <v>27</v>
      </c>
      <c r="AG4" s="590">
        <v>22</v>
      </c>
      <c r="AH4" s="590">
        <v>18</v>
      </c>
      <c r="AI4" s="590">
        <v>15</v>
      </c>
      <c r="AJ4" s="590">
        <v>12</v>
      </c>
      <c r="AK4" s="590">
        <v>9</v>
      </c>
    </row>
    <row r="5" spans="1:37" x14ac:dyDescent="0.25">
      <c r="A5" s="37"/>
      <c r="B5" s="37" t="s">
        <v>118</v>
      </c>
      <c r="C5" s="543" t="s">
        <v>162</v>
      </c>
      <c r="D5" s="37" t="s">
        <v>105</v>
      </c>
      <c r="E5" s="37" t="s">
        <v>167</v>
      </c>
      <c r="F5" s="37"/>
      <c r="G5" s="37" t="s">
        <v>86</v>
      </c>
      <c r="H5" s="37"/>
      <c r="I5" s="37" t="s">
        <v>90</v>
      </c>
      <c r="J5" s="37"/>
      <c r="K5" s="576" t="s">
        <v>168</v>
      </c>
      <c r="L5" s="576" t="s">
        <v>169</v>
      </c>
      <c r="M5" s="576" t="s">
        <v>170</v>
      </c>
      <c r="Q5" s="593" t="s">
        <v>186</v>
      </c>
      <c r="R5" s="594" t="s">
        <v>182</v>
      </c>
      <c r="S5" s="594" t="s">
        <v>183</v>
      </c>
      <c r="Y5" s="599">
        <f>IF(OR(Altalanos!$A$8="F1",Altalanos!$A$8="F2",Altalanos!$A$8="N1",Altalanos!$A$8="N2"),1,2)</f>
        <v>2</v>
      </c>
      <c r="Z5" s="599"/>
      <c r="AA5" s="599" t="s">
        <v>196</v>
      </c>
      <c r="AB5" s="590">
        <v>60</v>
      </c>
      <c r="AC5" s="590">
        <v>40</v>
      </c>
      <c r="AD5" s="590">
        <v>30</v>
      </c>
      <c r="AE5" s="590">
        <v>20</v>
      </c>
      <c r="AF5" s="590">
        <v>18</v>
      </c>
      <c r="AG5" s="590">
        <v>15</v>
      </c>
      <c r="AH5" s="590">
        <v>12</v>
      </c>
      <c r="AI5" s="590">
        <v>10</v>
      </c>
      <c r="AJ5" s="590">
        <v>8</v>
      </c>
      <c r="AK5" s="590">
        <v>6</v>
      </c>
    </row>
    <row r="6" spans="1:37" x14ac:dyDescent="0.25">
      <c r="A6" s="521"/>
      <c r="B6" s="521"/>
      <c r="C6" s="575"/>
      <c r="D6" s="521"/>
      <c r="E6" s="521"/>
      <c r="F6" s="521"/>
      <c r="G6" s="521"/>
      <c r="H6" s="521"/>
      <c r="I6" s="521"/>
      <c r="J6" s="521"/>
      <c r="K6" s="521"/>
      <c r="L6" s="521"/>
      <c r="M6" s="521"/>
      <c r="Y6" s="599"/>
      <c r="Z6" s="599"/>
      <c r="AA6" s="599" t="s">
        <v>197</v>
      </c>
      <c r="AB6" s="590">
        <v>40</v>
      </c>
      <c r="AC6" s="590">
        <v>25</v>
      </c>
      <c r="AD6" s="590">
        <v>18</v>
      </c>
      <c r="AE6" s="590">
        <v>13</v>
      </c>
      <c r="AF6" s="590">
        <v>10</v>
      </c>
      <c r="AG6" s="590">
        <v>8</v>
      </c>
      <c r="AH6" s="590">
        <v>6</v>
      </c>
      <c r="AI6" s="590">
        <v>5</v>
      </c>
      <c r="AJ6" s="590">
        <v>4</v>
      </c>
      <c r="AK6" s="590">
        <v>3</v>
      </c>
    </row>
    <row r="7" spans="1:37" x14ac:dyDescent="0.25">
      <c r="A7" s="552" t="s">
        <v>164</v>
      </c>
      <c r="B7" s="577"/>
      <c r="C7" s="579" t="str">
        <f>IF($B7="","",VLOOKUP($B7,'1MD ELO (4)'!$A$7:$O$22,5))</f>
        <v/>
      </c>
      <c r="D7" s="579" t="str">
        <f>IF($B7="","",VLOOKUP($B7,'1MD ELO (4)'!$A$7:$O$22,15))</f>
        <v/>
      </c>
      <c r="E7" s="775" t="str">
        <f>UPPER(IF($B7="","",VLOOKUP($B7,'1MD ELO (4)'!$A$7:$O$22,2)))</f>
        <v/>
      </c>
      <c r="F7" s="775"/>
      <c r="G7" s="775" t="str">
        <f>IF($B7="","",VLOOKUP($B7,'1MD ELO (4)'!$A$7:$O$22,3))</f>
        <v/>
      </c>
      <c r="H7" s="775"/>
      <c r="I7" s="580" t="str">
        <f>IF($B7="","",VLOOKUP($B7,'1MD ELO (4)'!$A$7:$O$22,4))</f>
        <v/>
      </c>
      <c r="J7" s="521"/>
      <c r="K7" s="606"/>
      <c r="L7" s="601" t="str">
        <f>IF(K7="","",CONCATENATE(VLOOKUP($Y$3,$AB$1:$AK$1,K7)," pont"))</f>
        <v/>
      </c>
      <c r="M7" s="607"/>
      <c r="Y7" s="599"/>
      <c r="Z7" s="599"/>
      <c r="AA7" s="599" t="s">
        <v>198</v>
      </c>
      <c r="AB7" s="590">
        <v>25</v>
      </c>
      <c r="AC7" s="590">
        <v>15</v>
      </c>
      <c r="AD7" s="590">
        <v>13</v>
      </c>
      <c r="AE7" s="590">
        <v>8</v>
      </c>
      <c r="AF7" s="590">
        <v>6</v>
      </c>
      <c r="AG7" s="590">
        <v>4</v>
      </c>
      <c r="AH7" s="590">
        <v>3</v>
      </c>
      <c r="AI7" s="590">
        <v>2</v>
      </c>
      <c r="AJ7" s="590">
        <v>1</v>
      </c>
      <c r="AK7" s="590">
        <v>0</v>
      </c>
    </row>
    <row r="8" spans="1:37" x14ac:dyDescent="0.25">
      <c r="A8" s="552"/>
      <c r="B8" s="578"/>
      <c r="C8" s="581"/>
      <c r="D8" s="581"/>
      <c r="E8" s="581"/>
      <c r="F8" s="581"/>
      <c r="G8" s="581"/>
      <c r="H8" s="581"/>
      <c r="I8" s="581"/>
      <c r="J8" s="521"/>
      <c r="K8" s="552"/>
      <c r="L8" s="552"/>
      <c r="M8" s="608"/>
      <c r="Y8" s="599"/>
      <c r="Z8" s="599"/>
      <c r="AA8" s="599" t="s">
        <v>199</v>
      </c>
      <c r="AB8" s="590">
        <v>15</v>
      </c>
      <c r="AC8" s="590">
        <v>10</v>
      </c>
      <c r="AD8" s="590">
        <v>7</v>
      </c>
      <c r="AE8" s="590">
        <v>5</v>
      </c>
      <c r="AF8" s="590">
        <v>4</v>
      </c>
      <c r="AG8" s="590">
        <v>3</v>
      </c>
      <c r="AH8" s="590">
        <v>2</v>
      </c>
      <c r="AI8" s="590">
        <v>1</v>
      </c>
      <c r="AJ8" s="590">
        <v>0</v>
      </c>
      <c r="AK8" s="590">
        <v>0</v>
      </c>
    </row>
    <row r="9" spans="1:37" x14ac:dyDescent="0.25">
      <c r="A9" s="552" t="s">
        <v>165</v>
      </c>
      <c r="B9" s="577"/>
      <c r="C9" s="579" t="str">
        <f>IF($B9="","",VLOOKUP($B9,'1MD ELO (4)'!$A$7:$O$22,5))</f>
        <v/>
      </c>
      <c r="D9" s="579" t="str">
        <f>IF($B9="","",VLOOKUP($B9,'1MD ELO (4)'!$A$7:$O$22,15))</f>
        <v/>
      </c>
      <c r="E9" s="775" t="str">
        <f>UPPER(IF($B9="","",VLOOKUP($B9,'1MD ELO (4)'!$A$7:$O$22,2)))</f>
        <v/>
      </c>
      <c r="F9" s="775"/>
      <c r="G9" s="775" t="str">
        <f>IF($B9="","",VLOOKUP($B9,'1MD ELO (4)'!$A$7:$O$22,3))</f>
        <v/>
      </c>
      <c r="H9" s="775"/>
      <c r="I9" s="580" t="str">
        <f>IF($B9="","",VLOOKUP($B9,'1MD ELO (4)'!$A$7:$O$22,4))</f>
        <v/>
      </c>
      <c r="J9" s="521"/>
      <c r="K9" s="606"/>
      <c r="L9" s="601" t="str">
        <f>IF(K9="","",CONCATENATE(VLOOKUP($Y$3,$AB$1:$AK$1,K9)," pont"))</f>
        <v/>
      </c>
      <c r="M9" s="607"/>
      <c r="Y9" s="599"/>
      <c r="Z9" s="599"/>
      <c r="AA9" s="599" t="s">
        <v>200</v>
      </c>
      <c r="AB9" s="590">
        <v>10</v>
      </c>
      <c r="AC9" s="590">
        <v>6</v>
      </c>
      <c r="AD9" s="590">
        <v>4</v>
      </c>
      <c r="AE9" s="590">
        <v>2</v>
      </c>
      <c r="AF9" s="590">
        <v>1</v>
      </c>
      <c r="AG9" s="590">
        <v>0</v>
      </c>
      <c r="AH9" s="590">
        <v>0</v>
      </c>
      <c r="AI9" s="590">
        <v>0</v>
      </c>
      <c r="AJ9" s="590">
        <v>0</v>
      </c>
      <c r="AK9" s="590">
        <v>0</v>
      </c>
    </row>
    <row r="10" spans="1:37" x14ac:dyDescent="0.25">
      <c r="A10" s="552"/>
      <c r="B10" s="578"/>
      <c r="C10" s="581"/>
      <c r="D10" s="581"/>
      <c r="E10" s="581"/>
      <c r="F10" s="581"/>
      <c r="G10" s="581"/>
      <c r="H10" s="581"/>
      <c r="I10" s="581"/>
      <c r="J10" s="521"/>
      <c r="K10" s="552"/>
      <c r="L10" s="552"/>
      <c r="M10" s="608"/>
      <c r="Y10" s="599"/>
      <c r="Z10" s="599"/>
      <c r="AA10" s="599" t="s">
        <v>201</v>
      </c>
      <c r="AB10" s="590">
        <v>6</v>
      </c>
      <c r="AC10" s="590">
        <v>3</v>
      </c>
      <c r="AD10" s="590">
        <v>2</v>
      </c>
      <c r="AE10" s="590">
        <v>1</v>
      </c>
      <c r="AF10" s="590">
        <v>0</v>
      </c>
      <c r="AG10" s="590">
        <v>0</v>
      </c>
      <c r="AH10" s="590">
        <v>0</v>
      </c>
      <c r="AI10" s="590">
        <v>0</v>
      </c>
      <c r="AJ10" s="590">
        <v>0</v>
      </c>
      <c r="AK10" s="590">
        <v>0</v>
      </c>
    </row>
    <row r="11" spans="1:37" x14ac:dyDescent="0.25">
      <c r="A11" s="552" t="s">
        <v>166</v>
      </c>
      <c r="B11" s="577"/>
      <c r="C11" s="579" t="str">
        <f>IF($B11="","",VLOOKUP($B11,'1MD ELO (4)'!$A$7:$O$22,5))</f>
        <v/>
      </c>
      <c r="D11" s="579" t="str">
        <f>IF($B11="","",VLOOKUP($B11,'1MD ELO (4)'!$A$7:$O$22,15))</f>
        <v/>
      </c>
      <c r="E11" s="775" t="str">
        <f>UPPER(IF($B11="","",VLOOKUP($B11,'1MD ELO (4)'!$A$7:$O$22,2)))</f>
        <v/>
      </c>
      <c r="F11" s="775"/>
      <c r="G11" s="775" t="str">
        <f>IF($B11="","",VLOOKUP($B11,'1MD ELO (4)'!$A$7:$O$22,3))</f>
        <v/>
      </c>
      <c r="H11" s="775"/>
      <c r="I11" s="580" t="str">
        <f>IF($B11="","",VLOOKUP($B11,'1MD ELO (4)'!$A$7:$O$22,4))</f>
        <v/>
      </c>
      <c r="J11" s="521"/>
      <c r="K11" s="606"/>
      <c r="L11" s="601" t="str">
        <f>IF(K11="","",CONCATENATE(VLOOKUP($Y$3,$AB$1:$AK$1,K11)," pont"))</f>
        <v/>
      </c>
      <c r="M11" s="607"/>
      <c r="Y11" s="599"/>
      <c r="Z11" s="599"/>
      <c r="AA11" s="599" t="s">
        <v>206</v>
      </c>
      <c r="AB11" s="590">
        <v>3</v>
      </c>
      <c r="AC11" s="590">
        <v>2</v>
      </c>
      <c r="AD11" s="590">
        <v>1</v>
      </c>
      <c r="AE11" s="590">
        <v>0</v>
      </c>
      <c r="AF11" s="590">
        <v>0</v>
      </c>
      <c r="AG11" s="590">
        <v>0</v>
      </c>
      <c r="AH11" s="590">
        <v>0</v>
      </c>
      <c r="AI11" s="590">
        <v>0</v>
      </c>
      <c r="AJ11" s="590">
        <v>0</v>
      </c>
      <c r="AK11" s="590">
        <v>0</v>
      </c>
    </row>
    <row r="12" spans="1:37" x14ac:dyDescent="0.25">
      <c r="A12" s="552"/>
      <c r="B12" s="578"/>
      <c r="C12" s="581"/>
      <c r="D12" s="581"/>
      <c r="E12" s="581"/>
      <c r="F12" s="581"/>
      <c r="G12" s="581"/>
      <c r="H12" s="581"/>
      <c r="I12" s="581"/>
      <c r="J12" s="521"/>
      <c r="K12" s="575"/>
      <c r="L12" s="575"/>
      <c r="M12" s="608"/>
      <c r="Y12" s="599"/>
      <c r="Z12" s="599"/>
      <c r="AA12" s="599" t="s">
        <v>202</v>
      </c>
      <c r="AB12" s="604">
        <v>0</v>
      </c>
      <c r="AC12" s="604">
        <v>0</v>
      </c>
      <c r="AD12" s="604">
        <v>0</v>
      </c>
      <c r="AE12" s="604">
        <v>0</v>
      </c>
      <c r="AF12" s="604">
        <v>0</v>
      </c>
      <c r="AG12" s="604">
        <v>0</v>
      </c>
      <c r="AH12" s="604">
        <v>0</v>
      </c>
      <c r="AI12" s="604">
        <v>0</v>
      </c>
      <c r="AJ12" s="604">
        <v>0</v>
      </c>
      <c r="AK12" s="604">
        <v>0</v>
      </c>
    </row>
    <row r="13" spans="1:37" x14ac:dyDescent="0.25">
      <c r="A13" s="552" t="s">
        <v>171</v>
      </c>
      <c r="B13" s="577"/>
      <c r="C13" s="579" t="str">
        <f>IF($B13="","",VLOOKUP($B13,'1MD ELO (4)'!$A$7:$O$22,5))</f>
        <v/>
      </c>
      <c r="D13" s="579" t="str">
        <f>IF($B13="","",VLOOKUP($B13,'1MD ELO (4)'!$A$7:$O$22,15))</f>
        <v/>
      </c>
      <c r="E13" s="775" t="str">
        <f>UPPER(IF($B13="","",VLOOKUP($B13,'1MD ELO (4)'!$A$7:$O$22,2)))</f>
        <v/>
      </c>
      <c r="F13" s="775"/>
      <c r="G13" s="775" t="str">
        <f>IF($B13="","",VLOOKUP($B13,'1MD ELO (4)'!$A$7:$O$22,3))</f>
        <v/>
      </c>
      <c r="H13" s="775"/>
      <c r="I13" s="580" t="str">
        <f>IF($B13="","",VLOOKUP($B13,'1MD ELO (4)'!$A$7:$O$22,4))</f>
        <v/>
      </c>
      <c r="J13" s="521"/>
      <c r="K13" s="606"/>
      <c r="L13" s="601" t="str">
        <f>IF(K13="","",CONCATENATE(VLOOKUP($Y$3,$AB$1:$AK$1,K13)," pont"))</f>
        <v/>
      </c>
      <c r="M13" s="607"/>
      <c r="Y13" s="599"/>
      <c r="Z13" s="599"/>
      <c r="AA13" s="599" t="s">
        <v>203</v>
      </c>
      <c r="AB13" s="604">
        <v>0</v>
      </c>
      <c r="AC13" s="604">
        <v>0</v>
      </c>
      <c r="AD13" s="604">
        <v>0</v>
      </c>
      <c r="AE13" s="604">
        <v>0</v>
      </c>
      <c r="AF13" s="604">
        <v>0</v>
      </c>
      <c r="AG13" s="604">
        <v>0</v>
      </c>
      <c r="AH13" s="604">
        <v>0</v>
      </c>
      <c r="AI13" s="604">
        <v>0</v>
      </c>
      <c r="AJ13" s="604">
        <v>0</v>
      </c>
      <c r="AK13" s="604">
        <v>0</v>
      </c>
    </row>
    <row r="14" spans="1:37" x14ac:dyDescent="0.25">
      <c r="A14" s="521"/>
      <c r="B14" s="521"/>
      <c r="C14" s="521"/>
      <c r="D14" s="521"/>
      <c r="E14" s="521"/>
      <c r="F14" s="521"/>
      <c r="G14" s="521"/>
      <c r="H14" s="521"/>
      <c r="I14" s="521"/>
      <c r="J14" s="521"/>
      <c r="K14" s="521"/>
      <c r="L14" s="521"/>
      <c r="M14" s="521"/>
      <c r="Y14" s="599"/>
      <c r="Z14" s="599"/>
      <c r="AA14" s="599"/>
      <c r="AB14" s="599"/>
      <c r="AC14" s="599"/>
      <c r="AD14" s="599"/>
      <c r="AE14" s="599"/>
      <c r="AF14" s="599"/>
      <c r="AG14" s="599"/>
      <c r="AH14" s="599"/>
      <c r="AI14" s="599"/>
      <c r="AJ14" s="599"/>
      <c r="AK14" s="599"/>
    </row>
    <row r="15" spans="1:37" x14ac:dyDescent="0.25">
      <c r="A15" s="521"/>
      <c r="B15" s="521"/>
      <c r="C15" s="521"/>
      <c r="D15" s="521"/>
      <c r="E15" s="521"/>
      <c r="F15" s="521"/>
      <c r="G15" s="521"/>
      <c r="H15" s="521"/>
      <c r="I15" s="521"/>
      <c r="J15" s="521"/>
      <c r="K15" s="521"/>
      <c r="L15" s="521"/>
      <c r="M15" s="521"/>
      <c r="Y15" s="599"/>
      <c r="Z15" s="599"/>
      <c r="AA15" s="599"/>
      <c r="AB15" s="599"/>
      <c r="AC15" s="599"/>
      <c r="AD15" s="599"/>
      <c r="AE15" s="599"/>
      <c r="AF15" s="599"/>
      <c r="AG15" s="599"/>
      <c r="AH15" s="599"/>
      <c r="AI15" s="599"/>
      <c r="AJ15" s="599"/>
      <c r="AK15" s="599"/>
    </row>
    <row r="16" spans="1:37" x14ac:dyDescent="0.25">
      <c r="A16" s="521"/>
      <c r="B16" s="521"/>
      <c r="C16" s="521"/>
      <c r="D16" s="521"/>
      <c r="E16" s="521"/>
      <c r="F16" s="521"/>
      <c r="G16" s="521"/>
      <c r="H16" s="521"/>
      <c r="I16" s="521"/>
      <c r="J16" s="521"/>
      <c r="K16" s="521"/>
      <c r="L16" s="521"/>
      <c r="M16" s="521"/>
      <c r="Y16" s="599"/>
      <c r="Z16" s="599"/>
      <c r="AA16" s="599" t="s">
        <v>164</v>
      </c>
      <c r="AB16" s="599">
        <v>300</v>
      </c>
      <c r="AC16" s="599">
        <v>250</v>
      </c>
      <c r="AD16" s="599">
        <v>220</v>
      </c>
      <c r="AE16" s="599">
        <v>180</v>
      </c>
      <c r="AF16" s="599">
        <v>160</v>
      </c>
      <c r="AG16" s="599">
        <v>150</v>
      </c>
      <c r="AH16" s="599">
        <v>140</v>
      </c>
      <c r="AI16" s="599">
        <v>130</v>
      </c>
      <c r="AJ16" s="599">
        <v>120</v>
      </c>
      <c r="AK16" s="599">
        <v>110</v>
      </c>
    </row>
    <row r="17" spans="1:37" x14ac:dyDescent="0.25">
      <c r="A17" s="521"/>
      <c r="B17" s="521"/>
      <c r="C17" s="521"/>
      <c r="D17" s="521"/>
      <c r="E17" s="521"/>
      <c r="F17" s="521"/>
      <c r="G17" s="521"/>
      <c r="H17" s="521"/>
      <c r="I17" s="521"/>
      <c r="J17" s="521"/>
      <c r="K17" s="521"/>
      <c r="L17" s="521"/>
      <c r="M17" s="521"/>
      <c r="Y17" s="599"/>
      <c r="Z17" s="599"/>
      <c r="AA17" s="599" t="s">
        <v>194</v>
      </c>
      <c r="AB17" s="599">
        <v>250</v>
      </c>
      <c r="AC17" s="599">
        <v>200</v>
      </c>
      <c r="AD17" s="599">
        <v>160</v>
      </c>
      <c r="AE17" s="599">
        <v>140</v>
      </c>
      <c r="AF17" s="599">
        <v>120</v>
      </c>
      <c r="AG17" s="599">
        <v>110</v>
      </c>
      <c r="AH17" s="599">
        <v>100</v>
      </c>
      <c r="AI17" s="599">
        <v>90</v>
      </c>
      <c r="AJ17" s="599">
        <v>80</v>
      </c>
      <c r="AK17" s="599">
        <v>70</v>
      </c>
    </row>
    <row r="18" spans="1:37" ht="18.75" customHeight="1" x14ac:dyDescent="0.25">
      <c r="A18" s="521"/>
      <c r="B18" s="768"/>
      <c r="C18" s="768"/>
      <c r="D18" s="766" t="str">
        <f>E7</f>
        <v/>
      </c>
      <c r="E18" s="766"/>
      <c r="F18" s="766" t="str">
        <f>E9</f>
        <v/>
      </c>
      <c r="G18" s="766"/>
      <c r="H18" s="766" t="str">
        <f>E11</f>
        <v/>
      </c>
      <c r="I18" s="766"/>
      <c r="J18" s="766" t="str">
        <f>E13</f>
        <v/>
      </c>
      <c r="K18" s="766"/>
      <c r="L18" s="521"/>
      <c r="M18" s="521"/>
      <c r="Y18" s="599"/>
      <c r="Z18" s="599"/>
      <c r="AA18" s="599" t="s">
        <v>195</v>
      </c>
      <c r="AB18" s="599">
        <v>200</v>
      </c>
      <c r="AC18" s="599">
        <v>150</v>
      </c>
      <c r="AD18" s="599">
        <v>130</v>
      </c>
      <c r="AE18" s="599">
        <v>110</v>
      </c>
      <c r="AF18" s="599">
        <v>95</v>
      </c>
      <c r="AG18" s="599">
        <v>80</v>
      </c>
      <c r="AH18" s="599">
        <v>70</v>
      </c>
      <c r="AI18" s="599">
        <v>60</v>
      </c>
      <c r="AJ18" s="599">
        <v>55</v>
      </c>
      <c r="AK18" s="599">
        <v>50</v>
      </c>
    </row>
    <row r="19" spans="1:37" ht="18.75" customHeight="1" x14ac:dyDescent="0.25">
      <c r="A19" s="582" t="s">
        <v>164</v>
      </c>
      <c r="B19" s="764" t="str">
        <f>E7</f>
        <v/>
      </c>
      <c r="C19" s="764"/>
      <c r="D19" s="767"/>
      <c r="E19" s="767"/>
      <c r="F19" s="765"/>
      <c r="G19" s="765"/>
      <c r="H19" s="765"/>
      <c r="I19" s="765"/>
      <c r="J19" s="766"/>
      <c r="K19" s="766"/>
      <c r="L19" s="521"/>
      <c r="M19" s="521"/>
      <c r="Y19" s="599"/>
      <c r="Z19" s="599"/>
      <c r="AA19" s="599" t="s">
        <v>196</v>
      </c>
      <c r="AB19" s="599">
        <v>150</v>
      </c>
      <c r="AC19" s="599">
        <v>120</v>
      </c>
      <c r="AD19" s="599">
        <v>100</v>
      </c>
      <c r="AE19" s="599">
        <v>80</v>
      </c>
      <c r="AF19" s="599">
        <v>70</v>
      </c>
      <c r="AG19" s="599">
        <v>60</v>
      </c>
      <c r="AH19" s="599">
        <v>55</v>
      </c>
      <c r="AI19" s="599">
        <v>50</v>
      </c>
      <c r="AJ19" s="599">
        <v>45</v>
      </c>
      <c r="AK19" s="599">
        <v>40</v>
      </c>
    </row>
    <row r="20" spans="1:37" ht="18.75" customHeight="1" x14ac:dyDescent="0.25">
      <c r="A20" s="582" t="s">
        <v>165</v>
      </c>
      <c r="B20" s="764" t="str">
        <f>E9</f>
        <v/>
      </c>
      <c r="C20" s="764"/>
      <c r="D20" s="765"/>
      <c r="E20" s="765"/>
      <c r="F20" s="767"/>
      <c r="G20" s="767"/>
      <c r="H20" s="765"/>
      <c r="I20" s="765"/>
      <c r="J20" s="765"/>
      <c r="K20" s="765"/>
      <c r="L20" s="521"/>
      <c r="M20" s="521"/>
      <c r="Y20" s="599"/>
      <c r="Z20" s="599"/>
      <c r="AA20" s="599" t="s">
        <v>197</v>
      </c>
      <c r="AB20" s="599">
        <v>120</v>
      </c>
      <c r="AC20" s="599">
        <v>90</v>
      </c>
      <c r="AD20" s="599">
        <v>65</v>
      </c>
      <c r="AE20" s="599">
        <v>55</v>
      </c>
      <c r="AF20" s="599">
        <v>50</v>
      </c>
      <c r="AG20" s="599">
        <v>45</v>
      </c>
      <c r="AH20" s="599">
        <v>40</v>
      </c>
      <c r="AI20" s="599">
        <v>35</v>
      </c>
      <c r="AJ20" s="599">
        <v>25</v>
      </c>
      <c r="AK20" s="599">
        <v>20</v>
      </c>
    </row>
    <row r="21" spans="1:37" ht="18.75" customHeight="1" x14ac:dyDescent="0.25">
      <c r="A21" s="582" t="s">
        <v>166</v>
      </c>
      <c r="B21" s="764" t="str">
        <f>E11</f>
        <v/>
      </c>
      <c r="C21" s="764"/>
      <c r="D21" s="765"/>
      <c r="E21" s="765"/>
      <c r="F21" s="765"/>
      <c r="G21" s="765"/>
      <c r="H21" s="767"/>
      <c r="I21" s="767"/>
      <c r="J21" s="765"/>
      <c r="K21" s="765"/>
      <c r="L21" s="521"/>
      <c r="M21" s="521"/>
      <c r="Y21" s="599"/>
      <c r="Z21" s="599"/>
      <c r="AA21" s="599" t="s">
        <v>198</v>
      </c>
      <c r="AB21" s="599">
        <v>90</v>
      </c>
      <c r="AC21" s="599">
        <v>60</v>
      </c>
      <c r="AD21" s="599">
        <v>45</v>
      </c>
      <c r="AE21" s="599">
        <v>34</v>
      </c>
      <c r="AF21" s="599">
        <v>27</v>
      </c>
      <c r="AG21" s="599">
        <v>22</v>
      </c>
      <c r="AH21" s="599">
        <v>18</v>
      </c>
      <c r="AI21" s="599">
        <v>15</v>
      </c>
      <c r="AJ21" s="599">
        <v>12</v>
      </c>
      <c r="AK21" s="599">
        <v>9</v>
      </c>
    </row>
    <row r="22" spans="1:37" ht="18.75" customHeight="1" x14ac:dyDescent="0.25">
      <c r="A22" s="582" t="s">
        <v>171</v>
      </c>
      <c r="B22" s="764" t="str">
        <f>E13</f>
        <v/>
      </c>
      <c r="C22" s="764"/>
      <c r="D22" s="765"/>
      <c r="E22" s="765"/>
      <c r="F22" s="765"/>
      <c r="G22" s="765"/>
      <c r="H22" s="766"/>
      <c r="I22" s="766"/>
      <c r="J22" s="767"/>
      <c r="K22" s="767"/>
      <c r="L22" s="521"/>
      <c r="M22" s="521"/>
      <c r="Y22" s="599"/>
      <c r="Z22" s="599"/>
      <c r="AA22" s="599" t="s">
        <v>199</v>
      </c>
      <c r="AB22" s="599">
        <v>60</v>
      </c>
      <c r="AC22" s="599">
        <v>40</v>
      </c>
      <c r="AD22" s="599">
        <v>30</v>
      </c>
      <c r="AE22" s="599">
        <v>20</v>
      </c>
      <c r="AF22" s="599">
        <v>18</v>
      </c>
      <c r="AG22" s="599">
        <v>15</v>
      </c>
      <c r="AH22" s="599">
        <v>12</v>
      </c>
      <c r="AI22" s="599">
        <v>10</v>
      </c>
      <c r="AJ22" s="599">
        <v>8</v>
      </c>
      <c r="AK22" s="599">
        <v>6</v>
      </c>
    </row>
    <row r="23" spans="1:37" x14ac:dyDescent="0.25">
      <c r="A23" s="521"/>
      <c r="B23" s="521"/>
      <c r="C23" s="521"/>
      <c r="D23" s="521"/>
      <c r="E23" s="521"/>
      <c r="F23" s="521"/>
      <c r="G23" s="521"/>
      <c r="H23" s="521"/>
      <c r="I23" s="521"/>
      <c r="J23" s="521"/>
      <c r="K23" s="521"/>
      <c r="L23" s="521"/>
      <c r="M23" s="521"/>
      <c r="Y23" s="599"/>
      <c r="Z23" s="599"/>
      <c r="AA23" s="599" t="s">
        <v>200</v>
      </c>
      <c r="AB23" s="599">
        <v>40</v>
      </c>
      <c r="AC23" s="599">
        <v>25</v>
      </c>
      <c r="AD23" s="599">
        <v>18</v>
      </c>
      <c r="AE23" s="599">
        <v>13</v>
      </c>
      <c r="AF23" s="599">
        <v>8</v>
      </c>
      <c r="AG23" s="599">
        <v>7</v>
      </c>
      <c r="AH23" s="599">
        <v>6</v>
      </c>
      <c r="AI23" s="599">
        <v>5</v>
      </c>
      <c r="AJ23" s="599">
        <v>4</v>
      </c>
      <c r="AK23" s="599">
        <v>3</v>
      </c>
    </row>
    <row r="24" spans="1:37" x14ac:dyDescent="0.25">
      <c r="A24" s="521"/>
      <c r="B24" s="521"/>
      <c r="C24" s="521"/>
      <c r="D24" s="521"/>
      <c r="E24" s="521"/>
      <c r="F24" s="521"/>
      <c r="G24" s="521"/>
      <c r="H24" s="521"/>
      <c r="I24" s="521"/>
      <c r="J24" s="521"/>
      <c r="K24" s="521"/>
      <c r="L24" s="521"/>
      <c r="M24" s="521"/>
      <c r="Y24" s="599"/>
      <c r="Z24" s="599"/>
      <c r="AA24" s="599" t="s">
        <v>201</v>
      </c>
      <c r="AB24" s="599">
        <v>25</v>
      </c>
      <c r="AC24" s="599">
        <v>15</v>
      </c>
      <c r="AD24" s="599">
        <v>13</v>
      </c>
      <c r="AE24" s="599">
        <v>7</v>
      </c>
      <c r="AF24" s="599">
        <v>6</v>
      </c>
      <c r="AG24" s="599">
        <v>5</v>
      </c>
      <c r="AH24" s="599">
        <v>4</v>
      </c>
      <c r="AI24" s="599">
        <v>3</v>
      </c>
      <c r="AJ24" s="599">
        <v>2</v>
      </c>
      <c r="AK24" s="599">
        <v>1</v>
      </c>
    </row>
    <row r="25" spans="1:37" x14ac:dyDescent="0.25">
      <c r="A25" s="521"/>
      <c r="B25" s="521"/>
      <c r="C25" s="521"/>
      <c r="D25" s="521"/>
      <c r="E25" s="521"/>
      <c r="F25" s="521"/>
      <c r="G25" s="521"/>
      <c r="H25" s="521"/>
      <c r="I25" s="521"/>
      <c r="J25" s="521"/>
      <c r="K25" s="521"/>
      <c r="L25" s="521"/>
      <c r="M25" s="521"/>
      <c r="Y25" s="599"/>
      <c r="Z25" s="599"/>
      <c r="AA25" s="599" t="s">
        <v>206</v>
      </c>
      <c r="AB25" s="599">
        <v>15</v>
      </c>
      <c r="AC25" s="599">
        <v>10</v>
      </c>
      <c r="AD25" s="599">
        <v>8</v>
      </c>
      <c r="AE25" s="599">
        <v>4</v>
      </c>
      <c r="AF25" s="599">
        <v>3</v>
      </c>
      <c r="AG25" s="599">
        <v>2</v>
      </c>
      <c r="AH25" s="599">
        <v>1</v>
      </c>
      <c r="AI25" s="599">
        <v>0</v>
      </c>
      <c r="AJ25" s="599">
        <v>0</v>
      </c>
      <c r="AK25" s="599">
        <v>0</v>
      </c>
    </row>
    <row r="26" spans="1:37" x14ac:dyDescent="0.25">
      <c r="A26" s="521"/>
      <c r="B26" s="521"/>
      <c r="C26" s="521"/>
      <c r="D26" s="521"/>
      <c r="E26" s="521"/>
      <c r="F26" s="521"/>
      <c r="G26" s="521"/>
      <c r="H26" s="521"/>
      <c r="I26" s="521"/>
      <c r="J26" s="521"/>
      <c r="K26" s="521"/>
      <c r="L26" s="521"/>
      <c r="M26" s="521"/>
      <c r="Y26" s="599"/>
      <c r="Z26" s="599"/>
      <c r="AA26" s="599" t="s">
        <v>202</v>
      </c>
      <c r="AB26" s="599">
        <v>10</v>
      </c>
      <c r="AC26" s="599">
        <v>6</v>
      </c>
      <c r="AD26" s="599">
        <v>4</v>
      </c>
      <c r="AE26" s="599">
        <v>2</v>
      </c>
      <c r="AF26" s="599">
        <v>1</v>
      </c>
      <c r="AG26" s="599">
        <v>0</v>
      </c>
      <c r="AH26" s="599">
        <v>0</v>
      </c>
      <c r="AI26" s="599">
        <v>0</v>
      </c>
      <c r="AJ26" s="599">
        <v>0</v>
      </c>
      <c r="AK26" s="599">
        <v>0</v>
      </c>
    </row>
    <row r="27" spans="1:37" x14ac:dyDescent="0.25">
      <c r="A27" s="521"/>
      <c r="B27" s="521"/>
      <c r="C27" s="521"/>
      <c r="D27" s="521"/>
      <c r="E27" s="521"/>
      <c r="F27" s="521"/>
      <c r="G27" s="521"/>
      <c r="H27" s="521"/>
      <c r="I27" s="521"/>
      <c r="J27" s="521"/>
      <c r="K27" s="521"/>
      <c r="L27" s="521"/>
      <c r="M27" s="521"/>
      <c r="Y27" s="599"/>
      <c r="Z27" s="599"/>
      <c r="AA27" s="599" t="s">
        <v>203</v>
      </c>
      <c r="AB27" s="599">
        <v>3</v>
      </c>
      <c r="AC27" s="599">
        <v>2</v>
      </c>
      <c r="AD27" s="599">
        <v>1</v>
      </c>
      <c r="AE27" s="599">
        <v>0</v>
      </c>
      <c r="AF27" s="599">
        <v>0</v>
      </c>
      <c r="AG27" s="599">
        <v>0</v>
      </c>
      <c r="AH27" s="599">
        <v>0</v>
      </c>
      <c r="AI27" s="599">
        <v>0</v>
      </c>
      <c r="AJ27" s="599">
        <v>0</v>
      </c>
      <c r="AK27" s="599">
        <v>0</v>
      </c>
    </row>
    <row r="28" spans="1:37" x14ac:dyDescent="0.25">
      <c r="A28" s="521"/>
      <c r="B28" s="521"/>
      <c r="C28" s="521"/>
      <c r="D28" s="521"/>
      <c r="E28" s="521"/>
      <c r="F28" s="521"/>
      <c r="G28" s="521"/>
      <c r="H28" s="521"/>
      <c r="I28" s="521"/>
      <c r="J28" s="521"/>
      <c r="K28" s="521"/>
      <c r="L28" s="521"/>
      <c r="M28" s="521"/>
    </row>
    <row r="29" spans="1:37" x14ac:dyDescent="0.25">
      <c r="A29" s="521"/>
      <c r="B29" s="521"/>
      <c r="C29" s="521"/>
      <c r="D29" s="521"/>
      <c r="E29" s="521"/>
      <c r="F29" s="521"/>
      <c r="G29" s="521"/>
      <c r="H29" s="521"/>
      <c r="I29" s="521"/>
      <c r="J29" s="521"/>
      <c r="K29" s="521"/>
      <c r="L29" s="521"/>
      <c r="M29" s="521"/>
    </row>
    <row r="30" spans="1:37" x14ac:dyDescent="0.25">
      <c r="A30" s="521"/>
      <c r="B30" s="521"/>
      <c r="C30" s="521"/>
      <c r="D30" s="521"/>
      <c r="E30" s="521"/>
      <c r="F30" s="521"/>
      <c r="G30" s="521"/>
      <c r="H30" s="521"/>
      <c r="I30" s="521"/>
      <c r="J30" s="521"/>
      <c r="K30" s="521"/>
      <c r="L30" s="521"/>
      <c r="M30" s="521"/>
    </row>
    <row r="31" spans="1:37" x14ac:dyDescent="0.25">
      <c r="A31" s="521"/>
      <c r="B31" s="521"/>
      <c r="C31" s="521"/>
      <c r="D31" s="521"/>
      <c r="E31" s="521"/>
      <c r="F31" s="521"/>
      <c r="G31" s="521"/>
      <c r="H31" s="521"/>
      <c r="I31" s="521"/>
      <c r="J31" s="521"/>
      <c r="K31" s="521"/>
      <c r="L31" s="521"/>
      <c r="M31" s="521"/>
    </row>
    <row r="32" spans="1:37" x14ac:dyDescent="0.25">
      <c r="A32" s="521"/>
      <c r="B32" s="521"/>
      <c r="C32" s="521"/>
      <c r="D32" s="521"/>
      <c r="E32" s="521"/>
      <c r="F32" s="521"/>
      <c r="G32" s="521"/>
      <c r="H32" s="521"/>
      <c r="I32" s="521"/>
      <c r="J32" s="521"/>
      <c r="K32" s="521"/>
      <c r="L32" s="499"/>
      <c r="M32" s="521"/>
    </row>
    <row r="33" spans="1:18" x14ac:dyDescent="0.25">
      <c r="A33" s="205" t="s">
        <v>105</v>
      </c>
      <c r="B33" s="206"/>
      <c r="C33" s="419"/>
      <c r="D33" s="558" t="s">
        <v>6</v>
      </c>
      <c r="E33" s="559" t="s">
        <v>107</v>
      </c>
      <c r="F33" s="573"/>
      <c r="G33" s="558" t="s">
        <v>6</v>
      </c>
      <c r="H33" s="559" t="s">
        <v>125</v>
      </c>
      <c r="I33" s="359"/>
      <c r="J33" s="559" t="s">
        <v>126</v>
      </c>
      <c r="K33" s="358" t="s">
        <v>127</v>
      </c>
      <c r="L33" s="37"/>
      <c r="M33" s="573"/>
      <c r="P33" s="554"/>
      <c r="Q33" s="554"/>
      <c r="R33" s="555"/>
    </row>
    <row r="34" spans="1:18" x14ac:dyDescent="0.25">
      <c r="A34" s="532" t="s">
        <v>106</v>
      </c>
      <c r="B34" s="533"/>
      <c r="C34" s="535"/>
      <c r="D34" s="560"/>
      <c r="E34" s="762"/>
      <c r="F34" s="762"/>
      <c r="G34" s="567" t="s">
        <v>7</v>
      </c>
      <c r="H34" s="533"/>
      <c r="I34" s="561"/>
      <c r="J34" s="568"/>
      <c r="K34" s="527" t="s">
        <v>111</v>
      </c>
      <c r="L34" s="574"/>
      <c r="M34" s="562"/>
      <c r="P34" s="556"/>
      <c r="Q34" s="556"/>
      <c r="R34" s="223"/>
    </row>
    <row r="35" spans="1:18" x14ac:dyDescent="0.25">
      <c r="A35" s="536" t="s">
        <v>124</v>
      </c>
      <c r="B35" s="330"/>
      <c r="C35" s="538"/>
      <c r="D35" s="563"/>
      <c r="E35" s="763"/>
      <c r="F35" s="763"/>
      <c r="G35" s="569" t="s">
        <v>8</v>
      </c>
      <c r="H35" s="89"/>
      <c r="I35" s="525"/>
      <c r="J35" s="90"/>
      <c r="K35" s="571"/>
      <c r="L35" s="499"/>
      <c r="M35" s="566"/>
      <c r="P35" s="223"/>
      <c r="Q35" s="217"/>
      <c r="R35" s="223"/>
    </row>
    <row r="36" spans="1:18" x14ac:dyDescent="0.25">
      <c r="A36" s="374"/>
      <c r="B36" s="375"/>
      <c r="C36" s="376"/>
      <c r="D36" s="563"/>
      <c r="E36" s="91"/>
      <c r="F36" s="521"/>
      <c r="G36" s="569" t="s">
        <v>9</v>
      </c>
      <c r="H36" s="89"/>
      <c r="I36" s="525"/>
      <c r="J36" s="90"/>
      <c r="K36" s="527" t="s">
        <v>112</v>
      </c>
      <c r="L36" s="574"/>
      <c r="M36" s="562"/>
      <c r="P36" s="556"/>
      <c r="Q36" s="556"/>
      <c r="R36" s="223"/>
    </row>
    <row r="37" spans="1:18" x14ac:dyDescent="0.25">
      <c r="A37" s="234"/>
      <c r="B37" s="146"/>
      <c r="C37" s="235"/>
      <c r="D37" s="563"/>
      <c r="E37" s="91"/>
      <c r="F37" s="521"/>
      <c r="G37" s="569" t="s">
        <v>10</v>
      </c>
      <c r="H37" s="89"/>
      <c r="I37" s="525"/>
      <c r="J37" s="90"/>
      <c r="K37" s="572"/>
      <c r="L37" s="521"/>
      <c r="M37" s="564"/>
      <c r="P37" s="223"/>
      <c r="Q37" s="217"/>
      <c r="R37" s="223"/>
    </row>
    <row r="38" spans="1:18" x14ac:dyDescent="0.25">
      <c r="A38" s="361"/>
      <c r="B38" s="377"/>
      <c r="C38" s="418"/>
      <c r="D38" s="563"/>
      <c r="E38" s="91"/>
      <c r="F38" s="521"/>
      <c r="G38" s="569" t="s">
        <v>11</v>
      </c>
      <c r="H38" s="89"/>
      <c r="I38" s="525"/>
      <c r="J38" s="90"/>
      <c r="K38" s="536"/>
      <c r="L38" s="499"/>
      <c r="M38" s="566"/>
      <c r="P38" s="223"/>
      <c r="Q38" s="217"/>
      <c r="R38" s="223"/>
    </row>
    <row r="39" spans="1:18" x14ac:dyDescent="0.25">
      <c r="A39" s="362"/>
      <c r="B39" s="24"/>
      <c r="C39" s="235"/>
      <c r="D39" s="563"/>
      <c r="E39" s="91"/>
      <c r="F39" s="521"/>
      <c r="G39" s="569" t="s">
        <v>12</v>
      </c>
      <c r="H39" s="89"/>
      <c r="I39" s="525"/>
      <c r="J39" s="90"/>
      <c r="K39" s="527" t="s">
        <v>92</v>
      </c>
      <c r="L39" s="574"/>
      <c r="M39" s="562"/>
      <c r="P39" s="556"/>
      <c r="Q39" s="556"/>
      <c r="R39" s="223"/>
    </row>
    <row r="40" spans="1:18" x14ac:dyDescent="0.25">
      <c r="A40" s="362"/>
      <c r="B40" s="24"/>
      <c r="C40" s="372"/>
      <c r="D40" s="563"/>
      <c r="E40" s="91"/>
      <c r="F40" s="521"/>
      <c r="G40" s="569" t="s">
        <v>13</v>
      </c>
      <c r="H40" s="89"/>
      <c r="I40" s="525"/>
      <c r="J40" s="90"/>
      <c r="K40" s="572"/>
      <c r="L40" s="521"/>
      <c r="M40" s="564"/>
      <c r="P40" s="223"/>
      <c r="Q40" s="217"/>
      <c r="R40" s="223"/>
    </row>
    <row r="41" spans="1:18" x14ac:dyDescent="0.25">
      <c r="A41" s="363"/>
      <c r="B41" s="360"/>
      <c r="C41" s="373"/>
      <c r="D41" s="565"/>
      <c r="E41" s="237"/>
      <c r="F41" s="499"/>
      <c r="G41" s="570" t="s">
        <v>14</v>
      </c>
      <c r="H41" s="330"/>
      <c r="I41" s="529"/>
      <c r="J41" s="239"/>
      <c r="K41" s="536" t="str">
        <f>M4</f>
        <v>Kovács Zoltán</v>
      </c>
      <c r="L41" s="499"/>
      <c r="M41" s="566"/>
      <c r="P41" s="223"/>
      <c r="Q41" s="217"/>
      <c r="R41" s="557"/>
    </row>
  </sheetData>
  <mergeCells count="37">
    <mergeCell ref="J22:K22"/>
    <mergeCell ref="E34:F34"/>
    <mergeCell ref="E35:F35"/>
    <mergeCell ref="B22:C22"/>
    <mergeCell ref="D22:E22"/>
    <mergeCell ref="F22:G22"/>
    <mergeCell ref="H22:I22"/>
    <mergeCell ref="B21:C21"/>
    <mergeCell ref="D21:E21"/>
    <mergeCell ref="F21:G21"/>
    <mergeCell ref="H21:I21"/>
    <mergeCell ref="J21:K21"/>
    <mergeCell ref="B20:C20"/>
    <mergeCell ref="D20:E20"/>
    <mergeCell ref="F20:G20"/>
    <mergeCell ref="H20:I20"/>
    <mergeCell ref="J20:K20"/>
    <mergeCell ref="J18:K18"/>
    <mergeCell ref="B19:C19"/>
    <mergeCell ref="D19:E19"/>
    <mergeCell ref="F19:G19"/>
    <mergeCell ref="H19:I19"/>
    <mergeCell ref="J19:K19"/>
    <mergeCell ref="E11:F11"/>
    <mergeCell ref="G11:H11"/>
    <mergeCell ref="E13:F13"/>
    <mergeCell ref="G13:H13"/>
    <mergeCell ref="B18:C18"/>
    <mergeCell ref="D18:E18"/>
    <mergeCell ref="F18:G18"/>
    <mergeCell ref="H18:I18"/>
    <mergeCell ref="A1:F1"/>
    <mergeCell ref="A4:C4"/>
    <mergeCell ref="E7:F7"/>
    <mergeCell ref="G7:H7"/>
    <mergeCell ref="E9:F9"/>
    <mergeCell ref="G9:H9"/>
  </mergeCells>
  <conditionalFormatting sqref="E7 E9 E11 E13">
    <cfRule type="cellIs" dxfId="275" priority="2" stopIfTrue="1" operator="equal">
      <formula>"Bye"</formula>
    </cfRule>
  </conditionalFormatting>
  <conditionalFormatting sqref="R41">
    <cfRule type="expression" dxfId="274"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9EDA4-3BEA-412E-B2E4-1DC45FCD92AF}">
  <sheetPr codeName="Munka36">
    <tabColor indexed="11"/>
  </sheetPr>
  <dimension ref="A1:AK41"/>
  <sheetViews>
    <sheetView workbookViewId="0">
      <selection activeCell="O13" sqref="O13"/>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 min="25" max="37" width="0" hidden="1" customWidth="1"/>
  </cols>
  <sheetData>
    <row r="1" spans="1:37" ht="24.6" x14ac:dyDescent="0.25">
      <c r="A1" s="769" t="str">
        <f>Altalanos!$A$6</f>
        <v>Diákolimpiai Döntő</v>
      </c>
      <c r="B1" s="769"/>
      <c r="C1" s="769"/>
      <c r="D1" s="769"/>
      <c r="E1" s="769"/>
      <c r="F1" s="769"/>
      <c r="G1" s="470"/>
      <c r="H1" s="473" t="s">
        <v>123</v>
      </c>
      <c r="I1" s="471"/>
      <c r="J1" s="472"/>
      <c r="L1" s="474"/>
      <c r="M1" s="475"/>
      <c r="N1" s="136"/>
      <c r="O1" s="136" t="s">
        <v>71</v>
      </c>
      <c r="P1" s="136"/>
      <c r="Q1" s="135"/>
      <c r="R1" s="136"/>
      <c r="AB1" s="605" t="e">
        <f>IF(Y5=1,CONCATENATE(VLOOKUP(Y3,AA16:AH27,2)),CONCATENATE(VLOOKUP(Y3,AA2:AK13,2)))</f>
        <v>#N/A</v>
      </c>
      <c r="AC1" s="605" t="e">
        <f>IF(Y5=1,CONCATENATE(VLOOKUP(Y3,AA16:AK27,3)),CONCATENATE(VLOOKUP(Y3,AA2:AK13,3)))</f>
        <v>#N/A</v>
      </c>
      <c r="AD1" s="605" t="e">
        <f>IF(Y5=1,CONCATENATE(VLOOKUP(Y3,AA16:AK27,4)),CONCATENATE(VLOOKUP(Y3,AA2:AK13,4)))</f>
        <v>#N/A</v>
      </c>
      <c r="AE1" s="605" t="e">
        <f>IF(Y5=1,CONCATENATE(VLOOKUP(Y3,AA16:AK27,5)),CONCATENATE(VLOOKUP(Y3,AA2:AK13,5)))</f>
        <v>#N/A</v>
      </c>
      <c r="AF1" s="605" t="e">
        <f>IF(Y5=1,CONCATENATE(VLOOKUP(Y3,AA16:AK27,6)),CONCATENATE(VLOOKUP(Y3,AA2:AK13,6)))</f>
        <v>#N/A</v>
      </c>
      <c r="AG1" s="605" t="e">
        <f>IF(Y5=1,CONCATENATE(VLOOKUP(Y3,AA16:AK27,7)),CONCATENATE(VLOOKUP(Y3,AA2:AK13,7)))</f>
        <v>#N/A</v>
      </c>
      <c r="AH1" s="605" t="e">
        <f>IF(Y5=1,CONCATENATE(VLOOKUP(Y3,AA16:AK27,8)),CONCATENATE(VLOOKUP(Y3,AA2:AK13,8)))</f>
        <v>#N/A</v>
      </c>
      <c r="AI1" s="605" t="e">
        <f>IF(Y5=1,CONCATENATE(VLOOKUP(Y3,AA16:AK27,9)),CONCATENATE(VLOOKUP(Y3,AA2:AK13,9)))</f>
        <v>#N/A</v>
      </c>
      <c r="AJ1" s="605" t="e">
        <f>IF(Y5=1,CONCATENATE(VLOOKUP(Y3,AA16:AK27,10)),CONCATENATE(VLOOKUP(Y3,AA2:AK13,10)))</f>
        <v>#N/A</v>
      </c>
      <c r="AK1" s="605" t="e">
        <f>IF(Y5=1,CONCATENATE(VLOOKUP(Y3,AA16:AK27,11)),CONCATENATE(VLOOKUP(Y3,AA2:AK13,11)))</f>
        <v>#N/A</v>
      </c>
    </row>
    <row r="2" spans="1:37" x14ac:dyDescent="0.25">
      <c r="A2" s="476" t="s">
        <v>122</v>
      </c>
      <c r="B2" s="477"/>
      <c r="C2" s="477"/>
      <c r="D2" s="477"/>
      <c r="E2" s="701">
        <f>Altalanos!$D$8</f>
        <v>0</v>
      </c>
      <c r="F2" s="477"/>
      <c r="G2" s="478"/>
      <c r="H2" s="479"/>
      <c r="I2" s="479"/>
      <c r="J2" s="480"/>
      <c r="K2" s="474"/>
      <c r="L2" s="474"/>
      <c r="M2" s="474"/>
      <c r="N2" s="138"/>
      <c r="O2" s="108"/>
      <c r="P2" s="138"/>
      <c r="Q2" s="108"/>
      <c r="R2" s="138"/>
      <c r="Y2" s="600"/>
      <c r="Z2" s="599"/>
      <c r="AA2" s="599" t="s">
        <v>164</v>
      </c>
      <c r="AB2" s="590">
        <v>150</v>
      </c>
      <c r="AC2" s="590">
        <v>120</v>
      </c>
      <c r="AD2" s="590">
        <v>100</v>
      </c>
      <c r="AE2" s="590">
        <v>80</v>
      </c>
      <c r="AF2" s="590">
        <v>70</v>
      </c>
      <c r="AG2" s="590">
        <v>60</v>
      </c>
      <c r="AH2" s="590">
        <v>55</v>
      </c>
      <c r="AI2" s="590">
        <v>50</v>
      </c>
      <c r="AJ2" s="590">
        <v>45</v>
      </c>
      <c r="AK2" s="590">
        <v>40</v>
      </c>
    </row>
    <row r="3" spans="1:37" x14ac:dyDescent="0.25">
      <c r="A3" s="54" t="s">
        <v>82</v>
      </c>
      <c r="B3" s="54"/>
      <c r="C3" s="54"/>
      <c r="D3" s="54"/>
      <c r="E3" s="54" t="s">
        <v>79</v>
      </c>
      <c r="F3" s="54"/>
      <c r="G3" s="54"/>
      <c r="H3" s="54" t="s">
        <v>87</v>
      </c>
      <c r="I3" s="54"/>
      <c r="J3" s="140"/>
      <c r="K3" s="54"/>
      <c r="L3" s="55" t="s">
        <v>88</v>
      </c>
      <c r="M3" s="54"/>
      <c r="N3" s="548"/>
      <c r="O3" s="547"/>
      <c r="P3" s="548"/>
      <c r="Q3" s="547"/>
      <c r="R3" s="549"/>
      <c r="Y3" s="599">
        <f>IF(H4="OB","A",IF(H4="IX","W",H4))</f>
        <v>0</v>
      </c>
      <c r="Z3" s="599"/>
      <c r="AA3" s="599" t="s">
        <v>194</v>
      </c>
      <c r="AB3" s="590">
        <v>120</v>
      </c>
      <c r="AC3" s="590">
        <v>90</v>
      </c>
      <c r="AD3" s="590">
        <v>65</v>
      </c>
      <c r="AE3" s="590">
        <v>55</v>
      </c>
      <c r="AF3" s="590">
        <v>50</v>
      </c>
      <c r="AG3" s="590">
        <v>45</v>
      </c>
      <c r="AH3" s="590">
        <v>40</v>
      </c>
      <c r="AI3" s="590">
        <v>35</v>
      </c>
      <c r="AJ3" s="590">
        <v>25</v>
      </c>
      <c r="AK3" s="590">
        <v>20</v>
      </c>
    </row>
    <row r="4" spans="1:37" ht="13.8" thickBot="1" x14ac:dyDescent="0.3">
      <c r="A4" s="770" t="str">
        <f>Altalanos!$A$10</f>
        <v xml:space="preserve">2026. május 7. </v>
      </c>
      <c r="B4" s="770"/>
      <c r="C4" s="770"/>
      <c r="D4" s="481"/>
      <c r="E4" s="482" t="str">
        <f>Altalanos!$C$10</f>
        <v>Gyula</v>
      </c>
      <c r="F4" s="482"/>
      <c r="G4" s="482"/>
      <c r="H4" s="485"/>
      <c r="I4" s="482"/>
      <c r="J4" s="484"/>
      <c r="K4" s="485"/>
      <c r="L4" s="487" t="str">
        <f>Altalanos!$E$10</f>
        <v>Kovács Zoltán</v>
      </c>
      <c r="M4" s="485"/>
      <c r="N4" s="550"/>
      <c r="O4" s="551"/>
      <c r="P4" s="589" t="s">
        <v>178</v>
      </c>
      <c r="Q4" s="590" t="s">
        <v>187</v>
      </c>
      <c r="R4" s="590" t="s">
        <v>183</v>
      </c>
      <c r="S4" s="44"/>
      <c r="Y4" s="599"/>
      <c r="Z4" s="599"/>
      <c r="AA4" s="599" t="s">
        <v>195</v>
      </c>
      <c r="AB4" s="590">
        <v>90</v>
      </c>
      <c r="AC4" s="590">
        <v>60</v>
      </c>
      <c r="AD4" s="590">
        <v>45</v>
      </c>
      <c r="AE4" s="590">
        <v>34</v>
      </c>
      <c r="AF4" s="590">
        <v>27</v>
      </c>
      <c r="AG4" s="590">
        <v>22</v>
      </c>
      <c r="AH4" s="590">
        <v>18</v>
      </c>
      <c r="AI4" s="590">
        <v>15</v>
      </c>
      <c r="AJ4" s="590">
        <v>12</v>
      </c>
      <c r="AK4" s="590">
        <v>9</v>
      </c>
    </row>
    <row r="5" spans="1:37" x14ac:dyDescent="0.25">
      <c r="A5" s="37"/>
      <c r="B5" s="37" t="s">
        <v>118</v>
      </c>
      <c r="C5" s="543" t="s">
        <v>162</v>
      </c>
      <c r="D5" s="37" t="s">
        <v>105</v>
      </c>
      <c r="E5" s="37" t="s">
        <v>167</v>
      </c>
      <c r="F5" s="37"/>
      <c r="G5" s="37" t="s">
        <v>86</v>
      </c>
      <c r="H5" s="37"/>
      <c r="I5" s="37" t="s">
        <v>90</v>
      </c>
      <c r="J5" s="37"/>
      <c r="K5" s="576" t="s">
        <v>168</v>
      </c>
      <c r="L5" s="576" t="s">
        <v>169</v>
      </c>
      <c r="M5" s="576" t="s">
        <v>170</v>
      </c>
      <c r="P5" s="591" t="s">
        <v>185</v>
      </c>
      <c r="Q5" s="592" t="s">
        <v>181</v>
      </c>
      <c r="R5" s="592" t="s">
        <v>188</v>
      </c>
      <c r="S5" s="44"/>
      <c r="Y5" s="599">
        <f>IF(OR(Altalanos!$A$8="F1",Altalanos!$A$8="F2",Altalanos!$A$8="N1",Altalanos!$A$8="N2"),1,2)</f>
        <v>2</v>
      </c>
      <c r="Z5" s="599"/>
      <c r="AA5" s="599" t="s">
        <v>196</v>
      </c>
      <c r="AB5" s="590">
        <v>60</v>
      </c>
      <c r="AC5" s="590">
        <v>40</v>
      </c>
      <c r="AD5" s="590">
        <v>30</v>
      </c>
      <c r="AE5" s="590">
        <v>20</v>
      </c>
      <c r="AF5" s="590">
        <v>18</v>
      </c>
      <c r="AG5" s="590">
        <v>15</v>
      </c>
      <c r="AH5" s="590">
        <v>12</v>
      </c>
      <c r="AI5" s="590">
        <v>10</v>
      </c>
      <c r="AJ5" s="590">
        <v>8</v>
      </c>
      <c r="AK5" s="590">
        <v>6</v>
      </c>
    </row>
    <row r="6" spans="1:37" x14ac:dyDescent="0.25">
      <c r="A6" s="521"/>
      <c r="B6" s="521"/>
      <c r="C6" s="575"/>
      <c r="D6" s="521"/>
      <c r="E6" s="521"/>
      <c r="F6" s="521"/>
      <c r="G6" s="521"/>
      <c r="H6" s="521"/>
      <c r="I6" s="521"/>
      <c r="J6" s="521"/>
      <c r="K6" s="521"/>
      <c r="L6" s="521"/>
      <c r="M6" s="521"/>
      <c r="P6" s="593" t="s">
        <v>186</v>
      </c>
      <c r="Q6" s="594" t="s">
        <v>189</v>
      </c>
      <c r="R6" s="594" t="s">
        <v>184</v>
      </c>
      <c r="S6" s="44"/>
      <c r="Y6" s="599"/>
      <c r="Z6" s="599"/>
      <c r="AA6" s="599" t="s">
        <v>197</v>
      </c>
      <c r="AB6" s="590">
        <v>40</v>
      </c>
      <c r="AC6" s="590">
        <v>25</v>
      </c>
      <c r="AD6" s="590">
        <v>18</v>
      </c>
      <c r="AE6" s="590">
        <v>13</v>
      </c>
      <c r="AF6" s="590">
        <v>10</v>
      </c>
      <c r="AG6" s="590">
        <v>8</v>
      </c>
      <c r="AH6" s="590">
        <v>6</v>
      </c>
      <c r="AI6" s="590">
        <v>5</v>
      </c>
      <c r="AJ6" s="590">
        <v>4</v>
      </c>
      <c r="AK6" s="590">
        <v>3</v>
      </c>
    </row>
    <row r="7" spans="1:37" x14ac:dyDescent="0.25">
      <c r="A7" s="552" t="s">
        <v>164</v>
      </c>
      <c r="B7" s="577"/>
      <c r="C7" s="579" t="str">
        <f>IF($B7="","",VLOOKUP($B7,'1MD ELO (4)'!$A$7:$O$22,5))</f>
        <v/>
      </c>
      <c r="D7" s="579" t="str">
        <f>IF($B7="","",VLOOKUP($B7,'1MD ELO (4)'!$A$7:$O$22,15))</f>
        <v/>
      </c>
      <c r="E7" s="775" t="str">
        <f>UPPER(IF($B7="","",VLOOKUP($B7,'1MD ELO (4)'!$A$7:$O$22,2)))</f>
        <v/>
      </c>
      <c r="F7" s="775"/>
      <c r="G7" s="775" t="str">
        <f>IF($B7="","",VLOOKUP($B7,'1MD ELO (4)'!$A$7:$O$22,3))</f>
        <v/>
      </c>
      <c r="H7" s="775"/>
      <c r="I7" s="580" t="str">
        <f>IF($B7="","",VLOOKUP($B7,'1MD ELO (4)'!$A$7:$O$22,4))</f>
        <v/>
      </c>
      <c r="J7" s="521"/>
      <c r="K7" s="606"/>
      <c r="L7" s="601" t="str">
        <f>IF(K7="","",CONCATENATE(VLOOKUP($Y$3,$AB$1:$AK$1,K7)," pont"))</f>
        <v/>
      </c>
      <c r="M7" s="607"/>
      <c r="P7" s="589" t="s">
        <v>192</v>
      </c>
      <c r="Q7" s="590" t="s">
        <v>180</v>
      </c>
      <c r="R7" s="590" t="s">
        <v>190</v>
      </c>
      <c r="Y7" s="599"/>
      <c r="Z7" s="599"/>
      <c r="AA7" s="599" t="s">
        <v>198</v>
      </c>
      <c r="AB7" s="590">
        <v>25</v>
      </c>
      <c r="AC7" s="590">
        <v>15</v>
      </c>
      <c r="AD7" s="590">
        <v>13</v>
      </c>
      <c r="AE7" s="590">
        <v>8</v>
      </c>
      <c r="AF7" s="590">
        <v>6</v>
      </c>
      <c r="AG7" s="590">
        <v>4</v>
      </c>
      <c r="AH7" s="590">
        <v>3</v>
      </c>
      <c r="AI7" s="590">
        <v>2</v>
      </c>
      <c r="AJ7" s="590">
        <v>1</v>
      </c>
      <c r="AK7" s="590">
        <v>0</v>
      </c>
    </row>
    <row r="8" spans="1:37" x14ac:dyDescent="0.25">
      <c r="A8" s="552"/>
      <c r="B8" s="578"/>
      <c r="C8" s="581"/>
      <c r="D8" s="581"/>
      <c r="E8" s="581"/>
      <c r="F8" s="581"/>
      <c r="G8" s="581"/>
      <c r="H8" s="581"/>
      <c r="I8" s="581"/>
      <c r="J8" s="521"/>
      <c r="K8" s="552"/>
      <c r="L8" s="552"/>
      <c r="M8" s="608"/>
      <c r="P8" s="591" t="s">
        <v>193</v>
      </c>
      <c r="Q8" s="592" t="s">
        <v>182</v>
      </c>
      <c r="R8" s="592" t="s">
        <v>191</v>
      </c>
      <c r="Y8" s="599"/>
      <c r="Z8" s="599"/>
      <c r="AA8" s="599" t="s">
        <v>199</v>
      </c>
      <c r="AB8" s="590">
        <v>15</v>
      </c>
      <c r="AC8" s="590">
        <v>10</v>
      </c>
      <c r="AD8" s="590">
        <v>7</v>
      </c>
      <c r="AE8" s="590">
        <v>5</v>
      </c>
      <c r="AF8" s="590">
        <v>4</v>
      </c>
      <c r="AG8" s="590">
        <v>3</v>
      </c>
      <c r="AH8" s="590">
        <v>2</v>
      </c>
      <c r="AI8" s="590">
        <v>1</v>
      </c>
      <c r="AJ8" s="590">
        <v>0</v>
      </c>
      <c r="AK8" s="590">
        <v>0</v>
      </c>
    </row>
    <row r="9" spans="1:37" x14ac:dyDescent="0.25">
      <c r="A9" s="552" t="s">
        <v>165</v>
      </c>
      <c r="B9" s="577"/>
      <c r="C9" s="579" t="str">
        <f>IF($B9="","",VLOOKUP($B9,'1MD ELO (4)'!$A$7:$O$22,5))</f>
        <v/>
      </c>
      <c r="D9" s="579" t="str">
        <f>IF($B9="","",VLOOKUP($B9,'1MD ELO (4)'!$A$7:$O$22,15))</f>
        <v/>
      </c>
      <c r="E9" s="775" t="str">
        <f>UPPER(IF($B9="","",VLOOKUP($B9,'1MD ELO (4)'!$A$7:$O$22,2)))</f>
        <v/>
      </c>
      <c r="F9" s="775"/>
      <c r="G9" s="775" t="str">
        <f>IF($B9="","",VLOOKUP($B9,'1MD ELO (4)'!$A$7:$O$22,3))</f>
        <v/>
      </c>
      <c r="H9" s="775"/>
      <c r="I9" s="580" t="str">
        <f>IF($B9="","",VLOOKUP($B9,'1MD ELO (4)'!$A$7:$O$22,4))</f>
        <v/>
      </c>
      <c r="J9" s="521"/>
      <c r="K9" s="606"/>
      <c r="L9" s="601" t="str">
        <f>IF(K9="","",CONCATENATE(VLOOKUP($Y$3,$AB$1:$AK$1,K9)," pont"))</f>
        <v/>
      </c>
      <c r="M9" s="607"/>
      <c r="Y9" s="599"/>
      <c r="Z9" s="599"/>
      <c r="AA9" s="599" t="s">
        <v>200</v>
      </c>
      <c r="AB9" s="590">
        <v>10</v>
      </c>
      <c r="AC9" s="590">
        <v>6</v>
      </c>
      <c r="AD9" s="590">
        <v>4</v>
      </c>
      <c r="AE9" s="590">
        <v>2</v>
      </c>
      <c r="AF9" s="590">
        <v>1</v>
      </c>
      <c r="AG9" s="590">
        <v>0</v>
      </c>
      <c r="AH9" s="590">
        <v>0</v>
      </c>
      <c r="AI9" s="590">
        <v>0</v>
      </c>
      <c r="AJ9" s="590">
        <v>0</v>
      </c>
      <c r="AK9" s="590">
        <v>0</v>
      </c>
    </row>
    <row r="10" spans="1:37" x14ac:dyDescent="0.25">
      <c r="A10" s="552"/>
      <c r="B10" s="578"/>
      <c r="C10" s="581"/>
      <c r="D10" s="581"/>
      <c r="E10" s="581"/>
      <c r="F10" s="581"/>
      <c r="G10" s="581"/>
      <c r="H10" s="581"/>
      <c r="I10" s="581"/>
      <c r="J10" s="521"/>
      <c r="K10" s="552"/>
      <c r="L10" s="552"/>
      <c r="M10" s="608"/>
      <c r="Y10" s="599"/>
      <c r="Z10" s="599"/>
      <c r="AA10" s="599" t="s">
        <v>201</v>
      </c>
      <c r="AB10" s="590">
        <v>6</v>
      </c>
      <c r="AC10" s="590">
        <v>3</v>
      </c>
      <c r="AD10" s="590">
        <v>2</v>
      </c>
      <c r="AE10" s="590">
        <v>1</v>
      </c>
      <c r="AF10" s="590">
        <v>0</v>
      </c>
      <c r="AG10" s="590">
        <v>0</v>
      </c>
      <c r="AH10" s="590">
        <v>0</v>
      </c>
      <c r="AI10" s="590">
        <v>0</v>
      </c>
      <c r="AJ10" s="590">
        <v>0</v>
      </c>
      <c r="AK10" s="590">
        <v>0</v>
      </c>
    </row>
    <row r="11" spans="1:37" x14ac:dyDescent="0.25">
      <c r="A11" s="552" t="s">
        <v>166</v>
      </c>
      <c r="B11" s="577"/>
      <c r="C11" s="579" t="str">
        <f>IF($B11="","",VLOOKUP($B11,'1MD ELO (4)'!$A$7:$O$22,5))</f>
        <v/>
      </c>
      <c r="D11" s="579" t="str">
        <f>IF($B11="","",VLOOKUP($B11,'1MD ELO (4)'!$A$7:$O$22,15))</f>
        <v/>
      </c>
      <c r="E11" s="775" t="str">
        <f>UPPER(IF($B11="","",VLOOKUP($B11,'1MD ELO (4)'!$A$7:$O$22,2)))</f>
        <v/>
      </c>
      <c r="F11" s="775"/>
      <c r="G11" s="775" t="str">
        <f>IF($B11="","",VLOOKUP($B11,'1MD ELO (4)'!$A$7:$O$22,3))</f>
        <v/>
      </c>
      <c r="H11" s="775"/>
      <c r="I11" s="580" t="str">
        <f>IF($B11="","",VLOOKUP($B11,'1MD ELO (4)'!$A$7:$O$22,4))</f>
        <v/>
      </c>
      <c r="J11" s="521"/>
      <c r="K11" s="606"/>
      <c r="L11" s="601" t="str">
        <f>IF(K11="","",CONCATENATE(VLOOKUP($Y$3,$AB$1:$AK$1,K11)," pont"))</f>
        <v/>
      </c>
      <c r="M11" s="607"/>
      <c r="Y11" s="599"/>
      <c r="Z11" s="599"/>
      <c r="AA11" s="599" t="s">
        <v>206</v>
      </c>
      <c r="AB11" s="590">
        <v>3</v>
      </c>
      <c r="AC11" s="590">
        <v>2</v>
      </c>
      <c r="AD11" s="590">
        <v>1</v>
      </c>
      <c r="AE11" s="590">
        <v>0</v>
      </c>
      <c r="AF11" s="590">
        <v>0</v>
      </c>
      <c r="AG11" s="590">
        <v>0</v>
      </c>
      <c r="AH11" s="590">
        <v>0</v>
      </c>
      <c r="AI11" s="590">
        <v>0</v>
      </c>
      <c r="AJ11" s="590">
        <v>0</v>
      </c>
      <c r="AK11" s="590">
        <v>0</v>
      </c>
    </row>
    <row r="12" spans="1:37" x14ac:dyDescent="0.25">
      <c r="A12" s="552"/>
      <c r="B12" s="578"/>
      <c r="C12" s="581"/>
      <c r="D12" s="581"/>
      <c r="E12" s="581"/>
      <c r="F12" s="581"/>
      <c r="G12" s="581"/>
      <c r="H12" s="581"/>
      <c r="I12" s="581"/>
      <c r="J12" s="521"/>
      <c r="K12" s="575"/>
      <c r="L12" s="575"/>
      <c r="M12" s="608"/>
      <c r="Y12" s="599"/>
      <c r="Z12" s="599"/>
      <c r="AA12" s="599" t="s">
        <v>202</v>
      </c>
      <c r="AB12" s="604">
        <v>0</v>
      </c>
      <c r="AC12" s="604">
        <v>0</v>
      </c>
      <c r="AD12" s="604">
        <v>0</v>
      </c>
      <c r="AE12" s="604">
        <v>0</v>
      </c>
      <c r="AF12" s="604">
        <v>0</v>
      </c>
      <c r="AG12" s="604">
        <v>0</v>
      </c>
      <c r="AH12" s="604">
        <v>0</v>
      </c>
      <c r="AI12" s="604">
        <v>0</v>
      </c>
      <c r="AJ12" s="604">
        <v>0</v>
      </c>
      <c r="AK12" s="604">
        <v>0</v>
      </c>
    </row>
    <row r="13" spans="1:37" x14ac:dyDescent="0.25">
      <c r="A13" s="552" t="s">
        <v>171</v>
      </c>
      <c r="B13" s="577"/>
      <c r="C13" s="579" t="str">
        <f>IF($B13="","",VLOOKUP($B13,'1MD ELO (4)'!$A$7:$O$22,5))</f>
        <v/>
      </c>
      <c r="D13" s="579" t="str">
        <f>IF($B13="","",VLOOKUP($B13,'1MD ELO (4)'!$A$7:$O$22,15))</f>
        <v/>
      </c>
      <c r="E13" s="775" t="str">
        <f>UPPER(IF($B13="","",VLOOKUP($B13,'1MD ELO (4)'!$A$7:$O$22,2)))</f>
        <v/>
      </c>
      <c r="F13" s="775"/>
      <c r="G13" s="775" t="str">
        <f>IF($B13="","",VLOOKUP($B13,'1MD ELO (4)'!$A$7:$O$22,3))</f>
        <v/>
      </c>
      <c r="H13" s="775"/>
      <c r="I13" s="580" t="str">
        <f>IF($B13="","",VLOOKUP($B13,'1MD ELO (4)'!$A$7:$O$22,4))</f>
        <v/>
      </c>
      <c r="J13" s="521"/>
      <c r="K13" s="606"/>
      <c r="L13" s="601" t="str">
        <f>IF(K13="","",CONCATENATE(VLOOKUP($Y$3,$AB$1:$AK$1,K13)," pont"))</f>
        <v/>
      </c>
      <c r="M13" s="607"/>
      <c r="Y13" s="599"/>
      <c r="Z13" s="599"/>
      <c r="AA13" s="599" t="s">
        <v>203</v>
      </c>
      <c r="AB13" s="604">
        <v>0</v>
      </c>
      <c r="AC13" s="604">
        <v>0</v>
      </c>
      <c r="AD13" s="604">
        <v>0</v>
      </c>
      <c r="AE13" s="604">
        <v>0</v>
      </c>
      <c r="AF13" s="604">
        <v>0</v>
      </c>
      <c r="AG13" s="604">
        <v>0</v>
      </c>
      <c r="AH13" s="604">
        <v>0</v>
      </c>
      <c r="AI13" s="604">
        <v>0</v>
      </c>
      <c r="AJ13" s="604">
        <v>0</v>
      </c>
      <c r="AK13" s="604">
        <v>0</v>
      </c>
    </row>
    <row r="14" spans="1:37" x14ac:dyDescent="0.25">
      <c r="A14" s="552"/>
      <c r="B14" s="578"/>
      <c r="C14" s="581"/>
      <c r="D14" s="581"/>
      <c r="E14" s="581"/>
      <c r="F14" s="581"/>
      <c r="G14" s="581"/>
      <c r="H14" s="581"/>
      <c r="I14" s="581"/>
      <c r="J14" s="521"/>
      <c r="K14" s="552"/>
      <c r="L14" s="552"/>
      <c r="M14" s="608"/>
      <c r="Y14" s="599"/>
      <c r="Z14" s="599"/>
      <c r="AA14" s="599"/>
      <c r="AB14" s="599"/>
      <c r="AC14" s="599"/>
      <c r="AD14" s="599"/>
      <c r="AE14" s="599"/>
      <c r="AF14" s="599"/>
      <c r="AG14" s="599"/>
      <c r="AH14" s="599"/>
      <c r="AI14" s="599"/>
      <c r="AJ14" s="599"/>
      <c r="AK14" s="599"/>
    </row>
    <row r="15" spans="1:37" x14ac:dyDescent="0.25">
      <c r="A15" s="552" t="s">
        <v>172</v>
      </c>
      <c r="B15" s="577"/>
      <c r="C15" s="579" t="str">
        <f>IF($B15="","",VLOOKUP($B15,'1MD ELO (4)'!$A$7:$O$22,5))</f>
        <v/>
      </c>
      <c r="D15" s="579" t="str">
        <f>IF($B15="","",VLOOKUP($B15,'1MD ELO (4)'!$A$7:$O$22,15))</f>
        <v/>
      </c>
      <c r="E15" s="775" t="str">
        <f>UPPER(IF($B15="","",VLOOKUP($B15,'1MD ELO (4)'!$A$7:$O$22,2)))</f>
        <v/>
      </c>
      <c r="F15" s="775"/>
      <c r="G15" s="775" t="str">
        <f>IF($B15="","",VLOOKUP($B15,'1MD ELO (4)'!$A$7:$O$22,3))</f>
        <v/>
      </c>
      <c r="H15" s="775"/>
      <c r="I15" s="580" t="str">
        <f>IF($B15="","",VLOOKUP($B15,'1MD ELO (4)'!$A$7:$O$22,4))</f>
        <v/>
      </c>
      <c r="J15" s="521"/>
      <c r="K15" s="606"/>
      <c r="L15" s="601" t="str">
        <f>IF(K15="","",CONCATENATE(VLOOKUP($Y$3,$AB$1:$AK$1,K15)," pont"))</f>
        <v/>
      </c>
      <c r="M15" s="607"/>
      <c r="Y15" s="599"/>
      <c r="Z15" s="599"/>
      <c r="AA15" s="599"/>
      <c r="AB15" s="599"/>
      <c r="AC15" s="599"/>
      <c r="AD15" s="599"/>
      <c r="AE15" s="599"/>
      <c r="AF15" s="599"/>
      <c r="AG15" s="599"/>
      <c r="AH15" s="599"/>
      <c r="AI15" s="599"/>
      <c r="AJ15" s="599"/>
      <c r="AK15" s="599"/>
    </row>
    <row r="16" spans="1:37" x14ac:dyDescent="0.25">
      <c r="A16" s="521"/>
      <c r="B16" s="521"/>
      <c r="C16" s="521"/>
      <c r="D16" s="521"/>
      <c r="E16" s="521"/>
      <c r="F16" s="521"/>
      <c r="G16" s="521"/>
      <c r="H16" s="521"/>
      <c r="I16" s="521"/>
      <c r="J16" s="521"/>
      <c r="K16" s="521"/>
      <c r="L16" s="521"/>
      <c r="M16" s="521"/>
      <c r="Y16" s="599"/>
      <c r="Z16" s="599"/>
      <c r="AA16" s="599" t="s">
        <v>164</v>
      </c>
      <c r="AB16" s="599">
        <v>300</v>
      </c>
      <c r="AC16" s="599">
        <v>250</v>
      </c>
      <c r="AD16" s="599">
        <v>220</v>
      </c>
      <c r="AE16" s="599">
        <v>180</v>
      </c>
      <c r="AF16" s="599">
        <v>160</v>
      </c>
      <c r="AG16" s="599">
        <v>150</v>
      </c>
      <c r="AH16" s="599">
        <v>140</v>
      </c>
      <c r="AI16" s="599">
        <v>130</v>
      </c>
      <c r="AJ16" s="599">
        <v>120</v>
      </c>
      <c r="AK16" s="599">
        <v>110</v>
      </c>
    </row>
    <row r="17" spans="1:37" x14ac:dyDescent="0.25">
      <c r="A17" s="521"/>
      <c r="B17" s="521"/>
      <c r="C17" s="521"/>
      <c r="D17" s="521"/>
      <c r="E17" s="521"/>
      <c r="F17" s="521"/>
      <c r="G17" s="521"/>
      <c r="H17" s="521"/>
      <c r="I17" s="521"/>
      <c r="J17" s="521"/>
      <c r="K17" s="521"/>
      <c r="L17" s="521"/>
      <c r="M17" s="521"/>
      <c r="Y17" s="599"/>
      <c r="Z17" s="599"/>
      <c r="AA17" s="599" t="s">
        <v>194</v>
      </c>
      <c r="AB17" s="599">
        <v>250</v>
      </c>
      <c r="AC17" s="599">
        <v>200</v>
      </c>
      <c r="AD17" s="599">
        <v>160</v>
      </c>
      <c r="AE17" s="599">
        <v>140</v>
      </c>
      <c r="AF17" s="599">
        <v>120</v>
      </c>
      <c r="AG17" s="599">
        <v>110</v>
      </c>
      <c r="AH17" s="599">
        <v>100</v>
      </c>
      <c r="AI17" s="599">
        <v>90</v>
      </c>
      <c r="AJ17" s="599">
        <v>80</v>
      </c>
      <c r="AK17" s="599">
        <v>70</v>
      </c>
    </row>
    <row r="18" spans="1:37" ht="18.75" customHeight="1" x14ac:dyDescent="0.25">
      <c r="A18" s="521"/>
      <c r="B18" s="768"/>
      <c r="C18" s="768"/>
      <c r="D18" s="766" t="str">
        <f>E7</f>
        <v/>
      </c>
      <c r="E18" s="766"/>
      <c r="F18" s="766" t="str">
        <f>E9</f>
        <v/>
      </c>
      <c r="G18" s="766"/>
      <c r="H18" s="766" t="str">
        <f>E11</f>
        <v/>
      </c>
      <c r="I18" s="766"/>
      <c r="J18" s="766" t="str">
        <f>E13</f>
        <v/>
      </c>
      <c r="K18" s="766"/>
      <c r="L18" s="766" t="str">
        <f>E15</f>
        <v/>
      </c>
      <c r="M18" s="766"/>
      <c r="Y18" s="599"/>
      <c r="Z18" s="599"/>
      <c r="AA18" s="599" t="s">
        <v>195</v>
      </c>
      <c r="AB18" s="599">
        <v>200</v>
      </c>
      <c r="AC18" s="599">
        <v>150</v>
      </c>
      <c r="AD18" s="599">
        <v>130</v>
      </c>
      <c r="AE18" s="599">
        <v>110</v>
      </c>
      <c r="AF18" s="599">
        <v>95</v>
      </c>
      <c r="AG18" s="599">
        <v>80</v>
      </c>
      <c r="AH18" s="599">
        <v>70</v>
      </c>
      <c r="AI18" s="599">
        <v>60</v>
      </c>
      <c r="AJ18" s="599">
        <v>55</v>
      </c>
      <c r="AK18" s="599">
        <v>50</v>
      </c>
    </row>
    <row r="19" spans="1:37" ht="18.75" customHeight="1" x14ac:dyDescent="0.25">
      <c r="A19" s="582" t="s">
        <v>164</v>
      </c>
      <c r="B19" s="764" t="str">
        <f>E7</f>
        <v/>
      </c>
      <c r="C19" s="764"/>
      <c r="D19" s="767"/>
      <c r="E19" s="767"/>
      <c r="F19" s="765"/>
      <c r="G19" s="765"/>
      <c r="H19" s="765"/>
      <c r="I19" s="765"/>
      <c r="J19" s="766"/>
      <c r="K19" s="766"/>
      <c r="L19" s="766"/>
      <c r="M19" s="766"/>
      <c r="Y19" s="599"/>
      <c r="Z19" s="599"/>
      <c r="AA19" s="599" t="s">
        <v>196</v>
      </c>
      <c r="AB19" s="599">
        <v>150</v>
      </c>
      <c r="AC19" s="599">
        <v>120</v>
      </c>
      <c r="AD19" s="599">
        <v>100</v>
      </c>
      <c r="AE19" s="599">
        <v>80</v>
      </c>
      <c r="AF19" s="599">
        <v>70</v>
      </c>
      <c r="AG19" s="599">
        <v>60</v>
      </c>
      <c r="AH19" s="599">
        <v>55</v>
      </c>
      <c r="AI19" s="599">
        <v>50</v>
      </c>
      <c r="AJ19" s="599">
        <v>45</v>
      </c>
      <c r="AK19" s="599">
        <v>40</v>
      </c>
    </row>
    <row r="20" spans="1:37" ht="18.75" customHeight="1" x14ac:dyDescent="0.25">
      <c r="A20" s="582" t="s">
        <v>165</v>
      </c>
      <c r="B20" s="764" t="str">
        <f>E9</f>
        <v/>
      </c>
      <c r="C20" s="764"/>
      <c r="D20" s="765"/>
      <c r="E20" s="765"/>
      <c r="F20" s="767"/>
      <c r="G20" s="767"/>
      <c r="H20" s="765"/>
      <c r="I20" s="765"/>
      <c r="J20" s="765"/>
      <c r="K20" s="765"/>
      <c r="L20" s="766"/>
      <c r="M20" s="766"/>
      <c r="Y20" s="599"/>
      <c r="Z20" s="599"/>
      <c r="AA20" s="599" t="s">
        <v>197</v>
      </c>
      <c r="AB20" s="599">
        <v>120</v>
      </c>
      <c r="AC20" s="599">
        <v>90</v>
      </c>
      <c r="AD20" s="599">
        <v>65</v>
      </c>
      <c r="AE20" s="599">
        <v>55</v>
      </c>
      <c r="AF20" s="599">
        <v>50</v>
      </c>
      <c r="AG20" s="599">
        <v>45</v>
      </c>
      <c r="AH20" s="599">
        <v>40</v>
      </c>
      <c r="AI20" s="599">
        <v>35</v>
      </c>
      <c r="AJ20" s="599">
        <v>25</v>
      </c>
      <c r="AK20" s="599">
        <v>20</v>
      </c>
    </row>
    <row r="21" spans="1:37" ht="18.75" customHeight="1" x14ac:dyDescent="0.25">
      <c r="A21" s="582" t="s">
        <v>166</v>
      </c>
      <c r="B21" s="764" t="str">
        <f>E11</f>
        <v/>
      </c>
      <c r="C21" s="764"/>
      <c r="D21" s="765"/>
      <c r="E21" s="765"/>
      <c r="F21" s="765"/>
      <c r="G21" s="765"/>
      <c r="H21" s="767"/>
      <c r="I21" s="767"/>
      <c r="J21" s="765"/>
      <c r="K21" s="765"/>
      <c r="L21" s="765"/>
      <c r="M21" s="765"/>
      <c r="Y21" s="599"/>
      <c r="Z21" s="599"/>
      <c r="AA21" s="599" t="s">
        <v>198</v>
      </c>
      <c r="AB21" s="599">
        <v>90</v>
      </c>
      <c r="AC21" s="599">
        <v>60</v>
      </c>
      <c r="AD21" s="599">
        <v>45</v>
      </c>
      <c r="AE21" s="599">
        <v>34</v>
      </c>
      <c r="AF21" s="599">
        <v>27</v>
      </c>
      <c r="AG21" s="599">
        <v>22</v>
      </c>
      <c r="AH21" s="599">
        <v>18</v>
      </c>
      <c r="AI21" s="599">
        <v>15</v>
      </c>
      <c r="AJ21" s="599">
        <v>12</v>
      </c>
      <c r="AK21" s="599">
        <v>9</v>
      </c>
    </row>
    <row r="22" spans="1:37" ht="18.75" customHeight="1" x14ac:dyDescent="0.25">
      <c r="A22" s="582" t="s">
        <v>171</v>
      </c>
      <c r="B22" s="764" t="str">
        <f>E13</f>
        <v/>
      </c>
      <c r="C22" s="764"/>
      <c r="D22" s="765"/>
      <c r="E22" s="765"/>
      <c r="F22" s="765"/>
      <c r="G22" s="765"/>
      <c r="H22" s="766"/>
      <c r="I22" s="766"/>
      <c r="J22" s="767"/>
      <c r="K22" s="767"/>
      <c r="L22" s="765"/>
      <c r="M22" s="765"/>
      <c r="Y22" s="599"/>
      <c r="Z22" s="599"/>
      <c r="AA22" s="599" t="s">
        <v>199</v>
      </c>
      <c r="AB22" s="599">
        <v>60</v>
      </c>
      <c r="AC22" s="599">
        <v>40</v>
      </c>
      <c r="AD22" s="599">
        <v>30</v>
      </c>
      <c r="AE22" s="599">
        <v>20</v>
      </c>
      <c r="AF22" s="599">
        <v>18</v>
      </c>
      <c r="AG22" s="599">
        <v>15</v>
      </c>
      <c r="AH22" s="599">
        <v>12</v>
      </c>
      <c r="AI22" s="599">
        <v>10</v>
      </c>
      <c r="AJ22" s="599">
        <v>8</v>
      </c>
      <c r="AK22" s="599">
        <v>6</v>
      </c>
    </row>
    <row r="23" spans="1:37" ht="18.75" customHeight="1" x14ac:dyDescent="0.25">
      <c r="A23" s="582" t="s">
        <v>172</v>
      </c>
      <c r="B23" s="764" t="str">
        <f>E15</f>
        <v/>
      </c>
      <c r="C23" s="764"/>
      <c r="D23" s="765"/>
      <c r="E23" s="765"/>
      <c r="F23" s="765"/>
      <c r="G23" s="765"/>
      <c r="H23" s="766"/>
      <c r="I23" s="766"/>
      <c r="J23" s="766"/>
      <c r="K23" s="766"/>
      <c r="L23" s="767"/>
      <c r="M23" s="767"/>
      <c r="Y23" s="599"/>
      <c r="Z23" s="599"/>
      <c r="AA23" s="599" t="s">
        <v>200</v>
      </c>
      <c r="AB23" s="599">
        <v>40</v>
      </c>
      <c r="AC23" s="599">
        <v>25</v>
      </c>
      <c r="AD23" s="599">
        <v>18</v>
      </c>
      <c r="AE23" s="599">
        <v>13</v>
      </c>
      <c r="AF23" s="599">
        <v>8</v>
      </c>
      <c r="AG23" s="599">
        <v>7</v>
      </c>
      <c r="AH23" s="599">
        <v>6</v>
      </c>
      <c r="AI23" s="599">
        <v>5</v>
      </c>
      <c r="AJ23" s="599">
        <v>4</v>
      </c>
      <c r="AK23" s="599">
        <v>3</v>
      </c>
    </row>
    <row r="24" spans="1:37" x14ac:dyDescent="0.25">
      <c r="A24" s="521"/>
      <c r="B24" s="521"/>
      <c r="C24" s="521"/>
      <c r="D24" s="521"/>
      <c r="E24" s="521"/>
      <c r="F24" s="521"/>
      <c r="G24" s="521"/>
      <c r="H24" s="521"/>
      <c r="I24" s="521"/>
      <c r="J24" s="521"/>
      <c r="K24" s="521"/>
      <c r="L24" s="521"/>
      <c r="M24" s="521"/>
      <c r="Y24" s="599"/>
      <c r="Z24" s="599"/>
      <c r="AA24" s="599" t="s">
        <v>201</v>
      </c>
      <c r="AB24" s="599">
        <v>25</v>
      </c>
      <c r="AC24" s="599">
        <v>15</v>
      </c>
      <c r="AD24" s="599">
        <v>13</v>
      </c>
      <c r="AE24" s="599">
        <v>7</v>
      </c>
      <c r="AF24" s="599">
        <v>6</v>
      </c>
      <c r="AG24" s="599">
        <v>5</v>
      </c>
      <c r="AH24" s="599">
        <v>4</v>
      </c>
      <c r="AI24" s="599">
        <v>3</v>
      </c>
      <c r="AJ24" s="599">
        <v>2</v>
      </c>
      <c r="AK24" s="599">
        <v>1</v>
      </c>
    </row>
    <row r="25" spans="1:37" x14ac:dyDescent="0.25">
      <c r="A25" s="521"/>
      <c r="B25" s="521"/>
      <c r="C25" s="521"/>
      <c r="D25" s="521"/>
      <c r="E25" s="521"/>
      <c r="F25" s="521"/>
      <c r="G25" s="521"/>
      <c r="H25" s="521"/>
      <c r="I25" s="521"/>
      <c r="J25" s="521"/>
      <c r="K25" s="521"/>
      <c r="L25" s="521"/>
      <c r="M25" s="521"/>
      <c r="Y25" s="599"/>
      <c r="Z25" s="599"/>
      <c r="AA25" s="599" t="s">
        <v>206</v>
      </c>
      <c r="AB25" s="599">
        <v>15</v>
      </c>
      <c r="AC25" s="599">
        <v>10</v>
      </c>
      <c r="AD25" s="599">
        <v>8</v>
      </c>
      <c r="AE25" s="599">
        <v>4</v>
      </c>
      <c r="AF25" s="599">
        <v>3</v>
      </c>
      <c r="AG25" s="599">
        <v>2</v>
      </c>
      <c r="AH25" s="599">
        <v>1</v>
      </c>
      <c r="AI25" s="599">
        <v>0</v>
      </c>
      <c r="AJ25" s="599">
        <v>0</v>
      </c>
      <c r="AK25" s="599">
        <v>0</v>
      </c>
    </row>
    <row r="26" spans="1:37" x14ac:dyDescent="0.25">
      <c r="A26" s="521"/>
      <c r="B26" s="521"/>
      <c r="C26" s="521"/>
      <c r="D26" s="521"/>
      <c r="E26" s="521"/>
      <c r="F26" s="521"/>
      <c r="G26" s="521"/>
      <c r="H26" s="521"/>
      <c r="I26" s="521"/>
      <c r="J26" s="521"/>
      <c r="K26" s="521"/>
      <c r="L26" s="521"/>
      <c r="M26" s="521"/>
      <c r="Y26" s="599"/>
      <c r="Z26" s="599"/>
      <c r="AA26" s="599" t="s">
        <v>202</v>
      </c>
      <c r="AB26" s="599">
        <v>10</v>
      </c>
      <c r="AC26" s="599">
        <v>6</v>
      </c>
      <c r="AD26" s="599">
        <v>4</v>
      </c>
      <c r="AE26" s="599">
        <v>2</v>
      </c>
      <c r="AF26" s="599">
        <v>1</v>
      </c>
      <c r="AG26" s="599">
        <v>0</v>
      </c>
      <c r="AH26" s="599">
        <v>0</v>
      </c>
      <c r="AI26" s="599">
        <v>0</v>
      </c>
      <c r="AJ26" s="599">
        <v>0</v>
      </c>
      <c r="AK26" s="599">
        <v>0</v>
      </c>
    </row>
    <row r="27" spans="1:37" x14ac:dyDescent="0.25">
      <c r="A27" s="521"/>
      <c r="B27" s="521"/>
      <c r="C27" s="521"/>
      <c r="D27" s="521"/>
      <c r="E27" s="521"/>
      <c r="F27" s="521"/>
      <c r="G27" s="521"/>
      <c r="H27" s="521"/>
      <c r="I27" s="521"/>
      <c r="J27" s="521"/>
      <c r="K27" s="521"/>
      <c r="L27" s="521"/>
      <c r="M27" s="521"/>
      <c r="Y27" s="599"/>
      <c r="Z27" s="599"/>
      <c r="AA27" s="599" t="s">
        <v>203</v>
      </c>
      <c r="AB27" s="599">
        <v>3</v>
      </c>
      <c r="AC27" s="599">
        <v>2</v>
      </c>
      <c r="AD27" s="599">
        <v>1</v>
      </c>
      <c r="AE27" s="599">
        <v>0</v>
      </c>
      <c r="AF27" s="599">
        <v>0</v>
      </c>
      <c r="AG27" s="599">
        <v>0</v>
      </c>
      <c r="AH27" s="599">
        <v>0</v>
      </c>
      <c r="AI27" s="599">
        <v>0</v>
      </c>
      <c r="AJ27" s="599">
        <v>0</v>
      </c>
      <c r="AK27" s="599">
        <v>0</v>
      </c>
    </row>
    <row r="28" spans="1:37" x14ac:dyDescent="0.25">
      <c r="A28" s="521"/>
      <c r="B28" s="521"/>
      <c r="C28" s="521"/>
      <c r="D28" s="521"/>
      <c r="E28" s="521"/>
      <c r="F28" s="521"/>
      <c r="G28" s="521"/>
      <c r="H28" s="521"/>
      <c r="I28" s="521"/>
      <c r="J28" s="521"/>
      <c r="K28" s="521"/>
      <c r="L28" s="521"/>
      <c r="M28" s="521"/>
    </row>
    <row r="29" spans="1:37" x14ac:dyDescent="0.25">
      <c r="A29" s="521"/>
      <c r="B29" s="521"/>
      <c r="C29" s="521"/>
      <c r="D29" s="521"/>
      <c r="E29" s="521"/>
      <c r="F29" s="521"/>
      <c r="G29" s="521"/>
      <c r="H29" s="521"/>
      <c r="I29" s="521"/>
      <c r="J29" s="521"/>
      <c r="K29" s="521"/>
      <c r="L29" s="521"/>
      <c r="M29" s="521"/>
    </row>
    <row r="30" spans="1:37" x14ac:dyDescent="0.25">
      <c r="A30" s="521"/>
      <c r="B30" s="521"/>
      <c r="C30" s="521"/>
      <c r="D30" s="521"/>
      <c r="E30" s="521"/>
      <c r="F30" s="521"/>
      <c r="G30" s="521"/>
      <c r="H30" s="521"/>
      <c r="I30" s="521"/>
      <c r="J30" s="521"/>
      <c r="K30" s="521"/>
      <c r="L30" s="521"/>
      <c r="M30" s="521"/>
    </row>
    <row r="31" spans="1:37" x14ac:dyDescent="0.25">
      <c r="A31" s="521"/>
      <c r="B31" s="521"/>
      <c r="C31" s="521"/>
      <c r="D31" s="521"/>
      <c r="E31" s="521"/>
      <c r="F31" s="521"/>
      <c r="G31" s="521"/>
      <c r="H31" s="521"/>
      <c r="I31" s="521"/>
      <c r="J31" s="521"/>
      <c r="K31" s="521"/>
      <c r="L31" s="521"/>
      <c r="M31" s="521"/>
    </row>
    <row r="32" spans="1:37" x14ac:dyDescent="0.25">
      <c r="A32" s="521"/>
      <c r="B32" s="521"/>
      <c r="C32" s="521"/>
      <c r="D32" s="521"/>
      <c r="E32" s="521"/>
      <c r="F32" s="521"/>
      <c r="G32" s="521"/>
      <c r="H32" s="521"/>
      <c r="I32" s="521"/>
      <c r="J32" s="521"/>
      <c r="K32" s="521"/>
      <c r="L32" s="499"/>
      <c r="M32" s="521"/>
    </row>
    <row r="33" spans="1:18" x14ac:dyDescent="0.25">
      <c r="A33" s="205" t="s">
        <v>105</v>
      </c>
      <c r="B33" s="206"/>
      <c r="C33" s="419"/>
      <c r="D33" s="558" t="s">
        <v>6</v>
      </c>
      <c r="E33" s="559" t="s">
        <v>107</v>
      </c>
      <c r="F33" s="573"/>
      <c r="G33" s="558" t="s">
        <v>6</v>
      </c>
      <c r="H33" s="559" t="s">
        <v>125</v>
      </c>
      <c r="I33" s="359"/>
      <c r="J33" s="559" t="s">
        <v>126</v>
      </c>
      <c r="K33" s="358" t="s">
        <v>127</v>
      </c>
      <c r="L33" s="37"/>
      <c r="M33" s="573"/>
      <c r="P33" s="554"/>
      <c r="Q33" s="554"/>
      <c r="R33" s="555"/>
    </row>
    <row r="34" spans="1:18" x14ac:dyDescent="0.25">
      <c r="A34" s="532" t="s">
        <v>106</v>
      </c>
      <c r="B34" s="533"/>
      <c r="C34" s="535"/>
      <c r="D34" s="560"/>
      <c r="E34" s="762"/>
      <c r="F34" s="762"/>
      <c r="G34" s="567" t="s">
        <v>7</v>
      </c>
      <c r="H34" s="533"/>
      <c r="I34" s="561"/>
      <c r="J34" s="568"/>
      <c r="K34" s="527" t="s">
        <v>111</v>
      </c>
      <c r="L34" s="574"/>
      <c r="M34" s="562"/>
      <c r="P34" s="556"/>
      <c r="Q34" s="556"/>
      <c r="R34" s="223"/>
    </row>
    <row r="35" spans="1:18" x14ac:dyDescent="0.25">
      <c r="A35" s="536" t="s">
        <v>124</v>
      </c>
      <c r="B35" s="330"/>
      <c r="C35" s="538"/>
      <c r="D35" s="563"/>
      <c r="E35" s="763"/>
      <c r="F35" s="763"/>
      <c r="G35" s="569" t="s">
        <v>8</v>
      </c>
      <c r="H35" s="89"/>
      <c r="I35" s="525"/>
      <c r="J35" s="90"/>
      <c r="K35" s="571"/>
      <c r="L35" s="499"/>
      <c r="M35" s="566"/>
      <c r="P35" s="223"/>
      <c r="Q35" s="217"/>
      <c r="R35" s="223"/>
    </row>
    <row r="36" spans="1:18" x14ac:dyDescent="0.25">
      <c r="A36" s="374"/>
      <c r="B36" s="375"/>
      <c r="C36" s="376"/>
      <c r="D36" s="563"/>
      <c r="E36" s="91"/>
      <c r="F36" s="521"/>
      <c r="G36" s="569" t="s">
        <v>9</v>
      </c>
      <c r="H36" s="89"/>
      <c r="I36" s="525"/>
      <c r="J36" s="90"/>
      <c r="K36" s="527" t="s">
        <v>112</v>
      </c>
      <c r="L36" s="574"/>
      <c r="M36" s="562"/>
      <c r="P36" s="556"/>
      <c r="Q36" s="556"/>
      <c r="R36" s="223"/>
    </row>
    <row r="37" spans="1:18" x14ac:dyDescent="0.25">
      <c r="A37" s="234"/>
      <c r="B37" s="146"/>
      <c r="C37" s="235"/>
      <c r="D37" s="563"/>
      <c r="E37" s="91"/>
      <c r="F37" s="521"/>
      <c r="G37" s="569" t="s">
        <v>10</v>
      </c>
      <c r="H37" s="89"/>
      <c r="I37" s="525"/>
      <c r="J37" s="90"/>
      <c r="K37" s="572"/>
      <c r="L37" s="521"/>
      <c r="M37" s="564"/>
      <c r="P37" s="223"/>
      <c r="Q37" s="217"/>
      <c r="R37" s="223"/>
    </row>
    <row r="38" spans="1:18" x14ac:dyDescent="0.25">
      <c r="A38" s="361"/>
      <c r="B38" s="377"/>
      <c r="C38" s="418"/>
      <c r="D38" s="563"/>
      <c r="E38" s="91"/>
      <c r="F38" s="521"/>
      <c r="G38" s="569" t="s">
        <v>11</v>
      </c>
      <c r="H38" s="89"/>
      <c r="I38" s="525"/>
      <c r="J38" s="90"/>
      <c r="K38" s="536"/>
      <c r="L38" s="499"/>
      <c r="M38" s="566"/>
      <c r="P38" s="223"/>
      <c r="Q38" s="217"/>
      <c r="R38" s="223"/>
    </row>
    <row r="39" spans="1:18" x14ac:dyDescent="0.25">
      <c r="A39" s="362"/>
      <c r="B39" s="24"/>
      <c r="C39" s="235"/>
      <c r="D39" s="563"/>
      <c r="E39" s="91"/>
      <c r="F39" s="521"/>
      <c r="G39" s="569" t="s">
        <v>12</v>
      </c>
      <c r="H39" s="89"/>
      <c r="I39" s="525"/>
      <c r="J39" s="90"/>
      <c r="K39" s="527" t="s">
        <v>92</v>
      </c>
      <c r="L39" s="574"/>
      <c r="M39" s="562"/>
      <c r="P39" s="556"/>
      <c r="Q39" s="556"/>
      <c r="R39" s="223"/>
    </row>
    <row r="40" spans="1:18" x14ac:dyDescent="0.25">
      <c r="A40" s="362"/>
      <c r="B40" s="24"/>
      <c r="C40" s="372"/>
      <c r="D40" s="563"/>
      <c r="E40" s="91"/>
      <c r="F40" s="521"/>
      <c r="G40" s="569" t="s">
        <v>13</v>
      </c>
      <c r="H40" s="89"/>
      <c r="I40" s="525"/>
      <c r="J40" s="90"/>
      <c r="K40" s="572"/>
      <c r="L40" s="521"/>
      <c r="M40" s="564"/>
      <c r="P40" s="223"/>
      <c r="Q40" s="217"/>
      <c r="R40" s="223"/>
    </row>
    <row r="41" spans="1:18" x14ac:dyDescent="0.25">
      <c r="A41" s="363"/>
      <c r="B41" s="360"/>
      <c r="C41" s="373"/>
      <c r="D41" s="565"/>
      <c r="E41" s="237"/>
      <c r="F41" s="499"/>
      <c r="G41" s="570" t="s">
        <v>14</v>
      </c>
      <c r="H41" s="330"/>
      <c r="I41" s="529"/>
      <c r="J41" s="239"/>
      <c r="K41" s="536" t="str">
        <f>L4</f>
        <v>Kovács Zoltán</v>
      </c>
      <c r="L41" s="499"/>
      <c r="M41" s="566"/>
      <c r="P41" s="223"/>
      <c r="Q41" s="217"/>
      <c r="R41" s="557"/>
    </row>
  </sheetData>
  <mergeCells count="50">
    <mergeCell ref="E34:F34"/>
    <mergeCell ref="E35:F35"/>
    <mergeCell ref="B23:C23"/>
    <mergeCell ref="D23:E23"/>
    <mergeCell ref="F23:G23"/>
    <mergeCell ref="J23:K23"/>
    <mergeCell ref="L23:M23"/>
    <mergeCell ref="B22:C22"/>
    <mergeCell ref="D22:E22"/>
    <mergeCell ref="F22:G22"/>
    <mergeCell ref="H22:I22"/>
    <mergeCell ref="J22:K22"/>
    <mergeCell ref="L22:M22"/>
    <mergeCell ref="H23:I23"/>
    <mergeCell ref="L20:M20"/>
    <mergeCell ref="B21:C21"/>
    <mergeCell ref="D21:E21"/>
    <mergeCell ref="F21:G21"/>
    <mergeCell ref="H21:I21"/>
    <mergeCell ref="J21:K21"/>
    <mergeCell ref="L21:M21"/>
    <mergeCell ref="B20:C20"/>
    <mergeCell ref="D20:E20"/>
    <mergeCell ref="F20:G20"/>
    <mergeCell ref="H20:I20"/>
    <mergeCell ref="J20:K20"/>
    <mergeCell ref="L18:M18"/>
    <mergeCell ref="B19:C19"/>
    <mergeCell ref="D19:E19"/>
    <mergeCell ref="F19:G19"/>
    <mergeCell ref="H19:I19"/>
    <mergeCell ref="J19:K19"/>
    <mergeCell ref="L19:M19"/>
    <mergeCell ref="B18:C18"/>
    <mergeCell ref="D18:E18"/>
    <mergeCell ref="F18:G18"/>
    <mergeCell ref="H18:I18"/>
    <mergeCell ref="J18:K18"/>
    <mergeCell ref="E11:F11"/>
    <mergeCell ref="G11:H11"/>
    <mergeCell ref="E13:F13"/>
    <mergeCell ref="G13:H13"/>
    <mergeCell ref="E15:F15"/>
    <mergeCell ref="G15:H15"/>
    <mergeCell ref="A1:F1"/>
    <mergeCell ref="A4:C4"/>
    <mergeCell ref="E7:F7"/>
    <mergeCell ref="G7:H7"/>
    <mergeCell ref="E9:F9"/>
    <mergeCell ref="G9:H9"/>
  </mergeCells>
  <conditionalFormatting sqref="E7 E9 E11 E13 E15">
    <cfRule type="cellIs" dxfId="273" priority="2" stopIfTrue="1" operator="equal">
      <formula>"Bye"</formula>
    </cfRule>
  </conditionalFormatting>
  <conditionalFormatting sqref="R41">
    <cfRule type="expression" dxfId="272"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6BF38-9DC1-43B1-BDC8-871AB8CBBFE3}">
  <sheetPr codeName="Munka37">
    <tabColor indexed="11"/>
  </sheetPr>
  <dimension ref="A1:AK47"/>
  <sheetViews>
    <sheetView workbookViewId="0">
      <selection activeCell="O15" sqref="O15"/>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5" width="11.44140625" customWidth="1"/>
    <col min="16" max="17" width="8.44140625" customWidth="1"/>
    <col min="18" max="18" width="10.88671875" customWidth="1"/>
    <col min="19" max="21" width="8.44140625" customWidth="1"/>
    <col min="25" max="37" width="0" hidden="1" customWidth="1"/>
  </cols>
  <sheetData>
    <row r="1" spans="1:37" ht="24.6" x14ac:dyDescent="0.25">
      <c r="A1" s="769" t="str">
        <f>Altalanos!$A$6</f>
        <v>Diákolimpiai Döntő</v>
      </c>
      <c r="B1" s="769"/>
      <c r="C1" s="769"/>
      <c r="D1" s="769"/>
      <c r="E1" s="769"/>
      <c r="F1" s="769"/>
      <c r="G1" s="470"/>
      <c r="H1" s="473" t="s">
        <v>123</v>
      </c>
      <c r="I1" s="471"/>
      <c r="J1" s="472"/>
      <c r="L1" s="474"/>
      <c r="M1" s="475"/>
      <c r="N1" s="136"/>
      <c r="O1" s="136" t="s">
        <v>71</v>
      </c>
      <c r="P1" s="136"/>
      <c r="Q1" s="135"/>
      <c r="R1" s="136"/>
      <c r="AB1" s="605" t="e">
        <f>IF(Y5=1,CONCATENATE(VLOOKUP(Y3,AA16:AH27,2)),CONCATENATE(VLOOKUP(Y3,AA2:AK13,2)))</f>
        <v>#N/A</v>
      </c>
      <c r="AC1" s="605" t="e">
        <f>IF(Y5=1,CONCATENATE(VLOOKUP(Y3,AA16:AK27,3)),CONCATENATE(VLOOKUP(Y3,AA2:AK13,3)))</f>
        <v>#N/A</v>
      </c>
      <c r="AD1" s="605" t="e">
        <f>IF(Y5=1,CONCATENATE(VLOOKUP(Y3,AA16:AK27,4)),CONCATENATE(VLOOKUP(Y3,AA2:AK13,4)))</f>
        <v>#N/A</v>
      </c>
      <c r="AE1" s="605" t="e">
        <f>IF(Y5=1,CONCATENATE(VLOOKUP(Y3,AA16:AK27,5)),CONCATENATE(VLOOKUP(Y3,AA2:AK13,5)))</f>
        <v>#N/A</v>
      </c>
      <c r="AF1" s="605" t="e">
        <f>IF(Y5=1,CONCATENATE(VLOOKUP(Y3,AA16:AK27,6)),CONCATENATE(VLOOKUP(Y3,AA2:AK13,6)))</f>
        <v>#N/A</v>
      </c>
      <c r="AG1" s="605" t="e">
        <f>IF(Y5=1,CONCATENATE(VLOOKUP(Y3,AA16:AK27,7)),CONCATENATE(VLOOKUP(Y3,AA2:AK13,7)))</f>
        <v>#N/A</v>
      </c>
      <c r="AH1" s="605" t="e">
        <f>IF(Y5=1,CONCATENATE(VLOOKUP(Y3,AA16:AK27,8)),CONCATENATE(VLOOKUP(Y3,AA2:AK13,8)))</f>
        <v>#N/A</v>
      </c>
      <c r="AI1" s="605" t="e">
        <f>IF(Y5=1,CONCATENATE(VLOOKUP(Y3,AA16:AK27,9)),CONCATENATE(VLOOKUP(Y3,AA2:AK13,9)))</f>
        <v>#N/A</v>
      </c>
      <c r="AJ1" s="605" t="e">
        <f>IF(Y5=1,CONCATENATE(VLOOKUP(Y3,AA16:AK27,10)),CONCATENATE(VLOOKUP(Y3,AA2:AK13,10)))</f>
        <v>#N/A</v>
      </c>
      <c r="AK1" s="605" t="e">
        <f>IF(Y5=1,CONCATENATE(VLOOKUP(Y3,AA16:AK27,11)),CONCATENATE(VLOOKUP(Y3,AA2:AK13,11)))</f>
        <v>#N/A</v>
      </c>
    </row>
    <row r="2" spans="1:37" x14ac:dyDescent="0.25">
      <c r="A2" s="476" t="s">
        <v>122</v>
      </c>
      <c r="B2" s="477"/>
      <c r="C2" s="477"/>
      <c r="D2" s="477"/>
      <c r="E2" s="701">
        <f>Altalanos!$D$8</f>
        <v>0</v>
      </c>
      <c r="F2" s="477"/>
      <c r="G2" s="478"/>
      <c r="H2" s="479"/>
      <c r="I2" s="479"/>
      <c r="J2" s="480"/>
      <c r="K2" s="474"/>
      <c r="L2" s="474"/>
      <c r="M2" s="474"/>
      <c r="N2" s="138"/>
      <c r="O2" s="108"/>
      <c r="P2" s="138"/>
      <c r="Q2" s="108"/>
      <c r="R2" s="138"/>
      <c r="Y2" s="600"/>
      <c r="Z2" s="599"/>
      <c r="AA2" s="599" t="s">
        <v>164</v>
      </c>
      <c r="AB2" s="590">
        <v>150</v>
      </c>
      <c r="AC2" s="590">
        <v>120</v>
      </c>
      <c r="AD2" s="590">
        <v>100</v>
      </c>
      <c r="AE2" s="590">
        <v>80</v>
      </c>
      <c r="AF2" s="590">
        <v>70</v>
      </c>
      <c r="AG2" s="590">
        <v>60</v>
      </c>
      <c r="AH2" s="590">
        <v>55</v>
      </c>
      <c r="AI2" s="590">
        <v>50</v>
      </c>
      <c r="AJ2" s="590">
        <v>45</v>
      </c>
      <c r="AK2" s="590">
        <v>40</v>
      </c>
    </row>
    <row r="3" spans="1:37" x14ac:dyDescent="0.25">
      <c r="A3" s="54" t="s">
        <v>82</v>
      </c>
      <c r="B3" s="54"/>
      <c r="C3" s="54"/>
      <c r="D3" s="54"/>
      <c r="E3" s="54" t="s">
        <v>79</v>
      </c>
      <c r="F3" s="54"/>
      <c r="G3" s="54"/>
      <c r="H3" s="54" t="s">
        <v>87</v>
      </c>
      <c r="I3" s="54"/>
      <c r="J3" s="140"/>
      <c r="K3" s="54"/>
      <c r="L3" s="55" t="s">
        <v>88</v>
      </c>
      <c r="M3" s="54"/>
      <c r="N3" s="548"/>
      <c r="O3" s="547"/>
      <c r="P3" s="548"/>
      <c r="Y3" s="599">
        <f>IF(H4="OB","A",IF(H4="IX","W",H4))</f>
        <v>0</v>
      </c>
      <c r="Z3" s="599"/>
      <c r="AA3" s="599" t="s">
        <v>194</v>
      </c>
      <c r="AB3" s="590">
        <v>120</v>
      </c>
      <c r="AC3" s="590">
        <v>90</v>
      </c>
      <c r="AD3" s="590">
        <v>65</v>
      </c>
      <c r="AE3" s="590">
        <v>55</v>
      </c>
      <c r="AF3" s="590">
        <v>50</v>
      </c>
      <c r="AG3" s="590">
        <v>45</v>
      </c>
      <c r="AH3" s="590">
        <v>40</v>
      </c>
      <c r="AI3" s="590">
        <v>35</v>
      </c>
      <c r="AJ3" s="590">
        <v>25</v>
      </c>
      <c r="AK3" s="590">
        <v>20</v>
      </c>
    </row>
    <row r="4" spans="1:37" ht="13.8" thickBot="1" x14ac:dyDescent="0.3">
      <c r="A4" s="770" t="str">
        <f>Altalanos!$A$10</f>
        <v xml:space="preserve">2026. május 7. </v>
      </c>
      <c r="B4" s="770"/>
      <c r="C4" s="770"/>
      <c r="D4" s="481"/>
      <c r="E4" s="482" t="str">
        <f>Altalanos!$C$10</f>
        <v>Gyula</v>
      </c>
      <c r="F4" s="482"/>
      <c r="G4" s="482"/>
      <c r="H4" s="485"/>
      <c r="I4" s="482"/>
      <c r="J4" s="484"/>
      <c r="K4" s="485"/>
      <c r="L4" s="487" t="str">
        <f>Altalanos!$E$10</f>
        <v>Kovács Zoltán</v>
      </c>
      <c r="M4" s="485"/>
      <c r="N4" s="550"/>
      <c r="O4" s="551"/>
      <c r="P4" s="550"/>
      <c r="Y4" s="599"/>
      <c r="Z4" s="599"/>
      <c r="AA4" s="599" t="s">
        <v>195</v>
      </c>
      <c r="AB4" s="590">
        <v>90</v>
      </c>
      <c r="AC4" s="590">
        <v>60</v>
      </c>
      <c r="AD4" s="590">
        <v>45</v>
      </c>
      <c r="AE4" s="590">
        <v>34</v>
      </c>
      <c r="AF4" s="590">
        <v>27</v>
      </c>
      <c r="AG4" s="590">
        <v>22</v>
      </c>
      <c r="AH4" s="590">
        <v>18</v>
      </c>
      <c r="AI4" s="590">
        <v>15</v>
      </c>
      <c r="AJ4" s="590">
        <v>12</v>
      </c>
      <c r="AK4" s="590">
        <v>9</v>
      </c>
    </row>
    <row r="5" spans="1:37" x14ac:dyDescent="0.25">
      <c r="A5" s="37"/>
      <c r="B5" s="37" t="s">
        <v>118</v>
      </c>
      <c r="C5" s="543" t="s">
        <v>162</v>
      </c>
      <c r="D5" s="37" t="s">
        <v>105</v>
      </c>
      <c r="E5" s="37" t="s">
        <v>167</v>
      </c>
      <c r="F5" s="37"/>
      <c r="G5" s="37" t="s">
        <v>86</v>
      </c>
      <c r="H5" s="37"/>
      <c r="I5" s="37" t="s">
        <v>90</v>
      </c>
      <c r="J5" s="37"/>
      <c r="K5" s="576" t="s">
        <v>168</v>
      </c>
      <c r="L5" s="576" t="s">
        <v>169</v>
      </c>
      <c r="M5" s="576" t="s">
        <v>170</v>
      </c>
      <c r="O5" s="589" t="s">
        <v>178</v>
      </c>
      <c r="P5" s="590" t="s">
        <v>184</v>
      </c>
      <c r="R5" s="589" t="s">
        <v>178</v>
      </c>
      <c r="S5" s="685" t="s">
        <v>218</v>
      </c>
      <c r="Y5" s="599">
        <f>IF(OR(Altalanos!$A$8="F1",Altalanos!$A$8="F2",Altalanos!$A$8="N1",Altalanos!$A$8="N2"),1,2)</f>
        <v>2</v>
      </c>
      <c r="Z5" s="599"/>
      <c r="AA5" s="599" t="s">
        <v>196</v>
      </c>
      <c r="AB5" s="590">
        <v>60</v>
      </c>
      <c r="AC5" s="590">
        <v>40</v>
      </c>
      <c r="AD5" s="590">
        <v>30</v>
      </c>
      <c r="AE5" s="590">
        <v>20</v>
      </c>
      <c r="AF5" s="590">
        <v>18</v>
      </c>
      <c r="AG5" s="590">
        <v>15</v>
      </c>
      <c r="AH5" s="590">
        <v>12</v>
      </c>
      <c r="AI5" s="590">
        <v>10</v>
      </c>
      <c r="AJ5" s="590">
        <v>8</v>
      </c>
      <c r="AK5" s="590">
        <v>6</v>
      </c>
    </row>
    <row r="6" spans="1:37" x14ac:dyDescent="0.25">
      <c r="A6" s="521"/>
      <c r="B6" s="521"/>
      <c r="C6" s="575"/>
      <c r="D6" s="521"/>
      <c r="E6" s="521"/>
      <c r="F6" s="521"/>
      <c r="G6" s="521"/>
      <c r="H6" s="521"/>
      <c r="I6" s="521"/>
      <c r="J6" s="521"/>
      <c r="K6" s="521"/>
      <c r="L6" s="521"/>
      <c r="M6" s="521"/>
      <c r="O6" s="591" t="s">
        <v>185</v>
      </c>
      <c r="P6" s="592" t="s">
        <v>180</v>
      </c>
      <c r="R6" s="591" t="s">
        <v>185</v>
      </c>
      <c r="S6" s="686" t="s">
        <v>219</v>
      </c>
      <c r="Y6" s="599"/>
      <c r="Z6" s="599"/>
      <c r="AA6" s="599" t="s">
        <v>197</v>
      </c>
      <c r="AB6" s="590">
        <v>40</v>
      </c>
      <c r="AC6" s="590">
        <v>25</v>
      </c>
      <c r="AD6" s="590">
        <v>18</v>
      </c>
      <c r="AE6" s="590">
        <v>13</v>
      </c>
      <c r="AF6" s="590">
        <v>10</v>
      </c>
      <c r="AG6" s="590">
        <v>8</v>
      </c>
      <c r="AH6" s="590">
        <v>6</v>
      </c>
      <c r="AI6" s="590">
        <v>5</v>
      </c>
      <c r="AJ6" s="590">
        <v>4</v>
      </c>
      <c r="AK6" s="590">
        <v>3</v>
      </c>
    </row>
    <row r="7" spans="1:37" x14ac:dyDescent="0.25">
      <c r="A7" s="583" t="s">
        <v>164</v>
      </c>
      <c r="B7" s="595"/>
      <c r="C7" s="545" t="str">
        <f>IF($B7="","",VLOOKUP($B7,'1MD ELO (4)'!$A$7:$O$22,5))</f>
        <v/>
      </c>
      <c r="D7" s="545" t="str">
        <f>IF($B7="","",VLOOKUP($B7,'1MD ELO (4)'!$A$7:$O$22,15))</f>
        <v/>
      </c>
      <c r="E7" s="541" t="str">
        <f>UPPER(IF($B7="","",VLOOKUP($B7,'1MD ELO (4)'!$A$7:$O$22,2)))</f>
        <v/>
      </c>
      <c r="F7" s="544"/>
      <c r="G7" s="541" t="str">
        <f>IF($B7="","",VLOOKUP($B7,'1MD ELO (4)'!$A$7:$O$22,3))</f>
        <v/>
      </c>
      <c r="H7" s="544"/>
      <c r="I7" s="541" t="str">
        <f>IF($B7="","",VLOOKUP($B7,'1MD ELO (4)'!$A$7:$O$22,4))</f>
        <v/>
      </c>
      <c r="J7" s="521"/>
      <c r="K7" s="606"/>
      <c r="L7" s="601" t="str">
        <f>IF(K7="","",CONCATENATE(VLOOKUP($Y$3,$AB$1:$AK$1,K7)," pont"))</f>
        <v/>
      </c>
      <c r="M7" s="607"/>
      <c r="O7" s="593" t="s">
        <v>186</v>
      </c>
      <c r="P7" s="594" t="s">
        <v>182</v>
      </c>
      <c r="R7" s="593" t="s">
        <v>186</v>
      </c>
      <c r="S7" s="687" t="s">
        <v>190</v>
      </c>
      <c r="Y7" s="599"/>
      <c r="Z7" s="599"/>
      <c r="AA7" s="599" t="s">
        <v>198</v>
      </c>
      <c r="AB7" s="590">
        <v>25</v>
      </c>
      <c r="AC7" s="590">
        <v>15</v>
      </c>
      <c r="AD7" s="590">
        <v>13</v>
      </c>
      <c r="AE7" s="590">
        <v>8</v>
      </c>
      <c r="AF7" s="590">
        <v>6</v>
      </c>
      <c r="AG7" s="590">
        <v>4</v>
      </c>
      <c r="AH7" s="590">
        <v>3</v>
      </c>
      <c r="AI7" s="590">
        <v>2</v>
      </c>
      <c r="AJ7" s="590">
        <v>1</v>
      </c>
      <c r="AK7" s="590">
        <v>0</v>
      </c>
    </row>
    <row r="8" spans="1:37" x14ac:dyDescent="0.25">
      <c r="A8" s="552"/>
      <c r="B8" s="596"/>
      <c r="C8" s="553"/>
      <c r="D8" s="553"/>
      <c r="E8" s="553"/>
      <c r="F8" s="553"/>
      <c r="G8" s="553"/>
      <c r="H8" s="553"/>
      <c r="I8" s="553"/>
      <c r="J8" s="521"/>
      <c r="K8" s="552"/>
      <c r="L8" s="552"/>
      <c r="M8" s="608"/>
      <c r="Y8" s="599"/>
      <c r="Z8" s="599"/>
      <c r="AA8" s="599" t="s">
        <v>199</v>
      </c>
      <c r="AB8" s="590">
        <v>15</v>
      </c>
      <c r="AC8" s="590">
        <v>10</v>
      </c>
      <c r="AD8" s="590">
        <v>7</v>
      </c>
      <c r="AE8" s="590">
        <v>5</v>
      </c>
      <c r="AF8" s="590">
        <v>4</v>
      </c>
      <c r="AG8" s="590">
        <v>3</v>
      </c>
      <c r="AH8" s="590">
        <v>2</v>
      </c>
      <c r="AI8" s="590">
        <v>1</v>
      </c>
      <c r="AJ8" s="590">
        <v>0</v>
      </c>
      <c r="AK8" s="590">
        <v>0</v>
      </c>
    </row>
    <row r="9" spans="1:37" x14ac:dyDescent="0.25">
      <c r="A9" s="552" t="s">
        <v>165</v>
      </c>
      <c r="B9" s="597"/>
      <c r="C9" s="545" t="str">
        <f>IF($B9="","",VLOOKUP($B9,'1MD ELO (4)'!$A$7:$O$22,5))</f>
        <v/>
      </c>
      <c r="D9" s="545" t="str">
        <f>IF($B9="","",VLOOKUP($B9,'1MD ELO (4)'!$A$7:$O$22,15))</f>
        <v/>
      </c>
      <c r="E9" s="540" t="str">
        <f>UPPER(IF($B9="","",VLOOKUP($B9,'1MD ELO (4)'!$A$7:$O$22,2)))</f>
        <v/>
      </c>
      <c r="F9" s="546"/>
      <c r="G9" s="540" t="str">
        <f>IF($B9="","",VLOOKUP($B9,'1MD ELO (4)'!$A$7:$O$22,3))</f>
        <v/>
      </c>
      <c r="H9" s="546"/>
      <c r="I9" s="540" t="str">
        <f>IF($B9="","",VLOOKUP($B9,'1MD ELO (4)'!$A$7:$O$22,4))</f>
        <v/>
      </c>
      <c r="J9" s="521"/>
      <c r="K9" s="606"/>
      <c r="L9" s="601" t="str">
        <f>IF(K9="","",CONCATENATE(VLOOKUP($Y$3,$AB$1:$AK$1,K9)," pont"))</f>
        <v/>
      </c>
      <c r="M9" s="607"/>
      <c r="Y9" s="599"/>
      <c r="Z9" s="599"/>
      <c r="AA9" s="599" t="s">
        <v>200</v>
      </c>
      <c r="AB9" s="590">
        <v>10</v>
      </c>
      <c r="AC9" s="590">
        <v>6</v>
      </c>
      <c r="AD9" s="590">
        <v>4</v>
      </c>
      <c r="AE9" s="590">
        <v>2</v>
      </c>
      <c r="AF9" s="590">
        <v>1</v>
      </c>
      <c r="AG9" s="590">
        <v>0</v>
      </c>
      <c r="AH9" s="590">
        <v>0</v>
      </c>
      <c r="AI9" s="590">
        <v>0</v>
      </c>
      <c r="AJ9" s="590">
        <v>0</v>
      </c>
      <c r="AK9" s="590">
        <v>0</v>
      </c>
    </row>
    <row r="10" spans="1:37" x14ac:dyDescent="0.25">
      <c r="A10" s="552"/>
      <c r="B10" s="596"/>
      <c r="C10" s="553"/>
      <c r="D10" s="553"/>
      <c r="E10" s="553"/>
      <c r="F10" s="553"/>
      <c r="G10" s="553"/>
      <c r="H10" s="553"/>
      <c r="I10" s="553"/>
      <c r="J10" s="521"/>
      <c r="K10" s="552"/>
      <c r="L10" s="552"/>
      <c r="M10" s="608"/>
      <c r="Y10" s="599"/>
      <c r="Z10" s="599"/>
      <c r="AA10" s="599" t="s">
        <v>201</v>
      </c>
      <c r="AB10" s="590">
        <v>6</v>
      </c>
      <c r="AC10" s="590">
        <v>3</v>
      </c>
      <c r="AD10" s="590">
        <v>2</v>
      </c>
      <c r="AE10" s="590">
        <v>1</v>
      </c>
      <c r="AF10" s="590">
        <v>0</v>
      </c>
      <c r="AG10" s="590">
        <v>0</v>
      </c>
      <c r="AH10" s="590">
        <v>0</v>
      </c>
      <c r="AI10" s="590">
        <v>0</v>
      </c>
      <c r="AJ10" s="590">
        <v>0</v>
      </c>
      <c r="AK10" s="590">
        <v>0</v>
      </c>
    </row>
    <row r="11" spans="1:37" x14ac:dyDescent="0.25">
      <c r="A11" s="552" t="s">
        <v>166</v>
      </c>
      <c r="B11" s="597"/>
      <c r="C11" s="545" t="str">
        <f>IF($B11="","",VLOOKUP($B11,'1MD ELO (4)'!$A$7:$O$22,5))</f>
        <v/>
      </c>
      <c r="D11" s="545" t="str">
        <f>IF($B11="","",VLOOKUP($B11,'1MD ELO (4)'!$A$7:$O$22,15))</f>
        <v/>
      </c>
      <c r="E11" s="540" t="str">
        <f>UPPER(IF($B11="","",VLOOKUP($B11,'1MD ELO (4)'!$A$7:$O$22,2)))</f>
        <v/>
      </c>
      <c r="F11" s="546"/>
      <c r="G11" s="540" t="str">
        <f>IF($B11="","",VLOOKUP($B11,'1MD ELO (4)'!$A$7:$O$22,3))</f>
        <v/>
      </c>
      <c r="H11" s="546"/>
      <c r="I11" s="540" t="str">
        <f>IF($B11="","",VLOOKUP($B11,'1MD ELO (4)'!$A$7:$O$22,4))</f>
        <v/>
      </c>
      <c r="J11" s="521"/>
      <c r="K11" s="606"/>
      <c r="L11" s="601" t="str">
        <f>IF(K11="","",CONCATENATE(VLOOKUP($Y$3,$AB$1:$AK$1,K11)," pont"))</f>
        <v/>
      </c>
      <c r="M11" s="607"/>
      <c r="Y11" s="599"/>
      <c r="Z11" s="599"/>
      <c r="AA11" s="599" t="s">
        <v>206</v>
      </c>
      <c r="AB11" s="590">
        <v>3</v>
      </c>
      <c r="AC11" s="590">
        <v>2</v>
      </c>
      <c r="AD11" s="590">
        <v>1</v>
      </c>
      <c r="AE11" s="590">
        <v>0</v>
      </c>
      <c r="AF11" s="590">
        <v>0</v>
      </c>
      <c r="AG11" s="590">
        <v>0</v>
      </c>
      <c r="AH11" s="590">
        <v>0</v>
      </c>
      <c r="AI11" s="590">
        <v>0</v>
      </c>
      <c r="AJ11" s="590">
        <v>0</v>
      </c>
      <c r="AK11" s="590">
        <v>0</v>
      </c>
    </row>
    <row r="12" spans="1:37" x14ac:dyDescent="0.25">
      <c r="A12" s="521"/>
      <c r="B12" s="583"/>
      <c r="C12" s="575"/>
      <c r="D12" s="521"/>
      <c r="E12" s="521"/>
      <c r="F12" s="521"/>
      <c r="G12" s="521"/>
      <c r="H12" s="521"/>
      <c r="I12" s="521"/>
      <c r="J12" s="521"/>
      <c r="K12" s="575"/>
      <c r="L12" s="575"/>
      <c r="M12" s="608"/>
      <c r="Y12" s="599"/>
      <c r="Z12" s="599"/>
      <c r="AA12" s="599" t="s">
        <v>202</v>
      </c>
      <c r="AB12" s="604">
        <v>0</v>
      </c>
      <c r="AC12" s="604">
        <v>0</v>
      </c>
      <c r="AD12" s="604">
        <v>0</v>
      </c>
      <c r="AE12" s="604">
        <v>0</v>
      </c>
      <c r="AF12" s="604">
        <v>0</v>
      </c>
      <c r="AG12" s="604">
        <v>0</v>
      </c>
      <c r="AH12" s="604">
        <v>0</v>
      </c>
      <c r="AI12" s="604">
        <v>0</v>
      </c>
      <c r="AJ12" s="604">
        <v>0</v>
      </c>
      <c r="AK12" s="604">
        <v>0</v>
      </c>
    </row>
    <row r="13" spans="1:37" x14ac:dyDescent="0.25">
      <c r="A13" s="583" t="s">
        <v>171</v>
      </c>
      <c r="B13" s="595"/>
      <c r="C13" s="545" t="str">
        <f>IF($B13="","",VLOOKUP($B13,'1MD ELO (4)'!$A$7:$O$22,5))</f>
        <v/>
      </c>
      <c r="D13" s="545" t="str">
        <f>IF($B13="","",VLOOKUP($B13,'1MD ELO (4)'!$A$7:$O$22,15))</f>
        <v/>
      </c>
      <c r="E13" s="541" t="str">
        <f>UPPER(IF($B13="","",VLOOKUP($B13,'1MD ELO (4)'!$A$7:$O$22,2)))</f>
        <v/>
      </c>
      <c r="F13" s="544"/>
      <c r="G13" s="541" t="str">
        <f>IF($B13="","",VLOOKUP($B13,'1MD ELO (4)'!$A$7:$O$22,3))</f>
        <v/>
      </c>
      <c r="H13" s="544"/>
      <c r="I13" s="541" t="str">
        <f>IF($B13="","",VLOOKUP($B13,'1MD ELO (4)'!$A$7:$O$22,4))</f>
        <v/>
      </c>
      <c r="J13" s="521"/>
      <c r="K13" s="606"/>
      <c r="L13" s="601" t="str">
        <f>IF(K13="","",CONCATENATE(VLOOKUP($Y$3,$AB$1:$AK$1,K13)," pont"))</f>
        <v/>
      </c>
      <c r="M13" s="607"/>
      <c r="Y13" s="599"/>
      <c r="Z13" s="599"/>
      <c r="AA13" s="599" t="s">
        <v>203</v>
      </c>
      <c r="AB13" s="604">
        <v>0</v>
      </c>
      <c r="AC13" s="604">
        <v>0</v>
      </c>
      <c r="AD13" s="604">
        <v>0</v>
      </c>
      <c r="AE13" s="604">
        <v>0</v>
      </c>
      <c r="AF13" s="604">
        <v>0</v>
      </c>
      <c r="AG13" s="604">
        <v>0</v>
      </c>
      <c r="AH13" s="604">
        <v>0</v>
      </c>
      <c r="AI13" s="604">
        <v>0</v>
      </c>
      <c r="AJ13" s="604">
        <v>0</v>
      </c>
      <c r="AK13" s="604">
        <v>0</v>
      </c>
    </row>
    <row r="14" spans="1:37" x14ac:dyDescent="0.25">
      <c r="A14" s="552"/>
      <c r="B14" s="596"/>
      <c r="C14" s="553"/>
      <c r="D14" s="553"/>
      <c r="E14" s="553"/>
      <c r="F14" s="553"/>
      <c r="G14" s="553"/>
      <c r="H14" s="553"/>
      <c r="I14" s="553"/>
      <c r="J14" s="521"/>
      <c r="K14" s="552"/>
      <c r="L14" s="552"/>
      <c r="M14" s="608"/>
      <c r="Y14" s="599"/>
      <c r="Z14" s="599"/>
      <c r="AA14" s="599"/>
      <c r="AB14" s="599"/>
      <c r="AC14" s="599"/>
      <c r="AD14" s="599"/>
      <c r="AE14" s="599"/>
      <c r="AF14" s="599"/>
      <c r="AG14" s="599"/>
      <c r="AH14" s="599"/>
      <c r="AI14" s="599"/>
      <c r="AJ14" s="599"/>
      <c r="AK14" s="599"/>
    </row>
    <row r="15" spans="1:37" x14ac:dyDescent="0.25">
      <c r="A15" s="552" t="s">
        <v>172</v>
      </c>
      <c r="B15" s="597"/>
      <c r="C15" s="545" t="str">
        <f>IF($B15="","",VLOOKUP($B15,'1MD ELO (4)'!$A$7:$O$22,5))</f>
        <v/>
      </c>
      <c r="D15" s="545" t="str">
        <f>IF($B15="","",VLOOKUP($B15,'1MD ELO (4)'!$A$7:$O$22,15))</f>
        <v/>
      </c>
      <c r="E15" s="540" t="str">
        <f>UPPER(IF($B15="","",VLOOKUP($B15,'1MD ELO (4)'!$A$7:$O$22,2)))</f>
        <v/>
      </c>
      <c r="F15" s="546"/>
      <c r="G15" s="540" t="str">
        <f>IF($B15="","",VLOOKUP($B15,'1MD ELO (4)'!$A$7:$O$22,3))</f>
        <v/>
      </c>
      <c r="H15" s="546"/>
      <c r="I15" s="540" t="str">
        <f>IF($B15="","",VLOOKUP($B15,'1MD ELO (4)'!$A$7:$O$22,4))</f>
        <v/>
      </c>
      <c r="J15" s="521"/>
      <c r="K15" s="606"/>
      <c r="L15" s="601" t="str">
        <f>IF(K15="","",CONCATENATE(VLOOKUP($Y$3,$AB$1:$AK$1,K15)," pont"))</f>
        <v/>
      </c>
      <c r="M15" s="607"/>
      <c r="Y15" s="599"/>
      <c r="Z15" s="599"/>
      <c r="AA15" s="599"/>
      <c r="AB15" s="599"/>
      <c r="AC15" s="599"/>
      <c r="AD15" s="599"/>
      <c r="AE15" s="599"/>
      <c r="AF15" s="599"/>
      <c r="AG15" s="599"/>
      <c r="AH15" s="599"/>
      <c r="AI15" s="599"/>
      <c r="AJ15" s="599"/>
      <c r="AK15" s="599"/>
    </row>
    <row r="16" spans="1:37" x14ac:dyDescent="0.25">
      <c r="A16" s="552"/>
      <c r="B16" s="596"/>
      <c r="C16" s="553"/>
      <c r="D16" s="553"/>
      <c r="E16" s="553"/>
      <c r="F16" s="553"/>
      <c r="G16" s="553"/>
      <c r="H16" s="553"/>
      <c r="I16" s="553"/>
      <c r="J16" s="521"/>
      <c r="K16" s="552"/>
      <c r="L16" s="552"/>
      <c r="M16" s="608"/>
      <c r="Y16" s="599"/>
      <c r="Z16" s="599"/>
      <c r="AA16" s="599" t="s">
        <v>164</v>
      </c>
      <c r="AB16" s="599">
        <v>300</v>
      </c>
      <c r="AC16" s="599">
        <v>250</v>
      </c>
      <c r="AD16" s="599">
        <v>220</v>
      </c>
      <c r="AE16" s="599">
        <v>180</v>
      </c>
      <c r="AF16" s="599">
        <v>160</v>
      </c>
      <c r="AG16" s="599">
        <v>150</v>
      </c>
      <c r="AH16" s="599">
        <v>140</v>
      </c>
      <c r="AI16" s="599">
        <v>130</v>
      </c>
      <c r="AJ16" s="599">
        <v>120</v>
      </c>
      <c r="AK16" s="599">
        <v>110</v>
      </c>
    </row>
    <row r="17" spans="1:37" x14ac:dyDescent="0.25">
      <c r="A17" s="552" t="s">
        <v>173</v>
      </c>
      <c r="B17" s="597"/>
      <c r="C17" s="545" t="str">
        <f>IF($B17="","",VLOOKUP($B17,'1MD ELO (4)'!$A$7:$O$22,5))</f>
        <v/>
      </c>
      <c r="D17" s="545" t="str">
        <f>IF($B17="","",VLOOKUP($B17,'1MD ELO (4)'!$A$7:$O$22,15))</f>
        <v/>
      </c>
      <c r="E17" s="540" t="str">
        <f>UPPER(IF($B17="","",VLOOKUP($B17,'1MD ELO (4)'!$A$7:$O$22,2)))</f>
        <v/>
      </c>
      <c r="F17" s="546"/>
      <c r="G17" s="540" t="str">
        <f>IF($B17="","",VLOOKUP($B17,'1MD ELO (4)'!$A$7:$O$22,3))</f>
        <v/>
      </c>
      <c r="H17" s="546"/>
      <c r="I17" s="540" t="str">
        <f>IF($B17="","",VLOOKUP($B17,'1MD ELO (4)'!$A$7:$O$22,4))</f>
        <v/>
      </c>
      <c r="J17" s="521"/>
      <c r="K17" s="606"/>
      <c r="L17" s="601" t="str">
        <f>IF(K17="","",CONCATENATE(VLOOKUP($Y$3,$AB$1:$AK$1,K17)," pont"))</f>
        <v/>
      </c>
      <c r="M17" s="607"/>
      <c r="Y17" s="599"/>
      <c r="Z17" s="599"/>
      <c r="AA17" s="599" t="s">
        <v>194</v>
      </c>
      <c r="AB17" s="599">
        <v>250</v>
      </c>
      <c r="AC17" s="599">
        <v>200</v>
      </c>
      <c r="AD17" s="599">
        <v>160</v>
      </c>
      <c r="AE17" s="599">
        <v>140</v>
      </c>
      <c r="AF17" s="599">
        <v>120</v>
      </c>
      <c r="AG17" s="599">
        <v>110</v>
      </c>
      <c r="AH17" s="599">
        <v>100</v>
      </c>
      <c r="AI17" s="599">
        <v>90</v>
      </c>
      <c r="AJ17" s="599">
        <v>80</v>
      </c>
      <c r="AK17" s="599">
        <v>70</v>
      </c>
    </row>
    <row r="18" spans="1:37" x14ac:dyDescent="0.25">
      <c r="A18" s="521"/>
      <c r="B18" s="521"/>
      <c r="C18" s="521"/>
      <c r="D18" s="521"/>
      <c r="E18" s="521"/>
      <c r="F18" s="521"/>
      <c r="G18" s="521"/>
      <c r="H18" s="521"/>
      <c r="I18" s="521"/>
      <c r="J18" s="521"/>
      <c r="K18" s="521"/>
      <c r="L18" s="521"/>
      <c r="M18" s="521"/>
      <c r="Y18" s="599"/>
      <c r="Z18" s="599"/>
      <c r="AA18" s="599" t="s">
        <v>195</v>
      </c>
      <c r="AB18" s="599">
        <v>200</v>
      </c>
      <c r="AC18" s="599">
        <v>150</v>
      </c>
      <c r="AD18" s="599">
        <v>130</v>
      </c>
      <c r="AE18" s="599">
        <v>110</v>
      </c>
      <c r="AF18" s="599">
        <v>95</v>
      </c>
      <c r="AG18" s="599">
        <v>80</v>
      </c>
      <c r="AH18" s="599">
        <v>70</v>
      </c>
      <c r="AI18" s="599">
        <v>60</v>
      </c>
      <c r="AJ18" s="599">
        <v>55</v>
      </c>
      <c r="AK18" s="599">
        <v>50</v>
      </c>
    </row>
    <row r="19" spans="1:37" x14ac:dyDescent="0.25">
      <c r="A19" s="521"/>
      <c r="B19" s="521"/>
      <c r="C19" s="521"/>
      <c r="D19" s="521"/>
      <c r="E19" s="521"/>
      <c r="F19" s="521"/>
      <c r="G19" s="521"/>
      <c r="H19" s="521"/>
      <c r="I19" s="521"/>
      <c r="J19" s="521"/>
      <c r="K19" s="521"/>
      <c r="L19" s="521"/>
      <c r="M19" s="521"/>
      <c r="Y19" s="599"/>
      <c r="Z19" s="599"/>
      <c r="AA19" s="599" t="s">
        <v>196</v>
      </c>
      <c r="AB19" s="599">
        <v>150</v>
      </c>
      <c r="AC19" s="599">
        <v>120</v>
      </c>
      <c r="AD19" s="599">
        <v>100</v>
      </c>
      <c r="AE19" s="599">
        <v>80</v>
      </c>
      <c r="AF19" s="599">
        <v>70</v>
      </c>
      <c r="AG19" s="599">
        <v>60</v>
      </c>
      <c r="AH19" s="599">
        <v>55</v>
      </c>
      <c r="AI19" s="599">
        <v>50</v>
      </c>
      <c r="AJ19" s="599">
        <v>45</v>
      </c>
      <c r="AK19" s="599">
        <v>40</v>
      </c>
    </row>
    <row r="20" spans="1:37" x14ac:dyDescent="0.25">
      <c r="A20" s="521"/>
      <c r="B20" s="521"/>
      <c r="C20" s="521"/>
      <c r="D20" s="521"/>
      <c r="E20" s="521"/>
      <c r="F20" s="521"/>
      <c r="G20" s="521"/>
      <c r="H20" s="521"/>
      <c r="I20" s="521"/>
      <c r="J20" s="521"/>
      <c r="K20" s="521"/>
      <c r="L20" s="521"/>
      <c r="M20" s="521"/>
      <c r="Y20" s="599"/>
      <c r="Z20" s="599"/>
      <c r="AA20" s="599" t="s">
        <v>197</v>
      </c>
      <c r="AB20" s="599">
        <v>120</v>
      </c>
      <c r="AC20" s="599">
        <v>90</v>
      </c>
      <c r="AD20" s="599">
        <v>65</v>
      </c>
      <c r="AE20" s="599">
        <v>55</v>
      </c>
      <c r="AF20" s="599">
        <v>50</v>
      </c>
      <c r="AG20" s="599">
        <v>45</v>
      </c>
      <c r="AH20" s="599">
        <v>40</v>
      </c>
      <c r="AI20" s="599">
        <v>35</v>
      </c>
      <c r="AJ20" s="599">
        <v>25</v>
      </c>
      <c r="AK20" s="599">
        <v>20</v>
      </c>
    </row>
    <row r="21" spans="1:37" x14ac:dyDescent="0.25">
      <c r="A21" s="521"/>
      <c r="B21" s="521"/>
      <c r="C21" s="521"/>
      <c r="D21" s="521"/>
      <c r="E21" s="521"/>
      <c r="F21" s="521"/>
      <c r="G21" s="521"/>
      <c r="H21" s="521"/>
      <c r="I21" s="521"/>
      <c r="J21" s="521"/>
      <c r="K21" s="521"/>
      <c r="L21" s="521"/>
      <c r="M21" s="521"/>
      <c r="Y21" s="599"/>
      <c r="Z21" s="599"/>
      <c r="AA21" s="599" t="s">
        <v>198</v>
      </c>
      <c r="AB21" s="599">
        <v>90</v>
      </c>
      <c r="AC21" s="599">
        <v>60</v>
      </c>
      <c r="AD21" s="599">
        <v>45</v>
      </c>
      <c r="AE21" s="599">
        <v>34</v>
      </c>
      <c r="AF21" s="599">
        <v>27</v>
      </c>
      <c r="AG21" s="599">
        <v>22</v>
      </c>
      <c r="AH21" s="599">
        <v>18</v>
      </c>
      <c r="AI21" s="599">
        <v>15</v>
      </c>
      <c r="AJ21" s="599">
        <v>12</v>
      </c>
      <c r="AK21" s="599">
        <v>9</v>
      </c>
    </row>
    <row r="22" spans="1:37" ht="18.75" customHeight="1" x14ac:dyDescent="0.25">
      <c r="A22" s="521"/>
      <c r="B22" s="768"/>
      <c r="C22" s="768"/>
      <c r="D22" s="766" t="str">
        <f>E7</f>
        <v/>
      </c>
      <c r="E22" s="766"/>
      <c r="F22" s="766" t="str">
        <f>E9</f>
        <v/>
      </c>
      <c r="G22" s="766"/>
      <c r="H22" s="766" t="str">
        <f>E11</f>
        <v/>
      </c>
      <c r="I22" s="766"/>
      <c r="J22" s="521"/>
      <c r="K22" s="521"/>
      <c r="L22" s="521"/>
      <c r="M22" s="584" t="s">
        <v>168</v>
      </c>
      <c r="Y22" s="599"/>
      <c r="Z22" s="599"/>
      <c r="AA22" s="599" t="s">
        <v>199</v>
      </c>
      <c r="AB22" s="599">
        <v>60</v>
      </c>
      <c r="AC22" s="599">
        <v>40</v>
      </c>
      <c r="AD22" s="599">
        <v>30</v>
      </c>
      <c r="AE22" s="599">
        <v>20</v>
      </c>
      <c r="AF22" s="599">
        <v>18</v>
      </c>
      <c r="AG22" s="599">
        <v>15</v>
      </c>
      <c r="AH22" s="599">
        <v>12</v>
      </c>
      <c r="AI22" s="599">
        <v>10</v>
      </c>
      <c r="AJ22" s="599">
        <v>8</v>
      </c>
      <c r="AK22" s="599">
        <v>6</v>
      </c>
    </row>
    <row r="23" spans="1:37" ht="18.75" customHeight="1" x14ac:dyDescent="0.25">
      <c r="A23" s="582" t="s">
        <v>164</v>
      </c>
      <c r="B23" s="764" t="str">
        <f>E7</f>
        <v/>
      </c>
      <c r="C23" s="764"/>
      <c r="D23" s="767"/>
      <c r="E23" s="767"/>
      <c r="F23" s="765"/>
      <c r="G23" s="765"/>
      <c r="H23" s="765"/>
      <c r="I23" s="765"/>
      <c r="J23" s="521"/>
      <c r="K23" s="521"/>
      <c r="L23" s="521"/>
      <c r="M23" s="585"/>
      <c r="Y23" s="599"/>
      <c r="Z23" s="599"/>
      <c r="AA23" s="599" t="s">
        <v>200</v>
      </c>
      <c r="AB23" s="599">
        <v>40</v>
      </c>
      <c r="AC23" s="599">
        <v>25</v>
      </c>
      <c r="AD23" s="599">
        <v>18</v>
      </c>
      <c r="AE23" s="599">
        <v>13</v>
      </c>
      <c r="AF23" s="599">
        <v>8</v>
      </c>
      <c r="AG23" s="599">
        <v>7</v>
      </c>
      <c r="AH23" s="599">
        <v>6</v>
      </c>
      <c r="AI23" s="599">
        <v>5</v>
      </c>
      <c r="AJ23" s="599">
        <v>4</v>
      </c>
      <c r="AK23" s="599">
        <v>3</v>
      </c>
    </row>
    <row r="24" spans="1:37" ht="18.75" customHeight="1" x14ac:dyDescent="0.25">
      <c r="A24" s="582" t="s">
        <v>165</v>
      </c>
      <c r="B24" s="764" t="str">
        <f>E9</f>
        <v/>
      </c>
      <c r="C24" s="764"/>
      <c r="D24" s="765"/>
      <c r="E24" s="765"/>
      <c r="F24" s="767"/>
      <c r="G24" s="767"/>
      <c r="H24" s="765"/>
      <c r="I24" s="765"/>
      <c r="J24" s="521"/>
      <c r="K24" s="521"/>
      <c r="L24" s="521"/>
      <c r="M24" s="585"/>
      <c r="Y24" s="599"/>
      <c r="Z24" s="599"/>
      <c r="AA24" s="599" t="s">
        <v>201</v>
      </c>
      <c r="AB24" s="599">
        <v>25</v>
      </c>
      <c r="AC24" s="599">
        <v>15</v>
      </c>
      <c r="AD24" s="599">
        <v>13</v>
      </c>
      <c r="AE24" s="599">
        <v>7</v>
      </c>
      <c r="AF24" s="599">
        <v>6</v>
      </c>
      <c r="AG24" s="599">
        <v>5</v>
      </c>
      <c r="AH24" s="599">
        <v>4</v>
      </c>
      <c r="AI24" s="599">
        <v>3</v>
      </c>
      <c r="AJ24" s="599">
        <v>2</v>
      </c>
      <c r="AK24" s="599">
        <v>1</v>
      </c>
    </row>
    <row r="25" spans="1:37" ht="18.75" customHeight="1" x14ac:dyDescent="0.25">
      <c r="A25" s="582" t="s">
        <v>166</v>
      </c>
      <c r="B25" s="764" t="str">
        <f>E11</f>
        <v/>
      </c>
      <c r="C25" s="764"/>
      <c r="D25" s="765"/>
      <c r="E25" s="765"/>
      <c r="F25" s="765"/>
      <c r="G25" s="765"/>
      <c r="H25" s="767"/>
      <c r="I25" s="767"/>
      <c r="J25" s="521"/>
      <c r="K25" s="521"/>
      <c r="L25" s="521"/>
      <c r="M25" s="585"/>
      <c r="Y25" s="599"/>
      <c r="Z25" s="599"/>
      <c r="AA25" s="599" t="s">
        <v>206</v>
      </c>
      <c r="AB25" s="599">
        <v>15</v>
      </c>
      <c r="AC25" s="599">
        <v>10</v>
      </c>
      <c r="AD25" s="599">
        <v>8</v>
      </c>
      <c r="AE25" s="599">
        <v>4</v>
      </c>
      <c r="AF25" s="599">
        <v>3</v>
      </c>
      <c r="AG25" s="599">
        <v>2</v>
      </c>
      <c r="AH25" s="599">
        <v>1</v>
      </c>
      <c r="AI25" s="599">
        <v>0</v>
      </c>
      <c r="AJ25" s="599">
        <v>0</v>
      </c>
      <c r="AK25" s="599">
        <v>0</v>
      </c>
    </row>
    <row r="26" spans="1:37" x14ac:dyDescent="0.25">
      <c r="A26" s="521"/>
      <c r="B26" s="521"/>
      <c r="C26" s="521"/>
      <c r="D26" s="521"/>
      <c r="E26" s="521"/>
      <c r="F26" s="521"/>
      <c r="G26" s="521"/>
      <c r="H26" s="521"/>
      <c r="I26" s="521"/>
      <c r="J26" s="521"/>
      <c r="K26" s="521"/>
      <c r="L26" s="521"/>
      <c r="M26" s="586"/>
      <c r="Y26" s="599"/>
      <c r="Z26" s="599"/>
      <c r="AA26" s="599" t="s">
        <v>202</v>
      </c>
      <c r="AB26" s="599">
        <v>10</v>
      </c>
      <c r="AC26" s="599">
        <v>6</v>
      </c>
      <c r="AD26" s="599">
        <v>4</v>
      </c>
      <c r="AE26" s="599">
        <v>2</v>
      </c>
      <c r="AF26" s="599">
        <v>1</v>
      </c>
      <c r="AG26" s="599">
        <v>0</v>
      </c>
      <c r="AH26" s="599">
        <v>0</v>
      </c>
      <c r="AI26" s="599">
        <v>0</v>
      </c>
      <c r="AJ26" s="599">
        <v>0</v>
      </c>
      <c r="AK26" s="599">
        <v>0</v>
      </c>
    </row>
    <row r="27" spans="1:37" ht="18.75" customHeight="1" x14ac:dyDescent="0.25">
      <c r="A27" s="521"/>
      <c r="B27" s="768"/>
      <c r="C27" s="768"/>
      <c r="D27" s="766" t="str">
        <f>E13</f>
        <v/>
      </c>
      <c r="E27" s="766"/>
      <c r="F27" s="766" t="str">
        <f>E15</f>
        <v/>
      </c>
      <c r="G27" s="766"/>
      <c r="H27" s="766" t="str">
        <f>E17</f>
        <v/>
      </c>
      <c r="I27" s="766"/>
      <c r="J27" s="521"/>
      <c r="K27" s="521"/>
      <c r="L27" s="521"/>
      <c r="M27" s="586"/>
      <c r="Y27" s="599"/>
      <c r="Z27" s="599"/>
      <c r="AA27" s="599" t="s">
        <v>203</v>
      </c>
      <c r="AB27" s="599">
        <v>3</v>
      </c>
      <c r="AC27" s="599">
        <v>2</v>
      </c>
      <c r="AD27" s="599">
        <v>1</v>
      </c>
      <c r="AE27" s="599">
        <v>0</v>
      </c>
      <c r="AF27" s="599">
        <v>0</v>
      </c>
      <c r="AG27" s="599">
        <v>0</v>
      </c>
      <c r="AH27" s="599">
        <v>0</v>
      </c>
      <c r="AI27" s="599">
        <v>0</v>
      </c>
      <c r="AJ27" s="599">
        <v>0</v>
      </c>
      <c r="AK27" s="599">
        <v>0</v>
      </c>
    </row>
    <row r="28" spans="1:37" ht="18.75" customHeight="1" x14ac:dyDescent="0.25">
      <c r="A28" s="582" t="s">
        <v>171</v>
      </c>
      <c r="B28" s="764" t="str">
        <f>E13</f>
        <v/>
      </c>
      <c r="C28" s="764"/>
      <c r="D28" s="767"/>
      <c r="E28" s="767"/>
      <c r="F28" s="765"/>
      <c r="G28" s="765"/>
      <c r="H28" s="765"/>
      <c r="I28" s="765"/>
      <c r="J28" s="521"/>
      <c r="K28" s="521"/>
      <c r="L28" s="521"/>
      <c r="M28" s="585"/>
    </row>
    <row r="29" spans="1:37" ht="18.75" customHeight="1" x14ac:dyDescent="0.25">
      <c r="A29" s="582" t="s">
        <v>172</v>
      </c>
      <c r="B29" s="764" t="str">
        <f>E15</f>
        <v/>
      </c>
      <c r="C29" s="764"/>
      <c r="D29" s="765"/>
      <c r="E29" s="765"/>
      <c r="F29" s="767"/>
      <c r="G29" s="767"/>
      <c r="H29" s="765"/>
      <c r="I29" s="765"/>
      <c r="J29" s="521"/>
      <c r="K29" s="521"/>
      <c r="L29" s="521"/>
      <c r="M29" s="585"/>
    </row>
    <row r="30" spans="1:37" ht="18.75" customHeight="1" x14ac:dyDescent="0.25">
      <c r="A30" s="582" t="s">
        <v>173</v>
      </c>
      <c r="B30" s="764" t="str">
        <f>E17</f>
        <v/>
      </c>
      <c r="C30" s="764"/>
      <c r="D30" s="765"/>
      <c r="E30" s="765"/>
      <c r="F30" s="765"/>
      <c r="G30" s="765"/>
      <c r="H30" s="767"/>
      <c r="I30" s="767"/>
      <c r="J30" s="521"/>
      <c r="K30" s="521"/>
      <c r="L30" s="521"/>
      <c r="M30" s="585"/>
    </row>
    <row r="31" spans="1:37" x14ac:dyDescent="0.25">
      <c r="A31" s="521"/>
      <c r="B31" s="521"/>
      <c r="C31" s="521"/>
      <c r="D31" s="521"/>
      <c r="E31" s="521"/>
      <c r="F31" s="521"/>
      <c r="G31" s="521"/>
      <c r="H31" s="521"/>
      <c r="I31" s="521"/>
      <c r="J31" s="521"/>
      <c r="K31" s="521"/>
      <c r="L31" s="521"/>
      <c r="M31" s="521"/>
    </row>
    <row r="32" spans="1:37" x14ac:dyDescent="0.25">
      <c r="A32" s="521" t="s">
        <v>129</v>
      </c>
      <c r="B32" s="521"/>
      <c r="C32" s="761" t="str">
        <f>IF(M23=1,B23,IF(M24=1,B24,IF(M25=1,B25,"")))</f>
        <v/>
      </c>
      <c r="D32" s="761"/>
      <c r="E32" s="552" t="s">
        <v>175</v>
      </c>
      <c r="F32" s="761" t="str">
        <f>IF(M28=1,B28,IF(M29=1,B29,IF(M30=1,B30,"")))</f>
        <v/>
      </c>
      <c r="G32" s="761"/>
      <c r="H32" s="521"/>
      <c r="I32" s="499"/>
      <c r="J32" s="521"/>
      <c r="K32" s="521"/>
      <c r="L32" s="521"/>
      <c r="M32" s="521"/>
    </row>
    <row r="33" spans="1:18" x14ac:dyDescent="0.25">
      <c r="A33" s="521"/>
      <c r="B33" s="521"/>
      <c r="C33" s="521"/>
      <c r="D33" s="521"/>
      <c r="E33" s="521"/>
      <c r="F33" s="552"/>
      <c r="G33" s="552"/>
      <c r="H33" s="521"/>
      <c r="I33" s="521"/>
      <c r="J33" s="521"/>
      <c r="K33" s="521"/>
      <c r="L33" s="521"/>
      <c r="M33" s="521"/>
    </row>
    <row r="34" spans="1:18" x14ac:dyDescent="0.25">
      <c r="A34" s="521" t="s">
        <v>174</v>
      </c>
      <c r="B34" s="521"/>
      <c r="C34" s="761" t="str">
        <f>IF(M23=2,B23,IF(M24=2,B24,IF(M25=2,B25,"")))</f>
        <v/>
      </c>
      <c r="D34" s="761"/>
      <c r="E34" s="552" t="s">
        <v>175</v>
      </c>
      <c r="F34" s="761" t="str">
        <f>IF(M28=2,B28,IF(M29=2,B29,IF(M30=2,B30,"")))</f>
        <v/>
      </c>
      <c r="G34" s="761"/>
      <c r="H34" s="521"/>
      <c r="I34" s="499"/>
      <c r="J34" s="521"/>
      <c r="K34" s="521"/>
      <c r="L34" s="521"/>
      <c r="M34" s="521"/>
    </row>
    <row r="35" spans="1:18" x14ac:dyDescent="0.25">
      <c r="A35" s="521"/>
      <c r="B35" s="521"/>
      <c r="C35" s="552"/>
      <c r="D35" s="552"/>
      <c r="E35" s="552"/>
      <c r="F35" s="552"/>
      <c r="G35" s="552"/>
      <c r="H35" s="521"/>
      <c r="I35" s="521"/>
      <c r="J35" s="521"/>
      <c r="K35" s="521"/>
      <c r="L35" s="521"/>
      <c r="M35" s="521"/>
    </row>
    <row r="36" spans="1:18" x14ac:dyDescent="0.25">
      <c r="A36" s="521" t="s">
        <v>176</v>
      </c>
      <c r="B36" s="521"/>
      <c r="C36" s="761" t="str">
        <f>IF(M23=3,B23,IF(M24=3,B24,IF(M25=3,B25,"")))</f>
        <v/>
      </c>
      <c r="D36" s="761"/>
      <c r="E36" s="552" t="s">
        <v>175</v>
      </c>
      <c r="F36" s="761" t="str">
        <f>IF(M28=3,B28,IF(M29=3,B29,IF(M30=3,B30,"")))</f>
        <v/>
      </c>
      <c r="G36" s="761"/>
      <c r="H36" s="521"/>
      <c r="I36" s="499"/>
      <c r="J36" s="521"/>
      <c r="K36" s="521"/>
      <c r="L36" s="521"/>
      <c r="M36" s="521"/>
    </row>
    <row r="37" spans="1:18" x14ac:dyDescent="0.25">
      <c r="A37" s="521"/>
      <c r="B37" s="521"/>
      <c r="C37" s="521"/>
      <c r="D37" s="521"/>
      <c r="E37" s="521"/>
      <c r="F37" s="521"/>
      <c r="G37" s="521"/>
      <c r="H37" s="521"/>
      <c r="I37" s="521"/>
      <c r="J37" s="521"/>
      <c r="K37" s="521"/>
      <c r="L37" s="521"/>
      <c r="M37" s="521"/>
    </row>
    <row r="38" spans="1:18" x14ac:dyDescent="0.25">
      <c r="A38" s="521"/>
      <c r="B38" s="521"/>
      <c r="C38" s="521"/>
      <c r="D38" s="521"/>
      <c r="E38" s="521"/>
      <c r="F38" s="521"/>
      <c r="G38" s="521"/>
      <c r="H38" s="521"/>
      <c r="I38" s="521"/>
      <c r="J38" s="521"/>
      <c r="K38" s="521"/>
      <c r="L38" s="499"/>
      <c r="M38" s="521"/>
    </row>
    <row r="39" spans="1:18" x14ac:dyDescent="0.25">
      <c r="A39" s="205" t="s">
        <v>105</v>
      </c>
      <c r="B39" s="206"/>
      <c r="C39" s="419"/>
      <c r="D39" s="558" t="s">
        <v>6</v>
      </c>
      <c r="E39" s="559" t="s">
        <v>107</v>
      </c>
      <c r="F39" s="573"/>
      <c r="G39" s="558" t="s">
        <v>6</v>
      </c>
      <c r="H39" s="559" t="s">
        <v>125</v>
      </c>
      <c r="I39" s="359"/>
      <c r="J39" s="559" t="s">
        <v>126</v>
      </c>
      <c r="K39" s="358" t="s">
        <v>127</v>
      </c>
      <c r="L39" s="37"/>
      <c r="M39" s="573"/>
      <c r="P39" s="554"/>
      <c r="Q39" s="554"/>
      <c r="R39" s="555"/>
    </row>
    <row r="40" spans="1:18" x14ac:dyDescent="0.25">
      <c r="A40" s="532" t="s">
        <v>106</v>
      </c>
      <c r="B40" s="533"/>
      <c r="C40" s="535"/>
      <c r="D40" s="560">
        <v>1</v>
      </c>
      <c r="E40" s="762" t="str">
        <f>IF(D40&gt;$R$47,,UPPER(VLOOKUP(D40,'1MD ELO (4)'!$A$7:$Q$134,2)))</f>
        <v/>
      </c>
      <c r="F40" s="762"/>
      <c r="G40" s="567" t="s">
        <v>7</v>
      </c>
      <c r="H40" s="533"/>
      <c r="I40" s="561"/>
      <c r="J40" s="568"/>
      <c r="K40" s="527" t="s">
        <v>111</v>
      </c>
      <c r="L40" s="574"/>
      <c r="M40" s="562"/>
      <c r="P40" s="556"/>
      <c r="Q40" s="556"/>
      <c r="R40" s="223"/>
    </row>
    <row r="41" spans="1:18" x14ac:dyDescent="0.25">
      <c r="A41" s="536" t="s">
        <v>124</v>
      </c>
      <c r="B41" s="330"/>
      <c r="C41" s="538"/>
      <c r="D41" s="563">
        <v>2</v>
      </c>
      <c r="E41" s="763" t="str">
        <f>IF(D41&gt;$R$47,,UPPER(VLOOKUP(D41,'1MD ELO (4)'!$A$7:$Q$134,2)))</f>
        <v/>
      </c>
      <c r="F41" s="763"/>
      <c r="G41" s="569" t="s">
        <v>8</v>
      </c>
      <c r="H41" s="89"/>
      <c r="I41" s="525"/>
      <c r="J41" s="90"/>
      <c r="K41" s="571"/>
      <c r="L41" s="499"/>
      <c r="M41" s="566"/>
      <c r="P41" s="223"/>
      <c r="Q41" s="217"/>
      <c r="R41" s="223"/>
    </row>
    <row r="42" spans="1:18" x14ac:dyDescent="0.25">
      <c r="A42" s="374"/>
      <c r="B42" s="375"/>
      <c r="C42" s="376"/>
      <c r="D42" s="563"/>
      <c r="E42" s="91"/>
      <c r="F42" s="521"/>
      <c r="G42" s="569" t="s">
        <v>9</v>
      </c>
      <c r="H42" s="89"/>
      <c r="I42" s="525"/>
      <c r="J42" s="90"/>
      <c r="K42" s="527" t="s">
        <v>112</v>
      </c>
      <c r="L42" s="574"/>
      <c r="M42" s="562"/>
      <c r="P42" s="556"/>
      <c r="Q42" s="556"/>
      <c r="R42" s="223"/>
    </row>
    <row r="43" spans="1:18" x14ac:dyDescent="0.25">
      <c r="A43" s="234"/>
      <c r="B43" s="146"/>
      <c r="C43" s="235"/>
      <c r="D43" s="563"/>
      <c r="E43" s="91"/>
      <c r="F43" s="521"/>
      <c r="G43" s="569" t="s">
        <v>10</v>
      </c>
      <c r="H43" s="89"/>
      <c r="I43" s="525"/>
      <c r="J43" s="90"/>
      <c r="K43" s="572"/>
      <c r="L43" s="521"/>
      <c r="M43" s="564"/>
      <c r="P43" s="223"/>
      <c r="Q43" s="217"/>
      <c r="R43" s="223"/>
    </row>
    <row r="44" spans="1:18" x14ac:dyDescent="0.25">
      <c r="A44" s="361"/>
      <c r="B44" s="377"/>
      <c r="C44" s="418"/>
      <c r="D44" s="563"/>
      <c r="E44" s="91"/>
      <c r="F44" s="521"/>
      <c r="G44" s="569" t="s">
        <v>11</v>
      </c>
      <c r="H44" s="89"/>
      <c r="I44" s="525"/>
      <c r="J44" s="90"/>
      <c r="K44" s="536"/>
      <c r="L44" s="499"/>
      <c r="M44" s="566"/>
      <c r="P44" s="223"/>
      <c r="Q44" s="217"/>
      <c r="R44" s="223"/>
    </row>
    <row r="45" spans="1:18" x14ac:dyDescent="0.25">
      <c r="A45" s="362"/>
      <c r="B45" s="24"/>
      <c r="C45" s="235"/>
      <c r="D45" s="563"/>
      <c r="E45" s="91"/>
      <c r="F45" s="521"/>
      <c r="G45" s="569" t="s">
        <v>12</v>
      </c>
      <c r="H45" s="89"/>
      <c r="I45" s="525"/>
      <c r="J45" s="90"/>
      <c r="K45" s="527" t="s">
        <v>92</v>
      </c>
      <c r="L45" s="574"/>
      <c r="M45" s="562"/>
      <c r="P45" s="556"/>
      <c r="Q45" s="556"/>
      <c r="R45" s="223"/>
    </row>
    <row r="46" spans="1:18" x14ac:dyDescent="0.25">
      <c r="A46" s="362"/>
      <c r="B46" s="24"/>
      <c r="C46" s="372"/>
      <c r="D46" s="563"/>
      <c r="E46" s="91"/>
      <c r="F46" s="521"/>
      <c r="G46" s="569" t="s">
        <v>13</v>
      </c>
      <c r="H46" s="89"/>
      <c r="I46" s="525"/>
      <c r="J46" s="90"/>
      <c r="K46" s="572"/>
      <c r="L46" s="521"/>
      <c r="M46" s="564"/>
      <c r="P46" s="223"/>
      <c r="Q46" s="217"/>
      <c r="R46" s="223"/>
    </row>
    <row r="47" spans="1:18" x14ac:dyDescent="0.25">
      <c r="A47" s="363"/>
      <c r="B47" s="360"/>
      <c r="C47" s="373"/>
      <c r="D47" s="565"/>
      <c r="E47" s="237"/>
      <c r="F47" s="499"/>
      <c r="G47" s="570" t="s">
        <v>14</v>
      </c>
      <c r="H47" s="330"/>
      <c r="I47" s="529"/>
      <c r="J47" s="239"/>
      <c r="K47" s="536" t="str">
        <f>L4</f>
        <v>Kovács Zoltán</v>
      </c>
      <c r="L47" s="499"/>
      <c r="M47" s="566"/>
      <c r="P47" s="223"/>
      <c r="Q47" s="217"/>
      <c r="R47" s="557">
        <f>MIN(4,'1MD ELO (4)'!Q5)</f>
        <v>4</v>
      </c>
    </row>
  </sheetData>
  <mergeCells count="42">
    <mergeCell ref="E40:F40"/>
    <mergeCell ref="E41:F41"/>
    <mergeCell ref="C32:D32"/>
    <mergeCell ref="F32:G32"/>
    <mergeCell ref="C34:D34"/>
    <mergeCell ref="F34:G34"/>
    <mergeCell ref="C36:D36"/>
    <mergeCell ref="F36:G36"/>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4:C24"/>
    <mergeCell ref="D24:E24"/>
    <mergeCell ref="F24:G24"/>
    <mergeCell ref="H24:I24"/>
    <mergeCell ref="B25:C25"/>
    <mergeCell ref="D25:E25"/>
    <mergeCell ref="F25:G25"/>
    <mergeCell ref="H25:I25"/>
    <mergeCell ref="H22:I22"/>
    <mergeCell ref="B23:C23"/>
    <mergeCell ref="D23:E23"/>
    <mergeCell ref="F23:G23"/>
    <mergeCell ref="H23:I23"/>
    <mergeCell ref="A1:F1"/>
    <mergeCell ref="A4:C4"/>
    <mergeCell ref="B22:C22"/>
    <mergeCell ref="D22:E22"/>
    <mergeCell ref="F22:G22"/>
  </mergeCells>
  <conditionalFormatting sqref="E7 E9 E11 E13 E15 E17">
    <cfRule type="cellIs" dxfId="271" priority="1" stopIfTrue="1" operator="equal">
      <formula>"Bye"</formula>
    </cfRule>
  </conditionalFormatting>
  <conditionalFormatting sqref="R47">
    <cfRule type="expression" dxfId="270"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8EA89-A4C8-44C4-9E1C-1A17B490D091}">
  <sheetPr codeName="Munka38">
    <tabColor indexed="11"/>
  </sheetPr>
  <dimension ref="A1:AK49"/>
  <sheetViews>
    <sheetView workbookViewId="0">
      <selection activeCell="O19" sqref="O19"/>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769" t="str">
        <f>Altalanos!$A$6</f>
        <v>Diákolimpiai Döntő</v>
      </c>
      <c r="B1" s="769"/>
      <c r="C1" s="769"/>
      <c r="D1" s="769"/>
      <c r="E1" s="769"/>
      <c r="F1" s="769"/>
      <c r="G1" s="470"/>
      <c r="H1" s="473" t="s">
        <v>123</v>
      </c>
      <c r="I1" s="471"/>
      <c r="J1" s="472"/>
      <c r="L1" s="474"/>
      <c r="M1" s="475"/>
      <c r="N1" s="136"/>
      <c r="O1" s="136" t="s">
        <v>71</v>
      </c>
      <c r="P1" s="136"/>
      <c r="Q1" s="135"/>
      <c r="R1" s="136"/>
      <c r="AB1" s="605" t="e">
        <f>IF(Y5=1,CONCATENATE(VLOOKUP(Y3,AA16:AH27,2)),CONCATENATE(VLOOKUP(Y3,AA2:AK13,2)))</f>
        <v>#N/A</v>
      </c>
      <c r="AC1" s="605" t="e">
        <f>IF(Y5=1,CONCATENATE(VLOOKUP(Y3,AA16:AK27,3)),CONCATENATE(VLOOKUP(Y3,AA2:AK13,3)))</f>
        <v>#N/A</v>
      </c>
      <c r="AD1" s="605" t="e">
        <f>IF(Y5=1,CONCATENATE(VLOOKUP(Y3,AA16:AK27,4)),CONCATENATE(VLOOKUP(Y3,AA2:AK13,4)))</f>
        <v>#N/A</v>
      </c>
      <c r="AE1" s="605" t="e">
        <f>IF(Y5=1,CONCATENATE(VLOOKUP(Y3,AA16:AK27,5)),CONCATENATE(VLOOKUP(Y3,AA2:AK13,5)))</f>
        <v>#N/A</v>
      </c>
      <c r="AF1" s="605" t="e">
        <f>IF(Y5=1,CONCATENATE(VLOOKUP(Y3,AA16:AK27,6)),CONCATENATE(VLOOKUP(Y3,AA2:AK13,6)))</f>
        <v>#N/A</v>
      </c>
      <c r="AG1" s="605" t="e">
        <f>IF(Y5=1,CONCATENATE(VLOOKUP(Y3,AA16:AK27,7)),CONCATENATE(VLOOKUP(Y3,AA2:AK13,7)))</f>
        <v>#N/A</v>
      </c>
      <c r="AH1" s="605" t="e">
        <f>IF(Y5=1,CONCATENATE(VLOOKUP(Y3,AA16:AK27,8)),CONCATENATE(VLOOKUP(Y3,AA2:AK13,8)))</f>
        <v>#N/A</v>
      </c>
      <c r="AI1" s="605" t="e">
        <f>IF(Y5=1,CONCATENATE(VLOOKUP(Y3,AA16:AK27,9)),CONCATENATE(VLOOKUP(Y3,AA2:AK13,9)))</f>
        <v>#N/A</v>
      </c>
      <c r="AJ1" s="605" t="e">
        <f>IF(Y5=1,CONCATENATE(VLOOKUP(Y3,AA16:AK27,10)),CONCATENATE(VLOOKUP(Y3,AA2:AK13,10)))</f>
        <v>#N/A</v>
      </c>
      <c r="AK1" s="605" t="e">
        <f>IF(Y5=1,CONCATENATE(VLOOKUP(Y3,AA16:AK27,11)),CONCATENATE(VLOOKUP(Y3,AA2:AK13,11)))</f>
        <v>#N/A</v>
      </c>
    </row>
    <row r="2" spans="1:37" x14ac:dyDescent="0.25">
      <c r="A2" s="476" t="s">
        <v>122</v>
      </c>
      <c r="B2" s="477"/>
      <c r="C2" s="477"/>
      <c r="D2" s="477"/>
      <c r="E2" s="701">
        <f>Altalanos!$D$8</f>
        <v>0</v>
      </c>
      <c r="F2" s="477"/>
      <c r="G2" s="478"/>
      <c r="H2" s="479"/>
      <c r="I2" s="479"/>
      <c r="J2" s="480"/>
      <c r="K2" s="474"/>
      <c r="L2" s="474"/>
      <c r="M2" s="474"/>
      <c r="N2" s="138"/>
      <c r="O2" s="108"/>
      <c r="P2" s="138"/>
      <c r="Q2" s="108"/>
      <c r="R2" s="138"/>
      <c r="Y2" s="600"/>
      <c r="Z2" s="599"/>
      <c r="AA2" s="599" t="s">
        <v>164</v>
      </c>
      <c r="AB2" s="590">
        <v>150</v>
      </c>
      <c r="AC2" s="590">
        <v>120</v>
      </c>
      <c r="AD2" s="590">
        <v>100</v>
      </c>
      <c r="AE2" s="590">
        <v>80</v>
      </c>
      <c r="AF2" s="590">
        <v>70</v>
      </c>
      <c r="AG2" s="590">
        <v>60</v>
      </c>
      <c r="AH2" s="590">
        <v>55</v>
      </c>
      <c r="AI2" s="590">
        <v>50</v>
      </c>
      <c r="AJ2" s="590">
        <v>45</v>
      </c>
      <c r="AK2" s="590">
        <v>40</v>
      </c>
    </row>
    <row r="3" spans="1:37" x14ac:dyDescent="0.25">
      <c r="A3" s="54" t="s">
        <v>82</v>
      </c>
      <c r="B3" s="54"/>
      <c r="C3" s="54"/>
      <c r="D3" s="54"/>
      <c r="E3" s="54" t="s">
        <v>79</v>
      </c>
      <c r="F3" s="54"/>
      <c r="G3" s="54"/>
      <c r="H3" s="54" t="s">
        <v>87</v>
      </c>
      <c r="I3" s="54"/>
      <c r="J3" s="140"/>
      <c r="K3" s="54"/>
      <c r="L3" s="55" t="s">
        <v>88</v>
      </c>
      <c r="M3" s="54"/>
      <c r="N3" s="548"/>
      <c r="O3" s="547"/>
      <c r="P3" s="548"/>
      <c r="Q3" s="589" t="s">
        <v>178</v>
      </c>
      <c r="R3" s="590" t="s">
        <v>184</v>
      </c>
      <c r="S3" s="590" t="s">
        <v>179</v>
      </c>
      <c r="Y3" s="599">
        <f>IF(H4="OB","A",IF(H4="IX","W",H4))</f>
        <v>0</v>
      </c>
      <c r="Z3" s="599"/>
      <c r="AA3" s="599" t="s">
        <v>194</v>
      </c>
      <c r="AB3" s="590">
        <v>120</v>
      </c>
      <c r="AC3" s="590">
        <v>90</v>
      </c>
      <c r="AD3" s="590">
        <v>65</v>
      </c>
      <c r="AE3" s="590">
        <v>55</v>
      </c>
      <c r="AF3" s="590">
        <v>50</v>
      </c>
      <c r="AG3" s="590">
        <v>45</v>
      </c>
      <c r="AH3" s="590">
        <v>40</v>
      </c>
      <c r="AI3" s="590">
        <v>35</v>
      </c>
      <c r="AJ3" s="590">
        <v>25</v>
      </c>
      <c r="AK3" s="590">
        <v>20</v>
      </c>
    </row>
    <row r="4" spans="1:37" ht="13.8" thickBot="1" x14ac:dyDescent="0.3">
      <c r="A4" s="770" t="str">
        <f>Altalanos!$A$10</f>
        <v xml:space="preserve">2026. május 7. </v>
      </c>
      <c r="B4" s="770"/>
      <c r="C4" s="770"/>
      <c r="D4" s="481"/>
      <c r="E4" s="482" t="str">
        <f>Altalanos!$C$10</f>
        <v>Gyula</v>
      </c>
      <c r="F4" s="482"/>
      <c r="G4" s="482"/>
      <c r="H4" s="485"/>
      <c r="I4" s="482"/>
      <c r="J4" s="484"/>
      <c r="K4" s="485"/>
      <c r="L4" s="487" t="str">
        <f>Altalanos!$E$10</f>
        <v>Kovács Zoltán</v>
      </c>
      <c r="M4" s="485"/>
      <c r="N4" s="550"/>
      <c r="O4" s="551"/>
      <c r="P4" s="550"/>
      <c r="Q4" s="591" t="s">
        <v>185</v>
      </c>
      <c r="R4" s="592" t="s">
        <v>180</v>
      </c>
      <c r="S4" s="592" t="s">
        <v>181</v>
      </c>
      <c r="Y4" s="599"/>
      <c r="Z4" s="599"/>
      <c r="AA4" s="599" t="s">
        <v>195</v>
      </c>
      <c r="AB4" s="590">
        <v>90</v>
      </c>
      <c r="AC4" s="590">
        <v>60</v>
      </c>
      <c r="AD4" s="590">
        <v>45</v>
      </c>
      <c r="AE4" s="590">
        <v>34</v>
      </c>
      <c r="AF4" s="590">
        <v>27</v>
      </c>
      <c r="AG4" s="590">
        <v>22</v>
      </c>
      <c r="AH4" s="590">
        <v>18</v>
      </c>
      <c r="AI4" s="590">
        <v>15</v>
      </c>
      <c r="AJ4" s="590">
        <v>12</v>
      </c>
      <c r="AK4" s="590">
        <v>9</v>
      </c>
    </row>
    <row r="5" spans="1:37" x14ac:dyDescent="0.25">
      <c r="A5" s="37"/>
      <c r="B5" s="37" t="s">
        <v>118</v>
      </c>
      <c r="C5" s="543" t="s">
        <v>162</v>
      </c>
      <c r="D5" s="37" t="s">
        <v>105</v>
      </c>
      <c r="E5" s="37" t="s">
        <v>167</v>
      </c>
      <c r="F5" s="37"/>
      <c r="G5" s="37" t="s">
        <v>86</v>
      </c>
      <c r="H5" s="37"/>
      <c r="I5" s="37" t="s">
        <v>90</v>
      </c>
      <c r="J5" s="37"/>
      <c r="K5" s="576" t="s">
        <v>168</v>
      </c>
      <c r="L5" s="576" t="s">
        <v>169</v>
      </c>
      <c r="M5" s="576" t="s">
        <v>170</v>
      </c>
      <c r="Q5" s="593" t="s">
        <v>186</v>
      </c>
      <c r="R5" s="594" t="s">
        <v>182</v>
      </c>
      <c r="S5" s="594" t="s">
        <v>183</v>
      </c>
      <c r="Y5" s="599">
        <f>IF(OR(Altalanos!$A$8="F1",Altalanos!$A$8="F2",Altalanos!$A$8="N1",Altalanos!$A$8="N2"),1,2)</f>
        <v>2</v>
      </c>
      <c r="Z5" s="599"/>
      <c r="AA5" s="599" t="s">
        <v>196</v>
      </c>
      <c r="AB5" s="590">
        <v>60</v>
      </c>
      <c r="AC5" s="590">
        <v>40</v>
      </c>
      <c r="AD5" s="590">
        <v>30</v>
      </c>
      <c r="AE5" s="590">
        <v>20</v>
      </c>
      <c r="AF5" s="590">
        <v>18</v>
      </c>
      <c r="AG5" s="590">
        <v>15</v>
      </c>
      <c r="AH5" s="590">
        <v>12</v>
      </c>
      <c r="AI5" s="590">
        <v>10</v>
      </c>
      <c r="AJ5" s="590">
        <v>8</v>
      </c>
      <c r="AK5" s="590">
        <v>6</v>
      </c>
    </row>
    <row r="6" spans="1:37" x14ac:dyDescent="0.25">
      <c r="A6" s="521"/>
      <c r="B6" s="521"/>
      <c r="C6" s="575"/>
      <c r="D6" s="521"/>
      <c r="E6" s="521"/>
      <c r="F6" s="521"/>
      <c r="G6" s="521"/>
      <c r="H6" s="521"/>
      <c r="I6" s="521"/>
      <c r="J6" s="521"/>
      <c r="K6" s="521"/>
      <c r="L6" s="521"/>
      <c r="M6" s="521"/>
      <c r="Y6" s="599"/>
      <c r="Z6" s="599"/>
      <c r="AA6" s="599" t="s">
        <v>197</v>
      </c>
      <c r="AB6" s="590">
        <v>40</v>
      </c>
      <c r="AC6" s="590">
        <v>25</v>
      </c>
      <c r="AD6" s="590">
        <v>18</v>
      </c>
      <c r="AE6" s="590">
        <v>13</v>
      </c>
      <c r="AF6" s="590">
        <v>10</v>
      </c>
      <c r="AG6" s="590">
        <v>8</v>
      </c>
      <c r="AH6" s="590">
        <v>6</v>
      </c>
      <c r="AI6" s="590">
        <v>5</v>
      </c>
      <c r="AJ6" s="590">
        <v>4</v>
      </c>
      <c r="AK6" s="590">
        <v>3</v>
      </c>
    </row>
    <row r="7" spans="1:37" x14ac:dyDescent="0.25">
      <c r="A7" s="583" t="s">
        <v>164</v>
      </c>
      <c r="B7" s="595"/>
      <c r="C7" s="545" t="str">
        <f>IF($B7="","",VLOOKUP($B7,'1MD ELO (4)'!$A$7:$O$22,5))</f>
        <v/>
      </c>
      <c r="D7" s="545" t="str">
        <f>IF($B7="","",VLOOKUP($B7,'1MD ELO (4)'!$A$7:$O$22,15))</f>
        <v/>
      </c>
      <c r="E7" s="541" t="str">
        <f>UPPER(IF($B7="","",VLOOKUP($B7,'1MD ELO (4)'!$A$7:$O$22,2)))</f>
        <v/>
      </c>
      <c r="F7" s="544"/>
      <c r="G7" s="541" t="str">
        <f>IF($B7="","",VLOOKUP($B7,'1MD ELO (4)'!$A$7:$O$22,3))</f>
        <v/>
      </c>
      <c r="H7" s="544"/>
      <c r="I7" s="541" t="str">
        <f>IF($B7="","",VLOOKUP($B7,'1MD ELO (4)'!$A$7:$O$22,4))</f>
        <v/>
      </c>
      <c r="J7" s="521"/>
      <c r="K7" s="606"/>
      <c r="L7" s="601" t="str">
        <f>IF(K7="","",CONCATENATE(VLOOKUP($Y$3,$AB$1:$AK$1,K7)," pont"))</f>
        <v/>
      </c>
      <c r="M7" s="607"/>
      <c r="Q7" s="589" t="s">
        <v>178</v>
      </c>
      <c r="R7" s="685" t="s">
        <v>218</v>
      </c>
      <c r="S7" s="685" t="s">
        <v>220</v>
      </c>
      <c r="Y7" s="599"/>
      <c r="Z7" s="599"/>
      <c r="AA7" s="599" t="s">
        <v>198</v>
      </c>
      <c r="AB7" s="590">
        <v>25</v>
      </c>
      <c r="AC7" s="590">
        <v>15</v>
      </c>
      <c r="AD7" s="590">
        <v>13</v>
      </c>
      <c r="AE7" s="590">
        <v>8</v>
      </c>
      <c r="AF7" s="590">
        <v>6</v>
      </c>
      <c r="AG7" s="590">
        <v>4</v>
      </c>
      <c r="AH7" s="590">
        <v>3</v>
      </c>
      <c r="AI7" s="590">
        <v>2</v>
      </c>
      <c r="AJ7" s="590">
        <v>1</v>
      </c>
      <c r="AK7" s="590">
        <v>0</v>
      </c>
    </row>
    <row r="8" spans="1:37" x14ac:dyDescent="0.25">
      <c r="A8" s="552"/>
      <c r="B8" s="596"/>
      <c r="C8" s="553"/>
      <c r="D8" s="553"/>
      <c r="E8" s="553"/>
      <c r="F8" s="553"/>
      <c r="G8" s="553"/>
      <c r="H8" s="553"/>
      <c r="I8" s="553"/>
      <c r="J8" s="521"/>
      <c r="K8" s="552"/>
      <c r="L8" s="552"/>
      <c r="M8" s="608"/>
      <c r="Q8" s="591" t="s">
        <v>185</v>
      </c>
      <c r="R8" s="686" t="s">
        <v>219</v>
      </c>
      <c r="S8" s="686" t="s">
        <v>221</v>
      </c>
      <c r="Y8" s="599"/>
      <c r="Z8" s="599"/>
      <c r="AA8" s="599" t="s">
        <v>199</v>
      </c>
      <c r="AB8" s="590">
        <v>15</v>
      </c>
      <c r="AC8" s="590">
        <v>10</v>
      </c>
      <c r="AD8" s="590">
        <v>7</v>
      </c>
      <c r="AE8" s="590">
        <v>5</v>
      </c>
      <c r="AF8" s="590">
        <v>4</v>
      </c>
      <c r="AG8" s="590">
        <v>3</v>
      </c>
      <c r="AH8" s="590">
        <v>2</v>
      </c>
      <c r="AI8" s="590">
        <v>1</v>
      </c>
      <c r="AJ8" s="590">
        <v>0</v>
      </c>
      <c r="AK8" s="590">
        <v>0</v>
      </c>
    </row>
    <row r="9" spans="1:37" x14ac:dyDescent="0.25">
      <c r="A9" s="552" t="s">
        <v>165</v>
      </c>
      <c r="B9" s="597"/>
      <c r="C9" s="545" t="str">
        <f>IF($B9="","",VLOOKUP($B9,'1MD ELO (4)'!$A$7:$O$22,5))</f>
        <v/>
      </c>
      <c r="D9" s="545" t="str">
        <f>IF($B9="","",VLOOKUP($B9,'1MD ELO (4)'!$A$7:$O$22,15))</f>
        <v/>
      </c>
      <c r="E9" s="540" t="str">
        <f>UPPER(IF($B9="","",VLOOKUP($B9,'1MD ELO (4)'!$A$7:$O$22,2)))</f>
        <v/>
      </c>
      <c r="F9" s="546"/>
      <c r="G9" s="540" t="str">
        <f>IF($B9="","",VLOOKUP($B9,'1MD ELO (4)'!$A$7:$O$22,3))</f>
        <v/>
      </c>
      <c r="H9" s="546"/>
      <c r="I9" s="540" t="str">
        <f>IF($B9="","",VLOOKUP($B9,'1MD ELO (4)'!$A$7:$O$22,4))</f>
        <v/>
      </c>
      <c r="J9" s="521"/>
      <c r="K9" s="606"/>
      <c r="L9" s="601" t="str">
        <f>IF(K9="","",CONCATENATE(VLOOKUP($Y$3,$AB$1:$AK$1,K9)," pont"))</f>
        <v/>
      </c>
      <c r="M9" s="607"/>
      <c r="Q9" s="593" t="s">
        <v>186</v>
      </c>
      <c r="R9" s="687" t="s">
        <v>190</v>
      </c>
      <c r="S9" s="687" t="s">
        <v>222</v>
      </c>
      <c r="Y9" s="599"/>
      <c r="Z9" s="599"/>
      <c r="AA9" s="599" t="s">
        <v>200</v>
      </c>
      <c r="AB9" s="590">
        <v>10</v>
      </c>
      <c r="AC9" s="590">
        <v>6</v>
      </c>
      <c r="AD9" s="590">
        <v>4</v>
      </c>
      <c r="AE9" s="590">
        <v>2</v>
      </c>
      <c r="AF9" s="590">
        <v>1</v>
      </c>
      <c r="AG9" s="590">
        <v>0</v>
      </c>
      <c r="AH9" s="590">
        <v>0</v>
      </c>
      <c r="AI9" s="590">
        <v>0</v>
      </c>
      <c r="AJ9" s="590">
        <v>0</v>
      </c>
      <c r="AK9" s="590">
        <v>0</v>
      </c>
    </row>
    <row r="10" spans="1:37" x14ac:dyDescent="0.25">
      <c r="A10" s="552"/>
      <c r="B10" s="596"/>
      <c r="C10" s="553"/>
      <c r="D10" s="553"/>
      <c r="E10" s="553"/>
      <c r="F10" s="553"/>
      <c r="G10" s="553"/>
      <c r="H10" s="553"/>
      <c r="I10" s="553"/>
      <c r="J10" s="521"/>
      <c r="K10" s="552"/>
      <c r="L10" s="552"/>
      <c r="M10" s="608"/>
      <c r="Y10" s="599"/>
      <c r="Z10" s="599"/>
      <c r="AA10" s="599" t="s">
        <v>201</v>
      </c>
      <c r="AB10" s="590">
        <v>6</v>
      </c>
      <c r="AC10" s="590">
        <v>3</v>
      </c>
      <c r="AD10" s="590">
        <v>2</v>
      </c>
      <c r="AE10" s="590">
        <v>1</v>
      </c>
      <c r="AF10" s="590">
        <v>0</v>
      </c>
      <c r="AG10" s="590">
        <v>0</v>
      </c>
      <c r="AH10" s="590">
        <v>0</v>
      </c>
      <c r="AI10" s="590">
        <v>0</v>
      </c>
      <c r="AJ10" s="590">
        <v>0</v>
      </c>
      <c r="AK10" s="590">
        <v>0</v>
      </c>
    </row>
    <row r="11" spans="1:37" x14ac:dyDescent="0.25">
      <c r="A11" s="552" t="s">
        <v>166</v>
      </c>
      <c r="B11" s="597"/>
      <c r="C11" s="545" t="str">
        <f>IF($B11="","",VLOOKUP($B11,'1MD ELO (4)'!$A$7:$O$22,5))</f>
        <v/>
      </c>
      <c r="D11" s="545" t="str">
        <f>IF($B11="","",VLOOKUP($B11,'1MD ELO (4)'!$A$7:$O$22,15))</f>
        <v/>
      </c>
      <c r="E11" s="540" t="str">
        <f>UPPER(IF($B11="","",VLOOKUP($B11,'1MD ELO (4)'!$A$7:$O$22,2)))</f>
        <v/>
      </c>
      <c r="F11" s="546"/>
      <c r="G11" s="540" t="str">
        <f>IF($B11="","",VLOOKUP($B11,'1MD ELO (4)'!$A$7:$O$22,3))</f>
        <v/>
      </c>
      <c r="H11" s="546"/>
      <c r="I11" s="540" t="str">
        <f>IF($B11="","",VLOOKUP($B11,'1MD ELO (4)'!$A$7:$O$22,4))</f>
        <v/>
      </c>
      <c r="J11" s="521"/>
      <c r="K11" s="606"/>
      <c r="L11" s="601" t="str">
        <f>IF(K11="","",CONCATENATE(VLOOKUP($Y$3,$AB$1:$AK$1,K11)," pont"))</f>
        <v/>
      </c>
      <c r="M11" s="607"/>
      <c r="Y11" s="599"/>
      <c r="Z11" s="599"/>
      <c r="AA11" s="599" t="s">
        <v>206</v>
      </c>
      <c r="AB11" s="590">
        <v>3</v>
      </c>
      <c r="AC11" s="590">
        <v>2</v>
      </c>
      <c r="AD11" s="590">
        <v>1</v>
      </c>
      <c r="AE11" s="590">
        <v>0</v>
      </c>
      <c r="AF11" s="590">
        <v>0</v>
      </c>
      <c r="AG11" s="590">
        <v>0</v>
      </c>
      <c r="AH11" s="590">
        <v>0</v>
      </c>
      <c r="AI11" s="590">
        <v>0</v>
      </c>
      <c r="AJ11" s="590">
        <v>0</v>
      </c>
      <c r="AK11" s="590">
        <v>0</v>
      </c>
    </row>
    <row r="12" spans="1:37" x14ac:dyDescent="0.25">
      <c r="A12" s="521"/>
      <c r="B12" s="583"/>
      <c r="C12" s="575"/>
      <c r="D12" s="521"/>
      <c r="E12" s="521"/>
      <c r="F12" s="521"/>
      <c r="G12" s="521"/>
      <c r="H12" s="521"/>
      <c r="I12" s="521"/>
      <c r="J12" s="521"/>
      <c r="K12" s="575"/>
      <c r="L12" s="575"/>
      <c r="M12" s="608"/>
      <c r="Y12" s="599"/>
      <c r="Z12" s="599"/>
      <c r="AA12" s="599" t="s">
        <v>202</v>
      </c>
      <c r="AB12" s="604">
        <v>0</v>
      </c>
      <c r="AC12" s="604">
        <v>0</v>
      </c>
      <c r="AD12" s="604">
        <v>0</v>
      </c>
      <c r="AE12" s="604">
        <v>0</v>
      </c>
      <c r="AF12" s="604">
        <v>0</v>
      </c>
      <c r="AG12" s="604">
        <v>0</v>
      </c>
      <c r="AH12" s="604">
        <v>0</v>
      </c>
      <c r="AI12" s="604">
        <v>0</v>
      </c>
      <c r="AJ12" s="604">
        <v>0</v>
      </c>
      <c r="AK12" s="604">
        <v>0</v>
      </c>
    </row>
    <row r="13" spans="1:37" x14ac:dyDescent="0.25">
      <c r="A13" s="583" t="s">
        <v>171</v>
      </c>
      <c r="B13" s="595"/>
      <c r="C13" s="545" t="str">
        <f>IF($B13="","",VLOOKUP($B13,'1MD ELO (4)'!$A$7:$O$22,5))</f>
        <v/>
      </c>
      <c r="D13" s="545" t="str">
        <f>IF($B13="","",VLOOKUP($B13,'1MD ELO (4)'!$A$7:$O$22,15))</f>
        <v/>
      </c>
      <c r="E13" s="541" t="str">
        <f>UPPER(IF($B13="","",VLOOKUP($B13,'1MD ELO (4)'!$A$7:$O$22,2)))</f>
        <v/>
      </c>
      <c r="F13" s="544"/>
      <c r="G13" s="541" t="str">
        <f>IF($B13="","",VLOOKUP($B13,'1MD ELO (4)'!$A$7:$O$22,3))</f>
        <v/>
      </c>
      <c r="H13" s="544"/>
      <c r="I13" s="541" t="str">
        <f>IF($B13="","",VLOOKUP($B13,'1MD ELO (4)'!$A$7:$O$22,4))</f>
        <v/>
      </c>
      <c r="J13" s="521"/>
      <c r="K13" s="606"/>
      <c r="L13" s="601" t="str">
        <f>IF(K13="","",CONCATENATE(VLOOKUP($Y$3,$AB$1:$AK$1,K13)," pont"))</f>
        <v/>
      </c>
      <c r="M13" s="607"/>
      <c r="Y13" s="599"/>
      <c r="Z13" s="599"/>
      <c r="AA13" s="599" t="s">
        <v>203</v>
      </c>
      <c r="AB13" s="604">
        <v>0</v>
      </c>
      <c r="AC13" s="604">
        <v>0</v>
      </c>
      <c r="AD13" s="604">
        <v>0</v>
      </c>
      <c r="AE13" s="604">
        <v>0</v>
      </c>
      <c r="AF13" s="604">
        <v>0</v>
      </c>
      <c r="AG13" s="604">
        <v>0</v>
      </c>
      <c r="AH13" s="604">
        <v>0</v>
      </c>
      <c r="AI13" s="604">
        <v>0</v>
      </c>
      <c r="AJ13" s="604">
        <v>0</v>
      </c>
      <c r="AK13" s="604">
        <v>0</v>
      </c>
    </row>
    <row r="14" spans="1:37" x14ac:dyDescent="0.25">
      <c r="A14" s="552"/>
      <c r="B14" s="596"/>
      <c r="C14" s="553"/>
      <c r="D14" s="553"/>
      <c r="E14" s="553"/>
      <c r="F14" s="553"/>
      <c r="G14" s="553"/>
      <c r="H14" s="553"/>
      <c r="I14" s="553"/>
      <c r="J14" s="521"/>
      <c r="K14" s="552"/>
      <c r="L14" s="552"/>
      <c r="M14" s="608"/>
      <c r="Y14" s="599"/>
      <c r="Z14" s="599"/>
      <c r="AA14" s="599"/>
      <c r="AB14" s="599"/>
      <c r="AC14" s="599"/>
      <c r="AD14" s="599"/>
      <c r="AE14" s="599"/>
      <c r="AF14" s="599"/>
      <c r="AG14" s="599"/>
      <c r="AH14" s="599"/>
      <c r="AI14" s="599"/>
      <c r="AJ14" s="599"/>
      <c r="AK14" s="599"/>
    </row>
    <row r="15" spans="1:37" x14ac:dyDescent="0.25">
      <c r="A15" s="552" t="s">
        <v>172</v>
      </c>
      <c r="B15" s="597"/>
      <c r="C15" s="545" t="str">
        <f>IF($B15="","",VLOOKUP($B15,'1MD ELO (4)'!$A$7:$O$22,5))</f>
        <v/>
      </c>
      <c r="D15" s="545" t="str">
        <f>IF($B15="","",VLOOKUP($B15,'1MD ELO (4)'!$A$7:$O$22,15))</f>
        <v/>
      </c>
      <c r="E15" s="540" t="str">
        <f>UPPER(IF($B15="","",VLOOKUP($B15,'1MD ELO (4)'!$A$7:$O$22,2)))</f>
        <v/>
      </c>
      <c r="F15" s="546"/>
      <c r="G15" s="540" t="str">
        <f>IF($B15="","",VLOOKUP($B15,'1MD ELO (4)'!$A$7:$O$22,3))</f>
        <v/>
      </c>
      <c r="H15" s="546"/>
      <c r="I15" s="540" t="str">
        <f>IF($B15="","",VLOOKUP($B15,'1MD ELO (4)'!$A$7:$O$22,4))</f>
        <v/>
      </c>
      <c r="J15" s="521"/>
      <c r="K15" s="606"/>
      <c r="L15" s="601" t="str">
        <f>IF(K15="","",CONCATENATE(VLOOKUP($Y$3,$AB$1:$AK$1,K15)," pont"))</f>
        <v/>
      </c>
      <c r="M15" s="607"/>
      <c r="Y15" s="599"/>
      <c r="Z15" s="599"/>
      <c r="AA15" s="599"/>
      <c r="AB15" s="599"/>
      <c r="AC15" s="599"/>
      <c r="AD15" s="599"/>
      <c r="AE15" s="599"/>
      <c r="AF15" s="599"/>
      <c r="AG15" s="599"/>
      <c r="AH15" s="599"/>
      <c r="AI15" s="599"/>
      <c r="AJ15" s="599"/>
      <c r="AK15" s="599"/>
    </row>
    <row r="16" spans="1:37" x14ac:dyDescent="0.25">
      <c r="A16" s="552"/>
      <c r="B16" s="596"/>
      <c r="C16" s="553"/>
      <c r="D16" s="553"/>
      <c r="E16" s="553"/>
      <c r="F16" s="553"/>
      <c r="G16" s="553"/>
      <c r="H16" s="553"/>
      <c r="I16" s="553"/>
      <c r="J16" s="521"/>
      <c r="K16" s="552"/>
      <c r="L16" s="552"/>
      <c r="M16" s="608"/>
      <c r="Y16" s="599"/>
      <c r="Z16" s="599"/>
      <c r="AA16" s="599" t="s">
        <v>164</v>
      </c>
      <c r="AB16" s="599">
        <v>300</v>
      </c>
      <c r="AC16" s="599">
        <v>250</v>
      </c>
      <c r="AD16" s="599">
        <v>220</v>
      </c>
      <c r="AE16" s="599">
        <v>180</v>
      </c>
      <c r="AF16" s="599">
        <v>160</v>
      </c>
      <c r="AG16" s="599">
        <v>150</v>
      </c>
      <c r="AH16" s="599">
        <v>140</v>
      </c>
      <c r="AI16" s="599">
        <v>130</v>
      </c>
      <c r="AJ16" s="599">
        <v>120</v>
      </c>
      <c r="AK16" s="599">
        <v>110</v>
      </c>
    </row>
    <row r="17" spans="1:37" x14ac:dyDescent="0.25">
      <c r="A17" s="552" t="s">
        <v>173</v>
      </c>
      <c r="B17" s="597"/>
      <c r="C17" s="545" t="str">
        <f>IF($B17="","",VLOOKUP($B17,'1MD ELO (4)'!$A$7:$O$22,5))</f>
        <v/>
      </c>
      <c r="D17" s="545" t="str">
        <f>IF($B17="","",VLOOKUP($B17,'1MD ELO (4)'!$A$7:$O$22,15))</f>
        <v/>
      </c>
      <c r="E17" s="540" t="str">
        <f>UPPER(IF($B17="","",VLOOKUP($B17,'1MD ELO (4)'!$A$7:$O$22,2)))</f>
        <v/>
      </c>
      <c r="F17" s="546"/>
      <c r="G17" s="540" t="str">
        <f>IF($B17="","",VLOOKUP($B17,'1MD ELO (4)'!$A$7:$O$22,3))</f>
        <v/>
      </c>
      <c r="H17" s="546"/>
      <c r="I17" s="540" t="str">
        <f>IF($B17="","",VLOOKUP($B17,'1MD ELO (4)'!$A$7:$O$22,4))</f>
        <v/>
      </c>
      <c r="J17" s="521"/>
      <c r="K17" s="606"/>
      <c r="L17" s="601" t="str">
        <f>IF(K17="","",CONCATENATE(VLOOKUP($Y$3,$AB$1:$AK$1,K17)," pont"))</f>
        <v/>
      </c>
      <c r="M17" s="607"/>
      <c r="Y17" s="599"/>
      <c r="Z17" s="599"/>
      <c r="AA17" s="599" t="s">
        <v>194</v>
      </c>
      <c r="AB17" s="599">
        <v>250</v>
      </c>
      <c r="AC17" s="599">
        <v>200</v>
      </c>
      <c r="AD17" s="599">
        <v>160</v>
      </c>
      <c r="AE17" s="599">
        <v>140</v>
      </c>
      <c r="AF17" s="599">
        <v>120</v>
      </c>
      <c r="AG17" s="599">
        <v>110</v>
      </c>
      <c r="AH17" s="599">
        <v>100</v>
      </c>
      <c r="AI17" s="599">
        <v>90</v>
      </c>
      <c r="AJ17" s="599">
        <v>80</v>
      </c>
      <c r="AK17" s="599">
        <v>70</v>
      </c>
    </row>
    <row r="18" spans="1:37" x14ac:dyDescent="0.25">
      <c r="A18" s="552"/>
      <c r="B18" s="596"/>
      <c r="C18" s="553"/>
      <c r="D18" s="553"/>
      <c r="E18" s="553"/>
      <c r="F18" s="553"/>
      <c r="G18" s="553"/>
      <c r="H18" s="553"/>
      <c r="I18" s="553"/>
      <c r="J18" s="521"/>
      <c r="K18" s="552"/>
      <c r="L18" s="552"/>
      <c r="M18" s="608"/>
      <c r="Y18" s="599"/>
      <c r="Z18" s="599"/>
      <c r="AA18" s="599" t="s">
        <v>195</v>
      </c>
      <c r="AB18" s="599">
        <v>200</v>
      </c>
      <c r="AC18" s="599">
        <v>150</v>
      </c>
      <c r="AD18" s="599">
        <v>130</v>
      </c>
      <c r="AE18" s="599">
        <v>110</v>
      </c>
      <c r="AF18" s="599">
        <v>95</v>
      </c>
      <c r="AG18" s="599">
        <v>80</v>
      </c>
      <c r="AH18" s="599">
        <v>70</v>
      </c>
      <c r="AI18" s="599">
        <v>60</v>
      </c>
      <c r="AJ18" s="599">
        <v>55</v>
      </c>
      <c r="AK18" s="599">
        <v>50</v>
      </c>
    </row>
    <row r="19" spans="1:37" x14ac:dyDescent="0.25">
      <c r="A19" s="552" t="s">
        <v>173</v>
      </c>
      <c r="B19" s="597"/>
      <c r="C19" s="545" t="str">
        <f>IF($B19="","",VLOOKUP($B19,'1MD ELO (4)'!$A$7:$O$22,5))</f>
        <v/>
      </c>
      <c r="D19" s="545" t="str">
        <f>IF($B19="","",VLOOKUP($B19,'1MD ELO (4)'!$A$7:$O$22,15))</f>
        <v/>
      </c>
      <c r="E19" s="540" t="str">
        <f>UPPER(IF($B19="","",VLOOKUP($B19,'1MD ELO (4)'!$A$7:$O$22,2)))</f>
        <v/>
      </c>
      <c r="F19" s="546"/>
      <c r="G19" s="540" t="str">
        <f>IF($B19="","",VLOOKUP($B19,'1MD ELO (4)'!$A$7:$O$22,3))</f>
        <v/>
      </c>
      <c r="H19" s="546"/>
      <c r="I19" s="540" t="str">
        <f>IF($B19="","",VLOOKUP($B19,'1MD ELO (4)'!$A$7:$O$22,4))</f>
        <v/>
      </c>
      <c r="J19" s="521"/>
      <c r="K19" s="606"/>
      <c r="L19" s="601" t="str">
        <f>IF(K19="","",CONCATENATE(VLOOKUP($Y$3,$AB$1:$AK$1,K19)," pont"))</f>
        <v/>
      </c>
      <c r="M19" s="607"/>
      <c r="Y19" s="599"/>
      <c r="Z19" s="599"/>
      <c r="AA19" s="599" t="s">
        <v>196</v>
      </c>
      <c r="AB19" s="599">
        <v>150</v>
      </c>
      <c r="AC19" s="599">
        <v>120</v>
      </c>
      <c r="AD19" s="599">
        <v>100</v>
      </c>
      <c r="AE19" s="599">
        <v>80</v>
      </c>
      <c r="AF19" s="599">
        <v>70</v>
      </c>
      <c r="AG19" s="599">
        <v>60</v>
      </c>
      <c r="AH19" s="599">
        <v>55</v>
      </c>
      <c r="AI19" s="599">
        <v>50</v>
      </c>
      <c r="AJ19" s="599">
        <v>45</v>
      </c>
      <c r="AK19" s="599">
        <v>40</v>
      </c>
    </row>
    <row r="20" spans="1:37" x14ac:dyDescent="0.25">
      <c r="A20" s="521"/>
      <c r="B20" s="521"/>
      <c r="C20" s="521"/>
      <c r="D20" s="521"/>
      <c r="E20" s="521"/>
      <c r="F20" s="521"/>
      <c r="G20" s="521"/>
      <c r="H20" s="521"/>
      <c r="I20" s="521"/>
      <c r="J20" s="521"/>
      <c r="K20" s="521"/>
      <c r="L20" s="521"/>
      <c r="M20" s="521"/>
      <c r="Y20" s="599"/>
      <c r="Z20" s="599"/>
      <c r="AA20" s="599" t="s">
        <v>197</v>
      </c>
      <c r="AB20" s="599">
        <v>120</v>
      </c>
      <c r="AC20" s="599">
        <v>90</v>
      </c>
      <c r="AD20" s="599">
        <v>65</v>
      </c>
      <c r="AE20" s="599">
        <v>55</v>
      </c>
      <c r="AF20" s="599">
        <v>50</v>
      </c>
      <c r="AG20" s="599">
        <v>45</v>
      </c>
      <c r="AH20" s="599">
        <v>40</v>
      </c>
      <c r="AI20" s="599">
        <v>35</v>
      </c>
      <c r="AJ20" s="599">
        <v>25</v>
      </c>
      <c r="AK20" s="599">
        <v>20</v>
      </c>
    </row>
    <row r="21" spans="1:37" x14ac:dyDescent="0.25">
      <c r="A21" s="521"/>
      <c r="B21" s="521"/>
      <c r="C21" s="521"/>
      <c r="D21" s="521"/>
      <c r="E21" s="521"/>
      <c r="F21" s="521"/>
      <c r="G21" s="521"/>
      <c r="H21" s="521"/>
      <c r="I21" s="521"/>
      <c r="J21" s="521"/>
      <c r="K21" s="521"/>
      <c r="L21" s="521"/>
      <c r="M21" s="521"/>
      <c r="Y21" s="599"/>
      <c r="Z21" s="599"/>
      <c r="AA21" s="599" t="s">
        <v>198</v>
      </c>
      <c r="AB21" s="599">
        <v>90</v>
      </c>
      <c r="AC21" s="599">
        <v>60</v>
      </c>
      <c r="AD21" s="599">
        <v>45</v>
      </c>
      <c r="AE21" s="599">
        <v>34</v>
      </c>
      <c r="AF21" s="599">
        <v>27</v>
      </c>
      <c r="AG21" s="599">
        <v>22</v>
      </c>
      <c r="AH21" s="599">
        <v>18</v>
      </c>
      <c r="AI21" s="599">
        <v>15</v>
      </c>
      <c r="AJ21" s="599">
        <v>12</v>
      </c>
      <c r="AK21" s="599">
        <v>9</v>
      </c>
    </row>
    <row r="22" spans="1:37" ht="18.75" customHeight="1" x14ac:dyDescent="0.25">
      <c r="A22" s="521"/>
      <c r="B22" s="768"/>
      <c r="C22" s="768"/>
      <c r="D22" s="766" t="str">
        <f>E7</f>
        <v/>
      </c>
      <c r="E22" s="766"/>
      <c r="F22" s="766" t="str">
        <f>E9</f>
        <v/>
      </c>
      <c r="G22" s="766"/>
      <c r="H22" s="766" t="str">
        <f>E11</f>
        <v/>
      </c>
      <c r="I22" s="766"/>
      <c r="J22" s="521"/>
      <c r="K22" s="521"/>
      <c r="L22" s="521"/>
      <c r="M22" s="584" t="s">
        <v>168</v>
      </c>
      <c r="Y22" s="599"/>
      <c r="Z22" s="599"/>
      <c r="AA22" s="599" t="s">
        <v>199</v>
      </c>
      <c r="AB22" s="599">
        <v>60</v>
      </c>
      <c r="AC22" s="599">
        <v>40</v>
      </c>
      <c r="AD22" s="599">
        <v>30</v>
      </c>
      <c r="AE22" s="599">
        <v>20</v>
      </c>
      <c r="AF22" s="599">
        <v>18</v>
      </c>
      <c r="AG22" s="599">
        <v>15</v>
      </c>
      <c r="AH22" s="599">
        <v>12</v>
      </c>
      <c r="AI22" s="599">
        <v>10</v>
      </c>
      <c r="AJ22" s="599">
        <v>8</v>
      </c>
      <c r="AK22" s="599">
        <v>6</v>
      </c>
    </row>
    <row r="23" spans="1:37" ht="18.75" customHeight="1" x14ac:dyDescent="0.25">
      <c r="A23" s="582" t="s">
        <v>164</v>
      </c>
      <c r="B23" s="764" t="str">
        <f>E7</f>
        <v/>
      </c>
      <c r="C23" s="764"/>
      <c r="D23" s="767"/>
      <c r="E23" s="767"/>
      <c r="F23" s="765"/>
      <c r="G23" s="765"/>
      <c r="H23" s="765"/>
      <c r="I23" s="765"/>
      <c r="J23" s="521"/>
      <c r="K23" s="521"/>
      <c r="L23" s="521"/>
      <c r="M23" s="585"/>
      <c r="Y23" s="599"/>
      <c r="Z23" s="599"/>
      <c r="AA23" s="599" t="s">
        <v>200</v>
      </c>
      <c r="AB23" s="599">
        <v>40</v>
      </c>
      <c r="AC23" s="599">
        <v>25</v>
      </c>
      <c r="AD23" s="599">
        <v>18</v>
      </c>
      <c r="AE23" s="599">
        <v>13</v>
      </c>
      <c r="AF23" s="599">
        <v>8</v>
      </c>
      <c r="AG23" s="599">
        <v>7</v>
      </c>
      <c r="AH23" s="599">
        <v>6</v>
      </c>
      <c r="AI23" s="599">
        <v>5</v>
      </c>
      <c r="AJ23" s="599">
        <v>4</v>
      </c>
      <c r="AK23" s="599">
        <v>3</v>
      </c>
    </row>
    <row r="24" spans="1:37" ht="18.75" customHeight="1" x14ac:dyDescent="0.25">
      <c r="A24" s="582" t="s">
        <v>165</v>
      </c>
      <c r="B24" s="764" t="str">
        <f>E9</f>
        <v/>
      </c>
      <c r="C24" s="764"/>
      <c r="D24" s="765"/>
      <c r="E24" s="765"/>
      <c r="F24" s="767"/>
      <c r="G24" s="767"/>
      <c r="H24" s="765"/>
      <c r="I24" s="765"/>
      <c r="J24" s="521"/>
      <c r="K24" s="521"/>
      <c r="L24" s="521"/>
      <c r="M24" s="585"/>
      <c r="Y24" s="599"/>
      <c r="Z24" s="599"/>
      <c r="AA24" s="599" t="s">
        <v>201</v>
      </c>
      <c r="AB24" s="599">
        <v>25</v>
      </c>
      <c r="AC24" s="599">
        <v>15</v>
      </c>
      <c r="AD24" s="599">
        <v>13</v>
      </c>
      <c r="AE24" s="599">
        <v>7</v>
      </c>
      <c r="AF24" s="599">
        <v>6</v>
      </c>
      <c r="AG24" s="599">
        <v>5</v>
      </c>
      <c r="AH24" s="599">
        <v>4</v>
      </c>
      <c r="AI24" s="599">
        <v>3</v>
      </c>
      <c r="AJ24" s="599">
        <v>2</v>
      </c>
      <c r="AK24" s="599">
        <v>1</v>
      </c>
    </row>
    <row r="25" spans="1:37" ht="18.75" customHeight="1" x14ac:dyDescent="0.25">
      <c r="A25" s="582" t="s">
        <v>166</v>
      </c>
      <c r="B25" s="764" t="str">
        <f>E11</f>
        <v/>
      </c>
      <c r="C25" s="764"/>
      <c r="D25" s="765"/>
      <c r="E25" s="765"/>
      <c r="F25" s="765"/>
      <c r="G25" s="765"/>
      <c r="H25" s="767"/>
      <c r="I25" s="767"/>
      <c r="J25" s="521"/>
      <c r="K25" s="521"/>
      <c r="L25" s="521"/>
      <c r="M25" s="585"/>
      <c r="Y25" s="599"/>
      <c r="Z25" s="599"/>
      <c r="AA25" s="599" t="s">
        <v>206</v>
      </c>
      <c r="AB25" s="599">
        <v>15</v>
      </c>
      <c r="AC25" s="599">
        <v>10</v>
      </c>
      <c r="AD25" s="599">
        <v>8</v>
      </c>
      <c r="AE25" s="599">
        <v>4</v>
      </c>
      <c r="AF25" s="599">
        <v>3</v>
      </c>
      <c r="AG25" s="599">
        <v>2</v>
      </c>
      <c r="AH25" s="599">
        <v>1</v>
      </c>
      <c r="AI25" s="599">
        <v>0</v>
      </c>
      <c r="AJ25" s="599">
        <v>0</v>
      </c>
      <c r="AK25" s="599">
        <v>0</v>
      </c>
    </row>
    <row r="26" spans="1:37" x14ac:dyDescent="0.25">
      <c r="A26" s="521"/>
      <c r="B26" s="521"/>
      <c r="C26" s="521"/>
      <c r="D26" s="521"/>
      <c r="E26" s="521"/>
      <c r="F26" s="521"/>
      <c r="G26" s="521"/>
      <c r="H26" s="521"/>
      <c r="I26" s="521"/>
      <c r="J26" s="521"/>
      <c r="K26" s="521"/>
      <c r="L26" s="521"/>
      <c r="M26" s="586"/>
      <c r="Y26" s="599"/>
      <c r="Z26" s="599"/>
      <c r="AA26" s="599" t="s">
        <v>202</v>
      </c>
      <c r="AB26" s="599">
        <v>10</v>
      </c>
      <c r="AC26" s="599">
        <v>6</v>
      </c>
      <c r="AD26" s="599">
        <v>4</v>
      </c>
      <c r="AE26" s="599">
        <v>2</v>
      </c>
      <c r="AF26" s="599">
        <v>1</v>
      </c>
      <c r="AG26" s="599">
        <v>0</v>
      </c>
      <c r="AH26" s="599">
        <v>0</v>
      </c>
      <c r="AI26" s="599">
        <v>0</v>
      </c>
      <c r="AJ26" s="599">
        <v>0</v>
      </c>
      <c r="AK26" s="599">
        <v>0</v>
      </c>
    </row>
    <row r="27" spans="1:37" ht="18.75" customHeight="1" x14ac:dyDescent="0.25">
      <c r="A27" s="521"/>
      <c r="B27" s="768"/>
      <c r="C27" s="768"/>
      <c r="D27" s="766" t="str">
        <f>E13</f>
        <v/>
      </c>
      <c r="E27" s="766"/>
      <c r="F27" s="766" t="str">
        <f>E15</f>
        <v/>
      </c>
      <c r="G27" s="766"/>
      <c r="H27" s="766" t="str">
        <f>E17</f>
        <v/>
      </c>
      <c r="I27" s="766"/>
      <c r="J27" s="766" t="str">
        <f>E19</f>
        <v/>
      </c>
      <c r="K27" s="766"/>
      <c r="L27" s="521"/>
      <c r="M27" s="586"/>
      <c r="Y27" s="599"/>
      <c r="Z27" s="599"/>
      <c r="AA27" s="599" t="s">
        <v>203</v>
      </c>
      <c r="AB27" s="599">
        <v>3</v>
      </c>
      <c r="AC27" s="599">
        <v>2</v>
      </c>
      <c r="AD27" s="599">
        <v>1</v>
      </c>
      <c r="AE27" s="599">
        <v>0</v>
      </c>
      <c r="AF27" s="599">
        <v>0</v>
      </c>
      <c r="AG27" s="599">
        <v>0</v>
      </c>
      <c r="AH27" s="599">
        <v>0</v>
      </c>
      <c r="AI27" s="599">
        <v>0</v>
      </c>
      <c r="AJ27" s="599">
        <v>0</v>
      </c>
      <c r="AK27" s="599">
        <v>0</v>
      </c>
    </row>
    <row r="28" spans="1:37" ht="18.75" customHeight="1" x14ac:dyDescent="0.25">
      <c r="A28" s="582" t="s">
        <v>171</v>
      </c>
      <c r="B28" s="764" t="str">
        <f>E13</f>
        <v/>
      </c>
      <c r="C28" s="764"/>
      <c r="D28" s="767"/>
      <c r="E28" s="767"/>
      <c r="F28" s="765"/>
      <c r="G28" s="765"/>
      <c r="H28" s="765"/>
      <c r="I28" s="765"/>
      <c r="J28" s="766"/>
      <c r="K28" s="766"/>
      <c r="L28" s="521"/>
      <c r="M28" s="585"/>
    </row>
    <row r="29" spans="1:37" ht="18.75" customHeight="1" x14ac:dyDescent="0.25">
      <c r="A29" s="582" t="s">
        <v>172</v>
      </c>
      <c r="B29" s="764" t="str">
        <f>E15</f>
        <v/>
      </c>
      <c r="C29" s="764"/>
      <c r="D29" s="765"/>
      <c r="E29" s="765"/>
      <c r="F29" s="767"/>
      <c r="G29" s="767"/>
      <c r="H29" s="765"/>
      <c r="I29" s="765"/>
      <c r="J29" s="765"/>
      <c r="K29" s="765"/>
      <c r="L29" s="521"/>
      <c r="M29" s="585"/>
    </row>
    <row r="30" spans="1:37" ht="18.75" customHeight="1" x14ac:dyDescent="0.25">
      <c r="A30" s="582" t="s">
        <v>173</v>
      </c>
      <c r="B30" s="764" t="str">
        <f>E17</f>
        <v/>
      </c>
      <c r="C30" s="764"/>
      <c r="D30" s="765"/>
      <c r="E30" s="765"/>
      <c r="F30" s="765"/>
      <c r="G30" s="765"/>
      <c r="H30" s="767"/>
      <c r="I30" s="767"/>
      <c r="J30" s="765"/>
      <c r="K30" s="765"/>
      <c r="L30" s="521"/>
      <c r="M30" s="585"/>
    </row>
    <row r="31" spans="1:37" ht="18.75" customHeight="1" x14ac:dyDescent="0.25">
      <c r="A31" s="582" t="s">
        <v>177</v>
      </c>
      <c r="B31" s="764" t="str">
        <f>E19</f>
        <v/>
      </c>
      <c r="C31" s="764"/>
      <c r="D31" s="765"/>
      <c r="E31" s="765"/>
      <c r="F31" s="765"/>
      <c r="G31" s="765"/>
      <c r="H31" s="766"/>
      <c r="I31" s="766"/>
      <c r="J31" s="767"/>
      <c r="K31" s="767"/>
      <c r="L31" s="521"/>
      <c r="M31" s="585"/>
    </row>
    <row r="32" spans="1:37" ht="18.75" customHeight="1" x14ac:dyDescent="0.25">
      <c r="A32" s="287"/>
      <c r="B32" s="587"/>
      <c r="C32" s="587"/>
      <c r="D32" s="287"/>
      <c r="E32" s="287"/>
      <c r="F32" s="287"/>
      <c r="G32" s="287"/>
      <c r="H32" s="287"/>
      <c r="I32" s="287"/>
      <c r="J32" s="521"/>
      <c r="K32" s="521"/>
      <c r="L32" s="521"/>
      <c r="M32" s="588"/>
    </row>
    <row r="33" spans="1:18" x14ac:dyDescent="0.25">
      <c r="A33" s="521"/>
      <c r="B33" s="521"/>
      <c r="C33" s="521"/>
      <c r="D33" s="521"/>
      <c r="E33" s="521"/>
      <c r="F33" s="521"/>
      <c r="G33" s="521"/>
      <c r="H33" s="521"/>
      <c r="I33" s="521"/>
      <c r="J33" s="521"/>
      <c r="K33" s="521"/>
      <c r="L33" s="521"/>
      <c r="M33" s="521"/>
    </row>
    <row r="34" spans="1:18" x14ac:dyDescent="0.25">
      <c r="A34" s="521" t="s">
        <v>129</v>
      </c>
      <c r="B34" s="521"/>
      <c r="C34" s="761" t="str">
        <f>IF(M23=1,B23,IF(M24=1,B24,IF(M25=1,B25,"")))</f>
        <v/>
      </c>
      <c r="D34" s="761"/>
      <c r="E34" s="552" t="s">
        <v>175</v>
      </c>
      <c r="F34" s="761" t="str">
        <f>IF(M28=1,B28,IF(M29=1,B29,IF(M30=1,B30,IF(M31=1,B31,""))))</f>
        <v/>
      </c>
      <c r="G34" s="761"/>
      <c r="H34" s="521"/>
      <c r="I34" s="499"/>
      <c r="J34" s="521"/>
      <c r="K34" s="521"/>
      <c r="L34" s="521"/>
      <c r="M34" s="521"/>
    </row>
    <row r="35" spans="1:18" x14ac:dyDescent="0.25">
      <c r="A35" s="521"/>
      <c r="B35" s="521"/>
      <c r="C35" s="521"/>
      <c r="D35" s="521"/>
      <c r="E35" s="521"/>
      <c r="F35" s="552"/>
      <c r="G35" s="552"/>
      <c r="H35" s="521"/>
      <c r="I35" s="521"/>
      <c r="J35" s="521"/>
      <c r="K35" s="521"/>
      <c r="L35" s="521"/>
      <c r="M35" s="521"/>
    </row>
    <row r="36" spans="1:18" x14ac:dyDescent="0.25">
      <c r="A36" s="521" t="s">
        <v>174</v>
      </c>
      <c r="B36" s="521"/>
      <c r="C36" s="761" t="str">
        <f>IF(M23=2,B23,IF(M24=2,B24,IF(M25=2,B25,"")))</f>
        <v/>
      </c>
      <c r="D36" s="761"/>
      <c r="E36" s="552" t="s">
        <v>175</v>
      </c>
      <c r="F36" s="761" t="str">
        <f>IF(M28=2,B28,IF(M29=2,B29,IF(M30=2,B30,IF(M31=2,B31,""))))</f>
        <v/>
      </c>
      <c r="G36" s="761"/>
      <c r="H36" s="521"/>
      <c r="I36" s="499"/>
      <c r="J36" s="521"/>
      <c r="K36" s="521"/>
      <c r="L36" s="521"/>
      <c r="M36" s="521"/>
    </row>
    <row r="37" spans="1:18" x14ac:dyDescent="0.25">
      <c r="A37" s="521"/>
      <c r="B37" s="521"/>
      <c r="C37" s="552"/>
      <c r="D37" s="552"/>
      <c r="E37" s="552"/>
      <c r="F37" s="552"/>
      <c r="G37" s="552"/>
      <c r="H37" s="521"/>
      <c r="I37" s="521"/>
      <c r="J37" s="521"/>
      <c r="K37" s="521"/>
      <c r="L37" s="521"/>
      <c r="M37" s="521"/>
    </row>
    <row r="38" spans="1:18" x14ac:dyDescent="0.25">
      <c r="A38" s="521" t="s">
        <v>176</v>
      </c>
      <c r="B38" s="521"/>
      <c r="C38" s="761" t="str">
        <f>IF(M23=3,B23,IF(M24=3,B24,IF(M25=3,B25,"")))</f>
        <v/>
      </c>
      <c r="D38" s="761"/>
      <c r="E38" s="552" t="s">
        <v>175</v>
      </c>
      <c r="F38" s="761" t="str">
        <f>IF(M28=3,B28,IF(M29=3,B29,IF(M30=3,B30,IF(M31=3,B31,""))))</f>
        <v/>
      </c>
      <c r="G38" s="761"/>
      <c r="H38" s="521"/>
      <c r="I38" s="499"/>
      <c r="J38" s="521"/>
      <c r="K38" s="521"/>
      <c r="L38" s="521"/>
      <c r="M38" s="521"/>
    </row>
    <row r="39" spans="1:18" x14ac:dyDescent="0.25">
      <c r="A39" s="521"/>
      <c r="B39" s="521"/>
      <c r="C39" s="521"/>
      <c r="D39" s="521"/>
      <c r="E39" s="521"/>
      <c r="F39" s="521"/>
      <c r="G39" s="521"/>
      <c r="H39" s="521"/>
      <c r="I39" s="521"/>
      <c r="J39" s="521"/>
      <c r="K39" s="521"/>
      <c r="L39" s="521"/>
      <c r="M39" s="521"/>
    </row>
    <row r="40" spans="1:18" x14ac:dyDescent="0.25">
      <c r="A40" s="521"/>
      <c r="B40" s="521"/>
      <c r="C40" s="521"/>
      <c r="D40" s="521"/>
      <c r="E40" s="521"/>
      <c r="F40" s="521"/>
      <c r="G40" s="521"/>
      <c r="H40" s="521"/>
      <c r="I40" s="521"/>
      <c r="J40" s="521"/>
      <c r="K40" s="521"/>
      <c r="L40" s="499"/>
      <c r="M40" s="521"/>
    </row>
    <row r="41" spans="1:18" x14ac:dyDescent="0.25">
      <c r="A41" s="205" t="s">
        <v>105</v>
      </c>
      <c r="B41" s="206"/>
      <c r="C41" s="419"/>
      <c r="D41" s="558" t="s">
        <v>6</v>
      </c>
      <c r="E41" s="559" t="s">
        <v>107</v>
      </c>
      <c r="F41" s="573"/>
      <c r="G41" s="558" t="s">
        <v>6</v>
      </c>
      <c r="H41" s="559" t="s">
        <v>125</v>
      </c>
      <c r="I41" s="359"/>
      <c r="J41" s="559" t="s">
        <v>126</v>
      </c>
      <c r="K41" s="358" t="s">
        <v>127</v>
      </c>
      <c r="L41" s="37"/>
      <c r="M41" s="573"/>
      <c r="P41" s="554"/>
      <c r="Q41" s="554"/>
      <c r="R41" s="555"/>
    </row>
    <row r="42" spans="1:18" x14ac:dyDescent="0.25">
      <c r="A42" s="532" t="s">
        <v>106</v>
      </c>
      <c r="B42" s="533"/>
      <c r="C42" s="535"/>
      <c r="D42" s="560">
        <v>1</v>
      </c>
      <c r="E42" s="762" t="str">
        <f>IF(D42&gt;$R$44,,UPPER(VLOOKUP(D42,'1MD ELO (4)'!$A$7:$Q$134,2)))</f>
        <v/>
      </c>
      <c r="F42" s="762"/>
      <c r="G42" s="567" t="s">
        <v>7</v>
      </c>
      <c r="H42" s="533"/>
      <c r="I42" s="561"/>
      <c r="J42" s="568"/>
      <c r="K42" s="527" t="s">
        <v>111</v>
      </c>
      <c r="L42" s="574"/>
      <c r="M42" s="562"/>
      <c r="P42" s="556"/>
      <c r="Q42" s="556"/>
      <c r="R42" s="223"/>
    </row>
    <row r="43" spans="1:18" x14ac:dyDescent="0.25">
      <c r="A43" s="536" t="s">
        <v>124</v>
      </c>
      <c r="B43" s="330"/>
      <c r="C43" s="538"/>
      <c r="D43" s="563">
        <v>2</v>
      </c>
      <c r="E43" s="763" t="str">
        <f>IF(D43&gt;$R$44,,UPPER(VLOOKUP(D43,'1MD ELO (4)'!$A$7:$Q$134,2)))</f>
        <v/>
      </c>
      <c r="F43" s="763"/>
      <c r="G43" s="569" t="s">
        <v>8</v>
      </c>
      <c r="H43" s="89"/>
      <c r="I43" s="525"/>
      <c r="J43" s="90"/>
      <c r="K43" s="571"/>
      <c r="L43" s="499"/>
      <c r="M43" s="566"/>
      <c r="P43" s="223"/>
      <c r="Q43" s="217"/>
      <c r="R43" s="223"/>
    </row>
    <row r="44" spans="1:18" x14ac:dyDescent="0.25">
      <c r="A44" s="374"/>
      <c r="B44" s="375"/>
      <c r="C44" s="376"/>
      <c r="D44" s="563"/>
      <c r="E44" s="91"/>
      <c r="F44" s="521"/>
      <c r="G44" s="569" t="s">
        <v>9</v>
      </c>
      <c r="H44" s="89"/>
      <c r="I44" s="525"/>
      <c r="J44" s="90"/>
      <c r="K44" s="527" t="s">
        <v>112</v>
      </c>
      <c r="L44" s="574"/>
      <c r="M44" s="562"/>
      <c r="P44" s="556"/>
      <c r="Q44" s="556"/>
      <c r="R44" s="557">
        <f>MIN(4,'1MD ELO (4)'!Q2)</f>
        <v>4</v>
      </c>
    </row>
    <row r="45" spans="1:18" x14ac:dyDescent="0.25">
      <c r="A45" s="234"/>
      <c r="B45" s="146"/>
      <c r="C45" s="235"/>
      <c r="D45" s="563"/>
      <c r="E45" s="91"/>
      <c r="F45" s="521"/>
      <c r="G45" s="569" t="s">
        <v>10</v>
      </c>
      <c r="H45" s="89"/>
      <c r="I45" s="525"/>
      <c r="J45" s="90"/>
      <c r="K45" s="572"/>
      <c r="L45" s="521"/>
      <c r="M45" s="564"/>
      <c r="P45" s="223"/>
      <c r="Q45" s="217"/>
      <c r="R45" s="223"/>
    </row>
    <row r="46" spans="1:18" x14ac:dyDescent="0.25">
      <c r="A46" s="361"/>
      <c r="B46" s="377"/>
      <c r="C46" s="418"/>
      <c r="D46" s="563"/>
      <c r="E46" s="91"/>
      <c r="F46" s="521"/>
      <c r="G46" s="569" t="s">
        <v>11</v>
      </c>
      <c r="H46" s="89"/>
      <c r="I46" s="525"/>
      <c r="J46" s="90"/>
      <c r="K46" s="536"/>
      <c r="L46" s="499"/>
      <c r="M46" s="566"/>
      <c r="P46" s="223"/>
      <c r="Q46" s="217"/>
      <c r="R46" s="223"/>
    </row>
    <row r="47" spans="1:18" x14ac:dyDescent="0.25">
      <c r="A47" s="362"/>
      <c r="B47" s="24"/>
      <c r="C47" s="235"/>
      <c r="D47" s="563"/>
      <c r="E47" s="91"/>
      <c r="F47" s="521"/>
      <c r="G47" s="569" t="s">
        <v>12</v>
      </c>
      <c r="H47" s="89"/>
      <c r="I47" s="525"/>
      <c r="J47" s="90"/>
      <c r="K47" s="527" t="s">
        <v>92</v>
      </c>
      <c r="L47" s="574"/>
      <c r="M47" s="562"/>
      <c r="P47" s="556"/>
      <c r="Q47" s="556"/>
      <c r="R47" s="223"/>
    </row>
    <row r="48" spans="1:18" x14ac:dyDescent="0.25">
      <c r="A48" s="362"/>
      <c r="B48" s="24"/>
      <c r="C48" s="372"/>
      <c r="D48" s="563"/>
      <c r="E48" s="91"/>
      <c r="F48" s="521"/>
      <c r="G48" s="569" t="s">
        <v>13</v>
      </c>
      <c r="H48" s="89"/>
      <c r="I48" s="525"/>
      <c r="J48" s="90"/>
      <c r="K48" s="572"/>
      <c r="L48" s="521"/>
      <c r="M48" s="564"/>
      <c r="P48" s="223"/>
      <c r="Q48" s="217"/>
      <c r="R48" s="223"/>
    </row>
    <row r="49" spans="1:18" x14ac:dyDescent="0.25">
      <c r="A49" s="363"/>
      <c r="B49" s="360"/>
      <c r="C49" s="373"/>
      <c r="D49" s="565"/>
      <c r="E49" s="237"/>
      <c r="F49" s="499"/>
      <c r="G49" s="570" t="s">
        <v>14</v>
      </c>
      <c r="H49" s="330"/>
      <c r="I49" s="529"/>
      <c r="J49" s="239"/>
      <c r="K49" s="536" t="str">
        <f>L4</f>
        <v>Kovács Zoltán</v>
      </c>
      <c r="L49" s="499"/>
      <c r="M49" s="566"/>
      <c r="P49" s="223"/>
      <c r="Q49" s="217"/>
      <c r="R49" s="557"/>
    </row>
  </sheetData>
  <mergeCells count="51">
    <mergeCell ref="E42:F42"/>
    <mergeCell ref="E43:F43"/>
    <mergeCell ref="C34:D34"/>
    <mergeCell ref="F34:G34"/>
    <mergeCell ref="C36:D36"/>
    <mergeCell ref="F36:G36"/>
    <mergeCell ref="C38:D38"/>
    <mergeCell ref="F38:G38"/>
    <mergeCell ref="B31:C31"/>
    <mergeCell ref="D31:E31"/>
    <mergeCell ref="F31:G31"/>
    <mergeCell ref="H31:I31"/>
    <mergeCell ref="J31:K31"/>
    <mergeCell ref="B30:C30"/>
    <mergeCell ref="D30:E30"/>
    <mergeCell ref="F30:G30"/>
    <mergeCell ref="H30:I30"/>
    <mergeCell ref="J30:K30"/>
    <mergeCell ref="B29:C29"/>
    <mergeCell ref="D29:E29"/>
    <mergeCell ref="F29:G29"/>
    <mergeCell ref="H29:I29"/>
    <mergeCell ref="J29:K29"/>
    <mergeCell ref="B28:C28"/>
    <mergeCell ref="D28:E28"/>
    <mergeCell ref="F28:G28"/>
    <mergeCell ref="H28:I28"/>
    <mergeCell ref="J28:K28"/>
    <mergeCell ref="B27:C27"/>
    <mergeCell ref="D27:E27"/>
    <mergeCell ref="F27:G27"/>
    <mergeCell ref="H27:I27"/>
    <mergeCell ref="J27:K27"/>
    <mergeCell ref="B24:C24"/>
    <mergeCell ref="D24:E24"/>
    <mergeCell ref="F24:G24"/>
    <mergeCell ref="H24:I24"/>
    <mergeCell ref="B25:C25"/>
    <mergeCell ref="D25:E25"/>
    <mergeCell ref="F25:G25"/>
    <mergeCell ref="H25:I25"/>
    <mergeCell ref="H22:I22"/>
    <mergeCell ref="B23:C23"/>
    <mergeCell ref="D23:E23"/>
    <mergeCell ref="F23:G23"/>
    <mergeCell ref="H23:I23"/>
    <mergeCell ref="A1:F1"/>
    <mergeCell ref="A4:C4"/>
    <mergeCell ref="B22:C22"/>
    <mergeCell ref="D22:E22"/>
    <mergeCell ref="F22:G22"/>
  </mergeCells>
  <conditionalFormatting sqref="E7 E9 E11 E13 E15 E17 E19">
    <cfRule type="cellIs" dxfId="269" priority="1" stopIfTrue="1" operator="equal">
      <formula>"Bye"</formula>
    </cfRule>
  </conditionalFormatting>
  <conditionalFormatting sqref="R44 R49">
    <cfRule type="expression" dxfId="268"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F76BB-ECC4-45EB-81AF-3F47734EA676}">
  <sheetPr codeName="Munka59">
    <tabColor indexed="11"/>
  </sheetPr>
  <dimension ref="A1:AK53"/>
  <sheetViews>
    <sheetView workbookViewId="0">
      <selection activeCell="O15" sqref="O15"/>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769" t="str">
        <f>Altalanos!$A$6</f>
        <v>Diákolimpiai Döntő</v>
      </c>
      <c r="B1" s="769"/>
      <c r="C1" s="769"/>
      <c r="D1" s="769"/>
      <c r="E1" s="769"/>
      <c r="F1" s="769"/>
      <c r="G1" s="470"/>
      <c r="H1" s="473" t="s">
        <v>123</v>
      </c>
      <c r="I1" s="471"/>
      <c r="J1" s="472"/>
      <c r="L1" s="474"/>
      <c r="M1" s="475"/>
      <c r="N1" s="136"/>
      <c r="O1" s="136" t="s">
        <v>71</v>
      </c>
      <c r="P1" s="136"/>
      <c r="Q1" s="135"/>
      <c r="R1" s="136"/>
      <c r="AB1" s="605" t="e">
        <f>IF(Y5=1,CONCATENATE(VLOOKUP(Y3,AA16:AH30,2)),CONCATENATE(VLOOKUP(Y3,AA2:AK13,2)))</f>
        <v>#N/A</v>
      </c>
      <c r="AC1" s="605" t="e">
        <f>IF(Y5=1,CONCATENATE(VLOOKUP(Y3,AA16:AK30,3)),CONCATENATE(VLOOKUP(Y3,AA2:AK13,3)))</f>
        <v>#N/A</v>
      </c>
      <c r="AD1" s="605" t="e">
        <f>IF(Y5=1,CONCATENATE(VLOOKUP(Y3,AA16:AK30,4)),CONCATENATE(VLOOKUP(Y3,AA2:AK13,4)))</f>
        <v>#N/A</v>
      </c>
      <c r="AE1" s="605" t="e">
        <f>IF(Y5=1,CONCATENATE(VLOOKUP(Y3,AA16:AK30,5)),CONCATENATE(VLOOKUP(Y3,AA2:AK13,5)))</f>
        <v>#N/A</v>
      </c>
      <c r="AF1" s="605" t="e">
        <f>IF(Y5=1,CONCATENATE(VLOOKUP(Y3,AA16:AK30,6)),CONCATENATE(VLOOKUP(Y3,AA2:AK13,6)))</f>
        <v>#N/A</v>
      </c>
      <c r="AG1" s="605" t="e">
        <f>IF(Y5=1,CONCATENATE(VLOOKUP(Y3,AA16:AK30,7)),CONCATENATE(VLOOKUP(Y3,AA2:AK13,7)))</f>
        <v>#N/A</v>
      </c>
      <c r="AH1" s="605" t="e">
        <f>IF(Y5=1,CONCATENATE(VLOOKUP(Y3,AA16:AK30,8)),CONCATENATE(VLOOKUP(Y3,AA2:AK13,8)))</f>
        <v>#N/A</v>
      </c>
      <c r="AI1" s="605" t="e">
        <f>IF(Y5=1,CONCATENATE(VLOOKUP(Y3,AA16:AK30,9)),CONCATENATE(VLOOKUP(Y3,AA2:AK13,9)))</f>
        <v>#N/A</v>
      </c>
      <c r="AJ1" s="605" t="e">
        <f>IF(Y5=1,CONCATENATE(VLOOKUP(Y3,AA16:AK30,10)),CONCATENATE(VLOOKUP(Y3,AA2:AK13,10)))</f>
        <v>#N/A</v>
      </c>
      <c r="AK1" s="605" t="e">
        <f>IF(Y5=1,CONCATENATE(VLOOKUP(Y3,AA16:AK30,11)),CONCATENATE(VLOOKUP(Y3,AA2:AK13,11)))</f>
        <v>#N/A</v>
      </c>
    </row>
    <row r="2" spans="1:37" x14ac:dyDescent="0.25">
      <c r="A2" s="476" t="s">
        <v>122</v>
      </c>
      <c r="B2" s="477"/>
      <c r="C2" s="477"/>
      <c r="D2" s="477"/>
      <c r="E2" s="701">
        <f>Altalanos!$D$8</f>
        <v>0</v>
      </c>
      <c r="F2" s="477"/>
      <c r="G2" s="478"/>
      <c r="H2" s="479"/>
      <c r="I2" s="479"/>
      <c r="J2" s="480"/>
      <c r="K2" s="474"/>
      <c r="L2" s="474"/>
      <c r="M2" s="474"/>
      <c r="N2" s="138"/>
      <c r="O2" s="108"/>
      <c r="P2" s="138"/>
      <c r="Q2" s="108"/>
      <c r="R2" s="138"/>
      <c r="Y2" s="600"/>
      <c r="Z2" s="599"/>
      <c r="AA2" s="599" t="s">
        <v>164</v>
      </c>
      <c r="AB2" s="590">
        <v>150</v>
      </c>
      <c r="AC2" s="590">
        <v>120</v>
      </c>
      <c r="AD2" s="590">
        <v>100</v>
      </c>
      <c r="AE2" s="590">
        <v>80</v>
      </c>
      <c r="AF2" s="590">
        <v>70</v>
      </c>
      <c r="AG2" s="590">
        <v>60</v>
      </c>
      <c r="AH2" s="590">
        <v>55</v>
      </c>
      <c r="AI2" s="590">
        <v>50</v>
      </c>
      <c r="AJ2" s="590">
        <v>45</v>
      </c>
      <c r="AK2" s="590">
        <v>40</v>
      </c>
    </row>
    <row r="3" spans="1:37" x14ac:dyDescent="0.25">
      <c r="A3" s="54" t="s">
        <v>82</v>
      </c>
      <c r="B3" s="54"/>
      <c r="C3" s="54"/>
      <c r="D3" s="54"/>
      <c r="E3" s="54" t="s">
        <v>79</v>
      </c>
      <c r="F3" s="54"/>
      <c r="G3" s="54"/>
      <c r="H3" s="54" t="s">
        <v>87</v>
      </c>
      <c r="I3" s="54"/>
      <c r="J3" s="140"/>
      <c r="K3" s="54"/>
      <c r="L3" s="55" t="s">
        <v>88</v>
      </c>
      <c r="M3" s="54"/>
      <c r="N3" s="548"/>
      <c r="O3" s="547"/>
      <c r="P3" s="548"/>
      <c r="Q3" s="589" t="s">
        <v>178</v>
      </c>
      <c r="R3" s="590" t="s">
        <v>184</v>
      </c>
      <c r="S3" s="590" t="s">
        <v>179</v>
      </c>
      <c r="Y3" s="599">
        <f>IF(H4="OB","A",IF(H4="IX","W",H4))</f>
        <v>0</v>
      </c>
      <c r="Z3" s="599"/>
      <c r="AA3" s="599" t="s">
        <v>194</v>
      </c>
      <c r="AB3" s="590">
        <v>120</v>
      </c>
      <c r="AC3" s="590">
        <v>90</v>
      </c>
      <c r="AD3" s="590">
        <v>65</v>
      </c>
      <c r="AE3" s="590">
        <v>55</v>
      </c>
      <c r="AF3" s="590">
        <v>50</v>
      </c>
      <c r="AG3" s="590">
        <v>45</v>
      </c>
      <c r="AH3" s="590">
        <v>40</v>
      </c>
      <c r="AI3" s="590">
        <v>35</v>
      </c>
      <c r="AJ3" s="590">
        <v>25</v>
      </c>
      <c r="AK3" s="590">
        <v>20</v>
      </c>
    </row>
    <row r="4" spans="1:37" ht="13.8" thickBot="1" x14ac:dyDescent="0.3">
      <c r="A4" s="770" t="str">
        <f>Altalanos!$A$10</f>
        <v xml:space="preserve">2026. május 7. </v>
      </c>
      <c r="B4" s="770"/>
      <c r="C4" s="770"/>
      <c r="D4" s="481"/>
      <c r="E4" s="482" t="str">
        <f>Altalanos!$C$10</f>
        <v>Gyula</v>
      </c>
      <c r="F4" s="482"/>
      <c r="G4" s="482"/>
      <c r="H4" s="485"/>
      <c r="I4" s="482"/>
      <c r="J4" s="484"/>
      <c r="K4" s="485"/>
      <c r="L4" s="487" t="str">
        <f>Altalanos!$E$10</f>
        <v>Kovács Zoltán</v>
      </c>
      <c r="M4" s="485"/>
      <c r="N4" s="550"/>
      <c r="O4" s="551"/>
      <c r="P4" s="550"/>
      <c r="Q4" s="591" t="s">
        <v>185</v>
      </c>
      <c r="R4" s="592" t="s">
        <v>180</v>
      </c>
      <c r="S4" s="592" t="s">
        <v>181</v>
      </c>
      <c r="Y4" s="599"/>
      <c r="Z4" s="599"/>
      <c r="AA4" s="599" t="s">
        <v>195</v>
      </c>
      <c r="AB4" s="590">
        <v>90</v>
      </c>
      <c r="AC4" s="590">
        <v>60</v>
      </c>
      <c r="AD4" s="590">
        <v>45</v>
      </c>
      <c r="AE4" s="590">
        <v>34</v>
      </c>
      <c r="AF4" s="590">
        <v>27</v>
      </c>
      <c r="AG4" s="590">
        <v>22</v>
      </c>
      <c r="AH4" s="590">
        <v>18</v>
      </c>
      <c r="AI4" s="590">
        <v>15</v>
      </c>
      <c r="AJ4" s="590">
        <v>12</v>
      </c>
      <c r="AK4" s="590">
        <v>9</v>
      </c>
    </row>
    <row r="5" spans="1:37" x14ac:dyDescent="0.25">
      <c r="A5" s="37"/>
      <c r="B5" s="37" t="s">
        <v>118</v>
      </c>
      <c r="C5" s="543" t="s">
        <v>162</v>
      </c>
      <c r="D5" s="37" t="s">
        <v>105</v>
      </c>
      <c r="E5" s="37" t="s">
        <v>167</v>
      </c>
      <c r="F5" s="37"/>
      <c r="G5" s="37" t="s">
        <v>86</v>
      </c>
      <c r="H5" s="37"/>
      <c r="I5" s="37" t="s">
        <v>90</v>
      </c>
      <c r="J5" s="37"/>
      <c r="K5" s="576" t="s">
        <v>168</v>
      </c>
      <c r="L5" s="576" t="s">
        <v>169</v>
      </c>
      <c r="M5" s="576" t="s">
        <v>170</v>
      </c>
      <c r="Q5" s="593" t="s">
        <v>186</v>
      </c>
      <c r="R5" s="594" t="s">
        <v>182</v>
      </c>
      <c r="S5" s="594" t="s">
        <v>183</v>
      </c>
      <c r="Y5" s="599">
        <f>IF(OR(Altalanos!$A$8="F1",Altalanos!$A$8="F2",Altalanos!$A$8="N1",Altalanos!$A$8="N2"),1,2)</f>
        <v>2</v>
      </c>
      <c r="Z5" s="599"/>
      <c r="AA5" s="599" t="s">
        <v>196</v>
      </c>
      <c r="AB5" s="590">
        <v>60</v>
      </c>
      <c r="AC5" s="590">
        <v>40</v>
      </c>
      <c r="AD5" s="590">
        <v>30</v>
      </c>
      <c r="AE5" s="590">
        <v>20</v>
      </c>
      <c r="AF5" s="590">
        <v>18</v>
      </c>
      <c r="AG5" s="590">
        <v>15</v>
      </c>
      <c r="AH5" s="590">
        <v>12</v>
      </c>
      <c r="AI5" s="590">
        <v>10</v>
      </c>
      <c r="AJ5" s="590">
        <v>8</v>
      </c>
      <c r="AK5" s="590">
        <v>6</v>
      </c>
    </row>
    <row r="6" spans="1:37" x14ac:dyDescent="0.25">
      <c r="A6" s="521"/>
      <c r="B6" s="521"/>
      <c r="C6" s="575"/>
      <c r="D6" s="521"/>
      <c r="E6" s="521"/>
      <c r="F6" s="521"/>
      <c r="G6" s="521"/>
      <c r="H6" s="521"/>
      <c r="I6" s="521"/>
      <c r="J6" s="521"/>
      <c r="K6" s="521"/>
      <c r="L6" s="521"/>
      <c r="M6" s="521"/>
      <c r="Y6" s="599"/>
      <c r="Z6" s="599"/>
      <c r="AA6" s="599" t="s">
        <v>197</v>
      </c>
      <c r="AB6" s="590">
        <v>40</v>
      </c>
      <c r="AC6" s="590">
        <v>25</v>
      </c>
      <c r="AD6" s="590">
        <v>18</v>
      </c>
      <c r="AE6" s="590">
        <v>13</v>
      </c>
      <c r="AF6" s="590">
        <v>10</v>
      </c>
      <c r="AG6" s="590">
        <v>8</v>
      </c>
      <c r="AH6" s="590">
        <v>6</v>
      </c>
      <c r="AI6" s="590">
        <v>5</v>
      </c>
      <c r="AJ6" s="590">
        <v>4</v>
      </c>
      <c r="AK6" s="590">
        <v>3</v>
      </c>
    </row>
    <row r="7" spans="1:37" x14ac:dyDescent="0.25">
      <c r="A7" s="583" t="s">
        <v>164</v>
      </c>
      <c r="B7" s="595"/>
      <c r="C7" s="545" t="str">
        <f>IF($B7="","",VLOOKUP($B7,'1MD ELO (4)'!$A$7:$O$22,5))</f>
        <v/>
      </c>
      <c r="D7" s="545" t="str">
        <f>IF($B7="","",VLOOKUP($B7,'1MD ELO (4)'!$A$7:$O$22,15))</f>
        <v/>
      </c>
      <c r="E7" s="541" t="str">
        <f>UPPER(IF($B7="","",VLOOKUP($B7,'1MD ELO (4)'!$A$7:$O$22,2)))</f>
        <v/>
      </c>
      <c r="F7" s="544"/>
      <c r="G7" s="541" t="str">
        <f>IF($B7="","",VLOOKUP($B7,'1MD ELO (4)'!$A$7:$O$22,3))</f>
        <v/>
      </c>
      <c r="H7" s="544"/>
      <c r="I7" s="541" t="str">
        <f>IF($B7="","",VLOOKUP($B7,'1MD ELO (4)'!$A$7:$O$22,4))</f>
        <v/>
      </c>
      <c r="J7" s="521"/>
      <c r="K7" s="606"/>
      <c r="L7" s="601" t="str">
        <f>IF(K7="","",CONCATENATE(VLOOKUP($Y$3,$AB$1:$AK$1,K7)," pont"))</f>
        <v/>
      </c>
      <c r="M7" s="607"/>
      <c r="Q7" s="589" t="s">
        <v>178</v>
      </c>
      <c r="R7" s="685" t="s">
        <v>223</v>
      </c>
      <c r="S7" s="685" t="s">
        <v>224</v>
      </c>
      <c r="Y7" s="599"/>
      <c r="Z7" s="599"/>
      <c r="AA7" s="599" t="s">
        <v>198</v>
      </c>
      <c r="AB7" s="590">
        <v>25</v>
      </c>
      <c r="AC7" s="590">
        <v>15</v>
      </c>
      <c r="AD7" s="590">
        <v>13</v>
      </c>
      <c r="AE7" s="590">
        <v>8</v>
      </c>
      <c r="AF7" s="590">
        <v>6</v>
      </c>
      <c r="AG7" s="590">
        <v>4</v>
      </c>
      <c r="AH7" s="590">
        <v>3</v>
      </c>
      <c r="AI7" s="590">
        <v>2</v>
      </c>
      <c r="AJ7" s="590">
        <v>1</v>
      </c>
      <c r="AK7" s="590">
        <v>0</v>
      </c>
    </row>
    <row r="8" spans="1:37" x14ac:dyDescent="0.25">
      <c r="A8" s="552"/>
      <c r="B8" s="596"/>
      <c r="C8" s="553"/>
      <c r="D8" s="553"/>
      <c r="E8" s="553"/>
      <c r="F8" s="553"/>
      <c r="G8" s="553"/>
      <c r="H8" s="553"/>
      <c r="I8" s="553"/>
      <c r="J8" s="521"/>
      <c r="K8" s="552"/>
      <c r="L8" s="552"/>
      <c r="M8" s="608"/>
      <c r="Q8" s="591" t="s">
        <v>185</v>
      </c>
      <c r="R8" s="686" t="s">
        <v>221</v>
      </c>
      <c r="S8" s="686" t="s">
        <v>225</v>
      </c>
      <c r="Y8" s="599"/>
      <c r="Z8" s="599"/>
      <c r="AA8" s="599" t="s">
        <v>199</v>
      </c>
      <c r="AB8" s="590">
        <v>15</v>
      </c>
      <c r="AC8" s="590">
        <v>10</v>
      </c>
      <c r="AD8" s="590">
        <v>7</v>
      </c>
      <c r="AE8" s="590">
        <v>5</v>
      </c>
      <c r="AF8" s="590">
        <v>4</v>
      </c>
      <c r="AG8" s="590">
        <v>3</v>
      </c>
      <c r="AH8" s="590">
        <v>2</v>
      </c>
      <c r="AI8" s="590">
        <v>1</v>
      </c>
      <c r="AJ8" s="590">
        <v>0</v>
      </c>
      <c r="AK8" s="590">
        <v>0</v>
      </c>
    </row>
    <row r="9" spans="1:37" x14ac:dyDescent="0.25">
      <c r="A9" s="552" t="s">
        <v>165</v>
      </c>
      <c r="B9" s="597"/>
      <c r="C9" s="545" t="str">
        <f>IF($B9="","",VLOOKUP($B9,'1MD ELO (4)'!$A$7:$O$22,5))</f>
        <v/>
      </c>
      <c r="D9" s="545" t="str">
        <f>IF($B9="","",VLOOKUP($B9,'1MD ELO (4)'!$A$7:$O$22,15))</f>
        <v/>
      </c>
      <c r="E9" s="540" t="str">
        <f>UPPER(IF($B9="","",VLOOKUP($B9,'1MD ELO (4)'!$A$7:$O$22,2)))</f>
        <v/>
      </c>
      <c r="F9" s="546"/>
      <c r="G9" s="540" t="str">
        <f>IF($B9="","",VLOOKUP($B9,'1MD ELO (4)'!$A$7:$O$22,3))</f>
        <v/>
      </c>
      <c r="H9" s="546"/>
      <c r="I9" s="540" t="str">
        <f>IF($B9="","",VLOOKUP($B9,'1MD ELO (4)'!$A$7:$O$22,4))</f>
        <v/>
      </c>
      <c r="J9" s="521"/>
      <c r="K9" s="606"/>
      <c r="L9" s="601" t="str">
        <f>IF(K9="","",CONCATENATE(VLOOKUP($Y$3,$AB$1:$AK$1,K9)," pont"))</f>
        <v/>
      </c>
      <c r="M9" s="607"/>
      <c r="Q9" s="593" t="s">
        <v>186</v>
      </c>
      <c r="R9" s="687" t="s">
        <v>218</v>
      </c>
      <c r="S9" s="687" t="s">
        <v>226</v>
      </c>
      <c r="Y9" s="599"/>
      <c r="Z9" s="599"/>
      <c r="AA9" s="599" t="s">
        <v>200</v>
      </c>
      <c r="AB9" s="590">
        <v>10</v>
      </c>
      <c r="AC9" s="590">
        <v>6</v>
      </c>
      <c r="AD9" s="590">
        <v>4</v>
      </c>
      <c r="AE9" s="590">
        <v>2</v>
      </c>
      <c r="AF9" s="590">
        <v>1</v>
      </c>
      <c r="AG9" s="590">
        <v>0</v>
      </c>
      <c r="AH9" s="590">
        <v>0</v>
      </c>
      <c r="AI9" s="590">
        <v>0</v>
      </c>
      <c r="AJ9" s="590">
        <v>0</v>
      </c>
      <c r="AK9" s="590">
        <v>0</v>
      </c>
    </row>
    <row r="10" spans="1:37" x14ac:dyDescent="0.25">
      <c r="A10" s="552"/>
      <c r="B10" s="596"/>
      <c r="C10" s="553"/>
      <c r="D10" s="553"/>
      <c r="E10" s="553"/>
      <c r="F10" s="553"/>
      <c r="G10" s="553"/>
      <c r="H10" s="553"/>
      <c r="I10" s="553"/>
      <c r="J10" s="521"/>
      <c r="K10" s="552"/>
      <c r="L10" s="552"/>
      <c r="M10" s="608"/>
      <c r="Y10" s="599"/>
      <c r="Z10" s="599"/>
      <c r="AA10" s="599" t="s">
        <v>201</v>
      </c>
      <c r="AB10" s="590">
        <v>6</v>
      </c>
      <c r="AC10" s="590">
        <v>3</v>
      </c>
      <c r="AD10" s="590">
        <v>2</v>
      </c>
      <c r="AE10" s="590">
        <v>1</v>
      </c>
      <c r="AF10" s="590">
        <v>0</v>
      </c>
      <c r="AG10" s="590">
        <v>0</v>
      </c>
      <c r="AH10" s="590">
        <v>0</v>
      </c>
      <c r="AI10" s="590">
        <v>0</v>
      </c>
      <c r="AJ10" s="590">
        <v>0</v>
      </c>
      <c r="AK10" s="590">
        <v>0</v>
      </c>
    </row>
    <row r="11" spans="1:37" x14ac:dyDescent="0.25">
      <c r="A11" s="552" t="s">
        <v>166</v>
      </c>
      <c r="B11" s="597"/>
      <c r="C11" s="545" t="str">
        <f>IF($B11="","",VLOOKUP($B11,'1MD ELO (4)'!$A$7:$O$22,5))</f>
        <v/>
      </c>
      <c r="D11" s="545" t="str">
        <f>IF($B11="","",VLOOKUP($B11,'1MD ELO (4)'!$A$7:$O$22,15))</f>
        <v/>
      </c>
      <c r="E11" s="540" t="str">
        <f>UPPER(IF($B11="","",VLOOKUP($B11,'1MD ELO (4)'!$A$7:$O$22,2)))</f>
        <v/>
      </c>
      <c r="F11" s="546"/>
      <c r="G11" s="540" t="str">
        <f>IF($B11="","",VLOOKUP($B11,'1MD ELO (4)'!$A$7:$O$22,3))</f>
        <v/>
      </c>
      <c r="H11" s="546"/>
      <c r="I11" s="540" t="str">
        <f>IF($B11="","",VLOOKUP($B11,'1MD ELO (4)'!$A$7:$O$22,4))</f>
        <v/>
      </c>
      <c r="J11" s="521"/>
      <c r="K11" s="606"/>
      <c r="L11" s="601" t="str">
        <f>IF(K11="","",CONCATENATE(VLOOKUP($Y$3,$AB$1:$AK$1,K11)," pont"))</f>
        <v/>
      </c>
      <c r="M11" s="607"/>
      <c r="Y11" s="599"/>
      <c r="Z11" s="599"/>
      <c r="AA11" s="599" t="s">
        <v>206</v>
      </c>
      <c r="AB11" s="590">
        <v>3</v>
      </c>
      <c r="AC11" s="590">
        <v>2</v>
      </c>
      <c r="AD11" s="590">
        <v>1</v>
      </c>
      <c r="AE11" s="590">
        <v>0</v>
      </c>
      <c r="AF11" s="590">
        <v>0</v>
      </c>
      <c r="AG11" s="590">
        <v>0</v>
      </c>
      <c r="AH11" s="590">
        <v>0</v>
      </c>
      <c r="AI11" s="590">
        <v>0</v>
      </c>
      <c r="AJ11" s="590">
        <v>0</v>
      </c>
      <c r="AK11" s="590">
        <v>0</v>
      </c>
    </row>
    <row r="12" spans="1:37" x14ac:dyDescent="0.25">
      <c r="A12" s="521"/>
      <c r="B12" s="583"/>
      <c r="C12" s="575"/>
      <c r="D12" s="521"/>
      <c r="E12" s="521"/>
      <c r="F12" s="521"/>
      <c r="G12" s="521"/>
      <c r="H12" s="521"/>
      <c r="I12" s="521"/>
      <c r="J12" s="521"/>
      <c r="K12" s="575"/>
      <c r="L12" s="575"/>
      <c r="M12" s="608"/>
      <c r="Y12" s="599"/>
      <c r="Z12" s="599"/>
      <c r="AA12" s="599" t="s">
        <v>202</v>
      </c>
      <c r="AB12" s="604">
        <v>0</v>
      </c>
      <c r="AC12" s="604">
        <v>0</v>
      </c>
      <c r="AD12" s="604">
        <v>0</v>
      </c>
      <c r="AE12" s="604">
        <v>0</v>
      </c>
      <c r="AF12" s="604">
        <v>0</v>
      </c>
      <c r="AG12" s="604">
        <v>0</v>
      </c>
      <c r="AH12" s="604">
        <v>0</v>
      </c>
      <c r="AI12" s="604">
        <v>0</v>
      </c>
      <c r="AJ12" s="604">
        <v>0</v>
      </c>
      <c r="AK12" s="604">
        <v>0</v>
      </c>
    </row>
    <row r="13" spans="1:37" x14ac:dyDescent="0.25">
      <c r="A13" s="673" t="s">
        <v>171</v>
      </c>
      <c r="B13" s="676"/>
      <c r="C13" s="545" t="str">
        <f>IF($B13="","",VLOOKUP($B13,'1MD ELO (4)'!$A$7:$O$22,5))</f>
        <v/>
      </c>
      <c r="D13" s="545" t="str">
        <f>IF($B13="","",VLOOKUP($B13,'1MD ELO (4)'!$A$7:$O$22,15))</f>
        <v/>
      </c>
      <c r="E13" s="540" t="str">
        <f>UPPER(IF($B13="","",VLOOKUP($B13,'1MD ELO (4)'!$A$7:$O$22,2)))</f>
        <v/>
      </c>
      <c r="F13" s="546"/>
      <c r="G13" s="540" t="str">
        <f>IF($B13="","",VLOOKUP($B13,'1MD ELO (4)'!$A$7:$O$22,3))</f>
        <v/>
      </c>
      <c r="H13" s="546"/>
      <c r="I13" s="540" t="str">
        <f>IF($B13="","",VLOOKUP($B13,'1MD ELO (4)'!$A$7:$O$22,4))</f>
        <v/>
      </c>
      <c r="J13" s="521"/>
      <c r="K13" s="606"/>
      <c r="L13" s="601" t="str">
        <f>IF(K13="","",CONCATENATE(VLOOKUP($Y$3,$AB$1:$AK$1,K13)," pont"))</f>
        <v/>
      </c>
      <c r="M13" s="607"/>
      <c r="Y13" s="599"/>
      <c r="Z13" s="599"/>
      <c r="AA13" s="599" t="s">
        <v>203</v>
      </c>
      <c r="AB13" s="604">
        <v>0</v>
      </c>
      <c r="AC13" s="604">
        <v>0</v>
      </c>
      <c r="AD13" s="604">
        <v>0</v>
      </c>
      <c r="AE13" s="604">
        <v>0</v>
      </c>
      <c r="AF13" s="604">
        <v>0</v>
      </c>
      <c r="AG13" s="604">
        <v>0</v>
      </c>
      <c r="AH13" s="604">
        <v>0</v>
      </c>
      <c r="AI13" s="604">
        <v>0</v>
      </c>
      <c r="AJ13" s="604">
        <v>0</v>
      </c>
      <c r="AK13" s="604">
        <v>0</v>
      </c>
    </row>
    <row r="14" spans="1:37" x14ac:dyDescent="0.25">
      <c r="A14" s="552"/>
      <c r="B14" s="596"/>
      <c r="C14" s="553"/>
      <c r="D14" s="553"/>
      <c r="E14" s="553"/>
      <c r="F14" s="553"/>
      <c r="G14" s="553"/>
      <c r="H14" s="553"/>
      <c r="I14" s="553"/>
      <c r="J14" s="521"/>
      <c r="K14" s="552"/>
      <c r="L14" s="552"/>
      <c r="M14" s="608"/>
      <c r="Y14" s="599"/>
      <c r="Z14" s="599"/>
      <c r="AA14" s="599"/>
      <c r="AB14" s="599"/>
      <c r="AC14" s="599"/>
      <c r="AD14" s="599"/>
      <c r="AE14" s="599"/>
      <c r="AF14" s="599"/>
      <c r="AG14" s="599"/>
      <c r="AH14" s="599"/>
      <c r="AI14" s="599"/>
      <c r="AJ14" s="599"/>
      <c r="AK14" s="599"/>
    </row>
    <row r="15" spans="1:37" x14ac:dyDescent="0.25">
      <c r="A15" s="583" t="s">
        <v>172</v>
      </c>
      <c r="B15" s="675"/>
      <c r="C15" s="545" t="str">
        <f>IF($B15="","",VLOOKUP($B15,'1MD ELO (4)'!$A$7:$O$22,5))</f>
        <v/>
      </c>
      <c r="D15" s="674" t="str">
        <f>IF($B15="","",VLOOKUP($B15,'1MD ELO (4)'!$A$7:$O$22,15))</f>
        <v/>
      </c>
      <c r="E15" s="541" t="str">
        <f>UPPER(IF($B15="","",VLOOKUP($B15,'1MD ELO (4)'!$A$7:$O$22,2)))</f>
        <v/>
      </c>
      <c r="F15" s="544"/>
      <c r="G15" s="541" t="str">
        <f>IF($B15="","",VLOOKUP($B15,'1MD ELO (4)'!$A$7:$O$22,3))</f>
        <v/>
      </c>
      <c r="H15" s="544"/>
      <c r="I15" s="541" t="str">
        <f>IF($B15="","",VLOOKUP($B15,'1MD ELO (4)'!$A$7:$O$22,4))</f>
        <v/>
      </c>
      <c r="J15" s="521"/>
      <c r="K15" s="606"/>
      <c r="L15" s="601" t="str">
        <f>IF(K15="","",CONCATENATE(VLOOKUP($Y$3,$AB$1:$AK$1,K15)," pont"))</f>
        <v/>
      </c>
      <c r="M15" s="607"/>
      <c r="Y15" s="599"/>
      <c r="Z15" s="599"/>
      <c r="AA15" s="599"/>
      <c r="AB15" s="599"/>
      <c r="AC15" s="599"/>
      <c r="AD15" s="599"/>
      <c r="AE15" s="599"/>
      <c r="AF15" s="599"/>
      <c r="AG15" s="599"/>
      <c r="AH15" s="599"/>
      <c r="AI15" s="599"/>
      <c r="AJ15" s="599"/>
      <c r="AK15" s="599"/>
    </row>
    <row r="16" spans="1:37" x14ac:dyDescent="0.25">
      <c r="A16" s="552"/>
      <c r="B16" s="596"/>
      <c r="C16" s="553"/>
      <c r="D16" s="553"/>
      <c r="E16" s="553"/>
      <c r="F16" s="553"/>
      <c r="G16" s="553"/>
      <c r="H16" s="553"/>
      <c r="I16" s="553"/>
      <c r="J16" s="521"/>
      <c r="K16" s="552"/>
      <c r="L16" s="552"/>
      <c r="M16" s="608"/>
      <c r="Y16" s="599"/>
      <c r="Z16" s="599"/>
      <c r="AA16" s="599" t="s">
        <v>164</v>
      </c>
      <c r="AB16" s="599">
        <v>300</v>
      </c>
      <c r="AC16" s="599">
        <v>250</v>
      </c>
      <c r="AD16" s="599">
        <v>220</v>
      </c>
      <c r="AE16" s="599">
        <v>180</v>
      </c>
      <c r="AF16" s="599">
        <v>160</v>
      </c>
      <c r="AG16" s="599">
        <v>150</v>
      </c>
      <c r="AH16" s="599">
        <v>140</v>
      </c>
      <c r="AI16" s="599">
        <v>130</v>
      </c>
      <c r="AJ16" s="599">
        <v>120</v>
      </c>
      <c r="AK16" s="599">
        <v>110</v>
      </c>
    </row>
    <row r="17" spans="1:37" x14ac:dyDescent="0.25">
      <c r="A17" s="552" t="s">
        <v>173</v>
      </c>
      <c r="B17" s="597"/>
      <c r="C17" s="545" t="str">
        <f>IF($B17="","",VLOOKUP($B17,'1MD ELO (4)'!$A$7:$O$22,5))</f>
        <v/>
      </c>
      <c r="D17" s="545" t="str">
        <f>IF($B17="","",VLOOKUP($B17,'1MD ELO (4)'!$A$7:$O$22,15))</f>
        <v/>
      </c>
      <c r="E17" s="540" t="str">
        <f>UPPER(IF($B17="","",VLOOKUP($B17,'1MD ELO (4)'!$A$7:$O$22,2)))</f>
        <v/>
      </c>
      <c r="F17" s="546"/>
      <c r="G17" s="540" t="str">
        <f>IF($B17="","",VLOOKUP($B17,'1MD ELO (4)'!$A$7:$O$22,3))</f>
        <v/>
      </c>
      <c r="H17" s="546"/>
      <c r="I17" s="540" t="str">
        <f>IF($B17="","",VLOOKUP($B17,'1MD ELO (4)'!$A$7:$O$22,4))</f>
        <v/>
      </c>
      <c r="J17" s="521"/>
      <c r="K17" s="606"/>
      <c r="L17" s="601" t="str">
        <f>IF(K17="","",CONCATENATE(VLOOKUP($Y$3,$AB$1:$AK$1,K17)," pont"))</f>
        <v/>
      </c>
      <c r="M17" s="607"/>
      <c r="Y17" s="599"/>
      <c r="Z17" s="599"/>
      <c r="AA17" s="599" t="s">
        <v>194</v>
      </c>
      <c r="AB17" s="599">
        <v>250</v>
      </c>
      <c r="AC17" s="599">
        <v>200</v>
      </c>
      <c r="AD17" s="599">
        <v>160</v>
      </c>
      <c r="AE17" s="599">
        <v>140</v>
      </c>
      <c r="AF17" s="599">
        <v>120</v>
      </c>
      <c r="AG17" s="599">
        <v>110</v>
      </c>
      <c r="AH17" s="599">
        <v>100</v>
      </c>
      <c r="AI17" s="599">
        <v>90</v>
      </c>
      <c r="AJ17" s="599">
        <v>80</v>
      </c>
      <c r="AK17" s="599">
        <v>70</v>
      </c>
    </row>
    <row r="18" spans="1:37" x14ac:dyDescent="0.25">
      <c r="A18" s="552"/>
      <c r="B18" s="596"/>
      <c r="C18" s="553"/>
      <c r="D18" s="553"/>
      <c r="E18" s="553"/>
      <c r="F18" s="553"/>
      <c r="G18" s="553"/>
      <c r="H18" s="553"/>
      <c r="I18" s="553"/>
      <c r="J18" s="521"/>
      <c r="K18" s="552"/>
      <c r="L18" s="552"/>
      <c r="M18" s="608"/>
      <c r="Y18" s="599"/>
      <c r="Z18" s="599"/>
      <c r="AA18" s="599" t="s">
        <v>195</v>
      </c>
      <c r="AB18" s="599">
        <v>200</v>
      </c>
      <c r="AC18" s="599">
        <v>150</v>
      </c>
      <c r="AD18" s="599">
        <v>130</v>
      </c>
      <c r="AE18" s="599">
        <v>110</v>
      </c>
      <c r="AF18" s="599">
        <v>95</v>
      </c>
      <c r="AG18" s="599">
        <v>80</v>
      </c>
      <c r="AH18" s="599">
        <v>70</v>
      </c>
      <c r="AI18" s="599">
        <v>60</v>
      </c>
      <c r="AJ18" s="599">
        <v>55</v>
      </c>
      <c r="AK18" s="599">
        <v>50</v>
      </c>
    </row>
    <row r="19" spans="1:37" x14ac:dyDescent="0.25">
      <c r="A19" s="673" t="s">
        <v>177</v>
      </c>
      <c r="B19" s="597"/>
      <c r="C19" s="545" t="str">
        <f>IF($B19="","",VLOOKUP($B19,'1MD ELO (4)'!$A$7:$O$22,5))</f>
        <v/>
      </c>
      <c r="D19" s="545" t="str">
        <f>IF($B19="","",VLOOKUP($B19,'1MD ELO (4)'!$A$7:$O$22,15))</f>
        <v/>
      </c>
      <c r="E19" s="540" t="str">
        <f>UPPER(IF($B19="","",VLOOKUP($B19,'1MD ELO (4)'!$A$7:$O$22,2)))</f>
        <v/>
      </c>
      <c r="F19" s="546"/>
      <c r="G19" s="540" t="str">
        <f>IF($B19="","",VLOOKUP($B19,'1MD ELO (4)'!$A$7:$O$22,3))</f>
        <v/>
      </c>
      <c r="H19" s="546"/>
      <c r="I19" s="540" t="str">
        <f>IF($B19="","",VLOOKUP($B19,'1MD ELO (4)'!$A$7:$O$22,4))</f>
        <v/>
      </c>
      <c r="J19" s="521"/>
      <c r="K19" s="606"/>
      <c r="L19" s="601" t="str">
        <f>IF(K19="","",CONCATENATE(VLOOKUP($Y$3,$AB$1:$AK$1,K19)," pont"))</f>
        <v/>
      </c>
      <c r="M19" s="607"/>
      <c r="Y19" s="599"/>
      <c r="Z19" s="599"/>
      <c r="AA19" s="599" t="s">
        <v>196</v>
      </c>
      <c r="AB19" s="599">
        <v>150</v>
      </c>
      <c r="AC19" s="599">
        <v>120</v>
      </c>
      <c r="AD19" s="599">
        <v>100</v>
      </c>
      <c r="AE19" s="599">
        <v>80</v>
      </c>
      <c r="AF19" s="599">
        <v>70</v>
      </c>
      <c r="AG19" s="599">
        <v>60</v>
      </c>
      <c r="AH19" s="599">
        <v>55</v>
      </c>
      <c r="AI19" s="599">
        <v>50</v>
      </c>
      <c r="AJ19" s="599">
        <v>45</v>
      </c>
      <c r="AK19" s="599">
        <v>40</v>
      </c>
    </row>
    <row r="20" spans="1:37" x14ac:dyDescent="0.25">
      <c r="A20" s="552"/>
      <c r="B20" s="596"/>
      <c r="C20" s="553"/>
      <c r="D20" s="553"/>
      <c r="E20" s="553"/>
      <c r="F20" s="553"/>
      <c r="G20" s="553"/>
      <c r="H20" s="553"/>
      <c r="I20" s="553"/>
      <c r="J20" s="521"/>
      <c r="K20" s="552"/>
      <c r="L20" s="552"/>
      <c r="M20" s="608"/>
      <c r="Y20" s="599"/>
      <c r="Z20" s="599"/>
      <c r="AA20" s="599" t="s">
        <v>195</v>
      </c>
      <c r="AB20" s="599">
        <v>200</v>
      </c>
      <c r="AC20" s="599">
        <v>150</v>
      </c>
      <c r="AD20" s="599">
        <v>130</v>
      </c>
      <c r="AE20" s="599">
        <v>110</v>
      </c>
      <c r="AF20" s="599">
        <v>95</v>
      </c>
      <c r="AG20" s="599">
        <v>80</v>
      </c>
      <c r="AH20" s="599">
        <v>70</v>
      </c>
      <c r="AI20" s="599">
        <v>60</v>
      </c>
      <c r="AJ20" s="599">
        <v>55</v>
      </c>
      <c r="AK20" s="599">
        <v>50</v>
      </c>
    </row>
    <row r="21" spans="1:37" x14ac:dyDescent="0.25">
      <c r="A21" s="673" t="s">
        <v>216</v>
      </c>
      <c r="B21" s="597"/>
      <c r="C21" s="545" t="str">
        <f>IF($B21="","",VLOOKUP($B21,'1MD ELO (4)'!$A$7:$O$22,5))</f>
        <v/>
      </c>
      <c r="D21" s="545" t="str">
        <f>IF($B21="","",VLOOKUP($B21,'1MD ELO (4)'!$A$7:$O$22,15))</f>
        <v/>
      </c>
      <c r="E21" s="540" t="str">
        <f>UPPER(IF($B21="","",VLOOKUP($B21,'1MD ELO (4)'!$A$7:$O$22,2)))</f>
        <v/>
      </c>
      <c r="F21" s="546"/>
      <c r="G21" s="540" t="str">
        <f>IF($B21="","",VLOOKUP($B21,'1MD ELO (4)'!$A$7:$O$22,3))</f>
        <v/>
      </c>
      <c r="H21" s="546"/>
      <c r="I21" s="540" t="str">
        <f>IF($B21="","",VLOOKUP($B21,'1MD ELO (4)'!$A$7:$O$22,4))</f>
        <v/>
      </c>
      <c r="J21" s="521"/>
      <c r="K21" s="606"/>
      <c r="L21" s="601" t="str">
        <f>IF(K21="","",CONCATENATE(VLOOKUP($Y$3,$AB$1:$AK$1,K21)," pont"))</f>
        <v/>
      </c>
      <c r="M21" s="607"/>
      <c r="Y21" s="599"/>
      <c r="Z21" s="599"/>
      <c r="AA21" s="599" t="s">
        <v>196</v>
      </c>
      <c r="AB21" s="599">
        <v>150</v>
      </c>
      <c r="AC21" s="599">
        <v>120</v>
      </c>
      <c r="AD21" s="599">
        <v>100</v>
      </c>
      <c r="AE21" s="599">
        <v>80</v>
      </c>
      <c r="AF21" s="599">
        <v>70</v>
      </c>
      <c r="AG21" s="599">
        <v>60</v>
      </c>
      <c r="AH21" s="599">
        <v>55</v>
      </c>
      <c r="AI21" s="599">
        <v>50</v>
      </c>
      <c r="AJ21" s="599">
        <v>45</v>
      </c>
      <c r="AK21" s="599">
        <v>40</v>
      </c>
    </row>
    <row r="22" spans="1:37" x14ac:dyDescent="0.25">
      <c r="A22" s="521"/>
      <c r="B22" s="521"/>
      <c r="C22" s="521"/>
      <c r="D22" s="521"/>
      <c r="E22" s="521"/>
      <c r="F22" s="521"/>
      <c r="G22" s="521"/>
      <c r="H22" s="521"/>
      <c r="I22" s="521"/>
      <c r="J22" s="521"/>
      <c r="K22" s="521"/>
      <c r="L22" s="521"/>
      <c r="M22" s="521"/>
      <c r="Y22" s="599"/>
      <c r="Z22" s="599"/>
      <c r="AA22" s="599" t="s">
        <v>197</v>
      </c>
      <c r="AB22" s="599">
        <v>120</v>
      </c>
      <c r="AC22" s="599">
        <v>90</v>
      </c>
      <c r="AD22" s="599">
        <v>65</v>
      </c>
      <c r="AE22" s="599">
        <v>55</v>
      </c>
      <c r="AF22" s="599">
        <v>50</v>
      </c>
      <c r="AG22" s="599">
        <v>45</v>
      </c>
      <c r="AH22" s="599">
        <v>40</v>
      </c>
      <c r="AI22" s="599">
        <v>35</v>
      </c>
      <c r="AJ22" s="599">
        <v>25</v>
      </c>
      <c r="AK22" s="599">
        <v>20</v>
      </c>
    </row>
    <row r="23" spans="1:37" x14ac:dyDescent="0.25">
      <c r="A23" s="521"/>
      <c r="B23" s="521"/>
      <c r="C23" s="521"/>
      <c r="D23" s="521"/>
      <c r="E23" s="521"/>
      <c r="F23" s="521"/>
      <c r="G23" s="521"/>
      <c r="H23" s="521"/>
      <c r="I23" s="521"/>
      <c r="J23" s="521"/>
      <c r="K23" s="521"/>
      <c r="L23" s="521"/>
      <c r="M23" s="521"/>
      <c r="Y23" s="599"/>
      <c r="Z23" s="599"/>
      <c r="AA23" s="599" t="s">
        <v>198</v>
      </c>
      <c r="AB23" s="599">
        <v>90</v>
      </c>
      <c r="AC23" s="599">
        <v>60</v>
      </c>
      <c r="AD23" s="599">
        <v>45</v>
      </c>
      <c r="AE23" s="599">
        <v>34</v>
      </c>
      <c r="AF23" s="599">
        <v>27</v>
      </c>
      <c r="AG23" s="599">
        <v>22</v>
      </c>
      <c r="AH23" s="599">
        <v>18</v>
      </c>
      <c r="AI23" s="599">
        <v>15</v>
      </c>
      <c r="AJ23" s="599">
        <v>12</v>
      </c>
      <c r="AK23" s="599">
        <v>9</v>
      </c>
    </row>
    <row r="24" spans="1:37" ht="18.75" customHeight="1" x14ac:dyDescent="0.25">
      <c r="A24" s="521"/>
      <c r="B24" s="768"/>
      <c r="C24" s="768"/>
      <c r="D24" s="766" t="str">
        <f>E7</f>
        <v/>
      </c>
      <c r="E24" s="766"/>
      <c r="F24" s="766" t="str">
        <f>E9</f>
        <v/>
      </c>
      <c r="G24" s="766"/>
      <c r="H24" s="766" t="str">
        <f>E11</f>
        <v/>
      </c>
      <c r="I24" s="766"/>
      <c r="J24" s="766" t="str">
        <f>E13</f>
        <v/>
      </c>
      <c r="K24" s="766"/>
      <c r="L24" s="521"/>
      <c r="M24" s="584" t="s">
        <v>168</v>
      </c>
      <c r="Y24" s="599"/>
      <c r="Z24" s="599"/>
      <c r="AA24" s="599" t="s">
        <v>199</v>
      </c>
      <c r="AB24" s="599">
        <v>60</v>
      </c>
      <c r="AC24" s="599">
        <v>40</v>
      </c>
      <c r="AD24" s="599">
        <v>30</v>
      </c>
      <c r="AE24" s="599">
        <v>20</v>
      </c>
      <c r="AF24" s="599">
        <v>18</v>
      </c>
      <c r="AG24" s="599">
        <v>15</v>
      </c>
      <c r="AH24" s="599">
        <v>12</v>
      </c>
      <c r="AI24" s="599">
        <v>10</v>
      </c>
      <c r="AJ24" s="599">
        <v>8</v>
      </c>
      <c r="AK24" s="599">
        <v>6</v>
      </c>
    </row>
    <row r="25" spans="1:37" ht="18.75" customHeight="1" x14ac:dyDescent="0.25">
      <c r="A25" s="582" t="s">
        <v>164</v>
      </c>
      <c r="B25" s="764" t="str">
        <f>E7</f>
        <v/>
      </c>
      <c r="C25" s="764"/>
      <c r="D25" s="767"/>
      <c r="E25" s="767"/>
      <c r="F25" s="765"/>
      <c r="G25" s="765"/>
      <c r="H25" s="765"/>
      <c r="I25" s="765"/>
      <c r="J25" s="766"/>
      <c r="K25" s="766"/>
      <c r="L25" s="521"/>
      <c r="M25" s="585"/>
      <c r="Y25" s="599"/>
      <c r="Z25" s="599"/>
      <c r="AA25" s="599" t="s">
        <v>200</v>
      </c>
      <c r="AB25" s="599">
        <v>40</v>
      </c>
      <c r="AC25" s="599">
        <v>25</v>
      </c>
      <c r="AD25" s="599">
        <v>18</v>
      </c>
      <c r="AE25" s="599">
        <v>13</v>
      </c>
      <c r="AF25" s="599">
        <v>8</v>
      </c>
      <c r="AG25" s="599">
        <v>7</v>
      </c>
      <c r="AH25" s="599">
        <v>6</v>
      </c>
      <c r="AI25" s="599">
        <v>5</v>
      </c>
      <c r="AJ25" s="599">
        <v>4</v>
      </c>
      <c r="AK25" s="599">
        <v>3</v>
      </c>
    </row>
    <row r="26" spans="1:37" ht="18.75" customHeight="1" x14ac:dyDescent="0.25">
      <c r="A26" s="582" t="s">
        <v>165</v>
      </c>
      <c r="B26" s="764" t="str">
        <f>E9</f>
        <v/>
      </c>
      <c r="C26" s="764"/>
      <c r="D26" s="765"/>
      <c r="E26" s="765"/>
      <c r="F26" s="767"/>
      <c r="G26" s="767"/>
      <c r="H26" s="765"/>
      <c r="I26" s="765"/>
      <c r="J26" s="765"/>
      <c r="K26" s="765"/>
      <c r="L26" s="521"/>
      <c r="M26" s="585"/>
      <c r="Y26" s="599"/>
      <c r="Z26" s="599"/>
      <c r="AA26" s="599" t="s">
        <v>201</v>
      </c>
      <c r="AB26" s="599">
        <v>25</v>
      </c>
      <c r="AC26" s="599">
        <v>15</v>
      </c>
      <c r="AD26" s="599">
        <v>13</v>
      </c>
      <c r="AE26" s="599">
        <v>7</v>
      </c>
      <c r="AF26" s="599">
        <v>6</v>
      </c>
      <c r="AG26" s="599">
        <v>5</v>
      </c>
      <c r="AH26" s="599">
        <v>4</v>
      </c>
      <c r="AI26" s="599">
        <v>3</v>
      </c>
      <c r="AJ26" s="599">
        <v>2</v>
      </c>
      <c r="AK26" s="599">
        <v>1</v>
      </c>
    </row>
    <row r="27" spans="1:37" ht="18.75" customHeight="1" x14ac:dyDescent="0.25">
      <c r="A27" s="582" t="s">
        <v>166</v>
      </c>
      <c r="B27" s="764" t="str">
        <f>E11</f>
        <v/>
      </c>
      <c r="C27" s="764"/>
      <c r="D27" s="765"/>
      <c r="E27" s="765"/>
      <c r="F27" s="765"/>
      <c r="G27" s="765"/>
      <c r="H27" s="767"/>
      <c r="I27" s="767"/>
      <c r="J27" s="765"/>
      <c r="K27" s="765"/>
      <c r="L27" s="521"/>
      <c r="M27" s="585"/>
      <c r="Y27" s="599"/>
      <c r="Z27" s="599"/>
      <c r="AA27" s="599" t="s">
        <v>206</v>
      </c>
      <c r="AB27" s="599">
        <v>15</v>
      </c>
      <c r="AC27" s="599">
        <v>10</v>
      </c>
      <c r="AD27" s="599">
        <v>8</v>
      </c>
      <c r="AE27" s="599">
        <v>4</v>
      </c>
      <c r="AF27" s="599">
        <v>3</v>
      </c>
      <c r="AG27" s="599">
        <v>2</v>
      </c>
      <c r="AH27" s="599">
        <v>1</v>
      </c>
      <c r="AI27" s="599">
        <v>0</v>
      </c>
      <c r="AJ27" s="599">
        <v>0</v>
      </c>
      <c r="AK27" s="599">
        <v>0</v>
      </c>
    </row>
    <row r="28" spans="1:37" ht="18.75" customHeight="1" x14ac:dyDescent="0.25">
      <c r="A28" s="672" t="s">
        <v>171</v>
      </c>
      <c r="B28" s="764" t="str">
        <f>E13</f>
        <v/>
      </c>
      <c r="C28" s="764"/>
      <c r="D28" s="765"/>
      <c r="E28" s="765"/>
      <c r="F28" s="765"/>
      <c r="G28" s="765"/>
      <c r="H28" s="766"/>
      <c r="I28" s="766"/>
      <c r="J28" s="767"/>
      <c r="K28" s="767"/>
      <c r="L28" s="521"/>
      <c r="M28" s="585"/>
      <c r="Y28" s="599"/>
      <c r="Z28" s="599"/>
      <c r="AA28" s="599" t="s">
        <v>206</v>
      </c>
      <c r="AB28" s="599">
        <v>15</v>
      </c>
      <c r="AC28" s="599">
        <v>10</v>
      </c>
      <c r="AD28" s="599">
        <v>8</v>
      </c>
      <c r="AE28" s="599">
        <v>4</v>
      </c>
      <c r="AF28" s="599">
        <v>3</v>
      </c>
      <c r="AG28" s="599">
        <v>2</v>
      </c>
      <c r="AH28" s="599">
        <v>1</v>
      </c>
      <c r="AI28" s="599">
        <v>0</v>
      </c>
      <c r="AJ28" s="599">
        <v>0</v>
      </c>
      <c r="AK28" s="599">
        <v>0</v>
      </c>
    </row>
    <row r="29" spans="1:37" x14ac:dyDescent="0.25">
      <c r="A29" s="521"/>
      <c r="B29" s="521"/>
      <c r="C29" s="521"/>
      <c r="D29" s="521"/>
      <c r="E29" s="521"/>
      <c r="F29" s="521"/>
      <c r="G29" s="521"/>
      <c r="H29" s="521"/>
      <c r="I29" s="521"/>
      <c r="J29" s="521"/>
      <c r="K29" s="521"/>
      <c r="L29" s="521"/>
      <c r="M29" s="586"/>
      <c r="Y29" s="599"/>
      <c r="Z29" s="599"/>
      <c r="AA29" s="599" t="s">
        <v>202</v>
      </c>
      <c r="AB29" s="599">
        <v>10</v>
      </c>
      <c r="AC29" s="599">
        <v>6</v>
      </c>
      <c r="AD29" s="599">
        <v>4</v>
      </c>
      <c r="AE29" s="599">
        <v>2</v>
      </c>
      <c r="AF29" s="599">
        <v>1</v>
      </c>
      <c r="AG29" s="599">
        <v>0</v>
      </c>
      <c r="AH29" s="599">
        <v>0</v>
      </c>
      <c r="AI29" s="599">
        <v>0</v>
      </c>
      <c r="AJ29" s="599">
        <v>0</v>
      </c>
      <c r="AK29" s="599">
        <v>0</v>
      </c>
    </row>
    <row r="30" spans="1:37" ht="18.75" customHeight="1" x14ac:dyDescent="0.25">
      <c r="A30" s="521"/>
      <c r="B30" s="768"/>
      <c r="C30" s="768"/>
      <c r="D30" s="766" t="str">
        <f>E15</f>
        <v/>
      </c>
      <c r="E30" s="766"/>
      <c r="F30" s="766" t="str">
        <f>E17</f>
        <v/>
      </c>
      <c r="G30" s="766"/>
      <c r="H30" s="776" t="str">
        <f>E19</f>
        <v/>
      </c>
      <c r="I30" s="777"/>
      <c r="J30" s="766" t="str">
        <f>E21</f>
        <v/>
      </c>
      <c r="K30" s="766"/>
      <c r="L30" s="521"/>
      <c r="M30" s="586"/>
      <c r="Y30" s="599"/>
      <c r="Z30" s="599"/>
      <c r="AA30" s="599" t="s">
        <v>203</v>
      </c>
      <c r="AB30" s="599">
        <v>3</v>
      </c>
      <c r="AC30" s="599">
        <v>2</v>
      </c>
      <c r="AD30" s="599">
        <v>1</v>
      </c>
      <c r="AE30" s="599">
        <v>0</v>
      </c>
      <c r="AF30" s="599">
        <v>0</v>
      </c>
      <c r="AG30" s="599">
        <v>0</v>
      </c>
      <c r="AH30" s="599">
        <v>0</v>
      </c>
      <c r="AI30" s="599">
        <v>0</v>
      </c>
      <c r="AJ30" s="599">
        <v>0</v>
      </c>
      <c r="AK30" s="599">
        <v>0</v>
      </c>
    </row>
    <row r="31" spans="1:37" ht="18.75" customHeight="1" x14ac:dyDescent="0.25">
      <c r="A31" s="672" t="s">
        <v>172</v>
      </c>
      <c r="B31" s="778" t="str">
        <f>E15</f>
        <v/>
      </c>
      <c r="C31" s="779"/>
      <c r="D31" s="767"/>
      <c r="E31" s="767"/>
      <c r="F31" s="765"/>
      <c r="G31" s="765"/>
      <c r="H31" s="765"/>
      <c r="I31" s="765"/>
      <c r="J31" s="766"/>
      <c r="K31" s="766"/>
      <c r="L31" s="521"/>
      <c r="M31" s="585"/>
    </row>
    <row r="32" spans="1:37" ht="18.75" customHeight="1" x14ac:dyDescent="0.25">
      <c r="A32" s="672" t="s">
        <v>173</v>
      </c>
      <c r="B32" s="764" t="str">
        <f>E17</f>
        <v/>
      </c>
      <c r="C32" s="764"/>
      <c r="D32" s="765"/>
      <c r="E32" s="765"/>
      <c r="F32" s="767"/>
      <c r="G32" s="767"/>
      <c r="H32" s="765"/>
      <c r="I32" s="765"/>
      <c r="J32" s="765"/>
      <c r="K32" s="765"/>
      <c r="L32" s="521"/>
      <c r="M32" s="585"/>
    </row>
    <row r="33" spans="1:18" ht="18.75" customHeight="1" x14ac:dyDescent="0.25">
      <c r="A33" s="672" t="s">
        <v>177</v>
      </c>
      <c r="B33" s="764" t="str">
        <f>E19</f>
        <v/>
      </c>
      <c r="C33" s="764"/>
      <c r="D33" s="765"/>
      <c r="E33" s="765"/>
      <c r="F33" s="765"/>
      <c r="G33" s="765"/>
      <c r="H33" s="767"/>
      <c r="I33" s="767"/>
      <c r="J33" s="765"/>
      <c r="K33" s="765"/>
      <c r="L33" s="521"/>
      <c r="M33" s="585"/>
    </row>
    <row r="34" spans="1:18" ht="18.75" customHeight="1" x14ac:dyDescent="0.25">
      <c r="A34" s="672" t="s">
        <v>216</v>
      </c>
      <c r="B34" s="764" t="str">
        <f>E21</f>
        <v/>
      </c>
      <c r="C34" s="764"/>
      <c r="D34" s="765"/>
      <c r="E34" s="765"/>
      <c r="F34" s="765"/>
      <c r="G34" s="765"/>
      <c r="H34" s="766"/>
      <c r="I34" s="766"/>
      <c r="J34" s="767"/>
      <c r="K34" s="767"/>
      <c r="L34" s="521"/>
      <c r="M34" s="585"/>
    </row>
    <row r="35" spans="1:18" ht="18.75" customHeight="1" x14ac:dyDescent="0.25">
      <c r="A35" s="287"/>
      <c r="B35" s="587"/>
      <c r="C35" s="587"/>
      <c r="D35" s="287"/>
      <c r="E35" s="287"/>
      <c r="F35" s="287"/>
      <c r="G35" s="287"/>
      <c r="H35" s="287"/>
      <c r="I35" s="287"/>
      <c r="J35" s="521"/>
      <c r="K35" s="521"/>
      <c r="L35" s="521"/>
      <c r="M35" s="588"/>
    </row>
    <row r="36" spans="1:18" x14ac:dyDescent="0.25">
      <c r="A36" s="521"/>
      <c r="B36" s="521"/>
      <c r="C36" s="521"/>
      <c r="D36" s="521"/>
      <c r="E36" s="521"/>
      <c r="F36" s="521"/>
      <c r="G36" s="521"/>
      <c r="H36" s="521"/>
      <c r="I36" s="521"/>
      <c r="J36" s="521"/>
      <c r="K36" s="521"/>
      <c r="L36" s="521"/>
      <c r="M36" s="521"/>
    </row>
    <row r="37" spans="1:18" x14ac:dyDescent="0.25">
      <c r="A37" s="521" t="s">
        <v>129</v>
      </c>
      <c r="B37" s="521"/>
      <c r="C37" s="761" t="str">
        <f>IF(M25=1,B25,IF(M26=1,B26,IF(M27=1,B27,IF(M28=1,B28,""))))</f>
        <v/>
      </c>
      <c r="D37" s="761"/>
      <c r="E37" s="552" t="s">
        <v>175</v>
      </c>
      <c r="F37" s="761" t="str">
        <f>IF(M31=1,B31,IF(M32=1,B32,IF(M33=1,B33,IF(M34=1,B34,""))))</f>
        <v/>
      </c>
      <c r="G37" s="761"/>
      <c r="H37" s="521"/>
      <c r="I37" s="499"/>
      <c r="J37" s="521"/>
      <c r="K37" s="521"/>
      <c r="L37" s="521"/>
      <c r="M37" s="521"/>
    </row>
    <row r="38" spans="1:18" x14ac:dyDescent="0.25">
      <c r="A38" s="521"/>
      <c r="B38" s="521"/>
      <c r="C38" s="521"/>
      <c r="D38" s="521"/>
      <c r="E38" s="521"/>
      <c r="F38" s="552"/>
      <c r="G38" s="552"/>
      <c r="H38" s="521"/>
      <c r="I38" s="521"/>
      <c r="J38" s="521"/>
      <c r="K38" s="521"/>
      <c r="L38" s="521"/>
      <c r="M38" s="521"/>
    </row>
    <row r="39" spans="1:18" x14ac:dyDescent="0.25">
      <c r="A39" s="521" t="s">
        <v>174</v>
      </c>
      <c r="B39" s="521"/>
      <c r="C39" s="761" t="str">
        <f>IF(M25=2,B25,IF(M26=2,B26,IF(M27=2,B27,IF(M28=2,B28,""))))</f>
        <v/>
      </c>
      <c r="D39" s="761"/>
      <c r="E39" s="552" t="s">
        <v>175</v>
      </c>
      <c r="F39" s="761" t="str">
        <f>IF(M31=2,B31,IF(M32=2,B32,IF(M33=2,B33,IF(M34=2,B34,""))))</f>
        <v/>
      </c>
      <c r="G39" s="761"/>
      <c r="H39" s="521"/>
      <c r="I39" s="499"/>
      <c r="J39" s="521"/>
      <c r="K39" s="521"/>
      <c r="L39" s="521"/>
      <c r="M39" s="521"/>
    </row>
    <row r="40" spans="1:18" x14ac:dyDescent="0.25">
      <c r="A40" s="521"/>
      <c r="B40" s="521"/>
      <c r="C40" s="552"/>
      <c r="D40" s="552"/>
      <c r="E40" s="552"/>
      <c r="F40" s="552"/>
      <c r="G40" s="552"/>
      <c r="H40" s="521"/>
      <c r="I40" s="521"/>
      <c r="J40" s="521"/>
      <c r="K40" s="521"/>
      <c r="L40" s="521"/>
      <c r="M40" s="521"/>
    </row>
    <row r="41" spans="1:18" x14ac:dyDescent="0.25">
      <c r="A41" s="521" t="s">
        <v>176</v>
      </c>
      <c r="B41" s="521"/>
      <c r="C41" s="761" t="str">
        <f>IF(M25=3,B25,IF(M26=3,B26,IF(M27=3,B27,IF(M28=3,B28,""))))</f>
        <v/>
      </c>
      <c r="D41" s="761"/>
      <c r="E41" s="552" t="s">
        <v>175</v>
      </c>
      <c r="F41" s="761" t="str">
        <f>IF(M31=3,B31,IF(M32=3,B32,IF(M33=3,B33,IF(M34=3,B34,""))))</f>
        <v/>
      </c>
      <c r="G41" s="761"/>
      <c r="H41" s="521"/>
      <c r="I41" s="499"/>
      <c r="J41" s="521"/>
      <c r="K41" s="521"/>
      <c r="L41" s="521"/>
      <c r="M41" s="521"/>
    </row>
    <row r="42" spans="1:18" x14ac:dyDescent="0.25">
      <c r="A42" s="521"/>
      <c r="B42" s="521"/>
      <c r="C42" s="521"/>
      <c r="D42" s="521"/>
      <c r="E42" s="521"/>
      <c r="F42" s="521"/>
      <c r="G42" s="521"/>
      <c r="H42" s="521"/>
      <c r="I42" s="521"/>
      <c r="J42" s="521"/>
      <c r="K42" s="521"/>
      <c r="L42" s="521"/>
      <c r="M42" s="521"/>
    </row>
    <row r="43" spans="1:18" x14ac:dyDescent="0.25">
      <c r="A43" s="553" t="s">
        <v>217</v>
      </c>
      <c r="B43" s="521"/>
      <c r="C43" s="761">
        <f>IF(M25=4,B25,IF(M26=4,B26,IF(M27=4,B27,IF(M28=4,B28,))))</f>
        <v>0</v>
      </c>
      <c r="D43" s="761"/>
      <c r="E43" s="552" t="s">
        <v>175</v>
      </c>
      <c r="F43" s="761" t="str">
        <f>IF(M31=3,B31,IF(M32=3,B32,IF(M33=4,B33,IF(M34=4,B34,""))))</f>
        <v/>
      </c>
      <c r="G43" s="761"/>
      <c r="H43" s="521"/>
      <c r="I43" s="499"/>
      <c r="J43" s="521"/>
      <c r="K43" s="521"/>
      <c r="L43" s="521"/>
      <c r="M43" s="521"/>
    </row>
    <row r="44" spans="1:18" x14ac:dyDescent="0.25">
      <c r="A44" s="521"/>
      <c r="B44" s="521"/>
      <c r="C44" s="521"/>
      <c r="D44" s="521"/>
      <c r="E44" s="521"/>
      <c r="F44" s="521"/>
      <c r="G44" s="521"/>
      <c r="H44" s="521"/>
      <c r="I44" s="521"/>
      <c r="J44" s="521"/>
      <c r="K44" s="521"/>
      <c r="L44" s="499"/>
      <c r="M44" s="521"/>
      <c r="P44" s="554"/>
      <c r="Q44" s="554"/>
      <c r="R44" s="555"/>
    </row>
    <row r="45" spans="1:18" x14ac:dyDescent="0.25">
      <c r="A45" s="205" t="s">
        <v>105</v>
      </c>
      <c r="B45" s="206"/>
      <c r="C45" s="419"/>
      <c r="D45" s="558" t="s">
        <v>6</v>
      </c>
      <c r="E45" s="559" t="s">
        <v>107</v>
      </c>
      <c r="F45" s="573"/>
      <c r="G45" s="558" t="s">
        <v>6</v>
      </c>
      <c r="H45" s="559" t="s">
        <v>125</v>
      </c>
      <c r="I45" s="359"/>
      <c r="J45" s="559" t="s">
        <v>126</v>
      </c>
      <c r="K45" s="358" t="s">
        <v>127</v>
      </c>
      <c r="L45" s="37"/>
      <c r="M45" s="573"/>
      <c r="P45" s="556"/>
      <c r="Q45" s="556"/>
      <c r="R45" s="223"/>
    </row>
    <row r="46" spans="1:18" x14ac:dyDescent="0.25">
      <c r="A46" s="532" t="s">
        <v>106</v>
      </c>
      <c r="B46" s="533"/>
      <c r="C46" s="535"/>
      <c r="D46" s="560">
        <v>1</v>
      </c>
      <c r="E46" s="762" t="str">
        <f>IF(D46&gt;$R$47,,UPPER(VLOOKUP(D46,'1MD ELO (4)'!$A$7:$Q$134,2)))</f>
        <v/>
      </c>
      <c r="F46" s="762"/>
      <c r="G46" s="567" t="s">
        <v>7</v>
      </c>
      <c r="H46" s="533"/>
      <c r="I46" s="561"/>
      <c r="J46" s="568"/>
      <c r="K46" s="527" t="s">
        <v>111</v>
      </c>
      <c r="L46" s="574"/>
      <c r="M46" s="562"/>
      <c r="P46" s="223"/>
      <c r="Q46" s="217"/>
      <c r="R46" s="223"/>
    </row>
    <row r="47" spans="1:18" x14ac:dyDescent="0.25">
      <c r="A47" s="536" t="s">
        <v>124</v>
      </c>
      <c r="B47" s="330"/>
      <c r="C47" s="538"/>
      <c r="D47" s="563">
        <v>2</v>
      </c>
      <c r="E47" s="763" t="str">
        <f>IF(D47&gt;$R$47,,UPPER(VLOOKUP(D47,'1MD ELO (4)'!$A$7:$Q$134,2)))</f>
        <v/>
      </c>
      <c r="F47" s="763"/>
      <c r="G47" s="569" t="s">
        <v>8</v>
      </c>
      <c r="H47" s="89"/>
      <c r="I47" s="525"/>
      <c r="J47" s="90"/>
      <c r="K47" s="571"/>
      <c r="L47" s="499"/>
      <c r="M47" s="566"/>
      <c r="P47" s="556"/>
      <c r="Q47" s="556"/>
      <c r="R47" s="557">
        <f>MIN(4,'1MD ELO (4)'!Q2)</f>
        <v>4</v>
      </c>
    </row>
    <row r="48" spans="1:18" x14ac:dyDescent="0.25">
      <c r="A48" s="374"/>
      <c r="B48" s="375"/>
      <c r="C48" s="376"/>
      <c r="D48" s="563"/>
      <c r="E48" s="91"/>
      <c r="F48" s="521"/>
      <c r="G48" s="569" t="s">
        <v>9</v>
      </c>
      <c r="H48" s="89"/>
      <c r="I48" s="525"/>
      <c r="J48" s="90"/>
      <c r="K48" s="527" t="s">
        <v>112</v>
      </c>
      <c r="L48" s="574"/>
      <c r="M48" s="562"/>
      <c r="P48" s="223"/>
      <c r="Q48" s="217"/>
      <c r="R48" s="223"/>
    </row>
    <row r="49" spans="1:18" x14ac:dyDescent="0.25">
      <c r="A49" s="234"/>
      <c r="B49" s="146"/>
      <c r="C49" s="235"/>
      <c r="D49" s="563"/>
      <c r="E49" s="91"/>
      <c r="F49" s="521"/>
      <c r="G49" s="569" t="s">
        <v>10</v>
      </c>
      <c r="H49" s="89"/>
      <c r="I49" s="525"/>
      <c r="J49" s="90"/>
      <c r="K49" s="572"/>
      <c r="L49" s="521"/>
      <c r="M49" s="564"/>
      <c r="P49" s="223"/>
      <c r="Q49" s="217"/>
      <c r="R49" s="223"/>
    </row>
    <row r="50" spans="1:18" x14ac:dyDescent="0.25">
      <c r="A50" s="361"/>
      <c r="B50" s="377"/>
      <c r="C50" s="418"/>
      <c r="D50" s="563"/>
      <c r="E50" s="91"/>
      <c r="F50" s="521"/>
      <c r="G50" s="569" t="s">
        <v>11</v>
      </c>
      <c r="H50" s="89"/>
      <c r="I50" s="525"/>
      <c r="J50" s="90"/>
      <c r="K50" s="536"/>
      <c r="L50" s="499"/>
      <c r="M50" s="566"/>
      <c r="P50" s="556"/>
      <c r="Q50" s="556"/>
      <c r="R50" s="223"/>
    </row>
    <row r="51" spans="1:18" x14ac:dyDescent="0.25">
      <c r="A51" s="362"/>
      <c r="B51" s="24"/>
      <c r="C51" s="235"/>
      <c r="D51" s="563"/>
      <c r="E51" s="91"/>
      <c r="F51" s="521"/>
      <c r="G51" s="569" t="s">
        <v>12</v>
      </c>
      <c r="H51" s="89"/>
      <c r="I51" s="525"/>
      <c r="J51" s="90"/>
      <c r="K51" s="527" t="s">
        <v>92</v>
      </c>
      <c r="L51" s="574"/>
      <c r="M51" s="562"/>
      <c r="P51" s="223"/>
      <c r="Q51" s="217"/>
      <c r="R51" s="223"/>
    </row>
    <row r="52" spans="1:18" x14ac:dyDescent="0.25">
      <c r="A52" s="362"/>
      <c r="B52" s="24"/>
      <c r="C52" s="372"/>
      <c r="D52" s="563"/>
      <c r="E52" s="91"/>
      <c r="F52" s="521"/>
      <c r="G52" s="569" t="s">
        <v>13</v>
      </c>
      <c r="H52" s="89"/>
      <c r="I52" s="525"/>
      <c r="J52" s="90"/>
      <c r="K52" s="572"/>
      <c r="L52" s="521"/>
      <c r="M52" s="564"/>
      <c r="P52" s="223"/>
      <c r="Q52" s="217"/>
      <c r="R52" s="557"/>
    </row>
    <row r="53" spans="1:18" x14ac:dyDescent="0.25">
      <c r="A53" s="363"/>
      <c r="B53" s="360"/>
      <c r="C53" s="373"/>
      <c r="D53" s="565"/>
      <c r="E53" s="237"/>
      <c r="F53" s="499"/>
      <c r="G53" s="570" t="s">
        <v>14</v>
      </c>
      <c r="H53" s="330"/>
      <c r="I53" s="529"/>
      <c r="J53" s="239"/>
      <c r="K53" s="536" t="str">
        <f>L4</f>
        <v>Kovács Zoltán</v>
      </c>
      <c r="L53" s="499"/>
      <c r="M53" s="566"/>
    </row>
  </sheetData>
  <mergeCells count="62">
    <mergeCell ref="C43:D43"/>
    <mergeCell ref="F43:G43"/>
    <mergeCell ref="E46:F46"/>
    <mergeCell ref="E47:F47"/>
    <mergeCell ref="C37:D37"/>
    <mergeCell ref="F37:G37"/>
    <mergeCell ref="C39:D39"/>
    <mergeCell ref="F39:G39"/>
    <mergeCell ref="C41:D41"/>
    <mergeCell ref="F41:G41"/>
    <mergeCell ref="B34:C34"/>
    <mergeCell ref="D34:E34"/>
    <mergeCell ref="F34:G34"/>
    <mergeCell ref="H34:I34"/>
    <mergeCell ref="J34:K34"/>
    <mergeCell ref="B33:C33"/>
    <mergeCell ref="D33:E33"/>
    <mergeCell ref="F33:G33"/>
    <mergeCell ref="H33:I33"/>
    <mergeCell ref="J33:K33"/>
    <mergeCell ref="B32:C32"/>
    <mergeCell ref="D32:E32"/>
    <mergeCell ref="F32:G32"/>
    <mergeCell ref="H32:I32"/>
    <mergeCell ref="J32:K32"/>
    <mergeCell ref="B31:C31"/>
    <mergeCell ref="D31:E31"/>
    <mergeCell ref="F31:G31"/>
    <mergeCell ref="H31:I31"/>
    <mergeCell ref="J31:K31"/>
    <mergeCell ref="B30:C30"/>
    <mergeCell ref="D30:E30"/>
    <mergeCell ref="F30:G30"/>
    <mergeCell ref="H30:I30"/>
    <mergeCell ref="J30:K30"/>
    <mergeCell ref="B28:C28"/>
    <mergeCell ref="D28:E28"/>
    <mergeCell ref="F28:G28"/>
    <mergeCell ref="H28:I28"/>
    <mergeCell ref="J28:K28"/>
    <mergeCell ref="B27:C27"/>
    <mergeCell ref="D27:E27"/>
    <mergeCell ref="F27:G27"/>
    <mergeCell ref="H27:I27"/>
    <mergeCell ref="J27:K27"/>
    <mergeCell ref="B26:C26"/>
    <mergeCell ref="D26:E26"/>
    <mergeCell ref="F26:G26"/>
    <mergeCell ref="H26:I26"/>
    <mergeCell ref="J26:K26"/>
    <mergeCell ref="H24:I24"/>
    <mergeCell ref="J24:K24"/>
    <mergeCell ref="B25:C25"/>
    <mergeCell ref="D25:E25"/>
    <mergeCell ref="F25:G25"/>
    <mergeCell ref="H25:I25"/>
    <mergeCell ref="J25:K25"/>
    <mergeCell ref="A1:F1"/>
    <mergeCell ref="A4:C4"/>
    <mergeCell ref="B24:C24"/>
    <mergeCell ref="D24:E24"/>
    <mergeCell ref="F24:G24"/>
  </mergeCells>
  <conditionalFormatting sqref="E7 E9 E11 E13 E15 E17 E19:E21">
    <cfRule type="cellIs" dxfId="267" priority="1" stopIfTrue="1" operator="equal">
      <formula>"Bye"</formula>
    </cfRule>
  </conditionalFormatting>
  <conditionalFormatting sqref="R47 R52">
    <cfRule type="expression" dxfId="266"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F930C-07A8-43F8-98C5-F7830AAB2ABD}">
  <sheetPr codeName="Munka39">
    <tabColor indexed="11"/>
  </sheetPr>
  <dimension ref="A1:AS140"/>
  <sheetViews>
    <sheetView workbookViewId="0">
      <selection activeCell="A6" sqref="A6:IV6"/>
    </sheetView>
  </sheetViews>
  <sheetFormatPr defaultRowHeight="13.2" x14ac:dyDescent="0.25"/>
  <cols>
    <col min="1" max="2" width="3.33203125" customWidth="1"/>
    <col min="3" max="3" width="4.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614" customWidth="1"/>
  </cols>
  <sheetData>
    <row r="1" spans="1:45" s="132" customFormat="1" ht="21.75" customHeight="1" x14ac:dyDescent="0.25">
      <c r="A1" s="469" t="str">
        <f>Altalanos!$A$6</f>
        <v>Diákolimpiai Döntő</v>
      </c>
      <c r="B1" s="469"/>
      <c r="C1" s="470"/>
      <c r="D1" s="470"/>
      <c r="E1" s="470"/>
      <c r="F1" s="470"/>
      <c r="G1" s="470"/>
      <c r="H1" s="469"/>
      <c r="I1" s="471"/>
      <c r="J1" s="472"/>
      <c r="K1" s="473" t="s">
        <v>123</v>
      </c>
      <c r="L1" s="474"/>
      <c r="M1" s="475"/>
      <c r="N1" s="472"/>
      <c r="O1" s="472" t="s">
        <v>71</v>
      </c>
      <c r="P1" s="472"/>
      <c r="Q1" s="470"/>
      <c r="R1" s="472"/>
      <c r="T1" s="522"/>
      <c r="U1" s="522"/>
      <c r="V1" s="522"/>
      <c r="W1" s="522"/>
      <c r="X1" s="522"/>
      <c r="Y1" s="522"/>
      <c r="Z1" s="522"/>
      <c r="AA1" s="522"/>
      <c r="AB1" s="605" t="e">
        <f>IF($Y$5=1,CONCATENATE(VLOOKUP($Y$3,$AA$2:$AH$14,2)),CONCATENATE(VLOOKUP($Y$3,$AA$16:$AH$25,2)))</f>
        <v>#N/A</v>
      </c>
      <c r="AC1" s="605" t="e">
        <f>IF($Y$5=1,CONCATENATE(VLOOKUP($Y$3,$AA$2:$AH$14,3)),CONCATENATE(VLOOKUP($Y$3,$AA$16:$AH$25,3)))</f>
        <v>#N/A</v>
      </c>
      <c r="AD1" s="605" t="e">
        <f>IF($Y$5=1,CONCATENATE(VLOOKUP($Y$3,$AA$2:$AH$14,4)),CONCATENATE(VLOOKUP($Y$3,$AA$16:$AH$25,4)))</f>
        <v>#N/A</v>
      </c>
      <c r="AE1" s="605" t="e">
        <f>IF($Y$5=1,CONCATENATE(VLOOKUP($Y$3,$AA$2:$AH$14,5)),CONCATENATE(VLOOKUP($Y$3,$AA$16:$AH$25,5)))</f>
        <v>#N/A</v>
      </c>
      <c r="AF1" s="605" t="e">
        <f>IF($Y$5=1,CONCATENATE(VLOOKUP($Y$3,$AA$2:$AH$14,6)),CONCATENATE(VLOOKUP($Y$3,$AA$16:$AH$25,6)))</f>
        <v>#N/A</v>
      </c>
      <c r="AG1" s="605" t="e">
        <f>IF($Y$5=1,CONCATENATE(VLOOKUP($Y$3,$AA$2:$AH$14,7)),CONCATENATE(VLOOKUP($Y$3,$AA$16:$AH$25,7)))</f>
        <v>#N/A</v>
      </c>
      <c r="AH1" s="605" t="e">
        <f>IF($Y$5=1,CONCATENATE(VLOOKUP($Y$3,$AA$2:$AH$14,8)),CONCATENATE(VLOOKUP($Y$3,$AA$16:$AH$25,8)))</f>
        <v>#N/A</v>
      </c>
      <c r="AI1" s="611"/>
      <c r="AJ1" s="611"/>
      <c r="AK1" s="611"/>
    </row>
    <row r="2" spans="1:45" s="106" customFormat="1" x14ac:dyDescent="0.25">
      <c r="A2" s="476" t="s">
        <v>122</v>
      </c>
      <c r="B2" s="477"/>
      <c r="C2" s="477"/>
      <c r="D2" s="477"/>
      <c r="E2" s="701">
        <f>Altalanos!$D$8</f>
        <v>0</v>
      </c>
      <c r="F2" s="477"/>
      <c r="G2" s="478"/>
      <c r="H2" s="479"/>
      <c r="I2" s="479"/>
      <c r="J2" s="480"/>
      <c r="K2" s="474"/>
      <c r="L2" s="474"/>
      <c r="M2" s="474"/>
      <c r="N2" s="480"/>
      <c r="O2" s="479"/>
      <c r="P2" s="480"/>
      <c r="Q2" s="479"/>
      <c r="R2" s="480"/>
      <c r="T2" s="515"/>
      <c r="U2" s="515"/>
      <c r="V2" s="515"/>
      <c r="W2" s="515"/>
      <c r="X2" s="515"/>
      <c r="Y2" s="600"/>
      <c r="Z2" s="599"/>
      <c r="AA2" s="599" t="s">
        <v>164</v>
      </c>
      <c r="AB2" s="590">
        <v>300</v>
      </c>
      <c r="AC2" s="590">
        <v>250</v>
      </c>
      <c r="AD2" s="590">
        <v>200</v>
      </c>
      <c r="AE2" s="590">
        <v>150</v>
      </c>
      <c r="AF2" s="590">
        <v>120</v>
      </c>
      <c r="AG2" s="590">
        <v>90</v>
      </c>
      <c r="AH2" s="590">
        <v>40</v>
      </c>
      <c r="AI2" s="575"/>
      <c r="AJ2" s="575"/>
      <c r="AK2" s="575"/>
      <c r="AL2" s="515"/>
      <c r="AM2" s="515"/>
      <c r="AN2" s="515"/>
      <c r="AO2" s="515"/>
      <c r="AP2" s="515"/>
      <c r="AQ2" s="515"/>
      <c r="AR2" s="515"/>
      <c r="AS2" s="515"/>
    </row>
    <row r="3" spans="1:45" s="19" customFormat="1" ht="11.25" customHeight="1" x14ac:dyDescent="0.25">
      <c r="A3" s="54" t="s">
        <v>82</v>
      </c>
      <c r="B3" s="54"/>
      <c r="C3" s="54"/>
      <c r="D3" s="54"/>
      <c r="E3" s="53"/>
      <c r="F3" s="54"/>
      <c r="G3" s="54" t="s">
        <v>79</v>
      </c>
      <c r="H3" s="54"/>
      <c r="I3" s="54"/>
      <c r="J3" s="140"/>
      <c r="K3" s="54" t="s">
        <v>87</v>
      </c>
      <c r="L3" s="140"/>
      <c r="M3" s="54"/>
      <c r="N3" s="140"/>
      <c r="O3" s="54"/>
      <c r="P3" s="140"/>
      <c r="Q3" s="54"/>
      <c r="R3" s="55" t="s">
        <v>88</v>
      </c>
      <c r="T3" s="516"/>
      <c r="U3" s="516"/>
      <c r="V3" s="516"/>
      <c r="W3" s="516"/>
      <c r="X3" s="516"/>
      <c r="Y3" s="599" t="str">
        <f>IF(K4="OB","A",IF(K4="IX","W",IF(K4="","",K4)))</f>
        <v/>
      </c>
      <c r="Z3" s="599"/>
      <c r="AA3" s="599" t="s">
        <v>165</v>
      </c>
      <c r="AB3" s="590">
        <v>280</v>
      </c>
      <c r="AC3" s="590">
        <v>230</v>
      </c>
      <c r="AD3" s="590">
        <v>180</v>
      </c>
      <c r="AE3" s="590">
        <v>140</v>
      </c>
      <c r="AF3" s="590">
        <v>80</v>
      </c>
      <c r="AG3" s="590">
        <v>0</v>
      </c>
      <c r="AH3" s="590">
        <v>0</v>
      </c>
      <c r="AI3" s="575"/>
      <c r="AJ3" s="575"/>
      <c r="AK3" s="575"/>
      <c r="AL3" s="516"/>
      <c r="AM3" s="516"/>
      <c r="AN3" s="516"/>
      <c r="AO3" s="516"/>
      <c r="AP3" s="516"/>
      <c r="AQ3" s="516"/>
      <c r="AR3" s="516"/>
      <c r="AS3" s="516"/>
    </row>
    <row r="4" spans="1:45" s="31" customFormat="1" ht="11.25" customHeight="1" thickBot="1" x14ac:dyDescent="0.3">
      <c r="A4" s="770" t="str">
        <f>Altalanos!$A$10</f>
        <v xml:space="preserve">2026. május 7. </v>
      </c>
      <c r="B4" s="770"/>
      <c r="C4" s="770"/>
      <c r="D4" s="481"/>
      <c r="E4" s="482"/>
      <c r="F4" s="482"/>
      <c r="G4" s="482" t="str">
        <f>Altalanos!$C$10</f>
        <v>Gyula</v>
      </c>
      <c r="H4" s="483"/>
      <c r="I4" s="482"/>
      <c r="J4" s="484"/>
      <c r="K4" s="485"/>
      <c r="L4" s="484"/>
      <c r="M4" s="486"/>
      <c r="N4" s="484"/>
      <c r="O4" s="482"/>
      <c r="P4" s="484"/>
      <c r="Q4" s="482"/>
      <c r="R4" s="487" t="str">
        <f>Altalanos!$E$10</f>
        <v>Kovács Zoltán</v>
      </c>
      <c r="T4" s="517"/>
      <c r="U4" s="517"/>
      <c r="V4" s="517"/>
      <c r="W4" s="517"/>
      <c r="X4" s="517"/>
      <c r="Y4" s="599"/>
      <c r="Z4" s="599"/>
      <c r="AA4" s="599" t="s">
        <v>194</v>
      </c>
      <c r="AB4" s="590">
        <v>250</v>
      </c>
      <c r="AC4" s="590">
        <v>200</v>
      </c>
      <c r="AD4" s="590">
        <v>150</v>
      </c>
      <c r="AE4" s="590">
        <v>120</v>
      </c>
      <c r="AF4" s="590">
        <v>90</v>
      </c>
      <c r="AG4" s="590">
        <v>60</v>
      </c>
      <c r="AH4" s="590">
        <v>25</v>
      </c>
      <c r="AI4" s="575"/>
      <c r="AJ4" s="575"/>
      <c r="AK4" s="575"/>
      <c r="AL4" s="517"/>
      <c r="AM4" s="517"/>
      <c r="AN4" s="517"/>
      <c r="AO4" s="517"/>
      <c r="AP4" s="517"/>
      <c r="AQ4" s="517"/>
      <c r="AR4" s="517"/>
      <c r="AS4" s="517"/>
    </row>
    <row r="5" spans="1:45" s="19" customFormat="1" x14ac:dyDescent="0.25">
      <c r="A5" s="146"/>
      <c r="B5" s="147" t="s">
        <v>4</v>
      </c>
      <c r="C5" s="427" t="s">
        <v>105</v>
      </c>
      <c r="D5" s="147" t="s">
        <v>104</v>
      </c>
      <c r="E5" s="147" t="s">
        <v>101</v>
      </c>
      <c r="F5" s="148" t="s">
        <v>85</v>
      </c>
      <c r="G5" s="148" t="s">
        <v>86</v>
      </c>
      <c r="H5" s="148"/>
      <c r="I5" s="148" t="s">
        <v>90</v>
      </c>
      <c r="J5" s="148"/>
      <c r="K5" s="147" t="s">
        <v>102</v>
      </c>
      <c r="L5" s="149"/>
      <c r="M5" s="147" t="s">
        <v>129</v>
      </c>
      <c r="N5" s="149"/>
      <c r="O5" s="147" t="s">
        <v>128</v>
      </c>
      <c r="P5" s="149"/>
      <c r="Q5" s="147"/>
      <c r="R5" s="150"/>
      <c r="T5" s="516"/>
      <c r="U5" s="516"/>
      <c r="V5" s="516"/>
      <c r="W5" s="516"/>
      <c r="X5" s="516"/>
      <c r="Y5" s="599">
        <f>IF(OR(Altalanos!$A$8="F1",Altalanos!$A$8="F2",Altalanos!$A$8="N1",Altalanos!$A$8="N2"),1,2)</f>
        <v>2</v>
      </c>
      <c r="Z5" s="599"/>
      <c r="AA5" s="599" t="s">
        <v>195</v>
      </c>
      <c r="AB5" s="590">
        <v>200</v>
      </c>
      <c r="AC5" s="590">
        <v>150</v>
      </c>
      <c r="AD5" s="590">
        <v>120</v>
      </c>
      <c r="AE5" s="590">
        <v>90</v>
      </c>
      <c r="AF5" s="590">
        <v>60</v>
      </c>
      <c r="AG5" s="590">
        <v>40</v>
      </c>
      <c r="AH5" s="590">
        <v>15</v>
      </c>
      <c r="AI5" s="575"/>
      <c r="AJ5" s="575"/>
      <c r="AK5" s="575"/>
      <c r="AL5" s="516"/>
      <c r="AM5" s="516"/>
      <c r="AN5" s="516"/>
      <c r="AO5" s="516"/>
      <c r="AP5" s="516"/>
      <c r="AQ5" s="516"/>
      <c r="AR5" s="516"/>
      <c r="AS5" s="516"/>
    </row>
    <row r="6" spans="1:45" s="712" customFormat="1" ht="11.1" customHeight="1" thickBot="1" x14ac:dyDescent="0.3">
      <c r="A6" s="713"/>
      <c r="B6" s="714"/>
      <c r="C6" s="714"/>
      <c r="D6" s="714"/>
      <c r="E6" s="714"/>
      <c r="F6" s="713" t="str">
        <f>IF(Y3="","",CONCATENATE(VLOOKUP(Y3,AB1:AH1,4)," pont"))</f>
        <v/>
      </c>
      <c r="G6" s="715"/>
      <c r="H6" s="716"/>
      <c r="I6" s="715"/>
      <c r="J6" s="717"/>
      <c r="K6" s="714" t="str">
        <f>IF(Y3="","",CONCATENATE(VLOOKUP(Y3,AB1:AH1,3)," pont"))</f>
        <v/>
      </c>
      <c r="L6" s="717"/>
      <c r="M6" s="714" t="str">
        <f>IF(Y3="","",CONCATENATE(VLOOKUP(Y3,AB1:AH1,2)," pont"))</f>
        <v/>
      </c>
      <c r="N6" s="717"/>
      <c r="O6" s="714" t="str">
        <f>IF(Y3="","",CONCATENATE(VLOOKUP(Y3,AB1:AH1,1)," pont"))</f>
        <v/>
      </c>
      <c r="P6" s="717"/>
      <c r="Q6" s="714"/>
      <c r="R6" s="718"/>
      <c r="T6" s="719"/>
      <c r="U6" s="719"/>
      <c r="V6" s="719"/>
      <c r="W6" s="719"/>
      <c r="X6" s="719"/>
      <c r="Y6" s="720"/>
      <c r="Z6" s="720"/>
      <c r="AA6" s="720" t="s">
        <v>196</v>
      </c>
      <c r="AB6" s="721">
        <v>150</v>
      </c>
      <c r="AC6" s="721">
        <v>120</v>
      </c>
      <c r="AD6" s="721">
        <v>90</v>
      </c>
      <c r="AE6" s="721">
        <v>60</v>
      </c>
      <c r="AF6" s="721">
        <v>40</v>
      </c>
      <c r="AG6" s="721">
        <v>25</v>
      </c>
      <c r="AH6" s="721">
        <v>10</v>
      </c>
      <c r="AI6" s="722"/>
      <c r="AJ6" s="722"/>
      <c r="AK6" s="722"/>
      <c r="AL6" s="719"/>
      <c r="AM6" s="719"/>
      <c r="AN6" s="719"/>
      <c r="AO6" s="719"/>
      <c r="AP6" s="719"/>
      <c r="AQ6" s="719"/>
      <c r="AR6" s="719"/>
      <c r="AS6" s="719"/>
    </row>
    <row r="7" spans="1:45" s="38" customFormat="1" ht="12.9" customHeight="1" x14ac:dyDescent="0.25">
      <c r="A7" s="153">
        <v>1</v>
      </c>
      <c r="B7" s="488" t="str">
        <f>IF($E7="","",VLOOKUP($E7,'1MD ELO (4)'!$A$7:$O$22,14))</f>
        <v/>
      </c>
      <c r="C7" s="489" t="str">
        <f>IF($E7="","",VLOOKUP($E7,'1MD ELO (4)'!$A$7:$O$22,15))</f>
        <v/>
      </c>
      <c r="D7" s="489" t="str">
        <f>IF($E7="","",VLOOKUP($E7,'1MD ELO (4)'!$A$7:$O$22,5))</f>
        <v/>
      </c>
      <c r="E7" s="490"/>
      <c r="F7" s="491" t="str">
        <f>UPPER(IF($E7="","",VLOOKUP($E7,'1MD ELO (4)'!$A$7:$O$22,2)))</f>
        <v/>
      </c>
      <c r="G7" s="491" t="str">
        <f>IF($E7="","",VLOOKUP($E7,'1MD ELO (4)'!$A$7:$O$22,3))</f>
        <v/>
      </c>
      <c r="H7" s="491"/>
      <c r="I7" s="491" t="str">
        <f>IF($E7="","",VLOOKUP($E7,'1MD ELO (4)'!$A$7:$O$22,4))</f>
        <v/>
      </c>
      <c r="J7" s="492"/>
      <c r="K7" s="493"/>
      <c r="L7" s="493"/>
      <c r="M7" s="493"/>
      <c r="N7" s="493"/>
      <c r="O7" s="160"/>
      <c r="P7" s="162"/>
      <c r="Q7" s="163"/>
      <c r="R7" s="164"/>
      <c r="S7" s="165"/>
      <c r="T7" s="165"/>
      <c r="U7" s="518" t="str">
        <f>Birók!P21</f>
        <v>Bíró</v>
      </c>
      <c r="V7" s="165"/>
      <c r="W7" s="165"/>
      <c r="X7" s="165"/>
      <c r="Y7" s="599"/>
      <c r="Z7" s="599"/>
      <c r="AA7" s="599" t="s">
        <v>197</v>
      </c>
      <c r="AB7" s="590">
        <v>120</v>
      </c>
      <c r="AC7" s="590">
        <v>90</v>
      </c>
      <c r="AD7" s="590">
        <v>60</v>
      </c>
      <c r="AE7" s="590">
        <v>40</v>
      </c>
      <c r="AF7" s="590">
        <v>25</v>
      </c>
      <c r="AG7" s="590">
        <v>10</v>
      </c>
      <c r="AH7" s="590">
        <v>5</v>
      </c>
      <c r="AI7" s="575"/>
      <c r="AJ7" s="575"/>
      <c r="AK7" s="575"/>
      <c r="AL7" s="165"/>
      <c r="AM7" s="165"/>
      <c r="AN7" s="165"/>
      <c r="AO7" s="165"/>
      <c r="AP7" s="165"/>
      <c r="AQ7" s="165"/>
      <c r="AR7" s="165"/>
      <c r="AS7" s="165"/>
    </row>
    <row r="8" spans="1:45" s="38" customFormat="1" ht="12.9" customHeight="1" x14ac:dyDescent="0.25">
      <c r="A8" s="167"/>
      <c r="B8" s="494"/>
      <c r="C8" s="495"/>
      <c r="D8" s="495"/>
      <c r="E8" s="324"/>
      <c r="F8" s="496"/>
      <c r="G8" s="496"/>
      <c r="H8" s="497"/>
      <c r="I8" s="668" t="s">
        <v>0</v>
      </c>
      <c r="J8" s="172"/>
      <c r="K8" s="498" t="str">
        <f>UPPER(IF(OR(J8="a",J8="as"),F7,IF(OR(J8="b",J8="bs"),F9,)))</f>
        <v/>
      </c>
      <c r="L8" s="498"/>
      <c r="M8" s="493"/>
      <c r="N8" s="493"/>
      <c r="O8" s="160"/>
      <c r="P8" s="162"/>
      <c r="Q8" s="163"/>
      <c r="R8" s="164"/>
      <c r="S8" s="165"/>
      <c r="T8" s="165"/>
      <c r="U8" s="519" t="str">
        <f>Birók!P22</f>
        <v xml:space="preserve"> </v>
      </c>
      <c r="V8" s="165"/>
      <c r="W8" s="165"/>
      <c r="X8" s="165"/>
      <c r="Y8" s="599"/>
      <c r="Z8" s="599"/>
      <c r="AA8" s="599" t="s">
        <v>198</v>
      </c>
      <c r="AB8" s="590">
        <v>90</v>
      </c>
      <c r="AC8" s="590">
        <v>60</v>
      </c>
      <c r="AD8" s="590">
        <v>40</v>
      </c>
      <c r="AE8" s="590">
        <v>25</v>
      </c>
      <c r="AF8" s="590">
        <v>10</v>
      </c>
      <c r="AG8" s="590">
        <v>5</v>
      </c>
      <c r="AH8" s="590">
        <v>2</v>
      </c>
      <c r="AI8" s="575"/>
      <c r="AJ8" s="575"/>
      <c r="AK8" s="575"/>
      <c r="AL8" s="165"/>
      <c r="AM8" s="165"/>
      <c r="AN8" s="165"/>
      <c r="AO8" s="165"/>
      <c r="AP8" s="165"/>
      <c r="AQ8" s="165"/>
      <c r="AR8" s="165"/>
      <c r="AS8" s="165"/>
    </row>
    <row r="9" spans="1:45" s="38" customFormat="1" ht="12.9" customHeight="1" x14ac:dyDescent="0.25">
      <c r="A9" s="167">
        <v>2</v>
      </c>
      <c r="B9" s="488" t="str">
        <f>IF($E9="","",VLOOKUP($E9,'1MD ELO (4)'!$A$7:$O$22,14))</f>
        <v/>
      </c>
      <c r="C9" s="489" t="str">
        <f>IF($E9="","",VLOOKUP($E9,'1MD ELO (4)'!$A$7:$O$22,15))</f>
        <v/>
      </c>
      <c r="D9" s="489" t="str">
        <f>IF($E9="","",VLOOKUP($E9,'1MD ELO (4)'!$A$7:$O$22,5))</f>
        <v/>
      </c>
      <c r="E9" s="650"/>
      <c r="F9" s="540" t="str">
        <f>UPPER(IF($E9="","",VLOOKUP($E9,'1MD ELO (4)'!$A$7:$O$22,2)))</f>
        <v/>
      </c>
      <c r="G9" s="540" t="str">
        <f>IF($E9="","",VLOOKUP($E9,'1MD ELO (4)'!$A$7:$O$22,3))</f>
        <v/>
      </c>
      <c r="H9" s="540"/>
      <c r="I9" s="540" t="str">
        <f>IF($E9="","",VLOOKUP($E9,'1MD ELO (4)'!$A$7:$O$22,4))</f>
        <v/>
      </c>
      <c r="J9" s="500"/>
      <c r="K9" s="493"/>
      <c r="L9" s="501"/>
      <c r="M9" s="493"/>
      <c r="N9" s="493"/>
      <c r="O9" s="160"/>
      <c r="P9" s="162"/>
      <c r="Q9" s="163"/>
      <c r="R9" s="164"/>
      <c r="S9" s="165"/>
      <c r="T9" s="165"/>
      <c r="U9" s="519" t="str">
        <f>Birók!P23</f>
        <v xml:space="preserve"> </v>
      </c>
      <c r="V9" s="165"/>
      <c r="W9" s="165"/>
      <c r="X9" s="165"/>
      <c r="Y9" s="599"/>
      <c r="Z9" s="599"/>
      <c r="AA9" s="599" t="s">
        <v>199</v>
      </c>
      <c r="AB9" s="590">
        <v>60</v>
      </c>
      <c r="AC9" s="590">
        <v>40</v>
      </c>
      <c r="AD9" s="590">
        <v>25</v>
      </c>
      <c r="AE9" s="590">
        <v>10</v>
      </c>
      <c r="AF9" s="590">
        <v>5</v>
      </c>
      <c r="AG9" s="590">
        <v>2</v>
      </c>
      <c r="AH9" s="590">
        <v>1</v>
      </c>
      <c r="AI9" s="575"/>
      <c r="AJ9" s="575"/>
      <c r="AK9" s="575"/>
      <c r="AL9" s="165"/>
      <c r="AM9" s="165"/>
      <c r="AN9" s="165"/>
      <c r="AO9" s="165"/>
      <c r="AP9" s="165"/>
      <c r="AQ9" s="165"/>
      <c r="AR9" s="165"/>
      <c r="AS9" s="165"/>
    </row>
    <row r="10" spans="1:45" s="38" customFormat="1" ht="12.9" customHeight="1" x14ac:dyDescent="0.25">
      <c r="A10" s="167"/>
      <c r="B10" s="494"/>
      <c r="C10" s="495"/>
      <c r="D10" s="495"/>
      <c r="E10" s="651"/>
      <c r="F10" s="652"/>
      <c r="G10" s="652"/>
      <c r="H10" s="653"/>
      <c r="I10" s="652"/>
      <c r="J10" s="502"/>
      <c r="K10" s="668" t="s">
        <v>0</v>
      </c>
      <c r="L10" s="180"/>
      <c r="M10" s="498" t="str">
        <f>UPPER(IF(OR(L10="a",L10="as"),K8,IF(OR(L10="b",L10="bs"),K12,)))</f>
        <v/>
      </c>
      <c r="N10" s="503"/>
      <c r="O10" s="504"/>
      <c r="P10" s="504"/>
      <c r="Q10" s="163"/>
      <c r="R10" s="164"/>
      <c r="S10" s="165"/>
      <c r="T10" s="165"/>
      <c r="U10" s="519" t="str">
        <f>Birók!P24</f>
        <v xml:space="preserve"> </v>
      </c>
      <c r="V10" s="165"/>
      <c r="W10" s="165"/>
      <c r="X10" s="165"/>
      <c r="Y10" s="599"/>
      <c r="Z10" s="599"/>
      <c r="AA10" s="599" t="s">
        <v>200</v>
      </c>
      <c r="AB10" s="590">
        <v>40</v>
      </c>
      <c r="AC10" s="590">
        <v>25</v>
      </c>
      <c r="AD10" s="590">
        <v>15</v>
      </c>
      <c r="AE10" s="590">
        <v>7</v>
      </c>
      <c r="AF10" s="590">
        <v>4</v>
      </c>
      <c r="AG10" s="590">
        <v>1</v>
      </c>
      <c r="AH10" s="590">
        <v>0</v>
      </c>
      <c r="AI10" s="575"/>
      <c r="AJ10" s="575"/>
      <c r="AK10" s="575"/>
      <c r="AL10" s="165"/>
      <c r="AM10" s="165"/>
      <c r="AN10" s="165"/>
      <c r="AO10" s="165"/>
      <c r="AP10" s="165"/>
      <c r="AQ10" s="165"/>
      <c r="AR10" s="165"/>
      <c r="AS10" s="165"/>
    </row>
    <row r="11" spans="1:45" s="38" customFormat="1" ht="12.9" customHeight="1" x14ac:dyDescent="0.25">
      <c r="A11" s="167">
        <v>3</v>
      </c>
      <c r="B11" s="488" t="str">
        <f>IF($E11="","",VLOOKUP($E11,'1MD ELO (4)'!$A$7:$O$22,14))</f>
        <v/>
      </c>
      <c r="C11" s="489" t="str">
        <f>IF($E11="","",VLOOKUP($E11,'1MD ELO (4)'!$A$7:$O$22,15))</f>
        <v/>
      </c>
      <c r="D11" s="489" t="str">
        <f>IF($E11="","",VLOOKUP($E11,'1MD ELO (4)'!$A$7:$O$22,5))</f>
        <v/>
      </c>
      <c r="E11" s="650"/>
      <c r="F11" s="540" t="str">
        <f>UPPER(IF($E11="","",VLOOKUP($E11,'1MD ELO (4)'!$A$7:$O$22,2)))</f>
        <v/>
      </c>
      <c r="G11" s="540" t="str">
        <f>IF($E11="","",VLOOKUP($E11,'1MD ELO (4)'!$A$7:$O$22,3))</f>
        <v/>
      </c>
      <c r="H11" s="540"/>
      <c r="I11" s="540" t="str">
        <f>IF($E11="","",VLOOKUP($E11,'1MD ELO (4)'!$A$7:$O$22,4))</f>
        <v/>
      </c>
      <c r="J11" s="492"/>
      <c r="K11" s="493"/>
      <c r="L11" s="505"/>
      <c r="M11" s="493"/>
      <c r="N11" s="506"/>
      <c r="O11" s="504"/>
      <c r="P11" s="504"/>
      <c r="Q11" s="163"/>
      <c r="R11" s="164"/>
      <c r="S11" s="165"/>
      <c r="T11" s="165"/>
      <c r="U11" s="519" t="str">
        <f>Birók!P25</f>
        <v xml:space="preserve"> </v>
      </c>
      <c r="V11" s="165"/>
      <c r="W11" s="165"/>
      <c r="X11" s="165"/>
      <c r="Y11" s="599"/>
      <c r="Z11" s="599"/>
      <c r="AA11" s="599" t="s">
        <v>201</v>
      </c>
      <c r="AB11" s="590">
        <v>25</v>
      </c>
      <c r="AC11" s="590">
        <v>15</v>
      </c>
      <c r="AD11" s="590">
        <v>10</v>
      </c>
      <c r="AE11" s="590">
        <v>6</v>
      </c>
      <c r="AF11" s="590">
        <v>3</v>
      </c>
      <c r="AG11" s="590">
        <v>1</v>
      </c>
      <c r="AH11" s="590">
        <v>0</v>
      </c>
      <c r="AI11" s="575"/>
      <c r="AJ11" s="575"/>
      <c r="AK11" s="575"/>
      <c r="AL11" s="165"/>
      <c r="AM11" s="165"/>
      <c r="AN11" s="165"/>
      <c r="AO11" s="165"/>
      <c r="AP11" s="165"/>
      <c r="AQ11" s="165"/>
      <c r="AR11" s="165"/>
      <c r="AS11" s="165"/>
    </row>
    <row r="12" spans="1:45" s="38" customFormat="1" ht="12.9" customHeight="1" x14ac:dyDescent="0.25">
      <c r="A12" s="167"/>
      <c r="B12" s="494"/>
      <c r="C12" s="495"/>
      <c r="D12" s="495"/>
      <c r="E12" s="651"/>
      <c r="F12" s="652"/>
      <c r="G12" s="652"/>
      <c r="H12" s="653"/>
      <c r="I12" s="668" t="s">
        <v>0</v>
      </c>
      <c r="J12" s="172"/>
      <c r="K12" s="498" t="str">
        <f>UPPER(IF(OR(J12="a",J12="as"),F11,IF(OR(J12="b",J12="bs"),F13,)))</f>
        <v/>
      </c>
      <c r="L12" s="507"/>
      <c r="M12" s="493"/>
      <c r="N12" s="506"/>
      <c r="O12" s="504"/>
      <c r="P12" s="504"/>
      <c r="Q12" s="163"/>
      <c r="R12" s="164"/>
      <c r="S12" s="165"/>
      <c r="T12" s="165"/>
      <c r="U12" s="519" t="str">
        <f>Birók!P26</f>
        <v xml:space="preserve"> </v>
      </c>
      <c r="V12" s="165"/>
      <c r="W12" s="165"/>
      <c r="X12" s="165"/>
      <c r="Y12" s="599"/>
      <c r="Z12" s="599"/>
      <c r="AA12" s="599" t="s">
        <v>206</v>
      </c>
      <c r="AB12" s="590">
        <v>15</v>
      </c>
      <c r="AC12" s="590">
        <v>10</v>
      </c>
      <c r="AD12" s="590">
        <v>6</v>
      </c>
      <c r="AE12" s="590">
        <v>3</v>
      </c>
      <c r="AF12" s="590">
        <v>1</v>
      </c>
      <c r="AG12" s="590">
        <v>0</v>
      </c>
      <c r="AH12" s="590">
        <v>0</v>
      </c>
      <c r="AI12" s="575"/>
      <c r="AJ12" s="575"/>
      <c r="AK12" s="575"/>
      <c r="AL12" s="165"/>
      <c r="AM12" s="165"/>
      <c r="AN12" s="165"/>
      <c r="AO12" s="165"/>
      <c r="AP12" s="165"/>
      <c r="AQ12" s="165"/>
      <c r="AR12" s="165"/>
      <c r="AS12" s="165"/>
    </row>
    <row r="13" spans="1:45" s="38" customFormat="1" ht="12.9" customHeight="1" x14ac:dyDescent="0.25">
      <c r="A13" s="167">
        <v>4</v>
      </c>
      <c r="B13" s="488" t="str">
        <f>IF($E13="","",VLOOKUP($E13,'1MD ELO (4)'!$A$7:$O$22,14))</f>
        <v/>
      </c>
      <c r="C13" s="489" t="str">
        <f>IF($E13="","",VLOOKUP($E13,'1MD ELO (4)'!$A$7:$O$22,15))</f>
        <v/>
      </c>
      <c r="D13" s="489" t="str">
        <f>IF($E13="","",VLOOKUP($E13,'1MD ELO (4)'!$A$7:$O$22,5))</f>
        <v/>
      </c>
      <c r="E13" s="650"/>
      <c r="F13" s="540" t="str">
        <f>UPPER(IF($E13="","",VLOOKUP($E13,'1MD ELO (4)'!$A$7:$O$22,2)))</f>
        <v/>
      </c>
      <c r="G13" s="540" t="str">
        <f>IF($E13="","",VLOOKUP($E13,'1MD ELO (4)'!$A$7:$O$22,3))</f>
        <v/>
      </c>
      <c r="H13" s="540"/>
      <c r="I13" s="540" t="str">
        <f>IF($E13="","",VLOOKUP($E13,'1MD ELO (4)'!$A$7:$O$22,4))</f>
        <v/>
      </c>
      <c r="J13" s="508"/>
      <c r="K13" s="493"/>
      <c r="L13" s="493"/>
      <c r="M13" s="493"/>
      <c r="N13" s="506"/>
      <c r="O13" s="504"/>
      <c r="P13" s="504"/>
      <c r="Q13" s="163"/>
      <c r="R13" s="164"/>
      <c r="S13" s="165"/>
      <c r="T13" s="165"/>
      <c r="U13" s="519" t="str">
        <f>Birók!P27</f>
        <v xml:space="preserve"> </v>
      </c>
      <c r="V13" s="165"/>
      <c r="W13" s="165"/>
      <c r="X13" s="165"/>
      <c r="Y13" s="599"/>
      <c r="Z13" s="599"/>
      <c r="AA13" s="599" t="s">
        <v>202</v>
      </c>
      <c r="AB13" s="590">
        <v>10</v>
      </c>
      <c r="AC13" s="590">
        <v>6</v>
      </c>
      <c r="AD13" s="590">
        <v>3</v>
      </c>
      <c r="AE13" s="590">
        <v>1</v>
      </c>
      <c r="AF13" s="590">
        <v>0</v>
      </c>
      <c r="AG13" s="590">
        <v>0</v>
      </c>
      <c r="AH13" s="590">
        <v>0</v>
      </c>
      <c r="AI13" s="575"/>
      <c r="AJ13" s="575"/>
      <c r="AK13" s="575"/>
      <c r="AL13" s="165"/>
      <c r="AM13" s="165"/>
      <c r="AN13" s="165"/>
      <c r="AO13" s="165"/>
      <c r="AP13" s="165"/>
      <c r="AQ13" s="165"/>
      <c r="AR13" s="165"/>
      <c r="AS13" s="165"/>
    </row>
    <row r="14" spans="1:45" s="38" customFormat="1" ht="12.9" customHeight="1" x14ac:dyDescent="0.25">
      <c r="A14" s="167"/>
      <c r="B14" s="494"/>
      <c r="C14" s="495"/>
      <c r="D14" s="495"/>
      <c r="E14" s="651"/>
      <c r="F14" s="652"/>
      <c r="G14" s="652"/>
      <c r="H14" s="653"/>
      <c r="I14" s="652"/>
      <c r="J14" s="502"/>
      <c r="K14" s="493"/>
      <c r="L14" s="493"/>
      <c r="M14" s="668" t="s">
        <v>0</v>
      </c>
      <c r="N14" s="180"/>
      <c r="O14" s="498" t="str">
        <f>UPPER(IF(OR(N14="a",N14="as"),M10,IF(OR(N14="b",N14="bs"),M18,)))</f>
        <v/>
      </c>
      <c r="P14" s="503"/>
      <c r="Q14" s="163"/>
      <c r="R14" s="164"/>
      <c r="S14" s="165"/>
      <c r="T14" s="165"/>
      <c r="U14" s="519" t="str">
        <f>Birók!P28</f>
        <v xml:space="preserve"> </v>
      </c>
      <c r="V14" s="165"/>
      <c r="W14" s="165"/>
      <c r="X14" s="165"/>
      <c r="Y14" s="599"/>
      <c r="Z14" s="599"/>
      <c r="AA14" s="599" t="s">
        <v>203</v>
      </c>
      <c r="AB14" s="590">
        <v>3</v>
      </c>
      <c r="AC14" s="590">
        <v>2</v>
      </c>
      <c r="AD14" s="590">
        <v>1</v>
      </c>
      <c r="AE14" s="590">
        <v>0</v>
      </c>
      <c r="AF14" s="590">
        <v>0</v>
      </c>
      <c r="AG14" s="590">
        <v>0</v>
      </c>
      <c r="AH14" s="590">
        <v>0</v>
      </c>
      <c r="AI14" s="575"/>
      <c r="AJ14" s="575"/>
      <c r="AK14" s="575"/>
      <c r="AL14" s="165"/>
      <c r="AM14" s="165"/>
      <c r="AN14" s="165"/>
      <c r="AO14" s="165"/>
      <c r="AP14" s="165"/>
      <c r="AQ14" s="165"/>
      <c r="AR14" s="165"/>
      <c r="AS14" s="165"/>
    </row>
    <row r="15" spans="1:45" s="38" customFormat="1" ht="12.9" customHeight="1" x14ac:dyDescent="0.25">
      <c r="A15" s="539">
        <v>5</v>
      </c>
      <c r="B15" s="488" t="str">
        <f>IF($E15="","",VLOOKUP($E15,'1MD ELO (4)'!$A$7:$O$22,14))</f>
        <v/>
      </c>
      <c r="C15" s="489" t="str">
        <f>IF($E15="","",VLOOKUP($E15,'1MD ELO (4)'!$A$7:$O$22,15))</f>
        <v/>
      </c>
      <c r="D15" s="489" t="str">
        <f>IF($E15="","",VLOOKUP($E15,'1MD ELO (4)'!$A$7:$O$22,5))</f>
        <v/>
      </c>
      <c r="E15" s="650"/>
      <c r="F15" s="540" t="str">
        <f>UPPER(IF($E15="","",VLOOKUP($E15,'1MD ELO (4)'!$A$7:$O$22,2)))</f>
        <v/>
      </c>
      <c r="G15" s="540" t="str">
        <f>IF($E15="","",VLOOKUP($E15,'1MD ELO (4)'!$A$7:$O$22,3))</f>
        <v/>
      </c>
      <c r="H15" s="540"/>
      <c r="I15" s="540" t="str">
        <f>IF($E15="","",VLOOKUP($E15,'1MD ELO (4)'!$A$7:$O$22,4))</f>
        <v/>
      </c>
      <c r="J15" s="510"/>
      <c r="K15" s="493"/>
      <c r="L15" s="493"/>
      <c r="M15" s="493"/>
      <c r="N15" s="506"/>
      <c r="O15" s="493"/>
      <c r="P15" s="504"/>
      <c r="Q15" s="163"/>
      <c r="R15" s="164"/>
      <c r="S15" s="165"/>
      <c r="T15" s="165"/>
      <c r="U15" s="519" t="str">
        <f>Birók!P29</f>
        <v xml:space="preserve"> </v>
      </c>
      <c r="V15" s="165"/>
      <c r="W15" s="165"/>
      <c r="X15" s="165"/>
      <c r="Y15" s="599"/>
      <c r="Z15" s="599"/>
      <c r="AA15" s="599"/>
      <c r="AB15" s="599"/>
      <c r="AC15" s="599"/>
      <c r="AD15" s="599"/>
      <c r="AE15" s="599"/>
      <c r="AF15" s="599"/>
      <c r="AG15" s="599"/>
      <c r="AH15" s="599"/>
      <c r="AI15" s="575"/>
      <c r="AJ15" s="575"/>
      <c r="AK15" s="575"/>
      <c r="AL15" s="165"/>
      <c r="AM15" s="165"/>
      <c r="AN15" s="165"/>
      <c r="AO15" s="165"/>
      <c r="AP15" s="165"/>
      <c r="AQ15" s="165"/>
      <c r="AR15" s="165"/>
      <c r="AS15" s="165"/>
    </row>
    <row r="16" spans="1:45" s="38" customFormat="1" ht="12.9" customHeight="1" thickBot="1" x14ac:dyDescent="0.3">
      <c r="A16" s="167"/>
      <c r="B16" s="494"/>
      <c r="C16" s="495"/>
      <c r="D16" s="495"/>
      <c r="E16" s="651"/>
      <c r="F16" s="652"/>
      <c r="G16" s="652"/>
      <c r="H16" s="653"/>
      <c r="I16" s="668" t="s">
        <v>0</v>
      </c>
      <c r="J16" s="172"/>
      <c r="K16" s="498" t="str">
        <f>UPPER(IF(OR(J16="a",J16="as"),F15,IF(OR(J16="b",J16="bs"),F17,)))</f>
        <v/>
      </c>
      <c r="L16" s="498"/>
      <c r="M16" s="493"/>
      <c r="N16" s="506"/>
      <c r="O16" s="668"/>
      <c r="P16" s="504"/>
      <c r="Q16" s="163"/>
      <c r="R16" s="164"/>
      <c r="S16" s="165"/>
      <c r="T16" s="165"/>
      <c r="U16" s="520" t="str">
        <f>Birók!P30</f>
        <v>Egyik sem</v>
      </c>
      <c r="V16" s="165"/>
      <c r="W16" s="165"/>
      <c r="X16" s="165"/>
      <c r="Y16" s="599"/>
      <c r="Z16" s="599"/>
      <c r="AA16" s="599" t="s">
        <v>164</v>
      </c>
      <c r="AB16" s="590">
        <v>150</v>
      </c>
      <c r="AC16" s="590">
        <v>120</v>
      </c>
      <c r="AD16" s="590">
        <v>90</v>
      </c>
      <c r="AE16" s="590">
        <v>60</v>
      </c>
      <c r="AF16" s="590">
        <v>40</v>
      </c>
      <c r="AG16" s="590">
        <v>25</v>
      </c>
      <c r="AH16" s="590">
        <v>15</v>
      </c>
      <c r="AI16" s="575"/>
      <c r="AJ16" s="575"/>
      <c r="AK16" s="575"/>
      <c r="AL16" s="165"/>
      <c r="AM16" s="165"/>
      <c r="AN16" s="165"/>
      <c r="AO16" s="165"/>
      <c r="AP16" s="165"/>
      <c r="AQ16" s="165"/>
      <c r="AR16" s="165"/>
      <c r="AS16" s="165"/>
    </row>
    <row r="17" spans="1:45" s="38" customFormat="1" ht="12.9" customHeight="1" x14ac:dyDescent="0.25">
      <c r="A17" s="167">
        <v>6</v>
      </c>
      <c r="B17" s="488" t="str">
        <f>IF($E17="","",VLOOKUP($E17,'1MD ELO (4)'!$A$7:$O$22,14))</f>
        <v/>
      </c>
      <c r="C17" s="489" t="str">
        <f>IF($E17="","",VLOOKUP($E17,'1MD ELO (4)'!$A$7:$O$22,15))</f>
        <v/>
      </c>
      <c r="D17" s="489" t="str">
        <f>IF($E17="","",VLOOKUP($E17,'1MD ELO (4)'!$A$7:$O$22,5))</f>
        <v/>
      </c>
      <c r="E17" s="650"/>
      <c r="F17" s="540" t="str">
        <f>UPPER(IF($E17="","",VLOOKUP($E17,'1MD ELO (4)'!$A$7:$O$22,2)))</f>
        <v/>
      </c>
      <c r="G17" s="540" t="str">
        <f>IF($E17="","",VLOOKUP($E17,'1MD ELO (4)'!$A$7:$O$22,3))</f>
        <v/>
      </c>
      <c r="H17" s="540"/>
      <c r="I17" s="540" t="str">
        <f>IF($E17="","",VLOOKUP($E17,'1MD ELO (4)'!$A$7:$O$22,4))</f>
        <v/>
      </c>
      <c r="J17" s="500"/>
      <c r="K17" s="493"/>
      <c r="L17" s="501"/>
      <c r="M17" s="493"/>
      <c r="N17" s="506"/>
      <c r="O17" s="504"/>
      <c r="P17" s="504"/>
      <c r="Q17" s="163"/>
      <c r="R17" s="164"/>
      <c r="S17" s="165"/>
      <c r="T17" s="165"/>
      <c r="U17" s="165"/>
      <c r="V17" s="165"/>
      <c r="W17" s="165"/>
      <c r="X17" s="165"/>
      <c r="Y17" s="599"/>
      <c r="Z17" s="599"/>
      <c r="AA17" s="599" t="s">
        <v>194</v>
      </c>
      <c r="AB17" s="590">
        <v>120</v>
      </c>
      <c r="AC17" s="590">
        <v>90</v>
      </c>
      <c r="AD17" s="590">
        <v>60</v>
      </c>
      <c r="AE17" s="590">
        <v>40</v>
      </c>
      <c r="AF17" s="590">
        <v>25</v>
      </c>
      <c r="AG17" s="590">
        <v>15</v>
      </c>
      <c r="AH17" s="590">
        <v>8</v>
      </c>
      <c r="AI17" s="575"/>
      <c r="AJ17" s="575"/>
      <c r="AK17" s="575"/>
      <c r="AL17" s="165"/>
      <c r="AM17" s="165"/>
      <c r="AN17" s="165"/>
      <c r="AO17" s="165"/>
      <c r="AP17" s="165"/>
      <c r="AQ17" s="165"/>
      <c r="AR17" s="165"/>
      <c r="AS17" s="165"/>
    </row>
    <row r="18" spans="1:45" s="38" customFormat="1" ht="12.9" customHeight="1" x14ac:dyDescent="0.25">
      <c r="A18" s="167"/>
      <c r="B18" s="494"/>
      <c r="C18" s="495"/>
      <c r="D18" s="495"/>
      <c r="E18" s="651"/>
      <c r="F18" s="652"/>
      <c r="G18" s="652"/>
      <c r="H18" s="653"/>
      <c r="I18" s="652"/>
      <c r="J18" s="502"/>
      <c r="K18" s="668" t="s">
        <v>0</v>
      </c>
      <c r="L18" s="180"/>
      <c r="M18" s="498" t="str">
        <f>UPPER(IF(OR(L18="a",L18="as"),K16,IF(OR(L18="b",L18="bs"),K20,)))</f>
        <v/>
      </c>
      <c r="N18" s="511"/>
      <c r="O18" s="504"/>
      <c r="P18" s="504"/>
      <c r="Q18" s="163"/>
      <c r="R18" s="164"/>
      <c r="S18" s="165"/>
      <c r="T18" s="165"/>
      <c r="U18" s="165"/>
      <c r="V18" s="165"/>
      <c r="W18" s="165"/>
      <c r="X18" s="165"/>
      <c r="Y18" s="599"/>
      <c r="Z18" s="599"/>
      <c r="AA18" s="599" t="s">
        <v>195</v>
      </c>
      <c r="AB18" s="590">
        <v>90</v>
      </c>
      <c r="AC18" s="590">
        <v>60</v>
      </c>
      <c r="AD18" s="590">
        <v>40</v>
      </c>
      <c r="AE18" s="590">
        <v>25</v>
      </c>
      <c r="AF18" s="590">
        <v>15</v>
      </c>
      <c r="AG18" s="590">
        <v>8</v>
      </c>
      <c r="AH18" s="590">
        <v>4</v>
      </c>
      <c r="AI18" s="575"/>
      <c r="AJ18" s="575"/>
      <c r="AK18" s="575"/>
      <c r="AL18" s="165"/>
      <c r="AM18" s="165"/>
      <c r="AN18" s="165"/>
      <c r="AO18" s="165"/>
      <c r="AP18" s="165"/>
      <c r="AQ18" s="165"/>
      <c r="AR18" s="165"/>
      <c r="AS18" s="165"/>
    </row>
    <row r="19" spans="1:45" s="38" customFormat="1" ht="12.9" customHeight="1" x14ac:dyDescent="0.25">
      <c r="A19" s="167">
        <v>7</v>
      </c>
      <c r="B19" s="488" t="str">
        <f>IF($E19="","",VLOOKUP($E19,'1MD ELO (4)'!$A$7:$O$22,14))</f>
        <v/>
      </c>
      <c r="C19" s="489" t="str">
        <f>IF($E19="","",VLOOKUP($E19,'1MD ELO (4)'!$A$7:$O$22,15))</f>
        <v/>
      </c>
      <c r="D19" s="489" t="str">
        <f>IF($E19="","",VLOOKUP($E19,'1MD ELO (4)'!$A$7:$O$22,5))</f>
        <v/>
      </c>
      <c r="E19" s="650"/>
      <c r="F19" s="540" t="str">
        <f>UPPER(IF($E19="","",VLOOKUP($E19,'1MD ELO (4)'!$A$7:$O$22,2)))</f>
        <v/>
      </c>
      <c r="G19" s="540" t="str">
        <f>IF($E19="","",VLOOKUP($E19,'1MD ELO (4)'!$A$7:$O$22,3))</f>
        <v/>
      </c>
      <c r="H19" s="540"/>
      <c r="I19" s="540" t="str">
        <f>IF($E19="","",VLOOKUP($E19,'1MD ELO (4)'!$A$7:$O$22,4))</f>
        <v/>
      </c>
      <c r="J19" s="492"/>
      <c r="K19" s="493"/>
      <c r="L19" s="505"/>
      <c r="M19" s="493"/>
      <c r="N19" s="504"/>
      <c r="O19" s="504"/>
      <c r="P19" s="504"/>
      <c r="Q19" s="163"/>
      <c r="R19" s="164"/>
      <c r="S19" s="165"/>
      <c r="T19" s="165"/>
      <c r="U19" s="165"/>
      <c r="V19" s="165"/>
      <c r="W19" s="165"/>
      <c r="X19" s="165"/>
      <c r="Y19" s="599"/>
      <c r="Z19" s="599"/>
      <c r="AA19" s="599" t="s">
        <v>196</v>
      </c>
      <c r="AB19" s="590">
        <v>60</v>
      </c>
      <c r="AC19" s="590">
        <v>40</v>
      </c>
      <c r="AD19" s="590">
        <v>25</v>
      </c>
      <c r="AE19" s="590">
        <v>15</v>
      </c>
      <c r="AF19" s="590">
        <v>8</v>
      </c>
      <c r="AG19" s="590">
        <v>4</v>
      </c>
      <c r="AH19" s="590">
        <v>2</v>
      </c>
      <c r="AI19" s="575"/>
      <c r="AJ19" s="575"/>
      <c r="AK19" s="575"/>
      <c r="AL19" s="165"/>
      <c r="AM19" s="165"/>
      <c r="AN19" s="165"/>
      <c r="AO19" s="165"/>
      <c r="AP19" s="165"/>
      <c r="AQ19" s="165"/>
      <c r="AR19" s="165"/>
      <c r="AS19" s="165"/>
    </row>
    <row r="20" spans="1:45" s="38" customFormat="1" ht="12.9" customHeight="1" x14ac:dyDescent="0.25">
      <c r="A20" s="167"/>
      <c r="B20" s="494"/>
      <c r="C20" s="495"/>
      <c r="D20" s="495"/>
      <c r="E20" s="324"/>
      <c r="F20" s="496"/>
      <c r="G20" s="496"/>
      <c r="H20" s="497"/>
      <c r="I20" s="668" t="s">
        <v>0</v>
      </c>
      <c r="J20" s="172"/>
      <c r="K20" s="498" t="str">
        <f>UPPER(IF(OR(J20="a",J20="as"),F19,IF(OR(J20="b",J20="bs"),F21,)))</f>
        <v/>
      </c>
      <c r="L20" s="507"/>
      <c r="M20" s="493"/>
      <c r="N20" s="504"/>
      <c r="O20" s="504"/>
      <c r="P20" s="504"/>
      <c r="Q20" s="163"/>
      <c r="R20" s="164"/>
      <c r="S20" s="165"/>
      <c r="T20" s="165"/>
      <c r="U20" s="165"/>
      <c r="V20" s="165"/>
      <c r="W20" s="165"/>
      <c r="X20" s="165"/>
      <c r="Y20" s="599"/>
      <c r="Z20" s="599"/>
      <c r="AA20" s="599" t="s">
        <v>197</v>
      </c>
      <c r="AB20" s="590">
        <v>40</v>
      </c>
      <c r="AC20" s="590">
        <v>25</v>
      </c>
      <c r="AD20" s="590">
        <v>15</v>
      </c>
      <c r="AE20" s="590">
        <v>8</v>
      </c>
      <c r="AF20" s="590">
        <v>4</v>
      </c>
      <c r="AG20" s="590">
        <v>2</v>
      </c>
      <c r="AH20" s="590">
        <v>1</v>
      </c>
      <c r="AI20" s="575"/>
      <c r="AJ20" s="575"/>
      <c r="AK20" s="575"/>
      <c r="AL20" s="165"/>
      <c r="AM20" s="165"/>
      <c r="AN20" s="165"/>
      <c r="AO20" s="165"/>
      <c r="AP20" s="165"/>
      <c r="AQ20" s="165"/>
      <c r="AR20" s="165"/>
      <c r="AS20" s="165"/>
    </row>
    <row r="21" spans="1:45" s="38" customFormat="1" ht="12.9" customHeight="1" x14ac:dyDescent="0.25">
      <c r="A21" s="542">
        <v>8</v>
      </c>
      <c r="B21" s="488" t="str">
        <f>IF($E21="","",VLOOKUP($E21,'1MD ELO (4)'!$A$7:$O$22,14))</f>
        <v/>
      </c>
      <c r="C21" s="489" t="str">
        <f>IF($E21="","",VLOOKUP($E21,'1MD ELO (4)'!$A$7:$O$22,15))</f>
        <v/>
      </c>
      <c r="D21" s="489" t="str">
        <f>IF($E21="","",VLOOKUP($E21,'1MD ELO (4)'!$A$7:$O$22,5))</f>
        <v/>
      </c>
      <c r="E21" s="490"/>
      <c r="F21" s="541" t="str">
        <f>UPPER(IF($E21="","",VLOOKUP($E21,'1MD ELO (4)'!$A$7:$O$22,2)))</f>
        <v/>
      </c>
      <c r="G21" s="541" t="str">
        <f>IF($E21="","",VLOOKUP($E21,'1MD ELO (4)'!$A$7:$O$22,3))</f>
        <v/>
      </c>
      <c r="H21" s="541"/>
      <c r="I21" s="541" t="str">
        <f>IF($E21="","",VLOOKUP($E21,'1MD ELO (4)'!$A$7:$O$22,4))</f>
        <v/>
      </c>
      <c r="J21" s="508"/>
      <c r="K21" s="493"/>
      <c r="L21" s="493"/>
      <c r="M21" s="493"/>
      <c r="N21" s="504"/>
      <c r="O21" s="504"/>
      <c r="P21" s="504"/>
      <c r="Q21" s="163"/>
      <c r="R21" s="164"/>
      <c r="S21" s="165"/>
      <c r="T21" s="165"/>
      <c r="U21" s="165"/>
      <c r="V21" s="165"/>
      <c r="W21" s="165"/>
      <c r="X21" s="165"/>
      <c r="Y21" s="599"/>
      <c r="Z21" s="599"/>
      <c r="AA21" s="599" t="s">
        <v>198</v>
      </c>
      <c r="AB21" s="590">
        <v>25</v>
      </c>
      <c r="AC21" s="590">
        <v>15</v>
      </c>
      <c r="AD21" s="590">
        <v>10</v>
      </c>
      <c r="AE21" s="590">
        <v>6</v>
      </c>
      <c r="AF21" s="590">
        <v>3</v>
      </c>
      <c r="AG21" s="590">
        <v>1</v>
      </c>
      <c r="AH21" s="590">
        <v>0</v>
      </c>
      <c r="AI21" s="575"/>
      <c r="AJ21" s="575"/>
      <c r="AK21" s="575"/>
      <c r="AL21" s="165"/>
      <c r="AM21" s="165"/>
      <c r="AN21" s="165"/>
      <c r="AO21" s="165"/>
      <c r="AP21" s="165"/>
      <c r="AQ21" s="165"/>
      <c r="AR21" s="165"/>
      <c r="AS21" s="165"/>
    </row>
    <row r="22" spans="1:45" s="38" customFormat="1" ht="9.6" customHeight="1" x14ac:dyDescent="0.25">
      <c r="A22" s="523"/>
      <c r="B22" s="160"/>
      <c r="C22" s="160"/>
      <c r="D22" s="160"/>
      <c r="E22" s="324"/>
      <c r="F22" s="160"/>
      <c r="G22" s="160"/>
      <c r="H22" s="160"/>
      <c r="I22" s="160"/>
      <c r="J22" s="324"/>
      <c r="K22" s="160"/>
      <c r="L22" s="160"/>
      <c r="M22" s="160"/>
      <c r="N22" s="163"/>
      <c r="O22" s="163"/>
      <c r="P22" s="163"/>
      <c r="Q22" s="163"/>
      <c r="R22" s="164"/>
      <c r="S22" s="165"/>
      <c r="T22" s="165"/>
      <c r="U22" s="165"/>
      <c r="V22" s="165"/>
      <c r="W22" s="165"/>
      <c r="X22" s="165"/>
      <c r="Y22" s="599"/>
      <c r="Z22" s="599"/>
      <c r="AA22" s="599" t="s">
        <v>199</v>
      </c>
      <c r="AB22" s="590">
        <v>15</v>
      </c>
      <c r="AC22" s="590">
        <v>10</v>
      </c>
      <c r="AD22" s="590">
        <v>6</v>
      </c>
      <c r="AE22" s="590">
        <v>3</v>
      </c>
      <c r="AF22" s="590">
        <v>1</v>
      </c>
      <c r="AG22" s="590">
        <v>0</v>
      </c>
      <c r="AH22" s="590">
        <v>0</v>
      </c>
      <c r="AI22" s="575"/>
      <c r="AJ22" s="575"/>
      <c r="AK22" s="575"/>
      <c r="AL22" s="165"/>
      <c r="AM22" s="165"/>
      <c r="AN22" s="165"/>
      <c r="AO22" s="165"/>
      <c r="AP22" s="165"/>
      <c r="AQ22" s="165"/>
      <c r="AR22" s="165"/>
      <c r="AS22" s="165"/>
    </row>
    <row r="23" spans="1:45" s="38" customFormat="1" ht="9.6" customHeight="1" x14ac:dyDescent="0.25">
      <c r="A23" s="325"/>
      <c r="B23" s="324"/>
      <c r="C23" s="324"/>
      <c r="D23" s="324"/>
      <c r="E23" s="324"/>
      <c r="F23" s="160"/>
      <c r="G23" s="160"/>
      <c r="H23" s="165"/>
      <c r="I23" s="513"/>
      <c r="J23" s="324"/>
      <c r="K23" s="160"/>
      <c r="L23" s="160"/>
      <c r="M23" s="160"/>
      <c r="N23" s="163"/>
      <c r="O23" s="163"/>
      <c r="P23" s="163"/>
      <c r="Q23" s="163"/>
      <c r="R23" s="164"/>
      <c r="S23" s="165"/>
      <c r="T23" s="165"/>
      <c r="U23" s="165"/>
      <c r="V23" s="165"/>
      <c r="W23" s="165"/>
      <c r="X23" s="165"/>
      <c r="Y23" s="599"/>
      <c r="Z23" s="599"/>
      <c r="AA23" s="599" t="s">
        <v>200</v>
      </c>
      <c r="AB23" s="590">
        <v>10</v>
      </c>
      <c r="AC23" s="590">
        <v>6</v>
      </c>
      <c r="AD23" s="590">
        <v>3</v>
      </c>
      <c r="AE23" s="590">
        <v>1</v>
      </c>
      <c r="AF23" s="590">
        <v>0</v>
      </c>
      <c r="AG23" s="590">
        <v>0</v>
      </c>
      <c r="AH23" s="590">
        <v>0</v>
      </c>
      <c r="AI23" s="575"/>
      <c r="AJ23" s="575"/>
      <c r="AK23" s="575"/>
      <c r="AL23" s="165"/>
      <c r="AM23" s="165"/>
      <c r="AN23" s="165"/>
      <c r="AO23" s="165"/>
      <c r="AP23" s="165"/>
      <c r="AQ23" s="165"/>
      <c r="AR23" s="165"/>
      <c r="AS23" s="165"/>
    </row>
    <row r="24" spans="1:45" s="38" customFormat="1" ht="9.6" customHeight="1" x14ac:dyDescent="0.25">
      <c r="A24" s="325"/>
      <c r="B24" s="160"/>
      <c r="C24" s="160"/>
      <c r="D24" s="160"/>
      <c r="E24" s="324"/>
      <c r="F24" s="160"/>
      <c r="G24" s="160"/>
      <c r="H24" s="160"/>
      <c r="I24" s="160"/>
      <c r="J24" s="324"/>
      <c r="K24" s="160"/>
      <c r="L24" s="514"/>
      <c r="M24" s="160"/>
      <c r="N24" s="163"/>
      <c r="O24" s="163"/>
      <c r="P24" s="163"/>
      <c r="Q24" s="163"/>
      <c r="R24" s="164"/>
      <c r="S24" s="165"/>
      <c r="T24" s="165"/>
      <c r="U24" s="165"/>
      <c r="V24" s="165"/>
      <c r="W24" s="165"/>
      <c r="X24" s="165"/>
      <c r="Y24" s="599"/>
      <c r="Z24" s="599"/>
      <c r="AA24" s="599" t="s">
        <v>201</v>
      </c>
      <c r="AB24" s="590">
        <v>6</v>
      </c>
      <c r="AC24" s="590">
        <v>3</v>
      </c>
      <c r="AD24" s="590">
        <v>1</v>
      </c>
      <c r="AE24" s="590">
        <v>0</v>
      </c>
      <c r="AF24" s="590">
        <v>0</v>
      </c>
      <c r="AG24" s="590">
        <v>0</v>
      </c>
      <c r="AH24" s="590">
        <v>0</v>
      </c>
      <c r="AI24" s="575"/>
      <c r="AJ24" s="575"/>
      <c r="AK24" s="575"/>
      <c r="AL24" s="165"/>
      <c r="AM24" s="165"/>
      <c r="AN24" s="165"/>
      <c r="AO24" s="165"/>
      <c r="AP24" s="165"/>
      <c r="AQ24" s="165"/>
      <c r="AR24" s="165"/>
      <c r="AS24" s="165"/>
    </row>
    <row r="25" spans="1:45" s="38" customFormat="1" ht="9.6" customHeight="1" x14ac:dyDescent="0.25">
      <c r="A25" s="325"/>
      <c r="B25" s="324"/>
      <c r="C25" s="324"/>
      <c r="D25" s="324"/>
      <c r="E25" s="324"/>
      <c r="F25" s="160"/>
      <c r="G25" s="160"/>
      <c r="H25" s="165"/>
      <c r="I25" s="160"/>
      <c r="J25" s="324"/>
      <c r="K25" s="513"/>
      <c r="L25" s="324"/>
      <c r="M25" s="160"/>
      <c r="N25" s="163"/>
      <c r="O25" s="163"/>
      <c r="P25" s="163"/>
      <c r="Q25" s="163"/>
      <c r="R25" s="164"/>
      <c r="S25" s="165"/>
      <c r="T25" s="165"/>
      <c r="U25" s="165"/>
      <c r="V25" s="165"/>
      <c r="W25" s="165"/>
      <c r="X25" s="165"/>
      <c r="Y25" s="599"/>
      <c r="Z25" s="599"/>
      <c r="AA25" s="599" t="s">
        <v>206</v>
      </c>
      <c r="AB25" s="590">
        <v>3</v>
      </c>
      <c r="AC25" s="590">
        <v>2</v>
      </c>
      <c r="AD25" s="590">
        <v>1</v>
      </c>
      <c r="AE25" s="590">
        <v>0</v>
      </c>
      <c r="AF25" s="590">
        <v>0</v>
      </c>
      <c r="AG25" s="590">
        <v>0</v>
      </c>
      <c r="AH25" s="590">
        <v>0</v>
      </c>
      <c r="AI25" s="575"/>
      <c r="AJ25" s="575"/>
      <c r="AK25" s="575"/>
      <c r="AL25" s="165"/>
      <c r="AM25" s="165"/>
      <c r="AN25" s="165"/>
      <c r="AO25" s="165"/>
      <c r="AP25" s="165"/>
      <c r="AQ25" s="165"/>
      <c r="AR25" s="165"/>
      <c r="AS25" s="165"/>
    </row>
    <row r="26" spans="1:45" s="38" customFormat="1" ht="9.6" customHeight="1" x14ac:dyDescent="0.25">
      <c r="A26" s="325"/>
      <c r="B26" s="160"/>
      <c r="C26" s="160"/>
      <c r="D26" s="160"/>
      <c r="E26" s="324"/>
      <c r="F26" s="160"/>
      <c r="G26" s="160"/>
      <c r="H26" s="160"/>
      <c r="I26" s="160"/>
      <c r="J26" s="324"/>
      <c r="K26" s="160"/>
      <c r="L26" s="160"/>
      <c r="M26" s="160"/>
      <c r="N26" s="163"/>
      <c r="O26" s="163"/>
      <c r="P26" s="163"/>
      <c r="Q26" s="163"/>
      <c r="R26" s="164"/>
      <c r="S26" s="198"/>
      <c r="T26" s="165"/>
      <c r="U26" s="165"/>
      <c r="V26" s="165"/>
      <c r="W26" s="165"/>
      <c r="X26" s="165"/>
      <c r="Y26"/>
      <c r="Z26"/>
      <c r="AA26"/>
      <c r="AB26"/>
      <c r="AC26"/>
      <c r="AD26"/>
      <c r="AE26"/>
      <c r="AF26"/>
      <c r="AG26"/>
      <c r="AH26"/>
      <c r="AI26" s="575"/>
      <c r="AJ26" s="575"/>
      <c r="AK26" s="575"/>
      <c r="AL26" s="165"/>
      <c r="AM26" s="165"/>
      <c r="AN26" s="165"/>
      <c r="AO26" s="165"/>
      <c r="AP26" s="165"/>
      <c r="AQ26" s="165"/>
      <c r="AR26" s="165"/>
      <c r="AS26" s="165"/>
    </row>
    <row r="27" spans="1:45" s="38" customFormat="1" ht="9.6" customHeight="1" x14ac:dyDescent="0.25">
      <c r="A27" s="325"/>
      <c r="B27" s="324"/>
      <c r="C27" s="324"/>
      <c r="D27" s="324"/>
      <c r="E27" s="324"/>
      <c r="F27" s="160"/>
      <c r="G27" s="160"/>
      <c r="H27" s="165"/>
      <c r="I27" s="513"/>
      <c r="J27" s="324"/>
      <c r="K27" s="160"/>
      <c r="L27" s="160"/>
      <c r="M27" s="160"/>
      <c r="N27" s="163"/>
      <c r="O27" s="163"/>
      <c r="P27" s="163"/>
      <c r="Q27" s="163"/>
      <c r="R27" s="164"/>
      <c r="S27" s="165"/>
      <c r="T27" s="165"/>
      <c r="U27" s="165"/>
      <c r="V27" s="165"/>
      <c r="W27" s="165"/>
      <c r="X27" s="165"/>
      <c r="Y27"/>
      <c r="Z27"/>
      <c r="AA27"/>
      <c r="AB27"/>
      <c r="AC27"/>
      <c r="AD27"/>
      <c r="AE27"/>
      <c r="AF27"/>
      <c r="AG27"/>
      <c r="AH27"/>
      <c r="AI27" s="575"/>
      <c r="AJ27" s="575"/>
      <c r="AK27" s="575"/>
      <c r="AL27" s="165"/>
      <c r="AM27" s="165"/>
      <c r="AN27" s="165"/>
      <c r="AO27" s="165"/>
      <c r="AP27" s="165"/>
      <c r="AQ27" s="165"/>
      <c r="AR27" s="165"/>
      <c r="AS27" s="165"/>
    </row>
    <row r="28" spans="1:45" s="38" customFormat="1" ht="9.6" customHeight="1" x14ac:dyDescent="0.25">
      <c r="A28" s="325"/>
      <c r="B28" s="160"/>
      <c r="C28" s="160"/>
      <c r="D28" s="160"/>
      <c r="E28" s="324"/>
      <c r="F28" s="160"/>
      <c r="G28" s="160"/>
      <c r="H28" s="160"/>
      <c r="I28" s="160"/>
      <c r="J28" s="324"/>
      <c r="K28" s="160"/>
      <c r="L28" s="160"/>
      <c r="M28" s="160"/>
      <c r="N28" s="163"/>
      <c r="O28" s="163"/>
      <c r="P28" s="163"/>
      <c r="Q28" s="163"/>
      <c r="R28" s="164"/>
      <c r="S28" s="165"/>
      <c r="T28" s="165"/>
      <c r="U28" s="165"/>
      <c r="V28" s="165"/>
      <c r="W28" s="165"/>
      <c r="X28" s="165"/>
      <c r="Y28" s="165"/>
      <c r="Z28" s="165"/>
      <c r="AA28" s="165"/>
      <c r="AB28" s="165"/>
      <c r="AC28" s="165"/>
      <c r="AD28" s="165"/>
      <c r="AE28" s="165"/>
      <c r="AF28" s="165"/>
      <c r="AG28" s="165"/>
      <c r="AH28" s="165"/>
      <c r="AI28" s="612"/>
      <c r="AJ28" s="612"/>
      <c r="AK28" s="612"/>
      <c r="AL28" s="165"/>
      <c r="AM28" s="165"/>
      <c r="AN28" s="165"/>
      <c r="AO28" s="165"/>
      <c r="AP28" s="165"/>
      <c r="AQ28" s="165"/>
      <c r="AR28" s="165"/>
      <c r="AS28" s="165"/>
    </row>
    <row r="29" spans="1:45" s="38" customFormat="1" ht="9.6" customHeight="1" x14ac:dyDescent="0.25">
      <c r="A29" s="325"/>
      <c r="B29" s="324"/>
      <c r="C29" s="324"/>
      <c r="D29" s="324"/>
      <c r="E29" s="324"/>
      <c r="F29" s="160"/>
      <c r="G29" s="160"/>
      <c r="H29" s="165"/>
      <c r="I29" s="160"/>
      <c r="J29" s="324"/>
      <c r="K29" s="160"/>
      <c r="L29" s="160"/>
      <c r="M29" s="513"/>
      <c r="N29" s="324"/>
      <c r="O29" s="160"/>
      <c r="P29" s="163"/>
      <c r="Q29" s="163"/>
      <c r="R29" s="164"/>
      <c r="S29" s="165"/>
      <c r="T29" s="165"/>
      <c r="U29" s="165"/>
      <c r="V29" s="165"/>
      <c r="W29" s="165"/>
      <c r="X29" s="165"/>
      <c r="Y29" s="165"/>
      <c r="Z29" s="165"/>
      <c r="AA29" s="165"/>
      <c r="AB29" s="165"/>
      <c r="AC29" s="165"/>
      <c r="AD29" s="165"/>
      <c r="AE29" s="165"/>
      <c r="AF29" s="165"/>
      <c r="AG29" s="165"/>
      <c r="AH29" s="165"/>
      <c r="AI29" s="612"/>
      <c r="AJ29" s="612"/>
      <c r="AK29" s="612"/>
      <c r="AL29" s="165"/>
      <c r="AM29" s="165"/>
      <c r="AN29" s="165"/>
      <c r="AO29" s="165"/>
      <c r="AP29" s="165"/>
      <c r="AQ29" s="165"/>
      <c r="AR29" s="165"/>
      <c r="AS29" s="165"/>
    </row>
    <row r="30" spans="1:45" s="38" customFormat="1" ht="9.6" customHeight="1" x14ac:dyDescent="0.25">
      <c r="A30" s="325"/>
      <c r="B30" s="160"/>
      <c r="C30" s="160"/>
      <c r="D30" s="160"/>
      <c r="E30" s="324"/>
      <c r="F30" s="160"/>
      <c r="G30" s="160"/>
      <c r="H30" s="160"/>
      <c r="I30" s="160"/>
      <c r="J30" s="324"/>
      <c r="K30" s="160"/>
      <c r="L30" s="160"/>
      <c r="M30" s="160"/>
      <c r="N30" s="163"/>
      <c r="O30" s="160"/>
      <c r="P30" s="163"/>
      <c r="Q30" s="163"/>
      <c r="R30" s="164"/>
      <c r="S30" s="165"/>
      <c r="T30" s="165"/>
      <c r="U30" s="165"/>
      <c r="V30" s="165"/>
      <c r="W30" s="165"/>
      <c r="X30" s="165"/>
      <c r="Y30" s="165"/>
      <c r="Z30" s="165"/>
      <c r="AA30" s="165"/>
      <c r="AB30" s="165"/>
      <c r="AC30" s="165"/>
      <c r="AD30" s="165"/>
      <c r="AE30" s="165"/>
      <c r="AF30" s="165"/>
      <c r="AG30" s="165"/>
      <c r="AH30" s="165"/>
      <c r="AI30" s="612"/>
      <c r="AJ30" s="612"/>
      <c r="AK30" s="612"/>
      <c r="AL30" s="165"/>
      <c r="AM30" s="165"/>
      <c r="AN30" s="165"/>
      <c r="AO30" s="165"/>
      <c r="AP30" s="165"/>
      <c r="AQ30" s="165"/>
      <c r="AR30" s="165"/>
      <c r="AS30" s="165"/>
    </row>
    <row r="31" spans="1:45" s="38" customFormat="1" ht="9.6" customHeight="1" x14ac:dyDescent="0.25">
      <c r="A31" s="325"/>
      <c r="B31" s="324"/>
      <c r="C31" s="324"/>
      <c r="D31" s="324"/>
      <c r="E31" s="324"/>
      <c r="F31" s="160"/>
      <c r="G31" s="160"/>
      <c r="H31" s="165"/>
      <c r="I31" s="513"/>
      <c r="J31" s="324"/>
      <c r="K31" s="160"/>
      <c r="L31" s="160"/>
      <c r="M31" s="160"/>
      <c r="N31" s="163"/>
      <c r="O31" s="163"/>
      <c r="P31" s="163"/>
      <c r="Q31" s="163"/>
      <c r="R31" s="164"/>
      <c r="S31" s="165"/>
      <c r="T31" s="165"/>
      <c r="U31" s="165"/>
      <c r="V31" s="165"/>
      <c r="W31" s="165"/>
      <c r="X31" s="165"/>
      <c r="Y31" s="165"/>
      <c r="Z31" s="165"/>
      <c r="AA31" s="165"/>
      <c r="AB31" s="165"/>
      <c r="AC31" s="165"/>
      <c r="AD31" s="165"/>
      <c r="AE31" s="165"/>
      <c r="AF31" s="165"/>
      <c r="AG31" s="165"/>
      <c r="AH31" s="165"/>
      <c r="AI31" s="612"/>
      <c r="AJ31" s="612"/>
      <c r="AK31" s="612"/>
      <c r="AL31" s="165"/>
      <c r="AM31" s="165"/>
      <c r="AN31" s="165"/>
      <c r="AO31" s="165"/>
      <c r="AP31" s="165"/>
      <c r="AQ31" s="165"/>
      <c r="AR31" s="165"/>
      <c r="AS31" s="165"/>
    </row>
    <row r="32" spans="1:45" s="38" customFormat="1" ht="9.6" customHeight="1" x14ac:dyDescent="0.25">
      <c r="A32" s="325"/>
      <c r="B32" s="160"/>
      <c r="C32" s="160"/>
      <c r="D32" s="160"/>
      <c r="E32" s="324"/>
      <c r="F32" s="160"/>
      <c r="G32" s="160"/>
      <c r="H32" s="160"/>
      <c r="I32" s="160"/>
      <c r="J32" s="324"/>
      <c r="K32" s="160"/>
      <c r="L32" s="514"/>
      <c r="M32" s="160"/>
      <c r="N32" s="163"/>
      <c r="O32" s="163"/>
      <c r="P32" s="163"/>
      <c r="Q32" s="163"/>
      <c r="R32" s="164"/>
      <c r="S32" s="165"/>
      <c r="T32" s="165"/>
      <c r="U32" s="165"/>
      <c r="V32" s="165"/>
      <c r="W32" s="165"/>
      <c r="X32" s="165"/>
      <c r="Y32" s="165"/>
      <c r="Z32" s="165"/>
      <c r="AA32" s="165"/>
      <c r="AB32" s="165"/>
      <c r="AC32" s="165"/>
      <c r="AD32" s="165"/>
      <c r="AE32" s="165"/>
      <c r="AF32" s="165"/>
      <c r="AG32" s="165"/>
      <c r="AH32" s="165"/>
      <c r="AI32" s="612"/>
      <c r="AJ32" s="612"/>
      <c r="AK32" s="612"/>
      <c r="AL32" s="165"/>
      <c r="AM32" s="165"/>
      <c r="AN32" s="165"/>
      <c r="AO32" s="165"/>
      <c r="AP32" s="165"/>
      <c r="AQ32" s="165"/>
      <c r="AR32" s="165"/>
      <c r="AS32" s="165"/>
    </row>
    <row r="33" spans="1:45" s="38" customFormat="1" ht="9.6" customHeight="1" x14ac:dyDescent="0.25">
      <c r="A33" s="325"/>
      <c r="B33" s="324"/>
      <c r="C33" s="324"/>
      <c r="D33" s="324"/>
      <c r="E33" s="324"/>
      <c r="F33" s="160"/>
      <c r="G33" s="160"/>
      <c r="H33" s="165"/>
      <c r="I33" s="160"/>
      <c r="J33" s="324"/>
      <c r="K33" s="513"/>
      <c r="L33" s="324"/>
      <c r="M33" s="160"/>
      <c r="N33" s="163"/>
      <c r="O33" s="163"/>
      <c r="P33" s="163"/>
      <c r="Q33" s="163"/>
      <c r="R33" s="164"/>
      <c r="S33" s="165"/>
      <c r="T33" s="165"/>
      <c r="U33" s="165"/>
      <c r="V33" s="165"/>
      <c r="W33" s="165"/>
      <c r="X33" s="165"/>
      <c r="Y33" s="165"/>
      <c r="Z33" s="165"/>
      <c r="AA33" s="165"/>
      <c r="AB33" s="165"/>
      <c r="AC33" s="165"/>
      <c r="AD33" s="165"/>
      <c r="AE33" s="165"/>
      <c r="AF33" s="165"/>
      <c r="AG33" s="165"/>
      <c r="AH33" s="165"/>
      <c r="AI33" s="612"/>
      <c r="AJ33" s="612"/>
      <c r="AK33" s="612"/>
      <c r="AL33" s="165"/>
      <c r="AM33" s="165"/>
      <c r="AN33" s="165"/>
      <c r="AO33" s="165"/>
      <c r="AP33" s="165"/>
      <c r="AQ33" s="165"/>
      <c r="AR33" s="165"/>
      <c r="AS33" s="165"/>
    </row>
    <row r="34" spans="1:45" s="38" customFormat="1" ht="9.6" customHeight="1" x14ac:dyDescent="0.25">
      <c r="A34" s="325"/>
      <c r="B34" s="160"/>
      <c r="C34" s="160"/>
      <c r="D34" s="160"/>
      <c r="E34" s="324"/>
      <c r="F34" s="160"/>
      <c r="G34" s="160"/>
      <c r="H34" s="160"/>
      <c r="I34" s="160"/>
      <c r="J34" s="324"/>
      <c r="K34" s="160"/>
      <c r="L34" s="160"/>
      <c r="M34" s="160"/>
      <c r="N34" s="163"/>
      <c r="O34" s="163"/>
      <c r="P34" s="163"/>
      <c r="Q34" s="163"/>
      <c r="R34" s="164"/>
      <c r="S34" s="165"/>
      <c r="T34" s="165"/>
      <c r="U34" s="165"/>
      <c r="V34" s="165"/>
      <c r="W34" s="165"/>
      <c r="X34" s="165"/>
      <c r="Y34" s="165"/>
      <c r="Z34" s="165"/>
      <c r="AA34" s="165"/>
      <c r="AB34" s="165"/>
      <c r="AC34" s="165"/>
      <c r="AD34" s="165"/>
      <c r="AE34" s="165"/>
      <c r="AF34" s="165"/>
      <c r="AG34" s="165"/>
      <c r="AH34" s="165"/>
      <c r="AI34" s="612"/>
      <c r="AJ34" s="612"/>
      <c r="AK34" s="612"/>
      <c r="AL34" s="165"/>
      <c r="AM34" s="165"/>
      <c r="AN34" s="165"/>
      <c r="AO34" s="165"/>
      <c r="AP34" s="165"/>
      <c r="AQ34" s="165"/>
      <c r="AR34" s="165"/>
      <c r="AS34" s="165"/>
    </row>
    <row r="35" spans="1:45" s="38" customFormat="1" ht="9.6" customHeight="1" x14ac:dyDescent="0.25">
      <c r="A35" s="325"/>
      <c r="B35" s="324"/>
      <c r="C35" s="324"/>
      <c r="D35" s="324"/>
      <c r="E35" s="324"/>
      <c r="F35" s="160"/>
      <c r="G35" s="160"/>
      <c r="H35" s="165"/>
      <c r="I35" s="513"/>
      <c r="J35" s="324"/>
      <c r="K35" s="160"/>
      <c r="L35" s="160"/>
      <c r="M35" s="160"/>
      <c r="N35" s="163"/>
      <c r="O35" s="163"/>
      <c r="P35" s="163"/>
      <c r="Q35" s="163"/>
      <c r="R35" s="164"/>
      <c r="S35" s="165"/>
      <c r="T35" s="165"/>
      <c r="U35" s="165"/>
      <c r="V35" s="165"/>
      <c r="W35" s="165"/>
      <c r="X35" s="165"/>
      <c r="Y35" s="165"/>
      <c r="Z35" s="165"/>
      <c r="AA35" s="165"/>
      <c r="AB35" s="165"/>
      <c r="AC35" s="165"/>
      <c r="AD35" s="165"/>
      <c r="AE35" s="165"/>
      <c r="AF35" s="165"/>
      <c r="AG35" s="165"/>
      <c r="AH35" s="165"/>
      <c r="AI35" s="612"/>
      <c r="AJ35" s="612"/>
      <c r="AK35" s="612"/>
      <c r="AL35" s="165"/>
      <c r="AM35" s="165"/>
      <c r="AN35" s="165"/>
      <c r="AO35" s="165"/>
      <c r="AP35" s="165"/>
      <c r="AQ35" s="165"/>
      <c r="AR35" s="165"/>
      <c r="AS35" s="165"/>
    </row>
    <row r="36" spans="1:45" s="38" customFormat="1" ht="9.6" customHeight="1" x14ac:dyDescent="0.25">
      <c r="A36" s="523"/>
      <c r="B36" s="160"/>
      <c r="C36" s="160"/>
      <c r="D36" s="160"/>
      <c r="E36" s="324"/>
      <c r="F36" s="160"/>
      <c r="G36" s="160"/>
      <c r="H36" s="160"/>
      <c r="I36" s="160"/>
      <c r="J36" s="324"/>
      <c r="K36" s="160"/>
      <c r="L36" s="160"/>
      <c r="M36" s="160"/>
      <c r="N36" s="160"/>
      <c r="O36" s="160"/>
      <c r="P36" s="160"/>
      <c r="Q36" s="163"/>
      <c r="R36" s="164"/>
      <c r="S36" s="165"/>
      <c r="T36" s="165"/>
      <c r="U36" s="165"/>
      <c r="V36" s="165"/>
      <c r="W36" s="165"/>
      <c r="X36" s="165"/>
      <c r="Y36" s="165"/>
      <c r="Z36" s="165"/>
      <c r="AA36" s="165"/>
      <c r="AB36" s="165"/>
      <c r="AC36" s="165"/>
      <c r="AD36" s="165"/>
      <c r="AE36" s="165"/>
      <c r="AF36" s="165"/>
      <c r="AG36" s="165"/>
      <c r="AH36" s="165"/>
      <c r="AI36" s="612"/>
      <c r="AJ36" s="612"/>
      <c r="AK36" s="612"/>
      <c r="AL36" s="165"/>
      <c r="AM36" s="165"/>
      <c r="AN36" s="165"/>
      <c r="AO36" s="165"/>
      <c r="AP36" s="165"/>
      <c r="AQ36" s="165"/>
      <c r="AR36" s="165"/>
      <c r="AS36" s="165"/>
    </row>
    <row r="37" spans="1:45" s="38" customFormat="1" ht="9.6" customHeight="1" x14ac:dyDescent="0.25">
      <c r="A37" s="325"/>
      <c r="B37" s="324"/>
      <c r="C37" s="324"/>
      <c r="D37" s="324"/>
      <c r="E37" s="324"/>
      <c r="F37" s="509"/>
      <c r="G37" s="509"/>
      <c r="H37" s="512"/>
      <c r="I37" s="493"/>
      <c r="J37" s="502"/>
      <c r="K37" s="493"/>
      <c r="L37" s="493"/>
      <c r="M37" s="493"/>
      <c r="N37" s="504"/>
      <c r="O37" s="504"/>
      <c r="P37" s="504"/>
      <c r="Q37" s="163"/>
      <c r="R37" s="164"/>
      <c r="S37" s="165"/>
      <c r="T37" s="165"/>
      <c r="U37" s="165"/>
      <c r="V37" s="165"/>
      <c r="W37" s="165"/>
      <c r="X37" s="165"/>
      <c r="Y37" s="165"/>
      <c r="Z37" s="165"/>
      <c r="AA37" s="165"/>
      <c r="AB37" s="165"/>
      <c r="AC37" s="165"/>
      <c r="AD37" s="165"/>
      <c r="AE37" s="165"/>
      <c r="AF37" s="165"/>
      <c r="AG37" s="165"/>
      <c r="AH37" s="165"/>
      <c r="AI37" s="612"/>
      <c r="AJ37" s="612"/>
      <c r="AK37" s="612"/>
      <c r="AL37" s="165"/>
      <c r="AM37" s="165"/>
      <c r="AN37" s="165"/>
      <c r="AO37" s="165"/>
      <c r="AP37" s="165"/>
      <c r="AQ37" s="165"/>
      <c r="AR37" s="165"/>
      <c r="AS37" s="165"/>
    </row>
    <row r="38" spans="1:45" s="38" customFormat="1" ht="9.6" customHeight="1" x14ac:dyDescent="0.25">
      <c r="A38" s="523"/>
      <c r="B38" s="160"/>
      <c r="C38" s="160"/>
      <c r="D38" s="160"/>
      <c r="E38" s="324"/>
      <c r="F38" s="160"/>
      <c r="G38" s="160"/>
      <c r="H38" s="160"/>
      <c r="I38" s="160"/>
      <c r="J38" s="324"/>
      <c r="K38" s="160"/>
      <c r="L38" s="160"/>
      <c r="M38" s="160"/>
      <c r="N38" s="163"/>
      <c r="O38" s="163"/>
      <c r="P38" s="163"/>
      <c r="Q38" s="163"/>
      <c r="R38" s="164"/>
      <c r="S38" s="165"/>
      <c r="T38" s="165"/>
      <c r="U38" s="165"/>
      <c r="V38" s="165"/>
      <c r="W38" s="165"/>
      <c r="X38" s="165"/>
      <c r="Y38" s="165"/>
      <c r="Z38" s="165"/>
      <c r="AA38" s="165"/>
      <c r="AB38" s="165"/>
      <c r="AC38" s="165"/>
      <c r="AD38" s="165"/>
      <c r="AE38" s="165"/>
      <c r="AF38" s="165"/>
      <c r="AG38" s="165"/>
      <c r="AH38" s="165"/>
      <c r="AI38" s="612"/>
      <c r="AJ38" s="612"/>
      <c r="AK38" s="612"/>
      <c r="AL38" s="165"/>
      <c r="AM38" s="165"/>
      <c r="AN38" s="165"/>
      <c r="AO38" s="165"/>
      <c r="AP38" s="165"/>
      <c r="AQ38" s="165"/>
      <c r="AR38" s="165"/>
      <c r="AS38" s="165"/>
    </row>
    <row r="39" spans="1:45" s="38" customFormat="1" ht="9.6" customHeight="1" x14ac:dyDescent="0.25">
      <c r="A39" s="325"/>
      <c r="B39" s="324"/>
      <c r="C39" s="324"/>
      <c r="D39" s="324"/>
      <c r="E39" s="324"/>
      <c r="F39" s="160"/>
      <c r="G39" s="160"/>
      <c r="H39" s="165"/>
      <c r="I39" s="513"/>
      <c r="J39" s="324"/>
      <c r="K39" s="160"/>
      <c r="L39" s="160"/>
      <c r="M39" s="160"/>
      <c r="N39" s="163"/>
      <c r="O39" s="163"/>
      <c r="P39" s="163"/>
      <c r="Q39" s="163"/>
      <c r="R39" s="164"/>
      <c r="S39" s="165"/>
      <c r="T39" s="165"/>
      <c r="U39" s="165"/>
      <c r="V39" s="165"/>
      <c r="W39" s="165"/>
      <c r="X39" s="165"/>
      <c r="Y39" s="165"/>
      <c r="Z39" s="165"/>
      <c r="AA39" s="165"/>
      <c r="AB39" s="165"/>
      <c r="AC39" s="165"/>
      <c r="AD39" s="165"/>
      <c r="AE39" s="165"/>
      <c r="AF39" s="165"/>
      <c r="AG39" s="165"/>
      <c r="AH39" s="165"/>
      <c r="AI39" s="612"/>
      <c r="AJ39" s="612"/>
      <c r="AK39" s="612"/>
      <c r="AL39" s="165"/>
      <c r="AM39" s="165"/>
      <c r="AN39" s="165"/>
      <c r="AO39" s="165"/>
      <c r="AP39" s="165"/>
      <c r="AQ39" s="165"/>
      <c r="AR39" s="165"/>
      <c r="AS39" s="165"/>
    </row>
    <row r="40" spans="1:45" s="38" customFormat="1" ht="9.6" customHeight="1" x14ac:dyDescent="0.25">
      <c r="A40" s="325"/>
      <c r="B40" s="160"/>
      <c r="C40" s="160"/>
      <c r="D40" s="160"/>
      <c r="E40" s="324"/>
      <c r="F40" s="160"/>
      <c r="G40" s="160"/>
      <c r="H40" s="160"/>
      <c r="I40" s="160"/>
      <c r="J40" s="324"/>
      <c r="K40" s="160"/>
      <c r="L40" s="514"/>
      <c r="M40" s="160"/>
      <c r="N40" s="163"/>
      <c r="O40" s="163"/>
      <c r="P40" s="163"/>
      <c r="Q40" s="163"/>
      <c r="R40" s="164"/>
      <c r="S40" s="165"/>
      <c r="T40" s="165"/>
      <c r="U40" s="165"/>
      <c r="V40" s="165"/>
      <c r="W40" s="165"/>
      <c r="X40" s="165"/>
      <c r="Y40" s="165"/>
      <c r="Z40" s="165"/>
      <c r="AA40" s="165"/>
      <c r="AB40" s="165"/>
      <c r="AC40" s="165"/>
      <c r="AD40" s="165"/>
      <c r="AE40" s="165"/>
      <c r="AF40" s="165"/>
      <c r="AG40" s="165"/>
      <c r="AH40" s="165"/>
      <c r="AI40" s="612"/>
      <c r="AJ40" s="612"/>
      <c r="AK40" s="612"/>
      <c r="AL40" s="165"/>
      <c r="AM40" s="165"/>
      <c r="AN40" s="165"/>
      <c r="AO40" s="165"/>
      <c r="AP40" s="165"/>
      <c r="AQ40" s="165"/>
      <c r="AR40" s="165"/>
      <c r="AS40" s="165"/>
    </row>
    <row r="41" spans="1:45" s="38" customFormat="1" ht="9.6" customHeight="1" x14ac:dyDescent="0.25">
      <c r="A41" s="325"/>
      <c r="B41" s="324"/>
      <c r="C41" s="324"/>
      <c r="D41" s="324"/>
      <c r="E41" s="324"/>
      <c r="F41" s="160"/>
      <c r="G41" s="160"/>
      <c r="H41" s="165"/>
      <c r="I41" s="160"/>
      <c r="J41" s="324"/>
      <c r="K41" s="513"/>
      <c r="L41" s="324"/>
      <c r="M41" s="160"/>
      <c r="N41" s="163"/>
      <c r="O41" s="163"/>
      <c r="P41" s="163"/>
      <c r="Q41" s="163"/>
      <c r="R41" s="164"/>
      <c r="S41" s="165"/>
      <c r="T41" s="165"/>
      <c r="U41" s="165"/>
      <c r="V41" s="165"/>
      <c r="W41" s="165"/>
      <c r="X41" s="165"/>
      <c r="Y41" s="165"/>
      <c r="Z41" s="165"/>
      <c r="AA41" s="165"/>
      <c r="AB41" s="165"/>
      <c r="AC41" s="165"/>
      <c r="AD41" s="165"/>
      <c r="AE41" s="165"/>
      <c r="AF41" s="165"/>
      <c r="AG41" s="165"/>
      <c r="AH41" s="165"/>
      <c r="AI41" s="612"/>
      <c r="AJ41" s="612"/>
      <c r="AK41" s="612"/>
      <c r="AL41" s="165"/>
      <c r="AM41" s="165"/>
      <c r="AN41" s="165"/>
      <c r="AO41" s="165"/>
      <c r="AP41" s="165"/>
      <c r="AQ41" s="165"/>
      <c r="AR41" s="165"/>
      <c r="AS41" s="165"/>
    </row>
    <row r="42" spans="1:45" s="38" customFormat="1" ht="9.6" customHeight="1" x14ac:dyDescent="0.25">
      <c r="A42" s="325"/>
      <c r="B42" s="160"/>
      <c r="C42" s="160"/>
      <c r="D42" s="160"/>
      <c r="E42" s="324"/>
      <c r="F42" s="160"/>
      <c r="G42" s="160"/>
      <c r="H42" s="160"/>
      <c r="I42" s="160"/>
      <c r="J42" s="324"/>
      <c r="K42" s="160"/>
      <c r="L42" s="160"/>
      <c r="M42" s="160"/>
      <c r="N42" s="163"/>
      <c r="O42" s="163"/>
      <c r="P42" s="163"/>
      <c r="Q42" s="163"/>
      <c r="R42" s="164"/>
      <c r="S42" s="198"/>
      <c r="T42" s="165"/>
      <c r="U42" s="165"/>
      <c r="V42" s="165"/>
      <c r="W42" s="165"/>
      <c r="X42" s="165"/>
      <c r="Y42" s="165"/>
      <c r="Z42" s="165"/>
      <c r="AA42" s="165"/>
      <c r="AB42" s="165"/>
      <c r="AC42" s="165"/>
      <c r="AD42" s="165"/>
      <c r="AE42" s="165"/>
      <c r="AF42" s="165"/>
      <c r="AG42" s="165"/>
      <c r="AH42" s="165"/>
      <c r="AI42" s="612"/>
      <c r="AJ42" s="612"/>
      <c r="AK42" s="612"/>
      <c r="AL42" s="165"/>
      <c r="AM42" s="165"/>
      <c r="AN42" s="165"/>
      <c r="AO42" s="165"/>
      <c r="AP42" s="165"/>
      <c r="AQ42" s="165"/>
      <c r="AR42" s="165"/>
      <c r="AS42" s="165"/>
    </row>
    <row r="43" spans="1:45" s="38" customFormat="1" ht="9.6" customHeight="1" x14ac:dyDescent="0.25">
      <c r="A43" s="325"/>
      <c r="B43" s="324"/>
      <c r="C43" s="324"/>
      <c r="D43" s="324"/>
      <c r="E43" s="324"/>
      <c r="F43" s="160"/>
      <c r="G43" s="160"/>
      <c r="H43" s="165"/>
      <c r="I43" s="513"/>
      <c r="J43" s="324"/>
      <c r="K43" s="160"/>
      <c r="L43" s="160"/>
      <c r="M43" s="160"/>
      <c r="N43" s="163"/>
      <c r="O43" s="163"/>
      <c r="P43" s="163"/>
      <c r="Q43" s="163"/>
      <c r="R43" s="164"/>
      <c r="S43" s="165"/>
      <c r="T43" s="165"/>
      <c r="U43" s="165"/>
      <c r="V43" s="165"/>
      <c r="W43" s="165"/>
      <c r="X43" s="165"/>
      <c r="Y43" s="165"/>
      <c r="Z43" s="165"/>
      <c r="AA43" s="165"/>
      <c r="AB43" s="165"/>
      <c r="AC43" s="165"/>
      <c r="AD43" s="165"/>
      <c r="AE43" s="165"/>
      <c r="AF43" s="165"/>
      <c r="AG43" s="165"/>
      <c r="AH43" s="165"/>
      <c r="AI43" s="612"/>
      <c r="AJ43" s="612"/>
      <c r="AK43" s="612"/>
      <c r="AL43" s="165"/>
      <c r="AM43" s="165"/>
      <c r="AN43" s="165"/>
      <c r="AO43" s="165"/>
      <c r="AP43" s="165"/>
      <c r="AQ43" s="165"/>
      <c r="AR43" s="165"/>
      <c r="AS43" s="165"/>
    </row>
    <row r="44" spans="1:45" s="38" customFormat="1" ht="9.6" customHeight="1" x14ac:dyDescent="0.25">
      <c r="A44" s="325"/>
      <c r="B44" s="160"/>
      <c r="C44" s="160"/>
      <c r="D44" s="160"/>
      <c r="E44" s="324"/>
      <c r="F44" s="160"/>
      <c r="G44" s="160"/>
      <c r="H44" s="160"/>
      <c r="I44" s="160"/>
      <c r="J44" s="324"/>
      <c r="K44" s="160"/>
      <c r="L44" s="160"/>
      <c r="M44" s="160"/>
      <c r="N44" s="163"/>
      <c r="O44" s="163"/>
      <c r="P44" s="163"/>
      <c r="Q44" s="163"/>
      <c r="R44" s="164"/>
      <c r="S44" s="165"/>
      <c r="T44" s="165"/>
      <c r="U44" s="165"/>
      <c r="V44" s="165"/>
      <c r="W44" s="165"/>
      <c r="X44" s="165"/>
      <c r="Y44" s="165"/>
      <c r="Z44" s="165"/>
      <c r="AA44" s="165"/>
      <c r="AB44" s="165"/>
      <c r="AC44" s="165"/>
      <c r="AD44" s="165"/>
      <c r="AE44" s="165"/>
      <c r="AF44" s="165"/>
      <c r="AG44" s="165"/>
      <c r="AH44" s="165"/>
      <c r="AI44" s="612"/>
      <c r="AJ44" s="612"/>
      <c r="AK44" s="612"/>
      <c r="AL44" s="165"/>
      <c r="AM44" s="165"/>
      <c r="AN44" s="165"/>
      <c r="AO44" s="165"/>
      <c r="AP44" s="165"/>
      <c r="AQ44" s="165"/>
      <c r="AR44" s="165"/>
      <c r="AS44" s="165"/>
    </row>
    <row r="45" spans="1:45" s="38" customFormat="1" ht="9.6" customHeight="1" x14ac:dyDescent="0.25">
      <c r="A45" s="325"/>
      <c r="B45" s="324"/>
      <c r="C45" s="324"/>
      <c r="D45" s="324"/>
      <c r="E45" s="324"/>
      <c r="F45" s="160"/>
      <c r="G45" s="160"/>
      <c r="H45" s="165"/>
      <c r="I45" s="160"/>
      <c r="J45" s="324"/>
      <c r="K45" s="160"/>
      <c r="L45" s="160"/>
      <c r="M45" s="513"/>
      <c r="N45" s="324"/>
      <c r="O45" s="160"/>
      <c r="P45" s="163"/>
      <c r="Q45" s="163"/>
      <c r="R45" s="164"/>
      <c r="S45" s="165"/>
      <c r="T45" s="165"/>
      <c r="U45" s="165"/>
      <c r="V45" s="165"/>
      <c r="W45" s="165"/>
      <c r="X45" s="165"/>
      <c r="Y45" s="165"/>
      <c r="Z45" s="165"/>
      <c r="AA45" s="165"/>
      <c r="AB45" s="165"/>
      <c r="AC45" s="165"/>
      <c r="AD45" s="165"/>
      <c r="AE45" s="165"/>
      <c r="AF45" s="165"/>
      <c r="AG45" s="165"/>
      <c r="AH45" s="165"/>
      <c r="AI45" s="612"/>
      <c r="AJ45" s="612"/>
      <c r="AK45" s="612"/>
      <c r="AL45" s="165"/>
      <c r="AM45" s="165"/>
      <c r="AN45" s="165"/>
      <c r="AO45" s="165"/>
      <c r="AP45" s="165"/>
      <c r="AQ45" s="165"/>
      <c r="AR45" s="165"/>
      <c r="AS45" s="165"/>
    </row>
    <row r="46" spans="1:45" s="38" customFormat="1" ht="9.6" customHeight="1" x14ac:dyDescent="0.25">
      <c r="A46" s="325"/>
      <c r="B46" s="160"/>
      <c r="C46" s="160"/>
      <c r="D46" s="160"/>
      <c r="E46" s="324"/>
      <c r="F46" s="160"/>
      <c r="G46" s="160"/>
      <c r="H46" s="160"/>
      <c r="I46" s="160"/>
      <c r="J46" s="324"/>
      <c r="K46" s="160"/>
      <c r="L46" s="160"/>
      <c r="M46" s="160"/>
      <c r="N46" s="163"/>
      <c r="O46" s="160"/>
      <c r="P46" s="163"/>
      <c r="Q46" s="163"/>
      <c r="R46" s="164"/>
      <c r="S46" s="165"/>
      <c r="T46" s="165"/>
      <c r="U46" s="165"/>
      <c r="V46" s="165"/>
      <c r="W46" s="165"/>
      <c r="X46" s="165"/>
      <c r="Y46" s="165"/>
      <c r="Z46" s="165"/>
      <c r="AA46" s="165"/>
      <c r="AB46" s="165"/>
      <c r="AC46" s="165"/>
      <c r="AD46" s="165"/>
      <c r="AE46" s="165"/>
      <c r="AF46" s="165"/>
      <c r="AG46" s="165"/>
      <c r="AH46" s="165"/>
      <c r="AI46" s="612"/>
      <c r="AJ46" s="612"/>
      <c r="AK46" s="612"/>
      <c r="AL46" s="165"/>
      <c r="AM46" s="165"/>
      <c r="AN46" s="165"/>
      <c r="AO46" s="165"/>
      <c r="AP46" s="165"/>
      <c r="AQ46" s="165"/>
      <c r="AR46" s="165"/>
      <c r="AS46" s="165"/>
    </row>
    <row r="47" spans="1:45" s="38" customFormat="1" ht="9.6" customHeight="1" x14ac:dyDescent="0.25">
      <c r="A47" s="325"/>
      <c r="B47" s="324"/>
      <c r="C47" s="324"/>
      <c r="D47" s="324"/>
      <c r="E47" s="324"/>
      <c r="F47" s="160"/>
      <c r="G47" s="160"/>
      <c r="H47" s="165"/>
      <c r="I47" s="513"/>
      <c r="J47" s="324"/>
      <c r="K47" s="160"/>
      <c r="L47" s="160"/>
      <c r="M47" s="160"/>
      <c r="N47" s="163"/>
      <c r="O47" s="163"/>
      <c r="P47" s="163"/>
      <c r="Q47" s="163"/>
      <c r="R47" s="164"/>
      <c r="S47" s="165"/>
      <c r="T47" s="165"/>
      <c r="U47" s="165"/>
      <c r="V47" s="165"/>
      <c r="W47" s="165"/>
      <c r="X47" s="165"/>
      <c r="Y47" s="165"/>
      <c r="Z47" s="165"/>
      <c r="AA47" s="165"/>
      <c r="AB47" s="165"/>
      <c r="AC47" s="165"/>
      <c r="AD47" s="165"/>
      <c r="AE47" s="165"/>
      <c r="AF47" s="165"/>
      <c r="AG47" s="165"/>
      <c r="AH47" s="165"/>
      <c r="AI47" s="612"/>
      <c r="AJ47" s="612"/>
      <c r="AK47" s="612"/>
      <c r="AL47" s="165"/>
      <c r="AM47" s="165"/>
      <c r="AN47" s="165"/>
      <c r="AO47" s="165"/>
      <c r="AP47" s="165"/>
      <c r="AQ47" s="165"/>
      <c r="AR47" s="165"/>
      <c r="AS47" s="165"/>
    </row>
    <row r="48" spans="1:45" s="38" customFormat="1" ht="9.6" customHeight="1" x14ac:dyDescent="0.25">
      <c r="A48" s="325"/>
      <c r="B48" s="160"/>
      <c r="C48" s="160"/>
      <c r="D48" s="160"/>
      <c r="E48" s="324"/>
      <c r="F48" s="160"/>
      <c r="G48" s="160"/>
      <c r="H48" s="160"/>
      <c r="I48" s="160"/>
      <c r="J48" s="324"/>
      <c r="K48" s="160"/>
      <c r="L48" s="514"/>
      <c r="M48" s="160"/>
      <c r="N48" s="163"/>
      <c r="O48" s="163"/>
      <c r="P48" s="163"/>
      <c r="Q48" s="163"/>
      <c r="R48" s="164"/>
      <c r="S48" s="165"/>
      <c r="T48" s="165"/>
      <c r="U48" s="165"/>
      <c r="V48" s="165"/>
      <c r="W48" s="165"/>
      <c r="X48" s="165"/>
      <c r="Y48" s="165"/>
      <c r="Z48" s="165"/>
      <c r="AA48" s="165"/>
      <c r="AB48" s="165"/>
      <c r="AC48" s="165"/>
      <c r="AD48" s="165"/>
      <c r="AE48" s="165"/>
      <c r="AF48" s="165"/>
      <c r="AG48" s="165"/>
      <c r="AH48" s="165"/>
      <c r="AI48" s="612"/>
      <c r="AJ48" s="612"/>
      <c r="AK48" s="612"/>
      <c r="AL48" s="165"/>
      <c r="AM48" s="165"/>
      <c r="AN48" s="165"/>
      <c r="AO48" s="165"/>
      <c r="AP48" s="165"/>
      <c r="AQ48" s="165"/>
      <c r="AR48" s="165"/>
      <c r="AS48" s="165"/>
    </row>
    <row r="49" spans="1:45" s="38" customFormat="1" ht="9.6" customHeight="1" x14ac:dyDescent="0.25">
      <c r="A49" s="325"/>
      <c r="B49" s="324"/>
      <c r="C49" s="324"/>
      <c r="D49" s="324"/>
      <c r="E49" s="324"/>
      <c r="F49" s="160"/>
      <c r="G49" s="160"/>
      <c r="H49" s="165"/>
      <c r="I49" s="160"/>
      <c r="J49" s="324"/>
      <c r="K49" s="513"/>
      <c r="L49" s="324"/>
      <c r="M49" s="160"/>
      <c r="N49" s="163"/>
      <c r="O49" s="163"/>
      <c r="P49" s="163"/>
      <c r="Q49" s="163"/>
      <c r="R49" s="164"/>
      <c r="S49" s="165"/>
      <c r="T49" s="165"/>
      <c r="U49" s="165"/>
      <c r="V49" s="165"/>
      <c r="W49" s="165"/>
      <c r="X49" s="165"/>
      <c r="Y49" s="165"/>
      <c r="Z49" s="165"/>
      <c r="AA49" s="165"/>
      <c r="AB49" s="165"/>
      <c r="AC49" s="165"/>
      <c r="AD49" s="165"/>
      <c r="AE49" s="165"/>
      <c r="AF49" s="165"/>
      <c r="AG49" s="165"/>
      <c r="AH49" s="165"/>
      <c r="AI49" s="612"/>
      <c r="AJ49" s="612"/>
      <c r="AK49" s="612"/>
      <c r="AL49" s="165"/>
      <c r="AM49" s="165"/>
      <c r="AN49" s="165"/>
      <c r="AO49" s="165"/>
      <c r="AP49" s="165"/>
      <c r="AQ49" s="165"/>
      <c r="AR49" s="165"/>
      <c r="AS49" s="165"/>
    </row>
    <row r="50" spans="1:45" s="38" customFormat="1" ht="9.6" customHeight="1" x14ac:dyDescent="0.25">
      <c r="A50" s="325"/>
      <c r="B50" s="160"/>
      <c r="C50" s="160"/>
      <c r="D50" s="160"/>
      <c r="E50" s="324"/>
      <c r="F50" s="160"/>
      <c r="G50" s="160"/>
      <c r="H50" s="160"/>
      <c r="I50" s="160"/>
      <c r="J50" s="324"/>
      <c r="K50" s="160"/>
      <c r="L50" s="160"/>
      <c r="M50" s="160"/>
      <c r="N50" s="163"/>
      <c r="O50" s="163"/>
      <c r="P50" s="163"/>
      <c r="Q50" s="163"/>
      <c r="R50" s="164"/>
      <c r="S50" s="165"/>
      <c r="T50" s="165"/>
      <c r="U50" s="165"/>
      <c r="V50" s="165"/>
      <c r="W50" s="165"/>
      <c r="X50" s="165"/>
      <c r="Y50" s="165"/>
      <c r="Z50" s="165"/>
      <c r="AA50" s="165"/>
      <c r="AB50" s="165"/>
      <c r="AC50" s="165"/>
      <c r="AD50" s="165"/>
      <c r="AE50" s="165"/>
      <c r="AF50" s="165"/>
      <c r="AG50" s="165"/>
      <c r="AH50" s="165"/>
      <c r="AI50" s="612"/>
      <c r="AJ50" s="612"/>
      <c r="AK50" s="612"/>
      <c r="AL50" s="165"/>
      <c r="AM50" s="165"/>
      <c r="AN50" s="165"/>
      <c r="AO50" s="165"/>
      <c r="AP50" s="165"/>
      <c r="AQ50" s="165"/>
      <c r="AR50" s="165"/>
      <c r="AS50" s="165"/>
    </row>
    <row r="51" spans="1:45" s="38" customFormat="1" ht="9.6" customHeight="1" x14ac:dyDescent="0.25">
      <c r="A51" s="325"/>
      <c r="B51" s="324"/>
      <c r="C51" s="324"/>
      <c r="D51" s="324"/>
      <c r="E51" s="324"/>
      <c r="F51" s="160"/>
      <c r="G51" s="160"/>
      <c r="H51" s="165"/>
      <c r="I51" s="513"/>
      <c r="J51" s="324"/>
      <c r="K51" s="160"/>
      <c r="L51" s="160"/>
      <c r="M51" s="160"/>
      <c r="N51" s="163"/>
      <c r="O51" s="163"/>
      <c r="P51" s="163"/>
      <c r="Q51" s="163"/>
      <c r="R51" s="164"/>
      <c r="S51" s="165"/>
      <c r="T51" s="165"/>
      <c r="U51" s="165"/>
      <c r="V51" s="165"/>
      <c r="W51" s="165"/>
      <c r="X51" s="165"/>
      <c r="Y51" s="165"/>
      <c r="Z51" s="165"/>
      <c r="AA51" s="165"/>
      <c r="AB51" s="165"/>
      <c r="AC51" s="165"/>
      <c r="AD51" s="165"/>
      <c r="AE51" s="165"/>
      <c r="AF51" s="165"/>
      <c r="AG51" s="165"/>
      <c r="AH51" s="165"/>
      <c r="AI51" s="612"/>
      <c r="AJ51" s="612"/>
      <c r="AK51" s="612"/>
      <c r="AL51" s="165"/>
      <c r="AM51" s="165"/>
      <c r="AN51" s="165"/>
      <c r="AO51" s="165"/>
      <c r="AP51" s="165"/>
      <c r="AQ51" s="165"/>
      <c r="AR51" s="165"/>
      <c r="AS51" s="165"/>
    </row>
    <row r="52" spans="1:45" s="38" customFormat="1" ht="9.6" customHeight="1" x14ac:dyDescent="0.25">
      <c r="A52" s="523"/>
      <c r="B52" s="160"/>
      <c r="C52" s="160"/>
      <c r="D52" s="160"/>
      <c r="E52" s="324"/>
      <c r="F52" s="688"/>
      <c r="G52" s="688"/>
      <c r="H52" s="688"/>
      <c r="I52" s="688"/>
      <c r="J52" s="324"/>
      <c r="K52" s="160"/>
      <c r="L52" s="160"/>
      <c r="M52" s="160"/>
      <c r="N52" s="160"/>
      <c r="O52" s="160"/>
      <c r="P52" s="160"/>
      <c r="Q52" s="163"/>
      <c r="R52" s="164"/>
      <c r="S52" s="165"/>
      <c r="T52" s="165"/>
      <c r="U52" s="165"/>
      <c r="V52" s="165"/>
      <c r="W52" s="165"/>
      <c r="X52" s="165"/>
      <c r="Y52" s="165"/>
      <c r="Z52" s="165"/>
      <c r="AA52" s="165"/>
      <c r="AB52" s="165"/>
      <c r="AC52" s="165"/>
      <c r="AD52" s="165"/>
      <c r="AE52" s="165"/>
      <c r="AF52" s="165"/>
      <c r="AG52" s="165"/>
      <c r="AH52" s="165"/>
      <c r="AI52" s="612"/>
      <c r="AJ52" s="612"/>
      <c r="AK52" s="612"/>
      <c r="AL52" s="165"/>
      <c r="AM52" s="165"/>
      <c r="AN52" s="165"/>
      <c r="AO52" s="165"/>
      <c r="AP52" s="165"/>
      <c r="AQ52" s="165"/>
      <c r="AR52" s="165"/>
      <c r="AS52" s="165"/>
    </row>
    <row r="53" spans="1:45" s="2" customFormat="1" ht="6.75" customHeight="1" x14ac:dyDescent="0.25">
      <c r="A53" s="199"/>
      <c r="B53" s="199"/>
      <c r="C53" s="199"/>
      <c r="D53" s="199"/>
      <c r="E53" s="199"/>
      <c r="F53" s="689"/>
      <c r="G53" s="689"/>
      <c r="H53" s="689"/>
      <c r="I53" s="689"/>
      <c r="J53" s="201"/>
      <c r="K53" s="202"/>
      <c r="L53" s="203"/>
      <c r="M53" s="202"/>
      <c r="N53" s="203"/>
      <c r="O53" s="202"/>
      <c r="P53" s="203"/>
      <c r="Q53" s="202"/>
      <c r="R53" s="203"/>
      <c r="S53" s="204"/>
      <c r="T53" s="204"/>
      <c r="U53" s="204"/>
      <c r="V53" s="204"/>
      <c r="W53" s="204"/>
      <c r="X53" s="204"/>
      <c r="Y53" s="204"/>
      <c r="Z53" s="204"/>
      <c r="AA53" s="204"/>
      <c r="AB53" s="204"/>
      <c r="AC53" s="204"/>
      <c r="AD53" s="204"/>
      <c r="AE53" s="204"/>
      <c r="AF53" s="204"/>
      <c r="AG53" s="204"/>
      <c r="AH53" s="204"/>
      <c r="AI53" s="612"/>
      <c r="AJ53" s="612"/>
      <c r="AK53" s="612"/>
      <c r="AL53" s="204"/>
      <c r="AM53" s="204"/>
      <c r="AN53" s="204"/>
      <c r="AO53" s="204"/>
      <c r="AP53" s="204"/>
      <c r="AQ53" s="204"/>
      <c r="AR53" s="204"/>
      <c r="AS53" s="204"/>
    </row>
    <row r="54" spans="1:45" s="18" customFormat="1" ht="10.5" customHeight="1" x14ac:dyDescent="0.25">
      <c r="A54" s="205" t="s">
        <v>105</v>
      </c>
      <c r="B54" s="206"/>
      <c r="C54" s="206"/>
      <c r="D54" s="419"/>
      <c r="E54" s="208" t="s">
        <v>6</v>
      </c>
      <c r="F54" s="209" t="s">
        <v>107</v>
      </c>
      <c r="G54" s="208"/>
      <c r="H54" s="210"/>
      <c r="I54" s="211"/>
      <c r="J54" s="208" t="s">
        <v>6</v>
      </c>
      <c r="K54" s="209" t="s">
        <v>125</v>
      </c>
      <c r="L54" s="212"/>
      <c r="M54" s="209" t="s">
        <v>126</v>
      </c>
      <c r="N54" s="213"/>
      <c r="O54" s="214" t="s">
        <v>127</v>
      </c>
      <c r="P54" s="214"/>
      <c r="Q54" s="215"/>
      <c r="R54" s="216"/>
      <c r="T54" s="91"/>
      <c r="U54" s="91"/>
      <c r="V54" s="91"/>
      <c r="W54" s="91"/>
      <c r="X54" s="91"/>
      <c r="Y54" s="91"/>
      <c r="Z54" s="91"/>
      <c r="AA54" s="91"/>
      <c r="AB54" s="91"/>
      <c r="AC54" s="91"/>
      <c r="AD54" s="91"/>
      <c r="AE54" s="91"/>
      <c r="AF54" s="91"/>
      <c r="AG54" s="91"/>
      <c r="AH54" s="91"/>
      <c r="AI54" s="613"/>
      <c r="AJ54" s="613"/>
      <c r="AK54" s="613"/>
      <c r="AL54" s="91"/>
      <c r="AM54" s="91"/>
      <c r="AN54" s="91"/>
      <c r="AO54" s="91"/>
      <c r="AP54" s="91"/>
      <c r="AQ54" s="91"/>
      <c r="AR54" s="91"/>
      <c r="AS54" s="91"/>
    </row>
    <row r="55" spans="1:45" s="18" customFormat="1" ht="9" customHeight="1" x14ac:dyDescent="0.25">
      <c r="A55" s="532" t="s">
        <v>106</v>
      </c>
      <c r="B55" s="533"/>
      <c r="C55" s="534"/>
      <c r="D55" s="535"/>
      <c r="E55" s="221">
        <v>1</v>
      </c>
      <c r="F55" s="91" t="str">
        <f>IF(E55&gt;$R$62,,UPPER(VLOOKUP(E55,'1MD ELO (4)'!$A$7:$Q$134,2)))</f>
        <v/>
      </c>
      <c r="G55" s="221"/>
      <c r="H55" s="91"/>
      <c r="I55" s="90"/>
      <c r="J55" s="524" t="s">
        <v>7</v>
      </c>
      <c r="K55" s="89"/>
      <c r="L55" s="525"/>
      <c r="M55" s="89"/>
      <c r="N55" s="526"/>
      <c r="O55" s="527" t="s">
        <v>111</v>
      </c>
      <c r="P55" s="528"/>
      <c r="Q55" s="528"/>
      <c r="R55" s="526"/>
      <c r="T55" s="91"/>
      <c r="U55" s="91"/>
      <c r="V55" s="91"/>
      <c r="W55" s="91"/>
      <c r="X55" s="91"/>
      <c r="Y55" s="91"/>
      <c r="Z55" s="91"/>
      <c r="AA55" s="91"/>
      <c r="AB55" s="91"/>
      <c r="AC55" s="91"/>
      <c r="AD55" s="91"/>
      <c r="AE55" s="91"/>
      <c r="AF55" s="91"/>
      <c r="AG55" s="91"/>
      <c r="AH55" s="91"/>
      <c r="AI55" s="613"/>
      <c r="AJ55" s="613"/>
      <c r="AK55" s="613"/>
      <c r="AL55" s="91"/>
      <c r="AM55" s="91"/>
      <c r="AN55" s="91"/>
      <c r="AO55" s="91"/>
      <c r="AP55" s="91"/>
      <c r="AQ55" s="91"/>
      <c r="AR55" s="91"/>
      <c r="AS55" s="91"/>
    </row>
    <row r="56" spans="1:45" s="18" customFormat="1" ht="9" customHeight="1" x14ac:dyDescent="0.25">
      <c r="A56" s="536" t="s">
        <v>124</v>
      </c>
      <c r="B56" s="330"/>
      <c r="C56" s="537"/>
      <c r="D56" s="538"/>
      <c r="E56" s="221">
        <v>2</v>
      </c>
      <c r="F56" s="91" t="str">
        <f>IF(E56&gt;$R$62,,UPPER(VLOOKUP(E56,'1MD ELO (4)'!$A$7:$Q$134,2)))</f>
        <v/>
      </c>
      <c r="G56" s="221"/>
      <c r="H56" s="91"/>
      <c r="I56" s="90"/>
      <c r="J56" s="524" t="s">
        <v>8</v>
      </c>
      <c r="K56" s="89"/>
      <c r="L56" s="525"/>
      <c r="M56" s="89"/>
      <c r="N56" s="526"/>
      <c r="O56" s="237"/>
      <c r="P56" s="529"/>
      <c r="Q56" s="330"/>
      <c r="R56" s="530"/>
      <c r="T56" s="91"/>
      <c r="U56" s="91"/>
      <c r="V56" s="91"/>
      <c r="W56" s="91"/>
      <c r="X56" s="91"/>
      <c r="Y56" s="91"/>
      <c r="Z56" s="91"/>
      <c r="AA56" s="91"/>
      <c r="AB56" s="91"/>
      <c r="AC56" s="91"/>
      <c r="AD56" s="91"/>
      <c r="AE56" s="91"/>
      <c r="AF56" s="91"/>
      <c r="AG56" s="91"/>
      <c r="AH56" s="91"/>
      <c r="AI56" s="613"/>
      <c r="AJ56" s="613"/>
      <c r="AK56" s="613"/>
      <c r="AL56" s="91"/>
      <c r="AM56" s="91"/>
      <c r="AN56" s="91"/>
      <c r="AO56" s="91"/>
      <c r="AP56" s="91"/>
      <c r="AQ56" s="91"/>
      <c r="AR56" s="91"/>
      <c r="AS56" s="91"/>
    </row>
    <row r="57" spans="1:45" s="18" customFormat="1" ht="9" customHeight="1" x14ac:dyDescent="0.25">
      <c r="A57" s="374"/>
      <c r="B57" s="375"/>
      <c r="C57" s="417"/>
      <c r="D57" s="376"/>
      <c r="E57" s="221"/>
      <c r="F57" s="91"/>
      <c r="G57" s="221"/>
      <c r="H57" s="91"/>
      <c r="I57" s="90"/>
      <c r="J57" s="524" t="s">
        <v>9</v>
      </c>
      <c r="K57" s="89"/>
      <c r="L57" s="525"/>
      <c r="M57" s="89"/>
      <c r="N57" s="526"/>
      <c r="O57" s="527" t="s">
        <v>112</v>
      </c>
      <c r="P57" s="528"/>
      <c r="Q57" s="528"/>
      <c r="R57" s="526"/>
      <c r="T57" s="91"/>
      <c r="U57" s="91"/>
      <c r="V57" s="91"/>
      <c r="W57" s="91"/>
      <c r="X57" s="91"/>
      <c r="Y57" s="91"/>
      <c r="Z57" s="91"/>
      <c r="AA57" s="91"/>
      <c r="AB57" s="91"/>
      <c r="AC57" s="91"/>
      <c r="AD57" s="91"/>
      <c r="AE57" s="91"/>
      <c r="AF57" s="91"/>
      <c r="AG57" s="91"/>
      <c r="AH57" s="91"/>
      <c r="AI57" s="613"/>
      <c r="AJ57" s="613"/>
      <c r="AK57" s="613"/>
      <c r="AL57" s="91"/>
      <c r="AM57" s="91"/>
      <c r="AN57" s="91"/>
      <c r="AO57" s="91"/>
      <c r="AP57" s="91"/>
      <c r="AQ57" s="91"/>
      <c r="AR57" s="91"/>
      <c r="AS57" s="91"/>
    </row>
    <row r="58" spans="1:45" s="18" customFormat="1" ht="9" customHeight="1" x14ac:dyDescent="0.25">
      <c r="A58" s="234"/>
      <c r="B58" s="146"/>
      <c r="C58" s="146"/>
      <c r="D58" s="235"/>
      <c r="E58" s="221"/>
      <c r="F58" s="91"/>
      <c r="G58" s="221"/>
      <c r="H58" s="91"/>
      <c r="I58" s="90"/>
      <c r="J58" s="524" t="s">
        <v>10</v>
      </c>
      <c r="K58" s="89"/>
      <c r="L58" s="525"/>
      <c r="M58" s="89"/>
      <c r="N58" s="526"/>
      <c r="O58" s="89"/>
      <c r="P58" s="525"/>
      <c r="Q58" s="89"/>
      <c r="R58" s="526"/>
      <c r="T58" s="91"/>
      <c r="U58" s="91"/>
      <c r="V58" s="91"/>
      <c r="W58" s="91"/>
      <c r="X58" s="91"/>
      <c r="Y58" s="91"/>
      <c r="Z58" s="91"/>
      <c r="AA58" s="91"/>
      <c r="AB58" s="91"/>
      <c r="AC58" s="91"/>
      <c r="AD58" s="91"/>
      <c r="AE58" s="91"/>
      <c r="AF58" s="91"/>
      <c r="AG58" s="91"/>
      <c r="AH58" s="91"/>
      <c r="AI58" s="613"/>
      <c r="AJ58" s="613"/>
      <c r="AK58" s="613"/>
      <c r="AL58" s="91"/>
      <c r="AM58" s="91"/>
      <c r="AN58" s="91"/>
      <c r="AO58" s="91"/>
      <c r="AP58" s="91"/>
      <c r="AQ58" s="91"/>
      <c r="AR58" s="91"/>
      <c r="AS58" s="91"/>
    </row>
    <row r="59" spans="1:45" s="18" customFormat="1" ht="9" customHeight="1" x14ac:dyDescent="0.25">
      <c r="A59" s="361"/>
      <c r="B59" s="377"/>
      <c r="C59" s="377"/>
      <c r="D59" s="418"/>
      <c r="E59" s="221"/>
      <c r="F59" s="91"/>
      <c r="G59" s="221"/>
      <c r="H59" s="91"/>
      <c r="I59" s="90"/>
      <c r="J59" s="524" t="s">
        <v>11</v>
      </c>
      <c r="K59" s="89"/>
      <c r="L59" s="525"/>
      <c r="M59" s="89"/>
      <c r="N59" s="526"/>
      <c r="O59" s="330"/>
      <c r="P59" s="529"/>
      <c r="Q59" s="330"/>
      <c r="R59" s="530"/>
      <c r="T59" s="91"/>
      <c r="U59" s="91"/>
      <c r="V59" s="91"/>
      <c r="W59" s="91"/>
      <c r="X59" s="91"/>
      <c r="Y59" s="91"/>
      <c r="Z59" s="91"/>
      <c r="AA59" s="91"/>
      <c r="AB59" s="91"/>
      <c r="AC59" s="91"/>
      <c r="AD59" s="91"/>
      <c r="AE59" s="91"/>
      <c r="AF59" s="91"/>
      <c r="AG59" s="91"/>
      <c r="AH59" s="91"/>
      <c r="AI59" s="613"/>
      <c r="AJ59" s="613"/>
      <c r="AK59" s="613"/>
      <c r="AL59" s="91"/>
      <c r="AM59" s="91"/>
      <c r="AN59" s="91"/>
      <c r="AO59" s="91"/>
      <c r="AP59" s="91"/>
      <c r="AQ59" s="91"/>
      <c r="AR59" s="91"/>
      <c r="AS59" s="91"/>
    </row>
    <row r="60" spans="1:45" s="18" customFormat="1" ht="9" customHeight="1" x14ac:dyDescent="0.25">
      <c r="A60" s="362"/>
      <c r="B60" s="24"/>
      <c r="C60" s="146"/>
      <c r="D60" s="235"/>
      <c r="E60" s="221"/>
      <c r="F60" s="91"/>
      <c r="G60" s="221"/>
      <c r="H60" s="91"/>
      <c r="I60" s="90"/>
      <c r="J60" s="524" t="s">
        <v>12</v>
      </c>
      <c r="K60" s="89"/>
      <c r="L60" s="525"/>
      <c r="M60" s="89"/>
      <c r="N60" s="526"/>
      <c r="O60" s="527" t="s">
        <v>92</v>
      </c>
      <c r="P60" s="528"/>
      <c r="Q60" s="528"/>
      <c r="R60" s="526"/>
      <c r="T60" s="91"/>
      <c r="U60" s="91"/>
      <c r="V60" s="91"/>
      <c r="W60" s="91"/>
      <c r="X60" s="91"/>
      <c r="Y60" s="91"/>
      <c r="Z60" s="91"/>
      <c r="AA60" s="91"/>
      <c r="AB60" s="91"/>
      <c r="AC60" s="91"/>
      <c r="AD60" s="91"/>
      <c r="AE60" s="91"/>
      <c r="AF60" s="91"/>
      <c r="AG60" s="91"/>
      <c r="AH60" s="91"/>
      <c r="AI60" s="613"/>
      <c r="AJ60" s="613"/>
      <c r="AK60" s="613"/>
      <c r="AL60" s="91"/>
      <c r="AM60" s="91"/>
      <c r="AN60" s="91"/>
      <c r="AO60" s="91"/>
      <c r="AP60" s="91"/>
      <c r="AQ60" s="91"/>
      <c r="AR60" s="91"/>
      <c r="AS60" s="91"/>
    </row>
    <row r="61" spans="1:45" s="18" customFormat="1" ht="9" customHeight="1" x14ac:dyDescent="0.25">
      <c r="A61" s="362"/>
      <c r="B61" s="24"/>
      <c r="C61" s="299"/>
      <c r="D61" s="372"/>
      <c r="E61" s="221"/>
      <c r="F61" s="91"/>
      <c r="G61" s="221"/>
      <c r="H61" s="91"/>
      <c r="I61" s="90"/>
      <c r="J61" s="524" t="s">
        <v>13</v>
      </c>
      <c r="K61" s="89"/>
      <c r="L61" s="525"/>
      <c r="M61" s="89"/>
      <c r="N61" s="526"/>
      <c r="O61" s="89"/>
      <c r="P61" s="525"/>
      <c r="Q61" s="89"/>
      <c r="R61" s="526"/>
      <c r="T61" s="91"/>
      <c r="U61" s="91"/>
      <c r="V61" s="91"/>
      <c r="W61" s="91"/>
      <c r="X61" s="91"/>
      <c r="Y61" s="91"/>
      <c r="Z61" s="91"/>
      <c r="AA61" s="91"/>
      <c r="AB61" s="91"/>
      <c r="AC61" s="91"/>
      <c r="AD61" s="91"/>
      <c r="AE61" s="91"/>
      <c r="AF61" s="91"/>
      <c r="AG61" s="91"/>
      <c r="AH61" s="91"/>
      <c r="AI61" s="613"/>
      <c r="AJ61" s="613"/>
      <c r="AK61" s="613"/>
      <c r="AL61" s="91"/>
      <c r="AM61" s="91"/>
      <c r="AN61" s="91"/>
      <c r="AO61" s="91"/>
      <c r="AP61" s="91"/>
      <c r="AQ61" s="91"/>
      <c r="AR61" s="91"/>
      <c r="AS61" s="91"/>
    </row>
    <row r="62" spans="1:45" s="18" customFormat="1" ht="9" customHeight="1" x14ac:dyDescent="0.25">
      <c r="A62" s="363"/>
      <c r="B62" s="360"/>
      <c r="C62" s="413"/>
      <c r="D62" s="373"/>
      <c r="E62" s="238"/>
      <c r="F62" s="237"/>
      <c r="G62" s="238"/>
      <c r="H62" s="237"/>
      <c r="I62" s="239"/>
      <c r="J62" s="531" t="s">
        <v>14</v>
      </c>
      <c r="K62" s="330"/>
      <c r="L62" s="529"/>
      <c r="M62" s="330"/>
      <c r="N62" s="530"/>
      <c r="O62" s="330" t="str">
        <f>R4</f>
        <v>Kovács Zoltán</v>
      </c>
      <c r="P62" s="529"/>
      <c r="Q62" s="330"/>
      <c r="R62" s="241">
        <f>MIN(4,'1MD ELO (4)'!Q5)</f>
        <v>4</v>
      </c>
      <c r="T62" s="91"/>
      <c r="U62" s="91"/>
      <c r="V62" s="91"/>
      <c r="W62" s="91"/>
      <c r="X62" s="91"/>
      <c r="Y62" s="91"/>
      <c r="Z62" s="91"/>
      <c r="AA62" s="91"/>
      <c r="AB62" s="91"/>
      <c r="AC62" s="91"/>
      <c r="AD62" s="91"/>
      <c r="AE62" s="91"/>
      <c r="AF62" s="91"/>
      <c r="AG62" s="91"/>
      <c r="AH62" s="91"/>
      <c r="AI62" s="613"/>
      <c r="AJ62" s="613"/>
      <c r="AK62" s="613"/>
      <c r="AL62" s="91"/>
      <c r="AM62" s="91"/>
      <c r="AN62" s="91"/>
      <c r="AO62" s="91"/>
      <c r="AP62" s="91"/>
      <c r="AQ62" s="91"/>
      <c r="AR62" s="91"/>
      <c r="AS62" s="91"/>
    </row>
    <row r="63" spans="1:45" x14ac:dyDescent="0.25">
      <c r="T63" s="521"/>
      <c r="U63" s="521"/>
      <c r="V63" s="521"/>
      <c r="W63" s="521"/>
      <c r="X63" s="521"/>
      <c r="Y63" s="521"/>
      <c r="Z63" s="521"/>
      <c r="AA63" s="521"/>
      <c r="AB63" s="521"/>
      <c r="AC63" s="521"/>
      <c r="AD63" s="521"/>
      <c r="AE63" s="521"/>
      <c r="AF63" s="521"/>
      <c r="AG63" s="521"/>
      <c r="AH63" s="521"/>
      <c r="AL63" s="521"/>
      <c r="AM63" s="521"/>
      <c r="AN63" s="521"/>
      <c r="AO63" s="521"/>
      <c r="AP63" s="521"/>
      <c r="AQ63" s="521"/>
      <c r="AR63" s="521"/>
      <c r="AS63" s="521"/>
    </row>
    <row r="64" spans="1:45" x14ac:dyDescent="0.25">
      <c r="T64" s="521"/>
      <c r="U64" s="521"/>
      <c r="V64" s="521"/>
      <c r="W64" s="521"/>
      <c r="X64" s="521"/>
      <c r="Y64" s="521"/>
      <c r="Z64" s="521"/>
      <c r="AA64" s="521"/>
      <c r="AB64" s="521"/>
      <c r="AC64" s="521"/>
      <c r="AD64" s="521"/>
      <c r="AE64" s="521"/>
      <c r="AF64" s="521"/>
      <c r="AG64" s="521"/>
      <c r="AH64" s="521"/>
      <c r="AL64" s="521"/>
      <c r="AM64" s="521"/>
      <c r="AN64" s="521"/>
      <c r="AO64" s="521"/>
      <c r="AP64" s="521"/>
      <c r="AQ64" s="521"/>
      <c r="AR64" s="521"/>
      <c r="AS64" s="521"/>
    </row>
    <row r="65" spans="20:45" x14ac:dyDescent="0.25">
      <c r="T65" s="521"/>
      <c r="U65" s="521"/>
      <c r="V65" s="521"/>
      <c r="W65" s="521"/>
      <c r="X65" s="521"/>
      <c r="Y65" s="521"/>
      <c r="Z65" s="521"/>
      <c r="AA65" s="521"/>
      <c r="AB65" s="521"/>
      <c r="AC65" s="521"/>
      <c r="AD65" s="521"/>
      <c r="AE65" s="521"/>
      <c r="AF65" s="521"/>
      <c r="AG65" s="521"/>
      <c r="AH65" s="521"/>
      <c r="AL65" s="521"/>
      <c r="AM65" s="521"/>
      <c r="AN65" s="521"/>
      <c r="AO65" s="521"/>
      <c r="AP65" s="521"/>
      <c r="AQ65" s="521"/>
      <c r="AR65" s="521"/>
      <c r="AS65" s="521"/>
    </row>
    <row r="66" spans="20:45" x14ac:dyDescent="0.25">
      <c r="T66" s="521"/>
      <c r="U66" s="521"/>
      <c r="V66" s="521"/>
      <c r="W66" s="521"/>
      <c r="X66" s="521"/>
      <c r="Y66" s="521"/>
      <c r="Z66" s="521"/>
      <c r="AA66" s="521"/>
      <c r="AB66" s="521"/>
      <c r="AC66" s="521"/>
      <c r="AD66" s="521"/>
      <c r="AE66" s="521"/>
      <c r="AF66" s="521"/>
      <c r="AG66" s="521"/>
      <c r="AH66" s="521"/>
      <c r="AL66" s="521"/>
      <c r="AM66" s="521"/>
      <c r="AN66" s="521"/>
      <c r="AO66" s="521"/>
      <c r="AP66" s="521"/>
      <c r="AQ66" s="521"/>
      <c r="AR66" s="521"/>
      <c r="AS66" s="521"/>
    </row>
    <row r="67" spans="20:45" x14ac:dyDescent="0.25">
      <c r="T67" s="521"/>
      <c r="U67" s="521"/>
      <c r="V67" s="521"/>
      <c r="W67" s="521"/>
      <c r="X67" s="521"/>
      <c r="Y67" s="521"/>
      <c r="Z67" s="521"/>
      <c r="AA67" s="521"/>
      <c r="AB67" s="521"/>
      <c r="AC67" s="521"/>
      <c r="AD67" s="521"/>
      <c r="AE67" s="521"/>
      <c r="AF67" s="521"/>
      <c r="AG67" s="521"/>
      <c r="AH67" s="521"/>
      <c r="AL67" s="521"/>
      <c r="AM67" s="521"/>
      <c r="AN67" s="521"/>
      <c r="AO67" s="521"/>
      <c r="AP67" s="521"/>
      <c r="AQ67" s="521"/>
      <c r="AR67" s="521"/>
      <c r="AS67" s="521"/>
    </row>
    <row r="68" spans="20:45" x14ac:dyDescent="0.25">
      <c r="T68" s="521"/>
      <c r="U68" s="521"/>
      <c r="V68" s="521"/>
      <c r="W68" s="521"/>
      <c r="X68" s="521"/>
      <c r="Y68" s="521"/>
      <c r="Z68" s="521"/>
      <c r="AA68" s="521"/>
      <c r="AB68" s="521"/>
      <c r="AC68" s="521"/>
      <c r="AD68" s="521"/>
      <c r="AE68" s="521"/>
      <c r="AF68" s="521"/>
      <c r="AG68" s="521"/>
      <c r="AH68" s="521"/>
      <c r="AL68" s="521"/>
      <c r="AM68" s="521"/>
      <c r="AN68" s="521"/>
      <c r="AO68" s="521"/>
      <c r="AP68" s="521"/>
      <c r="AQ68" s="521"/>
      <c r="AR68" s="521"/>
      <c r="AS68" s="521"/>
    </row>
    <row r="69" spans="20:45" x14ac:dyDescent="0.25">
      <c r="T69" s="521"/>
      <c r="U69" s="521"/>
      <c r="V69" s="521"/>
      <c r="W69" s="521"/>
      <c r="X69" s="521"/>
      <c r="Y69" s="521"/>
      <c r="Z69" s="521"/>
      <c r="AA69" s="521"/>
      <c r="AB69" s="521"/>
      <c r="AC69" s="521"/>
      <c r="AD69" s="521"/>
      <c r="AE69" s="521"/>
      <c r="AF69" s="521"/>
      <c r="AG69" s="521"/>
      <c r="AH69" s="521"/>
      <c r="AL69" s="521"/>
      <c r="AM69" s="521"/>
      <c r="AN69" s="521"/>
      <c r="AO69" s="521"/>
      <c r="AP69" s="521"/>
      <c r="AQ69" s="521"/>
      <c r="AR69" s="521"/>
      <c r="AS69" s="521"/>
    </row>
    <row r="70" spans="20:45" x14ac:dyDescent="0.25">
      <c r="T70" s="521"/>
      <c r="U70" s="521"/>
      <c r="V70" s="521"/>
      <c r="W70" s="521"/>
      <c r="X70" s="521"/>
      <c r="Y70" s="521"/>
      <c r="Z70" s="521"/>
      <c r="AA70" s="521"/>
      <c r="AB70" s="521"/>
      <c r="AC70" s="521"/>
      <c r="AD70" s="521"/>
      <c r="AE70" s="521"/>
      <c r="AF70" s="521"/>
      <c r="AG70" s="521"/>
      <c r="AH70" s="521"/>
      <c r="AL70" s="521"/>
      <c r="AM70" s="521"/>
      <c r="AN70" s="521"/>
      <c r="AO70" s="521"/>
      <c r="AP70" s="521"/>
      <c r="AQ70" s="521"/>
      <c r="AR70" s="521"/>
      <c r="AS70" s="521"/>
    </row>
    <row r="71" spans="20:45" x14ac:dyDescent="0.25">
      <c r="T71" s="521"/>
      <c r="U71" s="521"/>
      <c r="V71" s="521"/>
      <c r="W71" s="521"/>
      <c r="X71" s="521"/>
      <c r="Y71" s="521"/>
      <c r="Z71" s="521"/>
      <c r="AA71" s="521"/>
      <c r="AB71" s="521"/>
      <c r="AC71" s="521"/>
      <c r="AD71" s="521"/>
      <c r="AE71" s="521"/>
      <c r="AF71" s="521"/>
      <c r="AG71" s="521"/>
      <c r="AH71" s="521"/>
      <c r="AL71" s="521"/>
      <c r="AM71" s="521"/>
      <c r="AN71" s="521"/>
      <c r="AO71" s="521"/>
      <c r="AP71" s="521"/>
      <c r="AQ71" s="521"/>
      <c r="AR71" s="521"/>
      <c r="AS71" s="521"/>
    </row>
    <row r="72" spans="20:45" x14ac:dyDescent="0.25">
      <c r="T72" s="521"/>
      <c r="U72" s="521"/>
      <c r="V72" s="521"/>
      <c r="W72" s="521"/>
      <c r="X72" s="521"/>
      <c r="Y72" s="521"/>
      <c r="Z72" s="521"/>
      <c r="AA72" s="521"/>
      <c r="AB72" s="521"/>
      <c r="AC72" s="521"/>
      <c r="AD72" s="521"/>
      <c r="AE72" s="521"/>
      <c r="AF72" s="521"/>
      <c r="AG72" s="521"/>
      <c r="AH72" s="521"/>
      <c r="AL72" s="521"/>
      <c r="AM72" s="521"/>
      <c r="AN72" s="521"/>
      <c r="AO72" s="521"/>
      <c r="AP72" s="521"/>
      <c r="AQ72" s="521"/>
      <c r="AR72" s="521"/>
      <c r="AS72" s="521"/>
    </row>
    <row r="73" spans="20:45" x14ac:dyDescent="0.25">
      <c r="T73" s="521"/>
      <c r="U73" s="521"/>
      <c r="V73" s="521"/>
      <c r="W73" s="521"/>
      <c r="X73" s="521"/>
      <c r="Y73" s="521"/>
      <c r="Z73" s="521"/>
      <c r="AA73" s="521"/>
      <c r="AB73" s="521"/>
      <c r="AC73" s="521"/>
      <c r="AD73" s="521"/>
      <c r="AE73" s="521"/>
      <c r="AF73" s="521"/>
      <c r="AG73" s="521"/>
      <c r="AH73" s="521"/>
      <c r="AL73" s="521"/>
      <c r="AM73" s="521"/>
      <c r="AN73" s="521"/>
      <c r="AO73" s="521"/>
      <c r="AP73" s="521"/>
      <c r="AQ73" s="521"/>
      <c r="AR73" s="521"/>
      <c r="AS73" s="521"/>
    </row>
    <row r="74" spans="20:45" x14ac:dyDescent="0.25">
      <c r="T74" s="521"/>
      <c r="U74" s="521"/>
      <c r="V74" s="521"/>
      <c r="W74" s="521"/>
      <c r="X74" s="521"/>
      <c r="Y74" s="521"/>
      <c r="Z74" s="521"/>
      <c r="AA74" s="521"/>
      <c r="AB74" s="521"/>
      <c r="AC74" s="521"/>
      <c r="AD74" s="521"/>
      <c r="AE74" s="521"/>
      <c r="AF74" s="521"/>
      <c r="AG74" s="521"/>
      <c r="AH74" s="521"/>
      <c r="AL74" s="521"/>
      <c r="AM74" s="521"/>
      <c r="AN74" s="521"/>
      <c r="AO74" s="521"/>
      <c r="AP74" s="521"/>
      <c r="AQ74" s="521"/>
      <c r="AR74" s="521"/>
      <c r="AS74" s="521"/>
    </row>
    <row r="75" spans="20:45" x14ac:dyDescent="0.25">
      <c r="T75" s="521"/>
      <c r="U75" s="521"/>
      <c r="V75" s="521"/>
      <c r="W75" s="521"/>
      <c r="X75" s="521"/>
      <c r="Y75" s="521"/>
      <c r="Z75" s="521"/>
      <c r="AA75" s="521"/>
      <c r="AB75" s="521"/>
      <c r="AC75" s="521"/>
      <c r="AD75" s="521"/>
      <c r="AE75" s="521"/>
      <c r="AF75" s="521"/>
      <c r="AG75" s="521"/>
      <c r="AH75" s="521"/>
      <c r="AL75" s="521"/>
      <c r="AM75" s="521"/>
      <c r="AN75" s="521"/>
      <c r="AO75" s="521"/>
      <c r="AP75" s="521"/>
      <c r="AQ75" s="521"/>
      <c r="AR75" s="521"/>
      <c r="AS75" s="521"/>
    </row>
    <row r="76" spans="20:45" x14ac:dyDescent="0.25">
      <c r="T76" s="521"/>
      <c r="U76" s="521"/>
      <c r="V76" s="521"/>
      <c r="W76" s="521"/>
      <c r="X76" s="521"/>
      <c r="Y76" s="521"/>
      <c r="Z76" s="521"/>
      <c r="AA76" s="521"/>
      <c r="AB76" s="521"/>
      <c r="AC76" s="521"/>
      <c r="AD76" s="521"/>
      <c r="AE76" s="521"/>
      <c r="AF76" s="521"/>
      <c r="AG76" s="521"/>
      <c r="AH76" s="521"/>
      <c r="AL76" s="521"/>
      <c r="AM76" s="521"/>
      <c r="AN76" s="521"/>
      <c r="AO76" s="521"/>
      <c r="AP76" s="521"/>
      <c r="AQ76" s="521"/>
      <c r="AR76" s="521"/>
      <c r="AS76" s="521"/>
    </row>
    <row r="77" spans="20:45" x14ac:dyDescent="0.25">
      <c r="T77" s="521"/>
      <c r="U77" s="521"/>
      <c r="V77" s="521"/>
      <c r="W77" s="521"/>
      <c r="X77" s="521"/>
      <c r="Y77" s="521"/>
      <c r="Z77" s="521"/>
      <c r="AA77" s="521"/>
      <c r="AB77" s="521"/>
      <c r="AC77" s="521"/>
      <c r="AD77" s="521"/>
      <c r="AE77" s="521"/>
      <c r="AF77" s="521"/>
      <c r="AG77" s="521"/>
      <c r="AH77" s="521"/>
      <c r="AL77" s="521"/>
      <c r="AM77" s="521"/>
      <c r="AN77" s="521"/>
      <c r="AO77" s="521"/>
      <c r="AP77" s="521"/>
      <c r="AQ77" s="521"/>
      <c r="AR77" s="521"/>
      <c r="AS77" s="521"/>
    </row>
    <row r="78" spans="20:45" x14ac:dyDescent="0.25">
      <c r="T78" s="521"/>
      <c r="U78" s="521"/>
      <c r="V78" s="521"/>
      <c r="W78" s="521"/>
      <c r="X78" s="521"/>
      <c r="Y78" s="521"/>
      <c r="Z78" s="521"/>
      <c r="AA78" s="521"/>
      <c r="AB78" s="521"/>
      <c r="AC78" s="521"/>
      <c r="AD78" s="521"/>
      <c r="AE78" s="521"/>
      <c r="AF78" s="521"/>
      <c r="AG78" s="521"/>
      <c r="AH78" s="521"/>
      <c r="AL78" s="521"/>
      <c r="AM78" s="521"/>
      <c r="AN78" s="521"/>
      <c r="AO78" s="521"/>
      <c r="AP78" s="521"/>
      <c r="AQ78" s="521"/>
      <c r="AR78" s="521"/>
      <c r="AS78" s="521"/>
    </row>
    <row r="79" spans="20:45" x14ac:dyDescent="0.25">
      <c r="T79" s="521"/>
      <c r="U79" s="521"/>
      <c r="V79" s="521"/>
      <c r="W79" s="521"/>
      <c r="X79" s="521"/>
      <c r="Y79" s="521"/>
      <c r="Z79" s="521"/>
      <c r="AA79" s="521"/>
      <c r="AB79" s="521"/>
      <c r="AC79" s="521"/>
      <c r="AD79" s="521"/>
      <c r="AE79" s="521"/>
      <c r="AF79" s="521"/>
      <c r="AG79" s="521"/>
      <c r="AH79" s="521"/>
      <c r="AL79" s="521"/>
      <c r="AM79" s="521"/>
      <c r="AN79" s="521"/>
      <c r="AO79" s="521"/>
      <c r="AP79" s="521"/>
      <c r="AQ79" s="521"/>
      <c r="AR79" s="521"/>
      <c r="AS79" s="521"/>
    </row>
    <row r="80" spans="20:45" x14ac:dyDescent="0.25">
      <c r="T80" s="521"/>
      <c r="U80" s="521"/>
      <c r="V80" s="521"/>
      <c r="W80" s="521"/>
      <c r="X80" s="521"/>
      <c r="Y80" s="521"/>
      <c r="Z80" s="521"/>
      <c r="AA80" s="521"/>
      <c r="AB80" s="521"/>
      <c r="AC80" s="521"/>
      <c r="AD80" s="521"/>
      <c r="AE80" s="521"/>
      <c r="AF80" s="521"/>
      <c r="AG80" s="521"/>
      <c r="AH80" s="521"/>
      <c r="AL80" s="521"/>
      <c r="AM80" s="521"/>
      <c r="AN80" s="521"/>
      <c r="AO80" s="521"/>
      <c r="AP80" s="521"/>
      <c r="AQ80" s="521"/>
      <c r="AR80" s="521"/>
      <c r="AS80" s="521"/>
    </row>
    <row r="81" spans="20:45" x14ac:dyDescent="0.25">
      <c r="T81" s="521"/>
      <c r="U81" s="521"/>
      <c r="V81" s="521"/>
      <c r="W81" s="521"/>
      <c r="X81" s="521"/>
      <c r="Y81" s="521"/>
      <c r="Z81" s="521"/>
      <c r="AA81" s="521"/>
      <c r="AB81" s="521"/>
      <c r="AC81" s="521"/>
      <c r="AD81" s="521"/>
      <c r="AE81" s="521"/>
      <c r="AF81" s="521"/>
      <c r="AG81" s="521"/>
      <c r="AH81" s="521"/>
      <c r="AL81" s="521"/>
      <c r="AM81" s="521"/>
      <c r="AN81" s="521"/>
      <c r="AO81" s="521"/>
      <c r="AP81" s="521"/>
      <c r="AQ81" s="521"/>
      <c r="AR81" s="521"/>
      <c r="AS81" s="521"/>
    </row>
    <row r="82" spans="20:45" x14ac:dyDescent="0.25">
      <c r="T82" s="521"/>
      <c r="U82" s="521"/>
      <c r="V82" s="521"/>
      <c r="W82" s="521"/>
      <c r="X82" s="521"/>
      <c r="Y82" s="521"/>
      <c r="Z82" s="521"/>
      <c r="AA82" s="521"/>
      <c r="AB82" s="521"/>
      <c r="AC82" s="521"/>
      <c r="AD82" s="521"/>
      <c r="AE82" s="521"/>
      <c r="AF82" s="521"/>
      <c r="AG82" s="521"/>
      <c r="AH82" s="521"/>
      <c r="AL82" s="521"/>
      <c r="AM82" s="521"/>
      <c r="AN82" s="521"/>
      <c r="AO82" s="521"/>
      <c r="AP82" s="521"/>
      <c r="AQ82" s="521"/>
      <c r="AR82" s="521"/>
      <c r="AS82" s="521"/>
    </row>
    <row r="83" spans="20:45" x14ac:dyDescent="0.25">
      <c r="T83" s="521"/>
      <c r="U83" s="521"/>
      <c r="V83" s="521"/>
      <c r="W83" s="521"/>
      <c r="X83" s="521"/>
      <c r="Y83" s="521"/>
      <c r="Z83" s="521"/>
      <c r="AA83" s="521"/>
      <c r="AB83" s="521"/>
      <c r="AC83" s="521"/>
      <c r="AD83" s="521"/>
      <c r="AE83" s="521"/>
      <c r="AF83" s="521"/>
      <c r="AG83" s="521"/>
      <c r="AH83" s="521"/>
      <c r="AL83" s="521"/>
      <c r="AM83" s="521"/>
      <c r="AN83" s="521"/>
      <c r="AO83" s="521"/>
      <c r="AP83" s="521"/>
      <c r="AQ83" s="521"/>
      <c r="AR83" s="521"/>
      <c r="AS83" s="521"/>
    </row>
    <row r="84" spans="20:45" x14ac:dyDescent="0.25">
      <c r="T84" s="521"/>
      <c r="U84" s="521"/>
      <c r="V84" s="521"/>
      <c r="W84" s="521"/>
      <c r="X84" s="521"/>
      <c r="Y84" s="521"/>
      <c r="Z84" s="521"/>
      <c r="AA84" s="521"/>
      <c r="AB84" s="521"/>
      <c r="AC84" s="521"/>
      <c r="AD84" s="521"/>
      <c r="AE84" s="521"/>
      <c r="AF84" s="521"/>
      <c r="AG84" s="521"/>
      <c r="AH84" s="521"/>
      <c r="AL84" s="521"/>
      <c r="AM84" s="521"/>
      <c r="AN84" s="521"/>
      <c r="AO84" s="521"/>
      <c r="AP84" s="521"/>
      <c r="AQ84" s="521"/>
      <c r="AR84" s="521"/>
      <c r="AS84" s="521"/>
    </row>
    <row r="85" spans="20:45" x14ac:dyDescent="0.25">
      <c r="T85" s="521"/>
      <c r="U85" s="521"/>
      <c r="V85" s="521"/>
      <c r="W85" s="521"/>
      <c r="X85" s="521"/>
      <c r="Y85" s="521"/>
      <c r="Z85" s="521"/>
      <c r="AA85" s="521"/>
      <c r="AB85" s="521"/>
      <c r="AC85" s="521"/>
      <c r="AD85" s="521"/>
      <c r="AE85" s="521"/>
      <c r="AF85" s="521"/>
      <c r="AG85" s="521"/>
      <c r="AH85" s="521"/>
      <c r="AL85" s="521"/>
      <c r="AM85" s="521"/>
      <c r="AN85" s="521"/>
      <c r="AO85" s="521"/>
      <c r="AP85" s="521"/>
      <c r="AQ85" s="521"/>
      <c r="AR85" s="521"/>
      <c r="AS85" s="521"/>
    </row>
    <row r="86" spans="20:45" x14ac:dyDescent="0.25">
      <c r="T86" s="521"/>
      <c r="U86" s="521"/>
      <c r="V86" s="521"/>
      <c r="W86" s="521"/>
      <c r="X86" s="521"/>
      <c r="Y86" s="521"/>
      <c r="Z86" s="521"/>
      <c r="AA86" s="521"/>
      <c r="AB86" s="521"/>
      <c r="AC86" s="521"/>
      <c r="AD86" s="521"/>
      <c r="AE86" s="521"/>
      <c r="AF86" s="521"/>
      <c r="AG86" s="521"/>
      <c r="AH86" s="521"/>
      <c r="AL86" s="521"/>
      <c r="AM86" s="521"/>
      <c r="AN86" s="521"/>
      <c r="AO86" s="521"/>
      <c r="AP86" s="521"/>
      <c r="AQ86" s="521"/>
      <c r="AR86" s="521"/>
      <c r="AS86" s="521"/>
    </row>
    <row r="87" spans="20:45" x14ac:dyDescent="0.25">
      <c r="T87" s="521"/>
      <c r="U87" s="521"/>
      <c r="V87" s="521"/>
      <c r="W87" s="521"/>
      <c r="X87" s="521"/>
      <c r="Y87" s="521"/>
      <c r="Z87" s="521"/>
      <c r="AA87" s="521"/>
      <c r="AB87" s="521"/>
      <c r="AC87" s="521"/>
      <c r="AD87" s="521"/>
      <c r="AE87" s="521"/>
      <c r="AF87" s="521"/>
      <c r="AG87" s="521"/>
      <c r="AH87" s="521"/>
      <c r="AL87" s="521"/>
      <c r="AM87" s="521"/>
      <c r="AN87" s="521"/>
      <c r="AO87" s="521"/>
      <c r="AP87" s="521"/>
      <c r="AQ87" s="521"/>
      <c r="AR87" s="521"/>
      <c r="AS87" s="521"/>
    </row>
    <row r="88" spans="20:45" x14ac:dyDescent="0.25">
      <c r="T88" s="521"/>
      <c r="U88" s="521"/>
      <c r="V88" s="521"/>
      <c r="W88" s="521"/>
      <c r="X88" s="521"/>
      <c r="Y88" s="521"/>
      <c r="Z88" s="521"/>
      <c r="AA88" s="521"/>
      <c r="AB88" s="521"/>
      <c r="AC88" s="521"/>
      <c r="AD88" s="521"/>
      <c r="AE88" s="521"/>
      <c r="AF88" s="521"/>
      <c r="AG88" s="521"/>
      <c r="AH88" s="521"/>
      <c r="AL88" s="521"/>
      <c r="AM88" s="521"/>
      <c r="AN88" s="521"/>
      <c r="AO88" s="521"/>
      <c r="AP88" s="521"/>
      <c r="AQ88" s="521"/>
      <c r="AR88" s="521"/>
      <c r="AS88" s="521"/>
    </row>
    <row r="89" spans="20:45" x14ac:dyDescent="0.25">
      <c r="T89" s="521"/>
      <c r="U89" s="521"/>
      <c r="V89" s="521"/>
      <c r="W89" s="521"/>
      <c r="X89" s="521"/>
      <c r="Y89" s="521"/>
      <c r="Z89" s="521"/>
      <c r="AA89" s="521"/>
      <c r="AB89" s="521"/>
      <c r="AC89" s="521"/>
      <c r="AD89" s="521"/>
      <c r="AE89" s="521"/>
      <c r="AF89" s="521"/>
      <c r="AG89" s="521"/>
      <c r="AH89" s="521"/>
      <c r="AL89" s="521"/>
      <c r="AM89" s="521"/>
      <c r="AN89" s="521"/>
      <c r="AO89" s="521"/>
      <c r="AP89" s="521"/>
      <c r="AQ89" s="521"/>
      <c r="AR89" s="521"/>
      <c r="AS89" s="521"/>
    </row>
    <row r="90" spans="20:45" x14ac:dyDescent="0.25">
      <c r="T90" s="521"/>
      <c r="U90" s="521"/>
      <c r="V90" s="521"/>
      <c r="W90" s="521"/>
      <c r="X90" s="521"/>
      <c r="Y90" s="521"/>
      <c r="Z90" s="521"/>
      <c r="AA90" s="521"/>
      <c r="AB90" s="521"/>
      <c r="AC90" s="521"/>
      <c r="AD90" s="521"/>
      <c r="AE90" s="521"/>
      <c r="AF90" s="521"/>
      <c r="AG90" s="521"/>
      <c r="AH90" s="521"/>
      <c r="AL90" s="521"/>
      <c r="AM90" s="521"/>
      <c r="AN90" s="521"/>
      <c r="AO90" s="521"/>
      <c r="AP90" s="521"/>
      <c r="AQ90" s="521"/>
      <c r="AR90" s="521"/>
      <c r="AS90" s="521"/>
    </row>
    <row r="91" spans="20:45" x14ac:dyDescent="0.25">
      <c r="T91" s="521"/>
      <c r="U91" s="521"/>
      <c r="V91" s="521"/>
      <c r="W91" s="521"/>
      <c r="X91" s="521"/>
      <c r="Y91" s="521"/>
      <c r="Z91" s="521"/>
      <c r="AA91" s="521"/>
      <c r="AB91" s="521"/>
      <c r="AC91" s="521"/>
      <c r="AD91" s="521"/>
      <c r="AE91" s="521"/>
      <c r="AF91" s="521"/>
      <c r="AG91" s="521"/>
      <c r="AH91" s="521"/>
      <c r="AL91" s="521"/>
      <c r="AM91" s="521"/>
      <c r="AN91" s="521"/>
      <c r="AO91" s="521"/>
      <c r="AP91" s="521"/>
      <c r="AQ91" s="521"/>
      <c r="AR91" s="521"/>
      <c r="AS91" s="521"/>
    </row>
    <row r="92" spans="20:45" x14ac:dyDescent="0.25">
      <c r="T92" s="521"/>
      <c r="U92" s="521"/>
      <c r="V92" s="521"/>
      <c r="W92" s="521"/>
      <c r="X92" s="521"/>
      <c r="Y92" s="521"/>
      <c r="Z92" s="521"/>
      <c r="AA92" s="521"/>
      <c r="AB92" s="521"/>
      <c r="AC92" s="521"/>
      <c r="AD92" s="521"/>
      <c r="AE92" s="521"/>
      <c r="AF92" s="521"/>
      <c r="AG92" s="521"/>
      <c r="AH92" s="521"/>
      <c r="AL92" s="521"/>
      <c r="AM92" s="521"/>
      <c r="AN92" s="521"/>
      <c r="AO92" s="521"/>
      <c r="AP92" s="521"/>
      <c r="AQ92" s="521"/>
      <c r="AR92" s="521"/>
      <c r="AS92" s="521"/>
    </row>
    <row r="93" spans="20:45" x14ac:dyDescent="0.25">
      <c r="T93" s="521"/>
      <c r="U93" s="521"/>
      <c r="V93" s="521"/>
      <c r="W93" s="521"/>
      <c r="X93" s="521"/>
      <c r="Y93" s="521"/>
      <c r="Z93" s="521"/>
      <c r="AA93" s="521"/>
      <c r="AB93" s="521"/>
      <c r="AC93" s="521"/>
      <c r="AD93" s="521"/>
      <c r="AE93" s="521"/>
      <c r="AF93" s="521"/>
      <c r="AG93" s="521"/>
      <c r="AH93" s="521"/>
      <c r="AL93" s="521"/>
      <c r="AM93" s="521"/>
      <c r="AN93" s="521"/>
      <c r="AO93" s="521"/>
      <c r="AP93" s="521"/>
      <c r="AQ93" s="521"/>
      <c r="AR93" s="521"/>
      <c r="AS93" s="521"/>
    </row>
    <row r="94" spans="20:45" x14ac:dyDescent="0.25">
      <c r="T94" s="521"/>
      <c r="U94" s="521"/>
      <c r="V94" s="521"/>
      <c r="W94" s="521"/>
      <c r="X94" s="521"/>
      <c r="Y94" s="521"/>
      <c r="Z94" s="521"/>
      <c r="AA94" s="521"/>
      <c r="AB94" s="521"/>
      <c r="AC94" s="521"/>
      <c r="AD94" s="521"/>
      <c r="AE94" s="521"/>
      <c r="AF94" s="521"/>
      <c r="AG94" s="521"/>
      <c r="AH94" s="521"/>
      <c r="AL94" s="521"/>
      <c r="AM94" s="521"/>
      <c r="AN94" s="521"/>
      <c r="AO94" s="521"/>
      <c r="AP94" s="521"/>
      <c r="AQ94" s="521"/>
      <c r="AR94" s="521"/>
      <c r="AS94" s="521"/>
    </row>
    <row r="95" spans="20:45" x14ac:dyDescent="0.25">
      <c r="T95" s="521"/>
      <c r="U95" s="521"/>
      <c r="V95" s="521"/>
      <c r="W95" s="521"/>
      <c r="X95" s="521"/>
      <c r="Y95" s="521"/>
      <c r="Z95" s="521"/>
      <c r="AA95" s="521"/>
      <c r="AB95" s="521"/>
      <c r="AC95" s="521"/>
      <c r="AD95" s="521"/>
      <c r="AE95" s="521"/>
      <c r="AF95" s="521"/>
      <c r="AG95" s="521"/>
      <c r="AH95" s="521"/>
      <c r="AL95" s="521"/>
      <c r="AM95" s="521"/>
      <c r="AN95" s="521"/>
      <c r="AO95" s="521"/>
      <c r="AP95" s="521"/>
      <c r="AQ95" s="521"/>
      <c r="AR95" s="521"/>
      <c r="AS95" s="521"/>
    </row>
    <row r="96" spans="20:45" x14ac:dyDescent="0.25">
      <c r="T96" s="521"/>
      <c r="U96" s="521"/>
      <c r="V96" s="521"/>
      <c r="W96" s="521"/>
      <c r="X96" s="521"/>
      <c r="Y96" s="521"/>
      <c r="Z96" s="521"/>
      <c r="AA96" s="521"/>
      <c r="AB96" s="521"/>
      <c r="AC96" s="521"/>
      <c r="AD96" s="521"/>
      <c r="AE96" s="521"/>
      <c r="AF96" s="521"/>
      <c r="AG96" s="521"/>
      <c r="AH96" s="521"/>
      <c r="AL96" s="521"/>
      <c r="AM96" s="521"/>
      <c r="AN96" s="521"/>
      <c r="AO96" s="521"/>
      <c r="AP96" s="521"/>
      <c r="AQ96" s="521"/>
      <c r="AR96" s="521"/>
      <c r="AS96" s="521"/>
    </row>
    <row r="97" spans="20:45" x14ac:dyDescent="0.25">
      <c r="T97" s="521"/>
      <c r="U97" s="521"/>
      <c r="V97" s="521"/>
      <c r="W97" s="521"/>
      <c r="X97" s="521"/>
      <c r="Y97" s="521"/>
      <c r="Z97" s="521"/>
      <c r="AA97" s="521"/>
      <c r="AB97" s="521"/>
      <c r="AC97" s="521"/>
      <c r="AD97" s="521"/>
      <c r="AE97" s="521"/>
      <c r="AF97" s="521"/>
      <c r="AG97" s="521"/>
      <c r="AH97" s="521"/>
      <c r="AL97" s="521"/>
      <c r="AM97" s="521"/>
      <c r="AN97" s="521"/>
      <c r="AO97" s="521"/>
      <c r="AP97" s="521"/>
      <c r="AQ97" s="521"/>
      <c r="AR97" s="521"/>
      <c r="AS97" s="521"/>
    </row>
    <row r="98" spans="20:45" x14ac:dyDescent="0.25">
      <c r="T98" s="521"/>
      <c r="U98" s="521"/>
      <c r="V98" s="521"/>
      <c r="W98" s="521"/>
      <c r="X98" s="521"/>
      <c r="Y98" s="521"/>
      <c r="Z98" s="521"/>
      <c r="AA98" s="521"/>
      <c r="AB98" s="521"/>
      <c r="AC98" s="521"/>
      <c r="AD98" s="521"/>
      <c r="AE98" s="521"/>
      <c r="AF98" s="521"/>
      <c r="AG98" s="521"/>
      <c r="AH98" s="521"/>
      <c r="AL98" s="521"/>
      <c r="AM98" s="521"/>
      <c r="AN98" s="521"/>
      <c r="AO98" s="521"/>
      <c r="AP98" s="521"/>
      <c r="AQ98" s="521"/>
      <c r="AR98" s="521"/>
      <c r="AS98" s="521"/>
    </row>
    <row r="99" spans="20:45" x14ac:dyDescent="0.25">
      <c r="T99" s="521"/>
      <c r="U99" s="521"/>
      <c r="V99" s="521"/>
      <c r="W99" s="521"/>
      <c r="X99" s="521"/>
      <c r="Y99" s="521"/>
      <c r="Z99" s="521"/>
      <c r="AA99" s="521"/>
      <c r="AB99" s="521"/>
      <c r="AC99" s="521"/>
      <c r="AD99" s="521"/>
      <c r="AE99" s="521"/>
      <c r="AF99" s="521"/>
      <c r="AG99" s="521"/>
      <c r="AH99" s="521"/>
      <c r="AL99" s="521"/>
      <c r="AM99" s="521"/>
      <c r="AN99" s="521"/>
      <c r="AO99" s="521"/>
      <c r="AP99" s="521"/>
      <c r="AQ99" s="521"/>
      <c r="AR99" s="521"/>
      <c r="AS99" s="521"/>
    </row>
    <row r="100" spans="20:45" x14ac:dyDescent="0.25">
      <c r="T100" s="521"/>
      <c r="U100" s="521"/>
      <c r="V100" s="521"/>
      <c r="W100" s="521"/>
      <c r="X100" s="521"/>
      <c r="Y100" s="521"/>
      <c r="Z100" s="521"/>
      <c r="AA100" s="521"/>
      <c r="AB100" s="521"/>
      <c r="AC100" s="521"/>
      <c r="AD100" s="521"/>
      <c r="AE100" s="521"/>
      <c r="AF100" s="521"/>
      <c r="AG100" s="521"/>
      <c r="AH100" s="521"/>
      <c r="AL100" s="521"/>
      <c r="AM100" s="521"/>
      <c r="AN100" s="521"/>
      <c r="AO100" s="521"/>
      <c r="AP100" s="521"/>
      <c r="AQ100" s="521"/>
      <c r="AR100" s="521"/>
      <c r="AS100" s="521"/>
    </row>
    <row r="101" spans="20:45" x14ac:dyDescent="0.25">
      <c r="T101" s="521"/>
      <c r="U101" s="521"/>
      <c r="V101" s="521"/>
      <c r="W101" s="521"/>
      <c r="X101" s="521"/>
      <c r="Y101" s="521"/>
      <c r="Z101" s="521"/>
      <c r="AA101" s="521"/>
      <c r="AB101" s="521"/>
      <c r="AC101" s="521"/>
      <c r="AD101" s="521"/>
      <c r="AE101" s="521"/>
      <c r="AF101" s="521"/>
      <c r="AG101" s="521"/>
      <c r="AH101" s="521"/>
      <c r="AL101" s="521"/>
      <c r="AM101" s="521"/>
      <c r="AN101" s="521"/>
      <c r="AO101" s="521"/>
      <c r="AP101" s="521"/>
      <c r="AQ101" s="521"/>
      <c r="AR101" s="521"/>
      <c r="AS101" s="521"/>
    </row>
    <row r="102" spans="20:45" x14ac:dyDescent="0.25">
      <c r="T102" s="521"/>
      <c r="U102" s="521"/>
      <c r="V102" s="521"/>
      <c r="W102" s="521"/>
      <c r="X102" s="521"/>
      <c r="Y102" s="521"/>
      <c r="Z102" s="521"/>
      <c r="AA102" s="521"/>
      <c r="AB102" s="521"/>
      <c r="AC102" s="521"/>
      <c r="AD102" s="521"/>
      <c r="AE102" s="521"/>
      <c r="AF102" s="521"/>
      <c r="AG102" s="521"/>
      <c r="AH102" s="521"/>
      <c r="AL102" s="521"/>
      <c r="AM102" s="521"/>
      <c r="AN102" s="521"/>
      <c r="AO102" s="521"/>
      <c r="AP102" s="521"/>
      <c r="AQ102" s="521"/>
      <c r="AR102" s="521"/>
      <c r="AS102" s="521"/>
    </row>
    <row r="103" spans="20:45" x14ac:dyDescent="0.25">
      <c r="T103" s="521"/>
      <c r="U103" s="521"/>
      <c r="V103" s="521"/>
      <c r="W103" s="521"/>
      <c r="X103" s="521"/>
      <c r="Y103" s="521"/>
      <c r="Z103" s="521"/>
      <c r="AA103" s="521"/>
      <c r="AB103" s="521"/>
      <c r="AC103" s="521"/>
      <c r="AD103" s="521"/>
      <c r="AE103" s="521"/>
      <c r="AF103" s="521"/>
      <c r="AG103" s="521"/>
      <c r="AH103" s="521"/>
      <c r="AL103" s="521"/>
      <c r="AM103" s="521"/>
      <c r="AN103" s="521"/>
      <c r="AO103" s="521"/>
      <c r="AP103" s="521"/>
      <c r="AQ103" s="521"/>
      <c r="AR103" s="521"/>
      <c r="AS103" s="521"/>
    </row>
    <row r="104" spans="20:45" x14ac:dyDescent="0.25">
      <c r="T104" s="521"/>
      <c r="U104" s="521"/>
      <c r="V104" s="521"/>
      <c r="W104" s="521"/>
      <c r="X104" s="521"/>
      <c r="Y104" s="521"/>
      <c r="Z104" s="521"/>
      <c r="AA104" s="521"/>
      <c r="AB104" s="521"/>
      <c r="AC104" s="521"/>
      <c r="AD104" s="521"/>
      <c r="AE104" s="521"/>
      <c r="AF104" s="521"/>
      <c r="AG104" s="521"/>
      <c r="AH104" s="521"/>
      <c r="AL104" s="521"/>
      <c r="AM104" s="521"/>
      <c r="AN104" s="521"/>
      <c r="AO104" s="521"/>
      <c r="AP104" s="521"/>
      <c r="AQ104" s="521"/>
      <c r="AR104" s="521"/>
      <c r="AS104" s="521"/>
    </row>
    <row r="105" spans="20:45" x14ac:dyDescent="0.25">
      <c r="T105" s="521"/>
      <c r="U105" s="521"/>
      <c r="V105" s="521"/>
      <c r="W105" s="521"/>
      <c r="X105" s="521"/>
      <c r="Y105" s="521"/>
      <c r="Z105" s="521"/>
      <c r="AA105" s="521"/>
      <c r="AB105" s="521"/>
      <c r="AC105" s="521"/>
      <c r="AD105" s="521"/>
      <c r="AE105" s="521"/>
      <c r="AF105" s="521"/>
      <c r="AG105" s="521"/>
      <c r="AH105" s="521"/>
      <c r="AL105" s="521"/>
      <c r="AM105" s="521"/>
      <c r="AN105" s="521"/>
      <c r="AO105" s="521"/>
      <c r="AP105" s="521"/>
      <c r="AQ105" s="521"/>
      <c r="AR105" s="521"/>
      <c r="AS105" s="521"/>
    </row>
    <row r="106" spans="20:45" x14ac:dyDescent="0.25">
      <c r="T106" s="521"/>
      <c r="U106" s="521"/>
      <c r="V106" s="521"/>
      <c r="W106" s="521"/>
      <c r="X106" s="521"/>
      <c r="Y106" s="521"/>
      <c r="Z106" s="521"/>
      <c r="AA106" s="521"/>
      <c r="AB106" s="521"/>
      <c r="AC106" s="521"/>
      <c r="AD106" s="521"/>
      <c r="AE106" s="521"/>
      <c r="AF106" s="521"/>
      <c r="AG106" s="521"/>
      <c r="AH106" s="521"/>
      <c r="AL106" s="521"/>
      <c r="AM106" s="521"/>
      <c r="AN106" s="521"/>
      <c r="AO106" s="521"/>
      <c r="AP106" s="521"/>
      <c r="AQ106" s="521"/>
      <c r="AR106" s="521"/>
      <c r="AS106" s="521"/>
    </row>
    <row r="107" spans="20:45" x14ac:dyDescent="0.25">
      <c r="T107" s="521"/>
      <c r="U107" s="521"/>
      <c r="V107" s="521"/>
      <c r="W107" s="521"/>
      <c r="X107" s="521"/>
      <c r="Y107" s="521"/>
      <c r="Z107" s="521"/>
      <c r="AA107" s="521"/>
      <c r="AB107" s="521"/>
      <c r="AC107" s="521"/>
      <c r="AD107" s="521"/>
      <c r="AE107" s="521"/>
      <c r="AF107" s="521"/>
      <c r="AG107" s="521"/>
      <c r="AH107" s="521"/>
      <c r="AL107" s="521"/>
      <c r="AM107" s="521"/>
      <c r="AN107" s="521"/>
      <c r="AO107" s="521"/>
      <c r="AP107" s="521"/>
      <c r="AQ107" s="521"/>
      <c r="AR107" s="521"/>
      <c r="AS107" s="521"/>
    </row>
    <row r="108" spans="20:45" x14ac:dyDescent="0.25">
      <c r="T108" s="521"/>
      <c r="U108" s="521"/>
      <c r="V108" s="521"/>
      <c r="W108" s="521"/>
      <c r="X108" s="521"/>
      <c r="Y108" s="521"/>
      <c r="Z108" s="521"/>
      <c r="AA108" s="521"/>
      <c r="AB108" s="521"/>
      <c r="AC108" s="521"/>
      <c r="AD108" s="521"/>
      <c r="AE108" s="521"/>
      <c r="AF108" s="521"/>
      <c r="AG108" s="521"/>
      <c r="AH108" s="521"/>
      <c r="AL108" s="521"/>
      <c r="AM108" s="521"/>
      <c r="AN108" s="521"/>
      <c r="AO108" s="521"/>
      <c r="AP108" s="521"/>
      <c r="AQ108" s="521"/>
      <c r="AR108" s="521"/>
      <c r="AS108" s="521"/>
    </row>
    <row r="109" spans="20:45" x14ac:dyDescent="0.25">
      <c r="T109" s="521"/>
      <c r="U109" s="521"/>
      <c r="V109" s="521"/>
      <c r="W109" s="521"/>
      <c r="X109" s="521"/>
      <c r="Y109" s="521"/>
      <c r="Z109" s="521"/>
      <c r="AA109" s="521"/>
      <c r="AB109" s="521"/>
      <c r="AC109" s="521"/>
      <c r="AD109" s="521"/>
      <c r="AE109" s="521"/>
      <c r="AF109" s="521"/>
      <c r="AG109" s="521"/>
      <c r="AH109" s="521"/>
      <c r="AL109" s="521"/>
      <c r="AM109" s="521"/>
      <c r="AN109" s="521"/>
      <c r="AO109" s="521"/>
      <c r="AP109" s="521"/>
      <c r="AQ109" s="521"/>
      <c r="AR109" s="521"/>
      <c r="AS109" s="521"/>
    </row>
    <row r="110" spans="20:45" x14ac:dyDescent="0.25">
      <c r="T110" s="521"/>
      <c r="U110" s="521"/>
      <c r="V110" s="521"/>
      <c r="W110" s="521"/>
      <c r="X110" s="521"/>
      <c r="Y110" s="521"/>
      <c r="Z110" s="521"/>
      <c r="AA110" s="521"/>
      <c r="AB110" s="521"/>
      <c r="AC110" s="521"/>
      <c r="AD110" s="521"/>
      <c r="AE110" s="521"/>
      <c r="AF110" s="521"/>
      <c r="AG110" s="521"/>
      <c r="AH110" s="521"/>
      <c r="AL110" s="521"/>
      <c r="AM110" s="521"/>
      <c r="AN110" s="521"/>
      <c r="AO110" s="521"/>
      <c r="AP110" s="521"/>
      <c r="AQ110" s="521"/>
      <c r="AR110" s="521"/>
      <c r="AS110" s="521"/>
    </row>
    <row r="111" spans="20:45" x14ac:dyDescent="0.25">
      <c r="T111" s="521"/>
      <c r="U111" s="521"/>
      <c r="V111" s="521"/>
      <c r="W111" s="521"/>
      <c r="X111" s="521"/>
      <c r="Y111" s="521"/>
      <c r="Z111" s="521"/>
      <c r="AA111" s="521"/>
      <c r="AB111" s="521"/>
      <c r="AC111" s="521"/>
      <c r="AD111" s="521"/>
      <c r="AE111" s="521"/>
      <c r="AF111" s="521"/>
      <c r="AG111" s="521"/>
      <c r="AH111" s="521"/>
      <c r="AL111" s="521"/>
      <c r="AM111" s="521"/>
      <c r="AN111" s="521"/>
      <c r="AO111" s="521"/>
      <c r="AP111" s="521"/>
      <c r="AQ111" s="521"/>
      <c r="AR111" s="521"/>
      <c r="AS111" s="521"/>
    </row>
    <row r="112" spans="20:45" x14ac:dyDescent="0.25">
      <c r="T112" s="521"/>
      <c r="U112" s="521"/>
      <c r="V112" s="521"/>
      <c r="W112" s="521"/>
      <c r="X112" s="521"/>
      <c r="Y112" s="521"/>
      <c r="Z112" s="521"/>
      <c r="AA112" s="521"/>
      <c r="AB112" s="521"/>
      <c r="AC112" s="521"/>
      <c r="AD112" s="521"/>
      <c r="AE112" s="521"/>
      <c r="AF112" s="521"/>
      <c r="AG112" s="521"/>
      <c r="AH112" s="521"/>
      <c r="AL112" s="521"/>
      <c r="AM112" s="521"/>
      <c r="AN112" s="521"/>
      <c r="AO112" s="521"/>
      <c r="AP112" s="521"/>
      <c r="AQ112" s="521"/>
      <c r="AR112" s="521"/>
      <c r="AS112" s="521"/>
    </row>
    <row r="113" spans="20:45" x14ac:dyDescent="0.25">
      <c r="T113" s="521"/>
      <c r="U113" s="521"/>
      <c r="V113" s="521"/>
      <c r="W113" s="521"/>
      <c r="X113" s="521"/>
      <c r="Y113" s="521"/>
      <c r="Z113" s="521"/>
      <c r="AA113" s="521"/>
      <c r="AB113" s="521"/>
      <c r="AC113" s="521"/>
      <c r="AD113" s="521"/>
      <c r="AE113" s="521"/>
      <c r="AF113" s="521"/>
      <c r="AG113" s="521"/>
      <c r="AH113" s="521"/>
      <c r="AL113" s="521"/>
      <c r="AM113" s="521"/>
      <c r="AN113" s="521"/>
      <c r="AO113" s="521"/>
      <c r="AP113" s="521"/>
      <c r="AQ113" s="521"/>
      <c r="AR113" s="521"/>
      <c r="AS113" s="521"/>
    </row>
    <row r="114" spans="20:45" x14ac:dyDescent="0.25">
      <c r="T114" s="521"/>
      <c r="U114" s="521"/>
      <c r="V114" s="521"/>
      <c r="W114" s="521"/>
      <c r="X114" s="521"/>
      <c r="Y114" s="521"/>
      <c r="Z114" s="521"/>
      <c r="AA114" s="521"/>
      <c r="AB114" s="521"/>
      <c r="AC114" s="521"/>
      <c r="AD114" s="521"/>
      <c r="AE114" s="521"/>
      <c r="AF114" s="521"/>
      <c r="AG114" s="521"/>
      <c r="AH114" s="521"/>
      <c r="AL114" s="521"/>
      <c r="AM114" s="521"/>
      <c r="AN114" s="521"/>
      <c r="AO114" s="521"/>
      <c r="AP114" s="521"/>
      <c r="AQ114" s="521"/>
      <c r="AR114" s="521"/>
      <c r="AS114" s="521"/>
    </row>
    <row r="115" spans="20:45" x14ac:dyDescent="0.25">
      <c r="T115" s="521"/>
      <c r="U115" s="521"/>
      <c r="V115" s="521"/>
      <c r="W115" s="521"/>
      <c r="X115" s="521"/>
      <c r="Y115" s="521"/>
      <c r="Z115" s="521"/>
      <c r="AA115" s="521"/>
      <c r="AB115" s="521"/>
      <c r="AC115" s="521"/>
      <c r="AD115" s="521"/>
      <c r="AE115" s="521"/>
      <c r="AF115" s="521"/>
      <c r="AG115" s="521"/>
      <c r="AH115" s="521"/>
      <c r="AL115" s="521"/>
      <c r="AM115" s="521"/>
      <c r="AN115" s="521"/>
      <c r="AO115" s="521"/>
      <c r="AP115" s="521"/>
      <c r="AQ115" s="521"/>
      <c r="AR115" s="521"/>
      <c r="AS115" s="521"/>
    </row>
    <row r="116" spans="20:45" x14ac:dyDescent="0.25">
      <c r="T116" s="521"/>
      <c r="U116" s="521"/>
      <c r="V116" s="521"/>
      <c r="W116" s="521"/>
      <c r="X116" s="521"/>
      <c r="Y116" s="521"/>
      <c r="Z116" s="521"/>
      <c r="AA116" s="521"/>
      <c r="AB116" s="521"/>
      <c r="AC116" s="521"/>
      <c r="AD116" s="521"/>
      <c r="AE116" s="521"/>
      <c r="AF116" s="521"/>
      <c r="AG116" s="521"/>
      <c r="AH116" s="521"/>
      <c r="AL116" s="521"/>
      <c r="AM116" s="521"/>
      <c r="AN116" s="521"/>
      <c r="AO116" s="521"/>
      <c r="AP116" s="521"/>
      <c r="AQ116" s="521"/>
      <c r="AR116" s="521"/>
      <c r="AS116" s="521"/>
    </row>
    <row r="117" spans="20:45" x14ac:dyDescent="0.25">
      <c r="T117" s="521"/>
      <c r="U117" s="521"/>
      <c r="V117" s="521"/>
      <c r="W117" s="521"/>
      <c r="X117" s="521"/>
      <c r="Y117" s="521"/>
      <c r="Z117" s="521"/>
      <c r="AA117" s="521"/>
      <c r="AB117" s="521"/>
      <c r="AC117" s="521"/>
      <c r="AD117" s="521"/>
      <c r="AE117" s="521"/>
      <c r="AF117" s="521"/>
      <c r="AG117" s="521"/>
      <c r="AH117" s="521"/>
      <c r="AL117" s="521"/>
      <c r="AM117" s="521"/>
      <c r="AN117" s="521"/>
      <c r="AO117" s="521"/>
      <c r="AP117" s="521"/>
      <c r="AQ117" s="521"/>
      <c r="AR117" s="521"/>
      <c r="AS117" s="521"/>
    </row>
    <row r="118" spans="20:45" x14ac:dyDescent="0.25">
      <c r="T118" s="521"/>
      <c r="U118" s="521"/>
      <c r="V118" s="521"/>
      <c r="W118" s="521"/>
      <c r="X118" s="521"/>
      <c r="Y118" s="521"/>
      <c r="Z118" s="521"/>
      <c r="AA118" s="521"/>
      <c r="AB118" s="521"/>
      <c r="AC118" s="521"/>
      <c r="AD118" s="521"/>
      <c r="AE118" s="521"/>
      <c r="AF118" s="521"/>
      <c r="AG118" s="521"/>
      <c r="AH118" s="521"/>
      <c r="AL118" s="521"/>
      <c r="AM118" s="521"/>
      <c r="AN118" s="521"/>
      <c r="AO118" s="521"/>
      <c r="AP118" s="521"/>
      <c r="AQ118" s="521"/>
      <c r="AR118" s="521"/>
      <c r="AS118" s="521"/>
    </row>
    <row r="119" spans="20:45" x14ac:dyDescent="0.25">
      <c r="T119" s="521"/>
      <c r="U119" s="521"/>
      <c r="V119" s="521"/>
      <c r="W119" s="521"/>
      <c r="X119" s="521"/>
      <c r="Y119" s="521"/>
      <c r="Z119" s="521"/>
      <c r="AA119" s="521"/>
      <c r="AB119" s="521"/>
      <c r="AC119" s="521"/>
      <c r="AD119" s="521"/>
      <c r="AE119" s="521"/>
      <c r="AF119" s="521"/>
      <c r="AG119" s="521"/>
      <c r="AH119" s="521"/>
      <c r="AL119" s="521"/>
      <c r="AM119" s="521"/>
      <c r="AN119" s="521"/>
      <c r="AO119" s="521"/>
      <c r="AP119" s="521"/>
      <c r="AQ119" s="521"/>
      <c r="AR119" s="521"/>
      <c r="AS119" s="521"/>
    </row>
    <row r="120" spans="20:45" x14ac:dyDescent="0.25">
      <c r="T120" s="521"/>
      <c r="U120" s="521"/>
      <c r="V120" s="521"/>
      <c r="W120" s="521"/>
      <c r="X120" s="521"/>
      <c r="Y120" s="521"/>
      <c r="Z120" s="521"/>
      <c r="AA120" s="521"/>
      <c r="AB120" s="521"/>
      <c r="AC120" s="521"/>
      <c r="AD120" s="521"/>
      <c r="AE120" s="521"/>
      <c r="AF120" s="521"/>
      <c r="AG120" s="521"/>
      <c r="AH120" s="521"/>
      <c r="AL120" s="521"/>
      <c r="AM120" s="521"/>
      <c r="AN120" s="521"/>
      <c r="AO120" s="521"/>
      <c r="AP120" s="521"/>
      <c r="AQ120" s="521"/>
      <c r="AR120" s="521"/>
      <c r="AS120" s="521"/>
    </row>
    <row r="121" spans="20:45" x14ac:dyDescent="0.25">
      <c r="T121" s="521"/>
      <c r="U121" s="521"/>
      <c r="V121" s="521"/>
      <c r="W121" s="521"/>
      <c r="X121" s="521"/>
      <c r="Y121" s="521"/>
      <c r="Z121" s="521"/>
      <c r="AA121" s="521"/>
      <c r="AB121" s="521"/>
      <c r="AC121" s="521"/>
      <c r="AD121" s="521"/>
      <c r="AE121" s="521"/>
      <c r="AF121" s="521"/>
      <c r="AG121" s="521"/>
      <c r="AH121" s="521"/>
      <c r="AL121" s="521"/>
      <c r="AM121" s="521"/>
      <c r="AN121" s="521"/>
      <c r="AO121" s="521"/>
      <c r="AP121" s="521"/>
      <c r="AQ121" s="521"/>
      <c r="AR121" s="521"/>
      <c r="AS121" s="521"/>
    </row>
    <row r="122" spans="20:45" x14ac:dyDescent="0.25">
      <c r="T122" s="521"/>
      <c r="U122" s="521"/>
      <c r="V122" s="521"/>
      <c r="W122" s="521"/>
      <c r="X122" s="521"/>
      <c r="Y122" s="521"/>
      <c r="Z122" s="521"/>
      <c r="AA122" s="521"/>
      <c r="AB122" s="521"/>
      <c r="AC122" s="521"/>
      <c r="AD122" s="521"/>
      <c r="AE122" s="521"/>
      <c r="AF122" s="521"/>
      <c r="AG122" s="521"/>
      <c r="AH122" s="521"/>
      <c r="AL122" s="521"/>
      <c r="AM122" s="521"/>
      <c r="AN122" s="521"/>
      <c r="AO122" s="521"/>
      <c r="AP122" s="521"/>
      <c r="AQ122" s="521"/>
      <c r="AR122" s="521"/>
      <c r="AS122" s="521"/>
    </row>
    <row r="123" spans="20:45" x14ac:dyDescent="0.25">
      <c r="T123" s="521"/>
      <c r="U123" s="521"/>
      <c r="V123" s="521"/>
      <c r="W123" s="521"/>
      <c r="X123" s="521"/>
      <c r="Y123" s="521"/>
      <c r="Z123" s="521"/>
      <c r="AA123" s="521"/>
      <c r="AB123" s="521"/>
      <c r="AC123" s="521"/>
      <c r="AD123" s="521"/>
      <c r="AE123" s="521"/>
      <c r="AF123" s="521"/>
      <c r="AG123" s="521"/>
      <c r="AH123" s="521"/>
      <c r="AL123" s="521"/>
      <c r="AM123" s="521"/>
      <c r="AN123" s="521"/>
      <c r="AO123" s="521"/>
      <c r="AP123" s="521"/>
      <c r="AQ123" s="521"/>
      <c r="AR123" s="521"/>
      <c r="AS123" s="521"/>
    </row>
    <row r="124" spans="20:45" x14ac:dyDescent="0.25">
      <c r="T124" s="521"/>
      <c r="U124" s="521"/>
      <c r="V124" s="521"/>
      <c r="W124" s="521"/>
      <c r="X124" s="521"/>
      <c r="Y124" s="521"/>
      <c r="Z124" s="521"/>
      <c r="AA124" s="521"/>
      <c r="AB124" s="521"/>
      <c r="AC124" s="521"/>
      <c r="AD124" s="521"/>
      <c r="AE124" s="521"/>
      <c r="AF124" s="521"/>
      <c r="AG124" s="521"/>
      <c r="AH124" s="521"/>
      <c r="AL124" s="521"/>
      <c r="AM124" s="521"/>
      <c r="AN124" s="521"/>
      <c r="AO124" s="521"/>
      <c r="AP124" s="521"/>
      <c r="AQ124" s="521"/>
      <c r="AR124" s="521"/>
      <c r="AS124" s="521"/>
    </row>
    <row r="125" spans="20:45" x14ac:dyDescent="0.25">
      <c r="T125" s="521"/>
      <c r="U125" s="521"/>
      <c r="V125" s="521"/>
      <c r="W125" s="521"/>
      <c r="X125" s="521"/>
      <c r="Y125" s="521"/>
      <c r="Z125" s="521"/>
      <c r="AA125" s="521"/>
      <c r="AB125" s="521"/>
      <c r="AC125" s="521"/>
      <c r="AD125" s="521"/>
      <c r="AE125" s="521"/>
      <c r="AF125" s="521"/>
      <c r="AG125" s="521"/>
      <c r="AH125" s="521"/>
      <c r="AL125" s="521"/>
      <c r="AM125" s="521"/>
      <c r="AN125" s="521"/>
      <c r="AO125" s="521"/>
      <c r="AP125" s="521"/>
      <c r="AQ125" s="521"/>
      <c r="AR125" s="521"/>
      <c r="AS125" s="521"/>
    </row>
    <row r="126" spans="20:45" x14ac:dyDescent="0.25">
      <c r="T126" s="521"/>
      <c r="U126" s="521"/>
      <c r="V126" s="521"/>
      <c r="W126" s="521"/>
      <c r="X126" s="521"/>
      <c r="Y126" s="521"/>
      <c r="Z126" s="521"/>
      <c r="AA126" s="521"/>
      <c r="AB126" s="521"/>
      <c r="AC126" s="521"/>
      <c r="AD126" s="521"/>
      <c r="AE126" s="521"/>
      <c r="AF126" s="521"/>
      <c r="AG126" s="521"/>
      <c r="AH126" s="521"/>
      <c r="AL126" s="521"/>
      <c r="AM126" s="521"/>
      <c r="AN126" s="521"/>
      <c r="AO126" s="521"/>
      <c r="AP126" s="521"/>
      <c r="AQ126" s="521"/>
      <c r="AR126" s="521"/>
      <c r="AS126" s="521"/>
    </row>
    <row r="127" spans="20:45" x14ac:dyDescent="0.25">
      <c r="T127" s="521"/>
      <c r="U127" s="521"/>
      <c r="V127" s="521"/>
      <c r="W127" s="521"/>
      <c r="X127" s="521"/>
      <c r="Y127" s="521"/>
      <c r="Z127" s="521"/>
      <c r="AA127" s="521"/>
      <c r="AB127" s="521"/>
      <c r="AC127" s="521"/>
      <c r="AD127" s="521"/>
      <c r="AE127" s="521"/>
      <c r="AF127" s="521"/>
      <c r="AG127" s="521"/>
      <c r="AH127" s="521"/>
      <c r="AL127" s="521"/>
      <c r="AM127" s="521"/>
      <c r="AN127" s="521"/>
      <c r="AO127" s="521"/>
      <c r="AP127" s="521"/>
      <c r="AQ127" s="521"/>
      <c r="AR127" s="521"/>
      <c r="AS127" s="521"/>
    </row>
    <row r="128" spans="20:45" x14ac:dyDescent="0.25">
      <c r="T128" s="521"/>
      <c r="U128" s="521"/>
      <c r="V128" s="521"/>
      <c r="W128" s="521"/>
      <c r="X128" s="521"/>
      <c r="Y128" s="521"/>
      <c r="Z128" s="521"/>
      <c r="AA128" s="521"/>
      <c r="AB128" s="521"/>
      <c r="AC128" s="521"/>
      <c r="AD128" s="521"/>
      <c r="AE128" s="521"/>
      <c r="AF128" s="521"/>
      <c r="AG128" s="521"/>
      <c r="AH128" s="521"/>
      <c r="AL128" s="521"/>
      <c r="AM128" s="521"/>
      <c r="AN128" s="521"/>
      <c r="AO128" s="521"/>
      <c r="AP128" s="521"/>
      <c r="AQ128" s="521"/>
      <c r="AR128" s="521"/>
      <c r="AS128" s="521"/>
    </row>
    <row r="129" spans="20:45" x14ac:dyDescent="0.25">
      <c r="T129" s="521"/>
      <c r="U129" s="521"/>
      <c r="V129" s="521"/>
      <c r="W129" s="521"/>
      <c r="X129" s="521"/>
      <c r="Y129" s="521"/>
      <c r="Z129" s="521"/>
      <c r="AA129" s="521"/>
      <c r="AB129" s="521"/>
      <c r="AC129" s="521"/>
      <c r="AD129" s="521"/>
      <c r="AE129" s="521"/>
      <c r="AF129" s="521"/>
      <c r="AG129" s="521"/>
      <c r="AH129" s="521"/>
      <c r="AL129" s="521"/>
      <c r="AM129" s="521"/>
      <c r="AN129" s="521"/>
      <c r="AO129" s="521"/>
      <c r="AP129" s="521"/>
      <c r="AQ129" s="521"/>
      <c r="AR129" s="521"/>
      <c r="AS129" s="521"/>
    </row>
    <row r="130" spans="20:45" x14ac:dyDescent="0.25">
      <c r="T130" s="521"/>
      <c r="U130" s="521"/>
      <c r="V130" s="521"/>
      <c r="W130" s="521"/>
      <c r="X130" s="521"/>
      <c r="Y130" s="521"/>
      <c r="Z130" s="521"/>
      <c r="AA130" s="521"/>
      <c r="AB130" s="521"/>
      <c r="AC130" s="521"/>
      <c r="AD130" s="521"/>
      <c r="AE130" s="521"/>
      <c r="AF130" s="521"/>
      <c r="AG130" s="521"/>
      <c r="AH130" s="521"/>
      <c r="AL130" s="521"/>
      <c r="AM130" s="521"/>
      <c r="AN130" s="521"/>
      <c r="AO130" s="521"/>
      <c r="AP130" s="521"/>
      <c r="AQ130" s="521"/>
      <c r="AR130" s="521"/>
      <c r="AS130" s="521"/>
    </row>
    <row r="131" spans="20:45" x14ac:dyDescent="0.25">
      <c r="T131" s="521"/>
      <c r="U131" s="521"/>
      <c r="V131" s="521"/>
      <c r="W131" s="521"/>
      <c r="X131" s="521"/>
      <c r="Y131" s="521"/>
      <c r="Z131" s="521"/>
      <c r="AA131" s="521"/>
      <c r="AB131" s="521"/>
      <c r="AC131" s="521"/>
      <c r="AD131" s="521"/>
      <c r="AE131" s="521"/>
      <c r="AF131" s="521"/>
      <c r="AG131" s="521"/>
      <c r="AH131" s="521"/>
      <c r="AL131" s="521"/>
      <c r="AM131" s="521"/>
      <c r="AN131" s="521"/>
      <c r="AO131" s="521"/>
      <c r="AP131" s="521"/>
      <c r="AQ131" s="521"/>
      <c r="AR131" s="521"/>
      <c r="AS131" s="521"/>
    </row>
    <row r="132" spans="20:45" x14ac:dyDescent="0.25">
      <c r="T132" s="521"/>
      <c r="U132" s="521"/>
      <c r="V132" s="521"/>
      <c r="W132" s="521"/>
      <c r="X132" s="521"/>
      <c r="Y132" s="521"/>
      <c r="Z132" s="521"/>
      <c r="AA132" s="521"/>
      <c r="AB132" s="521"/>
      <c r="AC132" s="521"/>
      <c r="AD132" s="521"/>
      <c r="AE132" s="521"/>
      <c r="AF132" s="521"/>
      <c r="AG132" s="521"/>
      <c r="AH132" s="521"/>
      <c r="AL132" s="521"/>
      <c r="AM132" s="521"/>
      <c r="AN132" s="521"/>
      <c r="AO132" s="521"/>
      <c r="AP132" s="521"/>
      <c r="AQ132" s="521"/>
      <c r="AR132" s="521"/>
      <c r="AS132" s="521"/>
    </row>
    <row r="133" spans="20:45" x14ac:dyDescent="0.25">
      <c r="T133" s="521"/>
      <c r="U133" s="521"/>
      <c r="V133" s="521"/>
      <c r="W133" s="521"/>
      <c r="X133" s="521"/>
      <c r="Y133" s="521"/>
      <c r="Z133" s="521"/>
      <c r="AA133" s="521"/>
      <c r="AB133" s="521"/>
      <c r="AC133" s="521"/>
      <c r="AD133" s="521"/>
      <c r="AE133" s="521"/>
      <c r="AF133" s="521"/>
      <c r="AG133" s="521"/>
      <c r="AH133" s="521"/>
      <c r="AL133" s="521"/>
      <c r="AM133" s="521"/>
      <c r="AN133" s="521"/>
      <c r="AO133" s="521"/>
      <c r="AP133" s="521"/>
      <c r="AQ133" s="521"/>
      <c r="AR133" s="521"/>
      <c r="AS133" s="521"/>
    </row>
    <row r="134" spans="20:45" x14ac:dyDescent="0.25">
      <c r="T134" s="521"/>
      <c r="U134" s="521"/>
      <c r="V134" s="521"/>
      <c r="W134" s="521"/>
      <c r="X134" s="521"/>
      <c r="Y134" s="521"/>
      <c r="Z134" s="521"/>
      <c r="AA134" s="521"/>
      <c r="AB134" s="521"/>
      <c r="AC134" s="521"/>
      <c r="AD134" s="521"/>
      <c r="AE134" s="521"/>
      <c r="AF134" s="521"/>
      <c r="AG134" s="521"/>
      <c r="AH134" s="521"/>
      <c r="AL134" s="521"/>
      <c r="AM134" s="521"/>
      <c r="AN134" s="521"/>
      <c r="AO134" s="521"/>
      <c r="AP134" s="521"/>
      <c r="AQ134" s="521"/>
      <c r="AR134" s="521"/>
      <c r="AS134" s="521"/>
    </row>
    <row r="135" spans="20:45" x14ac:dyDescent="0.25">
      <c r="T135" s="521"/>
      <c r="U135" s="521"/>
      <c r="V135" s="521"/>
      <c r="W135" s="521"/>
      <c r="X135" s="521"/>
      <c r="Y135" s="521"/>
      <c r="Z135" s="521"/>
      <c r="AA135" s="521"/>
      <c r="AB135" s="521"/>
      <c r="AC135" s="521"/>
      <c r="AD135" s="521"/>
      <c r="AE135" s="521"/>
      <c r="AF135" s="521"/>
      <c r="AG135" s="521"/>
      <c r="AH135" s="521"/>
      <c r="AL135" s="521"/>
      <c r="AM135" s="521"/>
      <c r="AN135" s="521"/>
      <c r="AO135" s="521"/>
      <c r="AP135" s="521"/>
      <c r="AQ135" s="521"/>
      <c r="AR135" s="521"/>
      <c r="AS135" s="521"/>
    </row>
    <row r="136" spans="20:45" x14ac:dyDescent="0.25">
      <c r="T136" s="521"/>
      <c r="U136" s="521"/>
      <c r="V136" s="521"/>
      <c r="W136" s="521"/>
      <c r="X136" s="521"/>
      <c r="Y136" s="521"/>
      <c r="Z136" s="521"/>
      <c r="AA136" s="521"/>
      <c r="AB136" s="521"/>
      <c r="AC136" s="521"/>
      <c r="AD136" s="521"/>
      <c r="AE136" s="521"/>
      <c r="AF136" s="521"/>
      <c r="AG136" s="521"/>
      <c r="AH136" s="521"/>
      <c r="AL136" s="521"/>
      <c r="AM136" s="521"/>
      <c r="AN136" s="521"/>
      <c r="AO136" s="521"/>
      <c r="AP136" s="521"/>
      <c r="AQ136" s="521"/>
      <c r="AR136" s="521"/>
      <c r="AS136" s="521"/>
    </row>
    <row r="137" spans="20:45" x14ac:dyDescent="0.25">
      <c r="T137" s="521"/>
      <c r="U137" s="521"/>
      <c r="V137" s="521"/>
      <c r="W137" s="521"/>
      <c r="X137" s="521"/>
      <c r="Y137" s="521"/>
      <c r="Z137" s="521"/>
      <c r="AA137" s="521"/>
      <c r="AB137" s="521"/>
      <c r="AC137" s="521"/>
      <c r="AD137" s="521"/>
      <c r="AE137" s="521"/>
      <c r="AF137" s="521"/>
      <c r="AG137" s="521"/>
      <c r="AH137" s="521"/>
      <c r="AL137" s="521"/>
      <c r="AM137" s="521"/>
      <c r="AN137" s="521"/>
      <c r="AO137" s="521"/>
      <c r="AP137" s="521"/>
      <c r="AQ137" s="521"/>
      <c r="AR137" s="521"/>
      <c r="AS137" s="521"/>
    </row>
    <row r="138" spans="20:45" x14ac:dyDescent="0.25">
      <c r="T138" s="521"/>
      <c r="U138" s="521"/>
      <c r="V138" s="521"/>
      <c r="W138" s="521"/>
      <c r="X138" s="521"/>
      <c r="Y138" s="521"/>
      <c r="Z138" s="521"/>
      <c r="AA138" s="521"/>
      <c r="AB138" s="521"/>
      <c r="AC138" s="521"/>
      <c r="AD138" s="521"/>
      <c r="AE138" s="521"/>
      <c r="AF138" s="521"/>
      <c r="AG138" s="521"/>
      <c r="AH138" s="521"/>
      <c r="AL138" s="521"/>
      <c r="AM138" s="521"/>
      <c r="AN138" s="521"/>
      <c r="AO138" s="521"/>
      <c r="AP138" s="521"/>
      <c r="AQ138" s="521"/>
      <c r="AR138" s="521"/>
      <c r="AS138" s="521"/>
    </row>
    <row r="139" spans="20:45" x14ac:dyDescent="0.25">
      <c r="T139" s="521"/>
      <c r="U139" s="521"/>
      <c r="V139" s="521"/>
      <c r="W139" s="521"/>
      <c r="X139" s="521"/>
      <c r="Y139" s="521"/>
      <c r="Z139" s="521"/>
      <c r="AA139" s="521"/>
      <c r="AB139" s="521"/>
      <c r="AC139" s="521"/>
      <c r="AD139" s="521"/>
      <c r="AE139" s="521"/>
      <c r="AF139" s="521"/>
      <c r="AG139" s="521"/>
      <c r="AH139" s="521"/>
      <c r="AL139" s="521"/>
      <c r="AM139" s="521"/>
      <c r="AN139" s="521"/>
      <c r="AO139" s="521"/>
      <c r="AP139" s="521"/>
      <c r="AQ139" s="521"/>
      <c r="AR139" s="521"/>
      <c r="AS139" s="521"/>
    </row>
    <row r="140" spans="20:45" x14ac:dyDescent="0.25">
      <c r="T140" s="521"/>
      <c r="U140" s="521"/>
      <c r="V140" s="521"/>
      <c r="W140" s="521"/>
      <c r="X140" s="521"/>
      <c r="Y140" s="521"/>
      <c r="Z140" s="521"/>
      <c r="AA140" s="521"/>
      <c r="AB140" s="521"/>
      <c r="AC140" s="521"/>
      <c r="AD140" s="521"/>
      <c r="AE140" s="521"/>
      <c r="AF140" s="521"/>
      <c r="AG140" s="521"/>
      <c r="AH140" s="521"/>
      <c r="AL140" s="521"/>
      <c r="AM140" s="521"/>
      <c r="AN140" s="521"/>
      <c r="AO140" s="521"/>
      <c r="AP140" s="521"/>
      <c r="AQ140" s="521"/>
      <c r="AR140" s="521"/>
      <c r="AS140" s="521"/>
    </row>
  </sheetData>
  <mergeCells count="1">
    <mergeCell ref="A4:C4"/>
  </mergeCells>
  <conditionalFormatting sqref="B22 B24 B26 B28 B30 B32 B34 B36 B38 B40 B42 B44 B46 B48 B50 B52">
    <cfRule type="cellIs" dxfId="265" priority="7" stopIfTrue="1" operator="equal">
      <formula>"QA"</formula>
    </cfRule>
    <cfRule type="cellIs" dxfId="264" priority="8" stopIfTrue="1" operator="equal">
      <formula>"DA"</formula>
    </cfRule>
  </conditionalFormatting>
  <conditionalFormatting sqref="E7 E21">
    <cfRule type="expression" dxfId="263" priority="5" stopIfTrue="1">
      <formula>$E7&lt;5</formula>
    </cfRule>
  </conditionalFormatting>
  <conditionalFormatting sqref="E22 E24 E26 E28 E30 E32 E34 E36 E38 E40 E42 E44 E46 E48 E50 E52">
    <cfRule type="expression" dxfId="262" priority="13" stopIfTrue="1">
      <formula>AND($E22&lt;9,$C22&gt;0)</formula>
    </cfRule>
  </conditionalFormatting>
  <conditionalFormatting sqref="F7 F9 F11 F13 F15 F17 F19 F21:F22">
    <cfRule type="cellIs" dxfId="261" priority="4" stopIfTrue="1" operator="equal">
      <formula>"Bye"</formula>
    </cfRule>
  </conditionalFormatting>
  <conditionalFormatting sqref="F24 F26 F28 F30 F32 F34 F36 F38 F40 F42 F44 F46 F48 F50">
    <cfRule type="cellIs" dxfId="260" priority="11" stopIfTrue="1" operator="equal">
      <formula>"Bye"</formula>
    </cfRule>
  </conditionalFormatting>
  <conditionalFormatting sqref="F24:I24 F26:I26 F28:I28 F30:I30 F32:I32 F34:I34 F36:I36 F38:I38 F40:I40 F42:I42 F44:I44 F46:I46 F48:I48 F50:I50 F22:I22">
    <cfRule type="expression" dxfId="259" priority="12" stopIfTrue="1">
      <formula>AND($E22&lt;9,$C22&gt;0)</formula>
    </cfRule>
  </conditionalFormatting>
  <conditionalFormatting sqref="H7 H9 H11 H13 H15 H17 H19 H21">
    <cfRule type="expression" dxfId="258" priority="17" stopIfTrue="1">
      <formula>AND($E7&lt;9,$C7&gt;0)</formula>
    </cfRule>
  </conditionalFormatting>
  <conditionalFormatting sqref="I8 K10 I12 M14 I16 K18 I20 I23 K25 I27 M29 I31 K33 I35 I39 K41 I43 M45 I47 K49 I51">
    <cfRule type="expression" dxfId="257" priority="14" stopIfTrue="1">
      <formula>AND($O$1="CU",I8="Umpire")</formula>
    </cfRule>
    <cfRule type="expression" dxfId="256" priority="15" stopIfTrue="1">
      <formula>AND($O$1="CU",I8&lt;&gt;"Umpire",J8&lt;&gt;"")</formula>
    </cfRule>
    <cfRule type="expression" dxfId="255" priority="16" stopIfTrue="1">
      <formula>AND($O$1="CU",I8&lt;&gt;"Umpire")</formula>
    </cfRule>
  </conditionalFormatting>
  <conditionalFormatting sqref="J8 L10 J12 N14 J16 L18 J20 R62">
    <cfRule type="expression" dxfId="254" priority="6" stopIfTrue="1">
      <formula>$O$1="CU"</formula>
    </cfRule>
  </conditionalFormatting>
  <conditionalFormatting sqref="K8 M10 K12 O14 K16 M18 K20 K23 M25 K27 O29 K31 M33 K35 K39 M41 K43 O45 K47 M49 K51">
    <cfRule type="expression" dxfId="253" priority="9" stopIfTrue="1">
      <formula>J8="as"</formula>
    </cfRule>
    <cfRule type="expression" dxfId="252" priority="10" stopIfTrue="1">
      <formula>J8="bs"</formula>
    </cfRule>
  </conditionalFormatting>
  <conditionalFormatting sqref="O16">
    <cfRule type="expression" dxfId="251" priority="1" stopIfTrue="1">
      <formula>AND($O$1="CU",O16="Umpire")</formula>
    </cfRule>
    <cfRule type="expression" dxfId="250" priority="2" stopIfTrue="1">
      <formula>AND($O$1="CU",O16&lt;&gt;"Umpire",P16&lt;&gt;"")</formula>
    </cfRule>
    <cfRule type="expression" dxfId="249" priority="3" stopIfTrue="1">
      <formula>AND($O$1="CU",O16&lt;&gt;"Umpire")</formula>
    </cfRule>
  </conditionalFormatting>
  <dataValidations count="1">
    <dataValidation type="list" allowBlank="1" showInputMessage="1" sqref="I23 I39 I27 I35 I43 I31 I51 I47 K49 K41 M45 K33 K25 M29 I16 K18 K10 I20 I12 I8 M14 O16" xr:uid="{1391CF11-F6C1-4941-9552-E040F67EA9A5}">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2465"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2466"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DC2B0-1FE0-48F6-859B-1AE16D7CC755}">
  <dimension ref="A1:P176"/>
  <sheetViews>
    <sheetView tabSelected="1" workbookViewId="0">
      <selection sqref="A1:G1"/>
    </sheetView>
  </sheetViews>
  <sheetFormatPr defaultRowHeight="14.4" x14ac:dyDescent="0.3"/>
  <cols>
    <col min="1" max="2" width="5.6640625" style="752" customWidth="1"/>
    <col min="3" max="3" width="4.33203125" style="752" customWidth="1"/>
    <col min="4" max="4" width="4.33203125" style="743" customWidth="1"/>
    <col min="5" max="6" width="24.6640625" style="742" customWidth="1"/>
    <col min="7" max="7" width="11.6640625" style="742" customWidth="1"/>
    <col min="8" max="16384" width="8.88671875" style="739"/>
  </cols>
  <sheetData>
    <row r="1" spans="1:7" ht="25.8" x14ac:dyDescent="0.3">
      <c r="A1" s="757" t="s">
        <v>489</v>
      </c>
      <c r="B1" s="757"/>
      <c r="C1" s="757"/>
      <c r="D1" s="757"/>
      <c r="E1" s="757"/>
      <c r="F1" s="757"/>
      <c r="G1" s="757"/>
    </row>
    <row r="2" spans="1:7" ht="46.5" customHeight="1" x14ac:dyDescent="0.3">
      <c r="A2" s="758" t="s">
        <v>232</v>
      </c>
      <c r="B2" s="758"/>
      <c r="C2" s="758"/>
      <c r="D2" s="758"/>
      <c r="E2" s="758"/>
      <c r="F2" s="758"/>
      <c r="G2" s="758"/>
    </row>
    <row r="3" spans="1:7" ht="21" x14ac:dyDescent="0.3">
      <c r="A3" s="759"/>
      <c r="B3" s="759"/>
      <c r="C3" s="759"/>
      <c r="D3" s="759"/>
      <c r="E3" s="759"/>
      <c r="F3" s="759"/>
      <c r="G3" s="759"/>
    </row>
    <row r="4" spans="1:7" ht="66.599999999999994" x14ac:dyDescent="0.3">
      <c r="A4" s="740" t="s">
        <v>490</v>
      </c>
      <c r="B4" s="740" t="s">
        <v>491</v>
      </c>
      <c r="C4" s="740" t="s">
        <v>492</v>
      </c>
      <c r="D4" s="741" t="s">
        <v>493</v>
      </c>
      <c r="G4" s="743" t="s">
        <v>494</v>
      </c>
    </row>
    <row r="5" spans="1:7" ht="22.5" customHeight="1" x14ac:dyDescent="0.3">
      <c r="A5" s="744" t="s">
        <v>495</v>
      </c>
      <c r="B5" s="745" t="s">
        <v>496</v>
      </c>
      <c r="C5" s="744"/>
      <c r="D5" s="746" t="s">
        <v>7</v>
      </c>
      <c r="E5" s="747" t="s">
        <v>497</v>
      </c>
      <c r="F5" s="748" t="s">
        <v>498</v>
      </c>
      <c r="G5" s="749"/>
    </row>
    <row r="6" spans="1:7" ht="22.5" customHeight="1" x14ac:dyDescent="0.3">
      <c r="A6" s="744"/>
      <c r="B6" s="745" t="s">
        <v>496</v>
      </c>
      <c r="C6" s="744"/>
      <c r="D6" s="746" t="s">
        <v>8</v>
      </c>
      <c r="E6" s="750" t="s">
        <v>499</v>
      </c>
      <c r="F6" s="751" t="s">
        <v>500</v>
      </c>
      <c r="G6" s="749"/>
    </row>
    <row r="7" spans="1:7" ht="22.5" customHeight="1" x14ac:dyDescent="0.3">
      <c r="A7" s="744"/>
      <c r="B7" s="745" t="s">
        <v>501</v>
      </c>
      <c r="C7" s="744"/>
      <c r="D7" s="746" t="s">
        <v>9</v>
      </c>
      <c r="E7" s="750" t="s">
        <v>502</v>
      </c>
      <c r="F7" s="751" t="s">
        <v>503</v>
      </c>
      <c r="G7" s="749"/>
    </row>
    <row r="8" spans="1:7" ht="22.5" customHeight="1" x14ac:dyDescent="0.3">
      <c r="A8" s="744"/>
      <c r="B8" s="745" t="s">
        <v>501</v>
      </c>
      <c r="C8" s="744"/>
      <c r="D8" s="746" t="s">
        <v>10</v>
      </c>
      <c r="E8" s="750" t="s">
        <v>504</v>
      </c>
      <c r="F8" s="751" t="s">
        <v>505</v>
      </c>
      <c r="G8" s="749"/>
    </row>
    <row r="9" spans="1:7" ht="22.5" customHeight="1" x14ac:dyDescent="0.3">
      <c r="A9" s="744"/>
      <c r="B9" s="745" t="s">
        <v>506</v>
      </c>
      <c r="C9" s="744"/>
      <c r="D9" s="746" t="s">
        <v>11</v>
      </c>
      <c r="E9" s="750" t="s">
        <v>507</v>
      </c>
      <c r="F9" s="751" t="s">
        <v>508</v>
      </c>
      <c r="G9" s="749"/>
    </row>
    <row r="10" spans="1:7" ht="22.5" customHeight="1" x14ac:dyDescent="0.3">
      <c r="A10" s="744"/>
      <c r="B10" s="745" t="s">
        <v>506</v>
      </c>
      <c r="C10" s="744"/>
      <c r="D10" s="746" t="s">
        <v>12</v>
      </c>
      <c r="E10" s="750" t="s">
        <v>509</v>
      </c>
      <c r="F10" s="751" t="s">
        <v>510</v>
      </c>
      <c r="G10" s="749"/>
    </row>
    <row r="11" spans="1:7" ht="22.5" customHeight="1" x14ac:dyDescent="0.3">
      <c r="A11" s="744"/>
      <c r="B11" s="745" t="s">
        <v>506</v>
      </c>
      <c r="C11" s="744"/>
      <c r="D11" s="746" t="s">
        <v>13</v>
      </c>
      <c r="E11" s="748" t="s">
        <v>511</v>
      </c>
      <c r="F11" s="747" t="s">
        <v>512</v>
      </c>
      <c r="G11" s="749"/>
    </row>
    <row r="12" spans="1:7" ht="22.5" customHeight="1" x14ac:dyDescent="0.3">
      <c r="A12" s="744"/>
      <c r="B12" s="745" t="s">
        <v>513</v>
      </c>
      <c r="C12" s="744"/>
      <c r="D12" s="746" t="s">
        <v>14</v>
      </c>
      <c r="E12" s="747" t="s">
        <v>514</v>
      </c>
      <c r="F12" s="748" t="s">
        <v>515</v>
      </c>
      <c r="G12" s="749"/>
    </row>
    <row r="13" spans="1:7" ht="22.5" customHeight="1" x14ac:dyDescent="0.3">
      <c r="A13" s="744"/>
      <c r="B13" s="745" t="s">
        <v>516</v>
      </c>
      <c r="C13" s="744"/>
      <c r="D13" s="746" t="s">
        <v>15</v>
      </c>
      <c r="E13" s="749" t="s">
        <v>517</v>
      </c>
      <c r="F13" s="749" t="s">
        <v>518</v>
      </c>
      <c r="G13" s="746"/>
    </row>
    <row r="14" spans="1:7" ht="22.5" customHeight="1" x14ac:dyDescent="0.3">
      <c r="A14" s="744"/>
      <c r="B14" s="745" t="s">
        <v>516</v>
      </c>
      <c r="C14" s="744"/>
      <c r="D14" s="746" t="s">
        <v>16</v>
      </c>
      <c r="E14" s="749" t="s">
        <v>519</v>
      </c>
      <c r="F14" s="749" t="s">
        <v>520</v>
      </c>
      <c r="G14" s="746"/>
    </row>
    <row r="15" spans="1:7" ht="22.5" customHeight="1" x14ac:dyDescent="0.3">
      <c r="A15" s="744"/>
      <c r="B15" s="745"/>
      <c r="C15" s="744"/>
      <c r="D15" s="746"/>
      <c r="E15" s="748"/>
      <c r="F15" s="747"/>
      <c r="G15" s="749"/>
    </row>
    <row r="16" spans="1:7" ht="22.5" customHeight="1" x14ac:dyDescent="0.3">
      <c r="A16" s="744" t="s">
        <v>521</v>
      </c>
      <c r="B16" s="745" t="s">
        <v>513</v>
      </c>
      <c r="C16" s="744"/>
      <c r="D16" s="746" t="s">
        <v>7</v>
      </c>
      <c r="E16" s="747" t="s">
        <v>522</v>
      </c>
      <c r="F16" s="748" t="s">
        <v>523</v>
      </c>
      <c r="G16" s="749"/>
    </row>
    <row r="17" spans="1:16" ht="22.5" customHeight="1" x14ac:dyDescent="0.3">
      <c r="A17" s="744"/>
      <c r="B17" s="745" t="s">
        <v>513</v>
      </c>
      <c r="C17" s="744"/>
      <c r="D17" s="746" t="s">
        <v>8</v>
      </c>
      <c r="E17" s="748" t="s">
        <v>524</v>
      </c>
      <c r="F17" s="747" t="s">
        <v>525</v>
      </c>
      <c r="G17" s="749"/>
    </row>
    <row r="18" spans="1:16" ht="22.5" customHeight="1" x14ac:dyDescent="0.3">
      <c r="A18" s="744"/>
      <c r="B18" s="745" t="s">
        <v>513</v>
      </c>
      <c r="C18" s="744"/>
      <c r="D18" s="746" t="s">
        <v>9</v>
      </c>
      <c r="E18" s="748" t="s">
        <v>526</v>
      </c>
      <c r="F18" s="747" t="s">
        <v>527</v>
      </c>
      <c r="G18" s="749"/>
    </row>
    <row r="19" spans="1:16" ht="22.5" customHeight="1" x14ac:dyDescent="0.3">
      <c r="A19" s="744"/>
      <c r="B19" s="745" t="s">
        <v>513</v>
      </c>
      <c r="C19" s="744"/>
      <c r="D19" s="746" t="s">
        <v>10</v>
      </c>
      <c r="E19" s="748" t="s">
        <v>528</v>
      </c>
      <c r="F19" s="747" t="s">
        <v>529</v>
      </c>
      <c r="G19" s="749"/>
    </row>
    <row r="20" spans="1:16" ht="22.5" customHeight="1" x14ac:dyDescent="0.3">
      <c r="A20" s="744"/>
      <c r="B20" s="745" t="s">
        <v>513</v>
      </c>
      <c r="C20" s="744"/>
      <c r="D20" s="746" t="s">
        <v>11</v>
      </c>
      <c r="E20" s="747" t="s">
        <v>530</v>
      </c>
      <c r="F20" s="748" t="s">
        <v>531</v>
      </c>
      <c r="G20" s="749"/>
      <c r="K20" s="752"/>
      <c r="L20" s="753"/>
      <c r="M20" s="752"/>
      <c r="N20" s="743"/>
      <c r="O20" s="754"/>
      <c r="P20" s="754"/>
    </row>
    <row r="21" spans="1:16" ht="22.5" customHeight="1" x14ac:dyDescent="0.3">
      <c r="A21" s="744"/>
      <c r="B21" s="745" t="s">
        <v>513</v>
      </c>
      <c r="C21" s="744"/>
      <c r="D21" s="746" t="s">
        <v>12</v>
      </c>
      <c r="E21" s="751" t="s">
        <v>532</v>
      </c>
      <c r="F21" s="750" t="s">
        <v>533</v>
      </c>
      <c r="G21" s="749"/>
      <c r="I21" s="755"/>
    </row>
    <row r="22" spans="1:16" ht="22.5" customHeight="1" x14ac:dyDescent="0.3">
      <c r="A22" s="744"/>
      <c r="B22" s="745" t="s">
        <v>513</v>
      </c>
      <c r="C22" s="744"/>
      <c r="D22" s="746" t="s">
        <v>13</v>
      </c>
      <c r="E22" s="750" t="s">
        <v>534</v>
      </c>
      <c r="F22" s="751" t="s">
        <v>535</v>
      </c>
      <c r="G22" s="749"/>
    </row>
    <row r="23" spans="1:16" ht="22.5" customHeight="1" x14ac:dyDescent="0.3">
      <c r="A23" s="744"/>
      <c r="B23" s="745" t="s">
        <v>536</v>
      </c>
      <c r="C23" s="744"/>
      <c r="D23" s="746" t="s">
        <v>14</v>
      </c>
      <c r="E23" s="748" t="s">
        <v>537</v>
      </c>
      <c r="F23" s="748" t="s">
        <v>538</v>
      </c>
      <c r="G23" s="749"/>
      <c r="J23" s="754"/>
      <c r="K23" s="752"/>
      <c r="L23" s="753"/>
      <c r="M23" s="752"/>
      <c r="N23" s="743"/>
      <c r="O23" s="754"/>
      <c r="P23" s="754"/>
    </row>
    <row r="24" spans="1:16" ht="22.5" customHeight="1" x14ac:dyDescent="0.3">
      <c r="A24" s="744"/>
      <c r="B24" s="745" t="s">
        <v>536</v>
      </c>
      <c r="C24" s="744"/>
      <c r="D24" s="746" t="s">
        <v>15</v>
      </c>
      <c r="E24" s="749" t="s">
        <v>539</v>
      </c>
      <c r="F24" s="749" t="s">
        <v>540</v>
      </c>
      <c r="G24" s="749"/>
      <c r="J24" s="754"/>
      <c r="K24" s="752"/>
      <c r="L24" s="753"/>
      <c r="M24" s="752"/>
      <c r="N24" s="743"/>
      <c r="O24" s="754"/>
      <c r="P24" s="754"/>
    </row>
    <row r="25" spans="1:16" ht="22.5" customHeight="1" x14ac:dyDescent="0.3">
      <c r="A25" s="744"/>
      <c r="B25" s="745" t="s">
        <v>536</v>
      </c>
      <c r="C25" s="744"/>
      <c r="D25" s="746" t="s">
        <v>16</v>
      </c>
      <c r="E25" s="749" t="s">
        <v>541</v>
      </c>
      <c r="F25" s="749" t="s">
        <v>542</v>
      </c>
      <c r="G25" s="749"/>
      <c r="J25" s="754"/>
      <c r="K25" s="752"/>
      <c r="L25" s="753"/>
      <c r="M25" s="752"/>
      <c r="N25" s="743"/>
      <c r="O25" s="754"/>
      <c r="P25" s="754"/>
    </row>
    <row r="26" spans="1:16" ht="22.5" customHeight="1" x14ac:dyDescent="0.3">
      <c r="A26" s="744" t="s">
        <v>543</v>
      </c>
      <c r="B26" s="745"/>
      <c r="C26" s="744"/>
      <c r="D26" s="746"/>
      <c r="E26" s="751"/>
      <c r="F26" s="747"/>
      <c r="G26" s="749"/>
      <c r="K26" s="752"/>
      <c r="L26" s="753"/>
      <c r="M26" s="752"/>
      <c r="N26" s="743"/>
      <c r="O26" s="755"/>
      <c r="P26" s="755"/>
    </row>
    <row r="27" spans="1:16" ht="22.5" customHeight="1" x14ac:dyDescent="0.3">
      <c r="A27" s="744"/>
      <c r="B27" s="745" t="s">
        <v>506</v>
      </c>
      <c r="C27" s="744"/>
      <c r="D27" s="746" t="s">
        <v>7</v>
      </c>
      <c r="E27" s="747" t="s">
        <v>508</v>
      </c>
      <c r="F27" s="748" t="s">
        <v>544</v>
      </c>
      <c r="G27" s="749"/>
      <c r="K27" s="752"/>
      <c r="L27" s="753"/>
      <c r="M27" s="752"/>
      <c r="N27" s="743"/>
      <c r="O27" s="755"/>
      <c r="P27" s="755"/>
    </row>
    <row r="28" spans="1:16" ht="22.5" customHeight="1" x14ac:dyDescent="0.3">
      <c r="A28" s="744"/>
      <c r="B28" s="745" t="s">
        <v>506</v>
      </c>
      <c r="C28" s="744"/>
      <c r="D28" s="746" t="s">
        <v>8</v>
      </c>
      <c r="E28" s="749" t="s">
        <v>510</v>
      </c>
      <c r="F28" s="747" t="s">
        <v>511</v>
      </c>
      <c r="G28" s="749"/>
    </row>
    <row r="29" spans="1:16" ht="22.5" customHeight="1" x14ac:dyDescent="0.3">
      <c r="A29" s="744"/>
      <c r="B29" s="745" t="s">
        <v>506</v>
      </c>
      <c r="C29" s="744"/>
      <c r="D29" s="746" t="s">
        <v>9</v>
      </c>
      <c r="E29" s="748" t="s">
        <v>512</v>
      </c>
      <c r="F29" s="747" t="s">
        <v>509</v>
      </c>
      <c r="G29" s="749"/>
      <c r="K29" s="752"/>
      <c r="L29" s="753"/>
      <c r="M29" s="752"/>
      <c r="N29" s="743"/>
      <c r="O29" s="754"/>
      <c r="P29" s="754"/>
    </row>
    <row r="30" spans="1:16" ht="22.5" customHeight="1" x14ac:dyDescent="0.3">
      <c r="A30" s="744"/>
      <c r="B30" s="745" t="s">
        <v>496</v>
      </c>
      <c r="C30" s="744"/>
      <c r="D30" s="746" t="s">
        <v>10</v>
      </c>
      <c r="E30" s="748" t="s">
        <v>498</v>
      </c>
      <c r="F30" s="747" t="s">
        <v>545</v>
      </c>
      <c r="G30" s="749"/>
      <c r="M30" s="743"/>
      <c r="N30" s="742"/>
      <c r="O30" s="742"/>
    </row>
    <row r="31" spans="1:16" ht="22.5" customHeight="1" x14ac:dyDescent="0.3">
      <c r="A31" s="744"/>
      <c r="B31" s="745" t="s">
        <v>496</v>
      </c>
      <c r="C31" s="744"/>
      <c r="D31" s="746" t="s">
        <v>11</v>
      </c>
      <c r="E31" s="749" t="s">
        <v>500</v>
      </c>
      <c r="F31" s="756" t="s">
        <v>546</v>
      </c>
      <c r="G31" s="749"/>
    </row>
    <row r="32" spans="1:16" ht="22.5" customHeight="1" x14ac:dyDescent="0.3">
      <c r="A32" s="744"/>
      <c r="B32" s="745" t="s">
        <v>501</v>
      </c>
      <c r="C32" s="744"/>
      <c r="D32" s="746" t="s">
        <v>12</v>
      </c>
      <c r="E32" s="747" t="s">
        <v>505</v>
      </c>
      <c r="F32" s="748" t="s">
        <v>502</v>
      </c>
      <c r="G32" s="749"/>
    </row>
    <row r="33" spans="1:7" ht="22.5" customHeight="1" x14ac:dyDescent="0.3">
      <c r="A33" s="744"/>
      <c r="B33" s="745" t="s">
        <v>501</v>
      </c>
      <c r="C33" s="744"/>
      <c r="D33" s="746" t="s">
        <v>13</v>
      </c>
      <c r="E33" s="749" t="s">
        <v>503</v>
      </c>
      <c r="F33" s="756" t="s">
        <v>504</v>
      </c>
      <c r="G33" s="749"/>
    </row>
    <row r="34" spans="1:7" ht="22.5" customHeight="1" x14ac:dyDescent="0.3">
      <c r="A34" s="744"/>
      <c r="B34" s="745" t="s">
        <v>547</v>
      </c>
      <c r="C34" s="744"/>
      <c r="D34" s="746" t="s">
        <v>14</v>
      </c>
      <c r="E34" s="756" t="s">
        <v>548</v>
      </c>
      <c r="F34" s="749" t="s">
        <v>549</v>
      </c>
      <c r="G34" s="749"/>
    </row>
    <row r="35" spans="1:7" ht="22.5" customHeight="1" x14ac:dyDescent="0.3">
      <c r="A35" s="744"/>
      <c r="B35" s="745" t="s">
        <v>550</v>
      </c>
      <c r="C35" s="744"/>
      <c r="D35" s="746" t="s">
        <v>15</v>
      </c>
      <c r="E35" s="749" t="s">
        <v>518</v>
      </c>
      <c r="F35" s="749" t="s">
        <v>519</v>
      </c>
      <c r="G35" s="749"/>
    </row>
    <row r="36" spans="1:7" ht="22.5" customHeight="1" x14ac:dyDescent="0.3">
      <c r="A36" s="744"/>
      <c r="B36" s="745" t="s">
        <v>550</v>
      </c>
      <c r="C36" s="744"/>
      <c r="D36" s="746" t="s">
        <v>16</v>
      </c>
      <c r="E36" s="749" t="s">
        <v>551</v>
      </c>
      <c r="F36" s="749" t="s">
        <v>517</v>
      </c>
      <c r="G36" s="749"/>
    </row>
    <row r="37" spans="1:7" ht="22.5" customHeight="1" x14ac:dyDescent="0.3">
      <c r="A37" s="744"/>
      <c r="B37" s="745"/>
      <c r="C37" s="744"/>
      <c r="D37" s="746"/>
      <c r="E37" s="756"/>
      <c r="F37" s="749"/>
      <c r="G37" s="749"/>
    </row>
    <row r="38" spans="1:7" ht="22.5" customHeight="1" x14ac:dyDescent="0.3">
      <c r="A38" s="744" t="s">
        <v>552</v>
      </c>
      <c r="B38" s="745" t="s">
        <v>547</v>
      </c>
      <c r="C38" s="744"/>
      <c r="D38" s="746" t="s">
        <v>7</v>
      </c>
      <c r="E38" s="749" t="s">
        <v>553</v>
      </c>
      <c r="F38" s="756" t="s">
        <v>554</v>
      </c>
      <c r="G38" s="749"/>
    </row>
    <row r="39" spans="1:7" ht="22.5" customHeight="1" x14ac:dyDescent="0.3">
      <c r="A39" s="744"/>
      <c r="B39" s="745" t="s">
        <v>547</v>
      </c>
      <c r="C39" s="744"/>
      <c r="D39" s="746" t="s">
        <v>8</v>
      </c>
      <c r="E39" s="756" t="s">
        <v>555</v>
      </c>
      <c r="F39" s="749" t="s">
        <v>556</v>
      </c>
      <c r="G39" s="749"/>
    </row>
    <row r="40" spans="1:7" ht="22.5" customHeight="1" x14ac:dyDescent="0.3">
      <c r="A40" s="744"/>
      <c r="B40" s="745" t="s">
        <v>513</v>
      </c>
      <c r="C40" s="744"/>
      <c r="D40" s="746" t="s">
        <v>9</v>
      </c>
      <c r="E40" s="749" t="s">
        <v>557</v>
      </c>
      <c r="F40" s="756" t="s">
        <v>558</v>
      </c>
      <c r="G40" s="749"/>
    </row>
    <row r="41" spans="1:7" ht="22.5" customHeight="1" x14ac:dyDescent="0.3">
      <c r="A41" s="744"/>
      <c r="B41" s="745" t="s">
        <v>513</v>
      </c>
      <c r="C41" s="744"/>
      <c r="D41" s="746" t="s">
        <v>10</v>
      </c>
      <c r="E41" s="749" t="s">
        <v>559</v>
      </c>
      <c r="F41" s="749" t="s">
        <v>560</v>
      </c>
      <c r="G41" s="749"/>
    </row>
    <row r="42" spans="1:7" ht="22.5" customHeight="1" x14ac:dyDescent="0.3">
      <c r="A42" s="744"/>
      <c r="B42" s="745" t="s">
        <v>513</v>
      </c>
      <c r="C42" s="744"/>
      <c r="D42" s="746" t="s">
        <v>11</v>
      </c>
      <c r="E42" s="749" t="s">
        <v>561</v>
      </c>
      <c r="F42" s="749" t="s">
        <v>562</v>
      </c>
      <c r="G42" s="749"/>
    </row>
    <row r="43" spans="1:7" ht="22.5" customHeight="1" x14ac:dyDescent="0.3">
      <c r="A43" s="744"/>
      <c r="B43" s="745" t="s">
        <v>513</v>
      </c>
      <c r="C43" s="744"/>
      <c r="D43" s="746" t="s">
        <v>12</v>
      </c>
      <c r="E43" s="749" t="s">
        <v>563</v>
      </c>
      <c r="F43" s="749" t="s">
        <v>564</v>
      </c>
      <c r="G43" s="749"/>
    </row>
    <row r="44" spans="1:7" ht="22.5" customHeight="1" x14ac:dyDescent="0.3">
      <c r="A44" s="744"/>
      <c r="B44" s="745" t="s">
        <v>513</v>
      </c>
      <c r="C44" s="744"/>
      <c r="D44" s="746" t="s">
        <v>13</v>
      </c>
      <c r="E44" s="749" t="s">
        <v>565</v>
      </c>
      <c r="F44" s="749" t="s">
        <v>566</v>
      </c>
      <c r="G44" s="749"/>
    </row>
    <row r="45" spans="1:7" ht="22.5" customHeight="1" x14ac:dyDescent="0.3">
      <c r="A45" s="744"/>
      <c r="B45" s="745" t="s">
        <v>536</v>
      </c>
      <c r="C45" s="744"/>
      <c r="D45" s="746" t="s">
        <v>14</v>
      </c>
      <c r="E45" s="749" t="s">
        <v>538</v>
      </c>
      <c r="F45" s="749" t="s">
        <v>540</v>
      </c>
      <c r="G45" s="749"/>
    </row>
    <row r="46" spans="1:7" ht="22.5" customHeight="1" x14ac:dyDescent="0.3">
      <c r="A46" s="744"/>
      <c r="B46" s="745" t="s">
        <v>536</v>
      </c>
      <c r="C46" s="744"/>
      <c r="D46" s="746" t="s">
        <v>15</v>
      </c>
      <c r="E46" s="749" t="s">
        <v>567</v>
      </c>
      <c r="F46" s="749" t="s">
        <v>541</v>
      </c>
      <c r="G46" s="749"/>
    </row>
    <row r="47" spans="1:7" ht="22.5" customHeight="1" x14ac:dyDescent="0.3">
      <c r="A47" s="744"/>
      <c r="B47" s="745" t="s">
        <v>536</v>
      </c>
      <c r="C47" s="744"/>
      <c r="D47" s="746" t="s">
        <v>16</v>
      </c>
      <c r="E47" s="749" t="s">
        <v>542</v>
      </c>
      <c r="F47" s="749" t="s">
        <v>539</v>
      </c>
      <c r="G47" s="749"/>
    </row>
    <row r="48" spans="1:7" ht="22.5" customHeight="1" x14ac:dyDescent="0.3">
      <c r="A48" s="744"/>
      <c r="B48" s="745"/>
      <c r="C48" s="744"/>
      <c r="D48" s="746"/>
      <c r="E48" s="749"/>
      <c r="F48" s="749"/>
      <c r="G48" s="749"/>
    </row>
    <row r="49" spans="1:7" ht="22.5" customHeight="1" x14ac:dyDescent="0.3">
      <c r="A49" s="744" t="s">
        <v>568</v>
      </c>
      <c r="B49" s="745" t="s">
        <v>513</v>
      </c>
      <c r="C49" s="744"/>
      <c r="D49" s="746" t="s">
        <v>7</v>
      </c>
      <c r="E49" s="749" t="s">
        <v>569</v>
      </c>
      <c r="F49" s="749" t="s">
        <v>570</v>
      </c>
      <c r="G49" s="749"/>
    </row>
    <row r="50" spans="1:7" ht="22.5" customHeight="1" x14ac:dyDescent="0.3">
      <c r="A50" s="744"/>
      <c r="B50" s="745" t="s">
        <v>513</v>
      </c>
      <c r="C50" s="744"/>
      <c r="D50" s="746" t="s">
        <v>8</v>
      </c>
      <c r="E50" s="749" t="s">
        <v>571</v>
      </c>
      <c r="F50" s="749" t="s">
        <v>572</v>
      </c>
      <c r="G50" s="749"/>
    </row>
    <row r="51" spans="1:7" ht="22.5" customHeight="1" x14ac:dyDescent="0.3">
      <c r="A51" s="744"/>
      <c r="B51" s="745" t="s">
        <v>513</v>
      </c>
      <c r="C51" s="744"/>
      <c r="D51" s="746" t="s">
        <v>9</v>
      </c>
      <c r="E51" s="749" t="s">
        <v>573</v>
      </c>
      <c r="F51" s="749" t="s">
        <v>574</v>
      </c>
      <c r="G51" s="749"/>
    </row>
    <row r="52" spans="1:7" ht="22.5" customHeight="1" x14ac:dyDescent="0.3">
      <c r="A52" s="744"/>
      <c r="B52" s="745" t="s">
        <v>506</v>
      </c>
      <c r="C52" s="744"/>
      <c r="D52" s="746" t="s">
        <v>10</v>
      </c>
      <c r="E52" s="749" t="s">
        <v>544</v>
      </c>
      <c r="F52" s="749" t="s">
        <v>507</v>
      </c>
      <c r="G52" s="749"/>
    </row>
    <row r="53" spans="1:7" ht="22.5" customHeight="1" x14ac:dyDescent="0.3">
      <c r="A53" s="744"/>
      <c r="B53" s="745" t="s">
        <v>506</v>
      </c>
      <c r="C53" s="744"/>
      <c r="D53" s="746" t="s">
        <v>11</v>
      </c>
      <c r="E53" s="749" t="s">
        <v>511</v>
      </c>
      <c r="F53" s="749" t="s">
        <v>509</v>
      </c>
      <c r="G53" s="749"/>
    </row>
    <row r="54" spans="1:7" ht="22.5" customHeight="1" x14ac:dyDescent="0.3">
      <c r="A54" s="744"/>
      <c r="B54" s="745" t="s">
        <v>506</v>
      </c>
      <c r="C54" s="744"/>
      <c r="D54" s="746" t="s">
        <v>12</v>
      </c>
      <c r="E54" s="749" t="s">
        <v>510</v>
      </c>
      <c r="F54" s="749" t="s">
        <v>512</v>
      </c>
      <c r="G54" s="749"/>
    </row>
    <row r="55" spans="1:7" ht="22.5" customHeight="1" x14ac:dyDescent="0.3">
      <c r="A55" s="744"/>
      <c r="B55" s="745" t="s">
        <v>496</v>
      </c>
      <c r="C55" s="744"/>
      <c r="D55" s="746" t="s">
        <v>13</v>
      </c>
      <c r="E55" s="749" t="s">
        <v>545</v>
      </c>
      <c r="F55" s="749" t="s">
        <v>497</v>
      </c>
      <c r="G55" s="749"/>
    </row>
    <row r="56" spans="1:7" ht="22.5" customHeight="1" x14ac:dyDescent="0.3">
      <c r="A56" s="744"/>
      <c r="B56" s="745" t="s">
        <v>496</v>
      </c>
      <c r="C56" s="744"/>
      <c r="D56" s="746" t="s">
        <v>14</v>
      </c>
      <c r="E56" s="749" t="s">
        <v>546</v>
      </c>
      <c r="F56" s="749" t="s">
        <v>499</v>
      </c>
      <c r="G56" s="749"/>
    </row>
    <row r="57" spans="1:7" ht="22.5" customHeight="1" x14ac:dyDescent="0.3">
      <c r="A57" s="744"/>
      <c r="B57" s="745" t="s">
        <v>550</v>
      </c>
      <c r="C57" s="744"/>
      <c r="D57" s="746" t="s">
        <v>15</v>
      </c>
      <c r="E57" s="749" t="s">
        <v>519</v>
      </c>
      <c r="F57" s="749" t="s">
        <v>551</v>
      </c>
      <c r="G57" s="749"/>
    </row>
    <row r="58" spans="1:7" ht="22.5" customHeight="1" x14ac:dyDescent="0.3">
      <c r="A58" s="744"/>
      <c r="B58" s="745" t="s">
        <v>550</v>
      </c>
      <c r="C58" s="744"/>
      <c r="D58" s="746" t="s">
        <v>16</v>
      </c>
      <c r="E58" s="749" t="s">
        <v>520</v>
      </c>
      <c r="F58" s="749" t="s">
        <v>518</v>
      </c>
      <c r="G58" s="749"/>
    </row>
    <row r="59" spans="1:7" ht="22.5" customHeight="1" x14ac:dyDescent="0.3">
      <c r="A59" s="744"/>
      <c r="B59" s="745"/>
      <c r="C59" s="744"/>
      <c r="D59" s="746"/>
      <c r="E59" s="749"/>
      <c r="F59" s="749"/>
      <c r="G59" s="749"/>
    </row>
    <row r="60" spans="1:7" ht="22.5" customHeight="1" x14ac:dyDescent="0.3">
      <c r="A60" s="744" t="s">
        <v>575</v>
      </c>
      <c r="B60" s="745" t="s">
        <v>501</v>
      </c>
      <c r="C60" s="744"/>
      <c r="D60" s="746" t="s">
        <v>7</v>
      </c>
      <c r="E60" s="749" t="s">
        <v>502</v>
      </c>
      <c r="F60" s="749" t="s">
        <v>504</v>
      </c>
      <c r="G60" s="749"/>
    </row>
    <row r="61" spans="1:7" ht="22.5" customHeight="1" x14ac:dyDescent="0.3">
      <c r="A61" s="744"/>
      <c r="B61" s="745" t="s">
        <v>501</v>
      </c>
      <c r="C61" s="744"/>
      <c r="D61" s="746" t="s">
        <v>8</v>
      </c>
      <c r="E61" s="749" t="s">
        <v>505</v>
      </c>
      <c r="F61" s="749" t="s">
        <v>503</v>
      </c>
      <c r="G61" s="749"/>
    </row>
    <row r="62" spans="1:7" ht="22.5" customHeight="1" x14ac:dyDescent="0.3">
      <c r="A62" s="744"/>
      <c r="B62" s="745" t="s">
        <v>576</v>
      </c>
      <c r="C62" s="744"/>
      <c r="D62" s="746" t="s">
        <v>9</v>
      </c>
      <c r="E62" s="749" t="s">
        <v>577</v>
      </c>
      <c r="F62" s="749" t="s">
        <v>578</v>
      </c>
      <c r="G62" s="749"/>
    </row>
    <row r="63" spans="1:7" ht="22.5" customHeight="1" x14ac:dyDescent="0.3">
      <c r="A63" s="744"/>
      <c r="B63" s="745" t="s">
        <v>576</v>
      </c>
      <c r="C63" s="744"/>
      <c r="D63" s="746" t="s">
        <v>10</v>
      </c>
      <c r="E63" s="749" t="s">
        <v>579</v>
      </c>
      <c r="F63" s="749" t="s">
        <v>580</v>
      </c>
      <c r="G63" s="749"/>
    </row>
    <row r="64" spans="1:7" ht="22.5" customHeight="1" x14ac:dyDescent="0.3">
      <c r="A64" s="744"/>
      <c r="B64" s="745" t="s">
        <v>576</v>
      </c>
      <c r="C64" s="744"/>
      <c r="D64" s="746" t="s">
        <v>11</v>
      </c>
      <c r="E64" s="749" t="s">
        <v>581</v>
      </c>
      <c r="F64" s="749" t="s">
        <v>582</v>
      </c>
      <c r="G64" s="749"/>
    </row>
    <row r="65" spans="1:7" ht="22.5" customHeight="1" x14ac:dyDescent="0.3">
      <c r="A65" s="744"/>
      <c r="B65" s="745" t="s">
        <v>576</v>
      </c>
      <c r="C65" s="744"/>
      <c r="D65" s="746" t="s">
        <v>12</v>
      </c>
      <c r="E65" s="749" t="s">
        <v>583</v>
      </c>
      <c r="F65" s="749" t="s">
        <v>584</v>
      </c>
      <c r="G65" s="749"/>
    </row>
    <row r="66" spans="1:7" ht="22.5" customHeight="1" x14ac:dyDescent="0.3">
      <c r="A66" s="744"/>
      <c r="B66" s="745" t="s">
        <v>576</v>
      </c>
      <c r="C66" s="744"/>
      <c r="D66" s="746" t="s">
        <v>13</v>
      </c>
      <c r="E66" s="749" t="s">
        <v>585</v>
      </c>
      <c r="F66" s="749" t="s">
        <v>586</v>
      </c>
      <c r="G66" s="749"/>
    </row>
    <row r="67" spans="1:7" ht="22.5" customHeight="1" x14ac:dyDescent="0.3">
      <c r="A67" s="744"/>
      <c r="B67" s="745" t="s">
        <v>587</v>
      </c>
      <c r="C67" s="744"/>
      <c r="D67" s="746" t="s">
        <v>14</v>
      </c>
      <c r="E67" s="749" t="s">
        <v>540</v>
      </c>
      <c r="F67" s="749" t="s">
        <v>537</v>
      </c>
      <c r="G67" s="749"/>
    </row>
    <row r="68" spans="1:7" ht="22.5" customHeight="1" x14ac:dyDescent="0.3">
      <c r="A68" s="744"/>
      <c r="B68" s="745" t="s">
        <v>587</v>
      </c>
      <c r="C68" s="744"/>
      <c r="D68" s="746" t="s">
        <v>15</v>
      </c>
      <c r="E68" s="749" t="s">
        <v>541</v>
      </c>
      <c r="F68" s="749" t="s">
        <v>588</v>
      </c>
      <c r="G68" s="749"/>
    </row>
    <row r="69" spans="1:7" ht="22.5" customHeight="1" x14ac:dyDescent="0.3">
      <c r="A69" s="744"/>
      <c r="B69" s="745" t="s">
        <v>587</v>
      </c>
      <c r="C69" s="744"/>
      <c r="D69" s="746" t="s">
        <v>16</v>
      </c>
      <c r="E69" s="749" t="s">
        <v>567</v>
      </c>
      <c r="F69" s="749" t="s">
        <v>542</v>
      </c>
      <c r="G69" s="749"/>
    </row>
    <row r="70" spans="1:7" ht="22.5" customHeight="1" x14ac:dyDescent="0.3">
      <c r="A70" s="744"/>
      <c r="B70" s="744"/>
      <c r="C70" s="744"/>
      <c r="D70" s="746"/>
      <c r="E70" s="749"/>
      <c r="F70" s="749"/>
      <c r="G70" s="749"/>
    </row>
    <row r="71" spans="1:7" ht="22.5" customHeight="1" x14ac:dyDescent="0.3">
      <c r="A71" s="744" t="s">
        <v>589</v>
      </c>
      <c r="B71" s="745" t="s">
        <v>590</v>
      </c>
      <c r="C71" s="744"/>
      <c r="D71" s="746" t="s">
        <v>7</v>
      </c>
      <c r="E71" s="749" t="s">
        <v>591</v>
      </c>
      <c r="F71" s="749"/>
      <c r="G71" s="749"/>
    </row>
    <row r="72" spans="1:7" ht="22.5" customHeight="1" x14ac:dyDescent="0.3">
      <c r="A72" s="744"/>
      <c r="B72" s="745" t="s">
        <v>506</v>
      </c>
      <c r="C72" s="744"/>
      <c r="D72" s="746" t="s">
        <v>8</v>
      </c>
      <c r="E72" s="749" t="s">
        <v>591</v>
      </c>
      <c r="F72" s="749"/>
      <c r="G72" s="749"/>
    </row>
    <row r="73" spans="1:7" ht="22.5" customHeight="1" x14ac:dyDescent="0.3">
      <c r="A73" s="744"/>
      <c r="B73" s="745" t="s">
        <v>592</v>
      </c>
      <c r="C73" s="744"/>
      <c r="D73" s="746" t="s">
        <v>9</v>
      </c>
      <c r="E73" s="749" t="s">
        <v>593</v>
      </c>
      <c r="F73" s="749" t="s">
        <v>594</v>
      </c>
      <c r="G73" s="749"/>
    </row>
    <row r="74" spans="1:7" ht="22.5" customHeight="1" x14ac:dyDescent="0.3">
      <c r="A74" s="744"/>
      <c r="B74" s="745" t="s">
        <v>592</v>
      </c>
      <c r="C74" s="744"/>
      <c r="D74" s="746" t="s">
        <v>10</v>
      </c>
      <c r="E74" s="749" t="s">
        <v>595</v>
      </c>
      <c r="F74" s="749" t="s">
        <v>596</v>
      </c>
      <c r="G74" s="749"/>
    </row>
    <row r="75" spans="1:7" ht="22.5" customHeight="1" x14ac:dyDescent="0.3">
      <c r="A75" s="744"/>
      <c r="B75" s="745" t="s">
        <v>592</v>
      </c>
      <c r="C75" s="744"/>
      <c r="D75" s="746" t="s">
        <v>11</v>
      </c>
      <c r="E75" s="749" t="s">
        <v>597</v>
      </c>
      <c r="F75" s="749" t="s">
        <v>598</v>
      </c>
      <c r="G75" s="749"/>
    </row>
    <row r="76" spans="1:7" ht="22.5" customHeight="1" x14ac:dyDescent="0.3">
      <c r="A76" s="744"/>
      <c r="B76" s="745" t="s">
        <v>592</v>
      </c>
      <c r="C76" s="744"/>
      <c r="D76" s="746" t="s">
        <v>12</v>
      </c>
      <c r="E76" s="749" t="s">
        <v>599</v>
      </c>
      <c r="F76" s="749" t="s">
        <v>600</v>
      </c>
      <c r="G76" s="749"/>
    </row>
    <row r="77" spans="1:7" ht="22.5" customHeight="1" x14ac:dyDescent="0.3">
      <c r="A77" s="744"/>
      <c r="B77" s="745" t="s">
        <v>592</v>
      </c>
      <c r="C77" s="744"/>
      <c r="D77" s="746" t="s">
        <v>13</v>
      </c>
      <c r="E77" s="749" t="s">
        <v>601</v>
      </c>
      <c r="F77" s="749" t="s">
        <v>602</v>
      </c>
      <c r="G77" s="749"/>
    </row>
    <row r="78" spans="1:7" ht="22.5" customHeight="1" x14ac:dyDescent="0.3">
      <c r="A78" s="744"/>
      <c r="B78" s="745" t="s">
        <v>592</v>
      </c>
      <c r="C78" s="744"/>
      <c r="D78" s="746" t="s">
        <v>14</v>
      </c>
      <c r="E78" s="749" t="s">
        <v>603</v>
      </c>
      <c r="F78" s="749" t="s">
        <v>604</v>
      </c>
      <c r="G78" s="749"/>
    </row>
    <row r="79" spans="1:7" ht="22.5" customHeight="1" x14ac:dyDescent="0.3">
      <c r="A79" s="744"/>
      <c r="B79" s="745" t="s">
        <v>550</v>
      </c>
      <c r="C79" s="744"/>
      <c r="D79" s="746" t="s">
        <v>15</v>
      </c>
      <c r="E79" s="749" t="s">
        <v>520</v>
      </c>
      <c r="F79" s="749" t="s">
        <v>517</v>
      </c>
      <c r="G79" s="749"/>
    </row>
    <row r="80" spans="1:7" ht="22.5" customHeight="1" x14ac:dyDescent="0.3">
      <c r="A80" s="744"/>
      <c r="B80" s="745" t="s">
        <v>550</v>
      </c>
      <c r="C80" s="744"/>
      <c r="D80" s="746" t="s">
        <v>16</v>
      </c>
      <c r="E80" s="749" t="s">
        <v>518</v>
      </c>
      <c r="F80" s="749" t="s">
        <v>551</v>
      </c>
      <c r="G80" s="749"/>
    </row>
    <row r="81" spans="1:7" ht="22.5" customHeight="1" x14ac:dyDescent="0.3">
      <c r="A81" s="744"/>
      <c r="B81" s="744"/>
      <c r="C81" s="744"/>
      <c r="D81" s="746"/>
      <c r="E81" s="749"/>
      <c r="F81" s="749"/>
      <c r="G81" s="749"/>
    </row>
    <row r="82" spans="1:7" ht="22.5" customHeight="1" x14ac:dyDescent="0.3">
      <c r="A82" s="744" t="s">
        <v>605</v>
      </c>
      <c r="B82" s="745" t="s">
        <v>547</v>
      </c>
      <c r="C82" s="744"/>
      <c r="D82" s="746" t="s">
        <v>7</v>
      </c>
      <c r="E82" s="749" t="s">
        <v>606</v>
      </c>
      <c r="F82" s="749" t="s">
        <v>607</v>
      </c>
      <c r="G82" s="749"/>
    </row>
    <row r="83" spans="1:7" ht="22.5" customHeight="1" x14ac:dyDescent="0.3">
      <c r="A83" s="744"/>
      <c r="B83" s="745" t="s">
        <v>547</v>
      </c>
      <c r="C83" s="744"/>
      <c r="D83" s="746" t="s">
        <v>8</v>
      </c>
      <c r="E83" s="749" t="s">
        <v>608</v>
      </c>
      <c r="F83" s="749" t="s">
        <v>609</v>
      </c>
      <c r="G83" s="749"/>
    </row>
    <row r="84" spans="1:7" ht="22.5" customHeight="1" x14ac:dyDescent="0.3">
      <c r="A84" s="744"/>
      <c r="B84" s="745" t="s">
        <v>547</v>
      </c>
      <c r="C84" s="744"/>
      <c r="D84" s="746" t="s">
        <v>9</v>
      </c>
      <c r="E84" s="749" t="s">
        <v>610</v>
      </c>
      <c r="F84" s="749" t="s">
        <v>611</v>
      </c>
      <c r="G84" s="749"/>
    </row>
    <row r="85" spans="1:7" ht="22.5" customHeight="1" x14ac:dyDescent="0.3">
      <c r="A85" s="744"/>
      <c r="B85" s="745" t="s">
        <v>547</v>
      </c>
      <c r="C85" s="744"/>
      <c r="D85" s="746" t="s">
        <v>10</v>
      </c>
      <c r="E85" s="749" t="s">
        <v>612</v>
      </c>
      <c r="F85" s="749" t="s">
        <v>613</v>
      </c>
      <c r="G85" s="749"/>
    </row>
    <row r="86" spans="1:7" ht="22.5" customHeight="1" x14ac:dyDescent="0.3">
      <c r="A86" s="744"/>
      <c r="B86" s="745" t="s">
        <v>547</v>
      </c>
      <c r="C86" s="744"/>
      <c r="D86" s="746" t="s">
        <v>11</v>
      </c>
      <c r="E86" s="749" t="s">
        <v>614</v>
      </c>
      <c r="F86" s="749" t="s">
        <v>615</v>
      </c>
      <c r="G86" s="749"/>
    </row>
    <row r="87" spans="1:7" ht="22.5" customHeight="1" x14ac:dyDescent="0.3">
      <c r="A87" s="744"/>
      <c r="B87" s="745" t="s">
        <v>547</v>
      </c>
      <c r="C87" s="744"/>
      <c r="D87" s="746" t="s">
        <v>12</v>
      </c>
      <c r="E87" s="749" t="s">
        <v>616</v>
      </c>
      <c r="F87" s="749" t="s">
        <v>617</v>
      </c>
      <c r="G87" s="749"/>
    </row>
    <row r="88" spans="1:7" ht="22.5" customHeight="1" x14ac:dyDescent="0.3">
      <c r="A88" s="744"/>
      <c r="B88" s="745" t="s">
        <v>547</v>
      </c>
      <c r="C88" s="744"/>
      <c r="D88" s="746" t="s">
        <v>13</v>
      </c>
      <c r="E88" s="749" t="s">
        <v>618</v>
      </c>
      <c r="F88" s="749" t="s">
        <v>619</v>
      </c>
      <c r="G88" s="749"/>
    </row>
    <row r="89" spans="1:7" ht="22.5" customHeight="1" x14ac:dyDescent="0.3">
      <c r="A89" s="744"/>
      <c r="B89" s="745" t="s">
        <v>620</v>
      </c>
      <c r="C89" s="744"/>
      <c r="D89" s="746" t="s">
        <v>14</v>
      </c>
      <c r="E89" s="749" t="s">
        <v>621</v>
      </c>
      <c r="F89" s="749" t="s">
        <v>622</v>
      </c>
      <c r="G89" s="749"/>
    </row>
    <row r="90" spans="1:7" ht="22.5" customHeight="1" x14ac:dyDescent="0.3">
      <c r="A90" s="744"/>
      <c r="B90" s="745" t="s">
        <v>536</v>
      </c>
      <c r="C90" s="744"/>
      <c r="D90" s="746" t="s">
        <v>15</v>
      </c>
      <c r="E90" s="749" t="s">
        <v>591</v>
      </c>
      <c r="F90" s="749"/>
      <c r="G90" s="749"/>
    </row>
    <row r="91" spans="1:7" ht="22.5" customHeight="1" x14ac:dyDescent="0.3">
      <c r="A91" s="744"/>
      <c r="B91" s="745" t="s">
        <v>550</v>
      </c>
      <c r="C91" s="744"/>
      <c r="D91" s="746" t="s">
        <v>16</v>
      </c>
      <c r="E91" s="749" t="s">
        <v>517</v>
      </c>
      <c r="F91" s="749" t="s">
        <v>519</v>
      </c>
      <c r="G91" s="749"/>
    </row>
    <row r="92" spans="1:7" ht="22.5" customHeight="1" x14ac:dyDescent="0.3">
      <c r="A92" s="744"/>
      <c r="B92" s="744"/>
      <c r="C92" s="744"/>
      <c r="D92" s="746"/>
      <c r="E92" s="749"/>
      <c r="F92" s="749"/>
      <c r="G92" s="749"/>
    </row>
    <row r="93" spans="1:7" ht="22.5" customHeight="1" x14ac:dyDescent="0.3">
      <c r="A93" s="744" t="s">
        <v>623</v>
      </c>
      <c r="B93" s="745" t="s">
        <v>620</v>
      </c>
      <c r="C93" s="744"/>
      <c r="D93" s="746" t="s">
        <v>7</v>
      </c>
      <c r="E93" s="749" t="s">
        <v>624</v>
      </c>
      <c r="F93" s="749" t="s">
        <v>625</v>
      </c>
      <c r="G93" s="749"/>
    </row>
    <row r="94" spans="1:7" ht="22.5" customHeight="1" x14ac:dyDescent="0.3">
      <c r="A94" s="744"/>
      <c r="B94" s="745" t="s">
        <v>620</v>
      </c>
      <c r="C94" s="744"/>
      <c r="D94" s="746" t="s">
        <v>8</v>
      </c>
      <c r="E94" s="749" t="s">
        <v>626</v>
      </c>
      <c r="F94" s="749" t="s">
        <v>627</v>
      </c>
      <c r="G94" s="749"/>
    </row>
    <row r="95" spans="1:7" ht="22.5" customHeight="1" x14ac:dyDescent="0.3">
      <c r="A95" s="744"/>
      <c r="B95" s="745" t="s">
        <v>620</v>
      </c>
      <c r="C95" s="744"/>
      <c r="D95" s="746" t="s">
        <v>9</v>
      </c>
      <c r="E95" s="749" t="s">
        <v>628</v>
      </c>
      <c r="F95" s="749" t="s">
        <v>629</v>
      </c>
      <c r="G95" s="749"/>
    </row>
    <row r="96" spans="1:7" ht="22.5" customHeight="1" x14ac:dyDescent="0.3">
      <c r="A96" s="744"/>
      <c r="B96" s="745" t="s">
        <v>620</v>
      </c>
      <c r="C96" s="744"/>
      <c r="D96" s="746" t="s">
        <v>10</v>
      </c>
      <c r="E96" s="749" t="s">
        <v>630</v>
      </c>
      <c r="F96" s="749" t="s">
        <v>631</v>
      </c>
      <c r="G96" s="749"/>
    </row>
    <row r="97" spans="1:7" ht="22.5" customHeight="1" x14ac:dyDescent="0.3">
      <c r="A97" s="744"/>
      <c r="B97" s="745" t="s">
        <v>620</v>
      </c>
      <c r="C97" s="744"/>
      <c r="D97" s="746" t="s">
        <v>11</v>
      </c>
      <c r="E97" s="749" t="s">
        <v>632</v>
      </c>
      <c r="F97" s="749" t="s">
        <v>633</v>
      </c>
      <c r="G97" s="749"/>
    </row>
    <row r="98" spans="1:7" ht="22.5" customHeight="1" x14ac:dyDescent="0.3">
      <c r="A98" s="744"/>
      <c r="B98" s="745" t="s">
        <v>634</v>
      </c>
      <c r="C98" s="744"/>
      <c r="D98" s="746" t="s">
        <v>12</v>
      </c>
      <c r="E98" s="749" t="s">
        <v>635</v>
      </c>
      <c r="F98" s="749" t="s">
        <v>636</v>
      </c>
      <c r="G98" s="749"/>
    </row>
    <row r="99" spans="1:7" ht="22.5" customHeight="1" x14ac:dyDescent="0.3">
      <c r="A99" s="744"/>
      <c r="B99" s="745" t="s">
        <v>634</v>
      </c>
      <c r="C99" s="744"/>
      <c r="D99" s="746" t="s">
        <v>13</v>
      </c>
      <c r="E99" s="749" t="s">
        <v>637</v>
      </c>
      <c r="F99" s="749" t="s">
        <v>638</v>
      </c>
      <c r="G99" s="749"/>
    </row>
    <row r="100" spans="1:7" ht="22.5" customHeight="1" x14ac:dyDescent="0.3">
      <c r="A100" s="744"/>
      <c r="B100" s="745" t="s">
        <v>576</v>
      </c>
      <c r="C100" s="744"/>
      <c r="D100" s="746" t="s">
        <v>14</v>
      </c>
      <c r="E100" s="749" t="s">
        <v>639</v>
      </c>
      <c r="F100" s="749" t="s">
        <v>640</v>
      </c>
      <c r="G100" s="749"/>
    </row>
    <row r="101" spans="1:7" ht="22.5" customHeight="1" x14ac:dyDescent="0.3">
      <c r="A101" s="744"/>
      <c r="B101" s="745" t="s">
        <v>550</v>
      </c>
      <c r="C101" s="744"/>
      <c r="D101" s="746" t="s">
        <v>15</v>
      </c>
      <c r="E101" s="749" t="s">
        <v>551</v>
      </c>
      <c r="F101" s="749" t="s">
        <v>520</v>
      </c>
      <c r="G101" s="749"/>
    </row>
    <row r="102" spans="1:7" ht="22.5" customHeight="1" x14ac:dyDescent="0.3">
      <c r="A102" s="744"/>
      <c r="B102" s="744"/>
      <c r="C102" s="744"/>
      <c r="D102" s="746"/>
      <c r="E102" s="749"/>
      <c r="F102" s="749"/>
      <c r="G102" s="749"/>
    </row>
    <row r="103" spans="1:7" ht="22.5" customHeight="1" x14ac:dyDescent="0.3">
      <c r="A103" s="744" t="s">
        <v>641</v>
      </c>
      <c r="B103" s="745" t="s">
        <v>576</v>
      </c>
      <c r="C103" s="744"/>
      <c r="D103" s="746" t="s">
        <v>7</v>
      </c>
      <c r="E103" s="749" t="s">
        <v>642</v>
      </c>
      <c r="F103" s="749" t="s">
        <v>643</v>
      </c>
      <c r="G103" s="749"/>
    </row>
    <row r="104" spans="1:7" ht="22.5" customHeight="1" x14ac:dyDescent="0.3">
      <c r="A104" s="744"/>
      <c r="B104" s="745" t="s">
        <v>576</v>
      </c>
      <c r="C104" s="744"/>
      <c r="D104" s="746" t="s">
        <v>8</v>
      </c>
      <c r="E104" s="749" t="s">
        <v>644</v>
      </c>
      <c r="F104" s="749" t="s">
        <v>645</v>
      </c>
      <c r="G104" s="749"/>
    </row>
    <row r="105" spans="1:7" ht="22.5" customHeight="1" x14ac:dyDescent="0.3">
      <c r="A105" s="744"/>
      <c r="B105" s="745" t="s">
        <v>576</v>
      </c>
      <c r="C105" s="744"/>
      <c r="D105" s="746" t="s">
        <v>9</v>
      </c>
      <c r="E105" s="749" t="s">
        <v>646</v>
      </c>
      <c r="F105" s="749" t="s">
        <v>647</v>
      </c>
      <c r="G105" s="749"/>
    </row>
    <row r="106" spans="1:7" ht="22.5" customHeight="1" x14ac:dyDescent="0.3">
      <c r="A106" s="744"/>
      <c r="B106" s="745" t="s">
        <v>576</v>
      </c>
      <c r="C106" s="744"/>
      <c r="D106" s="746" t="s">
        <v>10</v>
      </c>
      <c r="E106" s="749" t="s">
        <v>648</v>
      </c>
      <c r="F106" s="749" t="s">
        <v>649</v>
      </c>
      <c r="G106" s="749"/>
    </row>
    <row r="107" spans="1:7" ht="22.5" customHeight="1" x14ac:dyDescent="0.3">
      <c r="A107" s="744"/>
      <c r="B107" s="745" t="s">
        <v>513</v>
      </c>
      <c r="C107" s="744"/>
      <c r="D107" s="746" t="s">
        <v>11</v>
      </c>
      <c r="E107" s="749" t="s">
        <v>650</v>
      </c>
      <c r="F107" s="749"/>
      <c r="G107" s="749"/>
    </row>
    <row r="108" spans="1:7" ht="22.5" customHeight="1" x14ac:dyDescent="0.3">
      <c r="A108" s="744"/>
      <c r="B108" s="745" t="s">
        <v>513</v>
      </c>
      <c r="C108" s="744"/>
      <c r="D108" s="746" t="s">
        <v>12</v>
      </c>
      <c r="E108" s="749" t="s">
        <v>650</v>
      </c>
      <c r="F108" s="749"/>
      <c r="G108" s="749"/>
    </row>
    <row r="109" spans="1:7" ht="22.5" customHeight="1" x14ac:dyDescent="0.3">
      <c r="A109" s="744"/>
      <c r="B109" s="745" t="s">
        <v>513</v>
      </c>
      <c r="C109" s="744"/>
      <c r="D109" s="746" t="s">
        <v>13</v>
      </c>
      <c r="E109" s="749" t="s">
        <v>650</v>
      </c>
      <c r="F109" s="749"/>
      <c r="G109" s="749"/>
    </row>
    <row r="110" spans="1:7" ht="22.5" customHeight="1" x14ac:dyDescent="0.3">
      <c r="A110" s="744"/>
      <c r="B110" s="745" t="s">
        <v>513</v>
      </c>
      <c r="C110" s="744"/>
      <c r="D110" s="746" t="s">
        <v>14</v>
      </c>
      <c r="E110" s="749" t="s">
        <v>650</v>
      </c>
      <c r="F110" s="749"/>
      <c r="G110" s="749"/>
    </row>
    <row r="111" spans="1:7" ht="22.5" customHeight="1" x14ac:dyDescent="0.3">
      <c r="A111" s="744"/>
      <c r="B111" s="744"/>
      <c r="C111" s="744"/>
      <c r="D111" s="746"/>
      <c r="E111" s="749"/>
      <c r="F111" s="749"/>
      <c r="G111" s="749"/>
    </row>
    <row r="112" spans="1:7" ht="22.5" customHeight="1" x14ac:dyDescent="0.3">
      <c r="A112" s="744" t="s">
        <v>651</v>
      </c>
      <c r="B112" s="745" t="s">
        <v>547</v>
      </c>
      <c r="C112" s="744"/>
      <c r="D112" s="746" t="s">
        <v>7</v>
      </c>
      <c r="E112" s="749" t="s">
        <v>650</v>
      </c>
      <c r="F112" s="749"/>
      <c r="G112" s="749"/>
    </row>
    <row r="113" spans="1:7" ht="22.5" customHeight="1" x14ac:dyDescent="0.3">
      <c r="A113" s="744"/>
      <c r="B113" s="745" t="s">
        <v>547</v>
      </c>
      <c r="C113" s="744"/>
      <c r="D113" s="746" t="s">
        <v>8</v>
      </c>
      <c r="E113" s="749" t="s">
        <v>650</v>
      </c>
      <c r="F113" s="749"/>
      <c r="G113" s="749"/>
    </row>
    <row r="114" spans="1:7" ht="22.5" customHeight="1" x14ac:dyDescent="0.3">
      <c r="A114" s="744"/>
      <c r="B114" s="745" t="s">
        <v>547</v>
      </c>
      <c r="C114" s="744"/>
      <c r="D114" s="746" t="s">
        <v>11</v>
      </c>
      <c r="E114" s="749" t="s">
        <v>650</v>
      </c>
      <c r="F114" s="749"/>
      <c r="G114" s="749"/>
    </row>
    <row r="115" spans="1:7" ht="22.5" customHeight="1" x14ac:dyDescent="0.3">
      <c r="A115" s="744"/>
      <c r="B115" s="745" t="s">
        <v>547</v>
      </c>
      <c r="C115" s="744"/>
      <c r="D115" s="746" t="s">
        <v>10</v>
      </c>
      <c r="E115" s="749" t="s">
        <v>650</v>
      </c>
      <c r="F115" s="749"/>
      <c r="G115" s="749"/>
    </row>
    <row r="116" spans="1:7" ht="22.5" customHeight="1" x14ac:dyDescent="0.3">
      <c r="A116" s="744"/>
      <c r="B116" s="745" t="s">
        <v>634</v>
      </c>
      <c r="C116" s="744"/>
      <c r="D116" s="746" t="s">
        <v>11</v>
      </c>
      <c r="E116" s="749" t="s">
        <v>636</v>
      </c>
      <c r="F116" s="749" t="s">
        <v>637</v>
      </c>
      <c r="G116" s="749"/>
    </row>
    <row r="117" spans="1:7" ht="22.5" customHeight="1" x14ac:dyDescent="0.3">
      <c r="A117" s="744"/>
      <c r="B117" s="745" t="s">
        <v>634</v>
      </c>
      <c r="C117" s="744"/>
      <c r="D117" s="746" t="s">
        <v>12</v>
      </c>
      <c r="E117" s="749" t="s">
        <v>638</v>
      </c>
      <c r="F117" s="749" t="s">
        <v>635</v>
      </c>
      <c r="G117" s="749"/>
    </row>
    <row r="118" spans="1:7" ht="22.5" customHeight="1" x14ac:dyDescent="0.3">
      <c r="A118" s="744"/>
      <c r="B118" s="745" t="s">
        <v>592</v>
      </c>
      <c r="C118" s="744"/>
      <c r="D118" s="746" t="s">
        <v>13</v>
      </c>
      <c r="E118" s="749" t="s">
        <v>652</v>
      </c>
      <c r="F118" s="749" t="s">
        <v>653</v>
      </c>
      <c r="G118" s="749"/>
    </row>
    <row r="119" spans="1:7" ht="22.5" customHeight="1" x14ac:dyDescent="0.3">
      <c r="A119" s="744"/>
      <c r="B119" s="745" t="s">
        <v>592</v>
      </c>
      <c r="C119" s="744"/>
      <c r="D119" s="746" t="s">
        <v>14</v>
      </c>
      <c r="E119" s="749" t="s">
        <v>654</v>
      </c>
      <c r="F119" s="749" t="s">
        <v>655</v>
      </c>
      <c r="G119" s="749"/>
    </row>
    <row r="120" spans="1:7" ht="22.5" customHeight="1" x14ac:dyDescent="0.3">
      <c r="A120" s="744"/>
      <c r="B120" s="744"/>
      <c r="C120" s="744"/>
      <c r="D120" s="746"/>
      <c r="E120" s="749"/>
      <c r="F120" s="749"/>
      <c r="G120" s="749"/>
    </row>
    <row r="121" spans="1:7" ht="22.5" customHeight="1" x14ac:dyDescent="0.3">
      <c r="A121" s="744" t="s">
        <v>656</v>
      </c>
      <c r="B121" s="745" t="s">
        <v>592</v>
      </c>
      <c r="C121" s="744"/>
      <c r="D121" s="746" t="s">
        <v>7</v>
      </c>
      <c r="E121" s="749" t="s">
        <v>657</v>
      </c>
      <c r="F121" s="749" t="s">
        <v>658</v>
      </c>
      <c r="G121" s="749"/>
    </row>
    <row r="122" spans="1:7" ht="22.5" customHeight="1" x14ac:dyDescent="0.3">
      <c r="A122" s="744"/>
      <c r="B122" s="745" t="s">
        <v>592</v>
      </c>
      <c r="C122" s="744"/>
      <c r="D122" s="746" t="s">
        <v>8</v>
      </c>
      <c r="E122" s="749" t="s">
        <v>659</v>
      </c>
      <c r="F122" s="749" t="s">
        <v>660</v>
      </c>
      <c r="G122" s="749"/>
    </row>
    <row r="123" spans="1:7" ht="22.5" customHeight="1" x14ac:dyDescent="0.3">
      <c r="A123" s="744"/>
      <c r="B123" s="745" t="s">
        <v>620</v>
      </c>
      <c r="C123" s="744"/>
      <c r="D123" s="746" t="s">
        <v>9</v>
      </c>
      <c r="E123" s="749" t="s">
        <v>661</v>
      </c>
      <c r="F123" s="749" t="s">
        <v>662</v>
      </c>
      <c r="G123" s="749"/>
    </row>
    <row r="124" spans="1:7" ht="22.5" customHeight="1" x14ac:dyDescent="0.3">
      <c r="A124" s="744"/>
      <c r="B124" s="745" t="s">
        <v>620</v>
      </c>
      <c r="C124" s="744"/>
      <c r="D124" s="746" t="s">
        <v>10</v>
      </c>
      <c r="E124" s="749" t="s">
        <v>663</v>
      </c>
      <c r="F124" s="749" t="s">
        <v>664</v>
      </c>
      <c r="G124" s="749"/>
    </row>
    <row r="125" spans="1:7" ht="22.5" customHeight="1" x14ac:dyDescent="0.3">
      <c r="A125" s="744"/>
      <c r="B125" s="745" t="s">
        <v>620</v>
      </c>
      <c r="C125" s="744"/>
      <c r="D125" s="746" t="s">
        <v>11</v>
      </c>
      <c r="E125" s="749" t="s">
        <v>665</v>
      </c>
      <c r="F125" s="749" t="s">
        <v>666</v>
      </c>
      <c r="G125" s="749"/>
    </row>
    <row r="126" spans="1:7" ht="22.5" customHeight="1" x14ac:dyDescent="0.3">
      <c r="A126" s="744"/>
      <c r="B126" s="745" t="s">
        <v>620</v>
      </c>
      <c r="C126" s="744"/>
      <c r="D126" s="746" t="s">
        <v>12</v>
      </c>
      <c r="E126" s="749" t="s">
        <v>667</v>
      </c>
      <c r="F126" s="749" t="s">
        <v>668</v>
      </c>
      <c r="G126" s="749"/>
    </row>
    <row r="127" spans="1:7" ht="22.5" customHeight="1" x14ac:dyDescent="0.3">
      <c r="A127" s="744"/>
      <c r="B127" s="745" t="s">
        <v>669</v>
      </c>
      <c r="C127" s="744"/>
      <c r="D127" s="746" t="s">
        <v>13</v>
      </c>
      <c r="E127" s="749" t="s">
        <v>670</v>
      </c>
      <c r="F127" s="749" t="s">
        <v>671</v>
      </c>
      <c r="G127" s="749"/>
    </row>
    <row r="128" spans="1:7" ht="22.5" customHeight="1" x14ac:dyDescent="0.3">
      <c r="A128" s="744"/>
      <c r="B128" s="745" t="s">
        <v>669</v>
      </c>
      <c r="C128" s="744"/>
      <c r="D128" s="746" t="s">
        <v>14</v>
      </c>
      <c r="E128" s="749" t="s">
        <v>672</v>
      </c>
      <c r="F128" s="749" t="s">
        <v>673</v>
      </c>
      <c r="G128" s="749"/>
    </row>
    <row r="129" spans="1:7" ht="22.5" customHeight="1" x14ac:dyDescent="0.3">
      <c r="A129" s="744"/>
      <c r="B129" s="744"/>
      <c r="C129" s="744"/>
      <c r="D129" s="746"/>
      <c r="E129" s="749"/>
      <c r="F129" s="749"/>
      <c r="G129" s="749"/>
    </row>
    <row r="130" spans="1:7" ht="22.5" customHeight="1" x14ac:dyDescent="0.3">
      <c r="A130" s="744" t="s">
        <v>674</v>
      </c>
      <c r="B130" s="745" t="s">
        <v>669</v>
      </c>
      <c r="C130" s="744"/>
      <c r="D130" s="746" t="s">
        <v>7</v>
      </c>
      <c r="E130" s="749" t="s">
        <v>675</v>
      </c>
      <c r="F130" s="749" t="s">
        <v>676</v>
      </c>
      <c r="G130" s="749"/>
    </row>
    <row r="131" spans="1:7" ht="22.5" customHeight="1" x14ac:dyDescent="0.3">
      <c r="A131" s="744"/>
      <c r="B131" s="745" t="s">
        <v>669</v>
      </c>
      <c r="C131" s="744"/>
      <c r="D131" s="746" t="s">
        <v>8</v>
      </c>
      <c r="E131" s="749" t="s">
        <v>677</v>
      </c>
      <c r="F131" s="749" t="s">
        <v>678</v>
      </c>
      <c r="G131" s="749"/>
    </row>
    <row r="132" spans="1:7" ht="22.5" customHeight="1" x14ac:dyDescent="0.3">
      <c r="A132" s="744"/>
      <c r="B132" s="745" t="s">
        <v>669</v>
      </c>
      <c r="C132" s="744"/>
      <c r="D132" s="746" t="s">
        <v>9</v>
      </c>
      <c r="E132" s="749" t="s">
        <v>679</v>
      </c>
      <c r="F132" s="749" t="s">
        <v>680</v>
      </c>
      <c r="G132" s="749"/>
    </row>
    <row r="133" spans="1:7" ht="22.5" customHeight="1" x14ac:dyDescent="0.3">
      <c r="A133" s="744"/>
      <c r="B133" s="745" t="s">
        <v>634</v>
      </c>
      <c r="C133" s="744"/>
      <c r="D133" s="746" t="s">
        <v>10</v>
      </c>
      <c r="E133" s="749" t="s">
        <v>637</v>
      </c>
      <c r="F133" s="749" t="s">
        <v>635</v>
      </c>
      <c r="G133" s="749"/>
    </row>
    <row r="134" spans="1:7" ht="22.5" customHeight="1" x14ac:dyDescent="0.3">
      <c r="A134" s="744"/>
      <c r="B134" s="745" t="s">
        <v>634</v>
      </c>
      <c r="C134" s="744"/>
      <c r="D134" s="746" t="s">
        <v>11</v>
      </c>
      <c r="E134" s="749" t="s">
        <v>636</v>
      </c>
      <c r="F134" s="749" t="s">
        <v>638</v>
      </c>
      <c r="G134" s="749"/>
    </row>
    <row r="135" spans="1:7" ht="22.5" customHeight="1" x14ac:dyDescent="0.3">
      <c r="A135" s="744"/>
      <c r="B135" s="745" t="s">
        <v>681</v>
      </c>
      <c r="C135" s="744"/>
      <c r="D135" s="746" t="s">
        <v>12</v>
      </c>
      <c r="E135" s="749" t="s">
        <v>682</v>
      </c>
      <c r="F135" s="749" t="s">
        <v>683</v>
      </c>
      <c r="G135" s="749"/>
    </row>
    <row r="136" spans="1:7" ht="22.5" customHeight="1" x14ac:dyDescent="0.3">
      <c r="A136" s="744"/>
      <c r="B136" s="745" t="s">
        <v>684</v>
      </c>
      <c r="C136" s="744"/>
      <c r="D136" s="746" t="s">
        <v>13</v>
      </c>
      <c r="E136" s="749" t="s">
        <v>685</v>
      </c>
      <c r="F136" s="749" t="s">
        <v>686</v>
      </c>
      <c r="G136" s="749"/>
    </row>
    <row r="137" spans="1:7" ht="22.5" customHeight="1" x14ac:dyDescent="0.3">
      <c r="A137" s="744"/>
      <c r="B137" s="745" t="s">
        <v>684</v>
      </c>
      <c r="C137" s="744"/>
      <c r="D137" s="746" t="s">
        <v>14</v>
      </c>
      <c r="E137" s="749" t="s">
        <v>687</v>
      </c>
      <c r="F137" s="749" t="s">
        <v>688</v>
      </c>
      <c r="G137" s="749"/>
    </row>
    <row r="138" spans="1:7" ht="22.5" customHeight="1" x14ac:dyDescent="0.3">
      <c r="A138" s="744"/>
      <c r="B138" s="744"/>
      <c r="C138" s="744"/>
      <c r="D138" s="746"/>
      <c r="E138" s="749"/>
      <c r="F138" s="749"/>
      <c r="G138" s="749"/>
    </row>
    <row r="139" spans="1:7" ht="22.5" customHeight="1" x14ac:dyDescent="0.3">
      <c r="A139" s="744" t="s">
        <v>689</v>
      </c>
      <c r="B139" s="745" t="s">
        <v>513</v>
      </c>
      <c r="C139" s="744"/>
      <c r="D139" s="746" t="s">
        <v>7</v>
      </c>
      <c r="E139" s="749" t="s">
        <v>690</v>
      </c>
      <c r="F139" s="749"/>
      <c r="G139" s="749"/>
    </row>
    <row r="140" spans="1:7" ht="22.5" customHeight="1" x14ac:dyDescent="0.3">
      <c r="A140" s="744"/>
      <c r="B140" s="745" t="s">
        <v>513</v>
      </c>
      <c r="C140" s="744"/>
      <c r="D140" s="746" t="s">
        <v>8</v>
      </c>
      <c r="E140" s="749" t="s">
        <v>690</v>
      </c>
      <c r="F140" s="749"/>
      <c r="G140" s="749"/>
    </row>
    <row r="141" spans="1:7" ht="22.5" customHeight="1" x14ac:dyDescent="0.3">
      <c r="A141" s="744"/>
      <c r="B141" s="745" t="s">
        <v>547</v>
      </c>
      <c r="C141" s="744"/>
      <c r="D141" s="746" t="s">
        <v>9</v>
      </c>
      <c r="E141" s="749" t="s">
        <v>690</v>
      </c>
      <c r="F141" s="749"/>
      <c r="G141" s="749"/>
    </row>
    <row r="142" spans="1:7" ht="22.5" customHeight="1" x14ac:dyDescent="0.3">
      <c r="A142" s="744"/>
      <c r="B142" s="745" t="s">
        <v>547</v>
      </c>
      <c r="C142" s="744"/>
      <c r="D142" s="746" t="s">
        <v>10</v>
      </c>
      <c r="E142" s="749" t="s">
        <v>690</v>
      </c>
      <c r="F142" s="749"/>
      <c r="G142" s="749"/>
    </row>
    <row r="143" spans="1:7" ht="22.5" customHeight="1" x14ac:dyDescent="0.3">
      <c r="A143" s="744"/>
      <c r="B143" s="745" t="s">
        <v>576</v>
      </c>
      <c r="C143" s="744"/>
      <c r="D143" s="746" t="s">
        <v>11</v>
      </c>
      <c r="E143" s="749" t="s">
        <v>690</v>
      </c>
      <c r="F143" s="749"/>
      <c r="G143" s="749"/>
    </row>
    <row r="144" spans="1:7" ht="22.5" customHeight="1" x14ac:dyDescent="0.3">
      <c r="A144" s="744"/>
      <c r="B144" s="745" t="s">
        <v>576</v>
      </c>
      <c r="C144" s="744"/>
      <c r="D144" s="746" t="s">
        <v>12</v>
      </c>
      <c r="E144" s="749" t="s">
        <v>690</v>
      </c>
      <c r="F144" s="749"/>
      <c r="G144" s="749"/>
    </row>
    <row r="145" spans="1:7" ht="22.5" customHeight="1" x14ac:dyDescent="0.3">
      <c r="A145" s="744"/>
      <c r="B145" s="745" t="s">
        <v>592</v>
      </c>
      <c r="C145" s="744"/>
      <c r="D145" s="746" t="s">
        <v>13</v>
      </c>
      <c r="E145" s="749" t="s">
        <v>690</v>
      </c>
      <c r="F145" s="749"/>
      <c r="G145" s="749"/>
    </row>
    <row r="146" spans="1:7" ht="22.5" customHeight="1" x14ac:dyDescent="0.3">
      <c r="A146" s="744"/>
      <c r="B146" s="745" t="s">
        <v>592</v>
      </c>
      <c r="C146" s="744"/>
      <c r="D146" s="746" t="s">
        <v>14</v>
      </c>
      <c r="E146" s="749" t="s">
        <v>690</v>
      </c>
      <c r="F146" s="749"/>
      <c r="G146" s="749"/>
    </row>
    <row r="147" spans="1:7" ht="22.5" customHeight="1" x14ac:dyDescent="0.3">
      <c r="A147" s="744" t="s">
        <v>691</v>
      </c>
      <c r="B147" s="745"/>
      <c r="C147" s="744"/>
      <c r="D147" s="746"/>
      <c r="E147" s="749"/>
      <c r="F147" s="749"/>
      <c r="G147" s="749"/>
    </row>
    <row r="148" spans="1:7" ht="22.5" customHeight="1" x14ac:dyDescent="0.3">
      <c r="A148" s="744"/>
      <c r="B148" s="745" t="s">
        <v>620</v>
      </c>
      <c r="C148" s="744"/>
      <c r="D148" s="746" t="s">
        <v>7</v>
      </c>
      <c r="E148" s="749" t="s">
        <v>690</v>
      </c>
      <c r="F148" s="749"/>
      <c r="G148" s="749"/>
    </row>
    <row r="149" spans="1:7" ht="22.5" customHeight="1" x14ac:dyDescent="0.3">
      <c r="A149" s="744"/>
      <c r="B149" s="745" t="s">
        <v>620</v>
      </c>
      <c r="C149" s="744"/>
      <c r="D149" s="746" t="s">
        <v>8</v>
      </c>
      <c r="E149" s="749" t="s">
        <v>690</v>
      </c>
      <c r="F149" s="749"/>
      <c r="G149" s="749"/>
    </row>
    <row r="150" spans="1:7" ht="22.5" customHeight="1" x14ac:dyDescent="0.3">
      <c r="A150" s="744"/>
      <c r="B150" s="745" t="s">
        <v>684</v>
      </c>
      <c r="C150" s="744"/>
      <c r="D150" s="746" t="s">
        <v>9</v>
      </c>
      <c r="E150" s="749" t="s">
        <v>688</v>
      </c>
      <c r="F150" s="749" t="s">
        <v>686</v>
      </c>
      <c r="G150" s="749"/>
    </row>
    <row r="151" spans="1:7" ht="22.5" customHeight="1" x14ac:dyDescent="0.3">
      <c r="A151" s="744"/>
      <c r="B151" s="745" t="s">
        <v>684</v>
      </c>
      <c r="C151" s="744"/>
      <c r="D151" s="746" t="s">
        <v>10</v>
      </c>
      <c r="E151" s="749" t="s">
        <v>685</v>
      </c>
      <c r="F151" s="749" t="s">
        <v>692</v>
      </c>
      <c r="G151" s="749"/>
    </row>
    <row r="152" spans="1:7" ht="22.5" customHeight="1" x14ac:dyDescent="0.3">
      <c r="A152" s="744"/>
      <c r="B152" s="745" t="s">
        <v>681</v>
      </c>
      <c r="C152" s="744"/>
      <c r="D152" s="746" t="s">
        <v>11</v>
      </c>
      <c r="E152" s="749" t="s">
        <v>683</v>
      </c>
      <c r="F152" s="749" t="s">
        <v>693</v>
      </c>
      <c r="G152" s="749"/>
    </row>
    <row r="153" spans="1:7" ht="22.5" customHeight="1" x14ac:dyDescent="0.3">
      <c r="A153" s="744"/>
      <c r="B153" s="745" t="s">
        <v>669</v>
      </c>
      <c r="C153" s="744"/>
      <c r="D153" s="746" t="s">
        <v>12</v>
      </c>
      <c r="E153" s="749" t="s">
        <v>694</v>
      </c>
      <c r="F153" s="749" t="s">
        <v>695</v>
      </c>
      <c r="G153" s="749"/>
    </row>
    <row r="154" spans="1:7" ht="22.5" customHeight="1" x14ac:dyDescent="0.3">
      <c r="A154" s="744"/>
      <c r="B154" s="745" t="s">
        <v>669</v>
      </c>
      <c r="C154" s="744"/>
      <c r="D154" s="746" t="s">
        <v>13</v>
      </c>
      <c r="E154" s="749" t="s">
        <v>696</v>
      </c>
      <c r="F154" s="749" t="s">
        <v>697</v>
      </c>
      <c r="G154" s="749"/>
    </row>
    <row r="155" spans="1:7" ht="22.5" customHeight="1" x14ac:dyDescent="0.3">
      <c r="A155" s="744"/>
      <c r="B155" s="745" t="s">
        <v>669</v>
      </c>
      <c r="C155" s="744"/>
      <c r="D155" s="746" t="s">
        <v>14</v>
      </c>
      <c r="E155" s="749" t="s">
        <v>698</v>
      </c>
      <c r="F155" s="749" t="s">
        <v>699</v>
      </c>
      <c r="G155" s="749"/>
    </row>
    <row r="156" spans="1:7" ht="22.5" customHeight="1" x14ac:dyDescent="0.3">
      <c r="A156" s="744"/>
      <c r="B156" s="745"/>
      <c r="C156" s="744"/>
      <c r="D156" s="746"/>
      <c r="E156" s="749"/>
      <c r="F156" s="749"/>
      <c r="G156" s="749"/>
    </row>
    <row r="157" spans="1:7" ht="22.5" customHeight="1" x14ac:dyDescent="0.3">
      <c r="A157" s="744" t="s">
        <v>700</v>
      </c>
      <c r="B157" s="745" t="s">
        <v>669</v>
      </c>
      <c r="C157" s="744"/>
      <c r="D157" s="746" t="s">
        <v>7</v>
      </c>
      <c r="E157" s="749" t="s">
        <v>701</v>
      </c>
      <c r="F157" s="749" t="s">
        <v>702</v>
      </c>
      <c r="G157" s="749"/>
    </row>
    <row r="158" spans="1:7" ht="22.5" customHeight="1" x14ac:dyDescent="0.3">
      <c r="A158" s="744"/>
      <c r="B158" s="745" t="s">
        <v>513</v>
      </c>
      <c r="C158" s="744"/>
      <c r="D158" s="746" t="s">
        <v>8</v>
      </c>
      <c r="E158" s="749" t="s">
        <v>129</v>
      </c>
      <c r="F158" s="749"/>
      <c r="G158" s="749"/>
    </row>
    <row r="159" spans="1:7" ht="22.5" customHeight="1" x14ac:dyDescent="0.3">
      <c r="A159" s="744"/>
      <c r="B159" s="745" t="s">
        <v>547</v>
      </c>
      <c r="C159" s="744"/>
      <c r="D159" s="746" t="s">
        <v>9</v>
      </c>
      <c r="E159" s="749" t="s">
        <v>129</v>
      </c>
      <c r="F159" s="749"/>
      <c r="G159" s="749"/>
    </row>
    <row r="160" spans="1:7" ht="22.5" customHeight="1" x14ac:dyDescent="0.3">
      <c r="A160" s="744"/>
      <c r="B160" s="745" t="s">
        <v>576</v>
      </c>
      <c r="C160" s="744"/>
      <c r="D160" s="746" t="s">
        <v>10</v>
      </c>
      <c r="E160" s="749" t="s">
        <v>129</v>
      </c>
      <c r="F160" s="749"/>
      <c r="G160" s="749"/>
    </row>
    <row r="161" spans="1:7" ht="22.5" customHeight="1" x14ac:dyDescent="0.3">
      <c r="A161" s="744"/>
      <c r="B161" s="745" t="s">
        <v>592</v>
      </c>
      <c r="C161" s="744"/>
      <c r="D161" s="746" t="s">
        <v>11</v>
      </c>
      <c r="E161" s="749" t="s">
        <v>129</v>
      </c>
      <c r="F161" s="749"/>
      <c r="G161" s="749"/>
    </row>
    <row r="162" spans="1:7" ht="22.5" customHeight="1" x14ac:dyDescent="0.3">
      <c r="A162" s="744"/>
      <c r="B162" s="745" t="s">
        <v>620</v>
      </c>
      <c r="C162" s="744"/>
      <c r="D162" s="746" t="s">
        <v>12</v>
      </c>
      <c r="E162" s="749" t="s">
        <v>129</v>
      </c>
      <c r="F162" s="749"/>
      <c r="G162" s="749"/>
    </row>
    <row r="163" spans="1:7" ht="22.5" customHeight="1" x14ac:dyDescent="0.3">
      <c r="A163" s="744"/>
      <c r="B163" s="745" t="s">
        <v>684</v>
      </c>
      <c r="C163" s="744"/>
      <c r="D163" s="746" t="s">
        <v>13</v>
      </c>
      <c r="E163" s="749" t="s">
        <v>692</v>
      </c>
      <c r="F163" s="749" t="s">
        <v>688</v>
      </c>
      <c r="G163" s="749"/>
    </row>
    <row r="164" spans="1:7" ht="22.5" customHeight="1" x14ac:dyDescent="0.3">
      <c r="A164" s="744"/>
      <c r="B164" s="745" t="s">
        <v>684</v>
      </c>
      <c r="C164" s="744"/>
      <c r="D164" s="746" t="s">
        <v>14</v>
      </c>
      <c r="E164" s="749" t="s">
        <v>686</v>
      </c>
      <c r="F164" s="749" t="s">
        <v>687</v>
      </c>
      <c r="G164" s="749"/>
    </row>
    <row r="165" spans="1:7" ht="22.5" customHeight="1" x14ac:dyDescent="0.3">
      <c r="A165" s="744" t="s">
        <v>703</v>
      </c>
      <c r="B165" s="745"/>
      <c r="C165" s="744"/>
      <c r="D165" s="746"/>
      <c r="E165" s="749"/>
      <c r="F165" s="749"/>
      <c r="G165" s="749"/>
    </row>
    <row r="166" spans="1:7" ht="22.5" customHeight="1" x14ac:dyDescent="0.3">
      <c r="A166" s="744"/>
      <c r="B166" s="745" t="s">
        <v>681</v>
      </c>
      <c r="C166" s="744"/>
      <c r="D166" s="746" t="s">
        <v>7</v>
      </c>
      <c r="E166" s="749" t="s">
        <v>682</v>
      </c>
      <c r="F166" s="749" t="s">
        <v>693</v>
      </c>
      <c r="G166" s="749"/>
    </row>
    <row r="167" spans="1:7" ht="22.5" customHeight="1" x14ac:dyDescent="0.3">
      <c r="A167" s="744"/>
      <c r="B167" s="745" t="s">
        <v>669</v>
      </c>
      <c r="C167" s="744"/>
      <c r="D167" s="746" t="s">
        <v>8</v>
      </c>
      <c r="E167" s="749" t="s">
        <v>690</v>
      </c>
      <c r="F167" s="749"/>
      <c r="G167" s="749"/>
    </row>
    <row r="168" spans="1:7" ht="22.5" customHeight="1" x14ac:dyDescent="0.3">
      <c r="A168" s="744"/>
      <c r="B168" s="745" t="s">
        <v>669</v>
      </c>
      <c r="C168" s="744"/>
      <c r="D168" s="746" t="s">
        <v>9</v>
      </c>
      <c r="E168" s="749" t="s">
        <v>690</v>
      </c>
      <c r="F168" s="749"/>
      <c r="G168" s="749"/>
    </row>
    <row r="169" spans="1:7" ht="22.5" customHeight="1" x14ac:dyDescent="0.3">
      <c r="A169" s="744"/>
      <c r="B169" s="745" t="s">
        <v>684</v>
      </c>
      <c r="C169" s="744"/>
      <c r="D169" s="746"/>
      <c r="E169" s="749" t="s">
        <v>687</v>
      </c>
      <c r="F169" s="749" t="s">
        <v>704</v>
      </c>
      <c r="G169" s="749"/>
    </row>
    <row r="170" spans="1:7" ht="22.5" customHeight="1" x14ac:dyDescent="0.3">
      <c r="A170" s="744"/>
      <c r="B170" s="745" t="s">
        <v>684</v>
      </c>
      <c r="C170" s="744"/>
      <c r="D170" s="746"/>
      <c r="E170" s="749" t="s">
        <v>688</v>
      </c>
      <c r="F170" s="749" t="s">
        <v>685</v>
      </c>
      <c r="G170" s="749"/>
    </row>
    <row r="171" spans="1:7" ht="22.5" customHeight="1" x14ac:dyDescent="0.3">
      <c r="A171" s="744"/>
      <c r="B171" s="745"/>
      <c r="C171" s="744"/>
      <c r="D171" s="746"/>
      <c r="E171" s="749"/>
      <c r="F171" s="749"/>
      <c r="G171" s="749"/>
    </row>
    <row r="172" spans="1:7" ht="22.5" customHeight="1" x14ac:dyDescent="0.3">
      <c r="A172" s="744" t="s">
        <v>705</v>
      </c>
      <c r="B172" s="745" t="s">
        <v>669</v>
      </c>
      <c r="C172" s="744"/>
      <c r="D172" s="746" t="s">
        <v>7</v>
      </c>
      <c r="E172" s="749" t="s">
        <v>129</v>
      </c>
      <c r="F172" s="749"/>
      <c r="G172" s="749"/>
    </row>
    <row r="173" spans="1:7" ht="22.5" customHeight="1" x14ac:dyDescent="0.3">
      <c r="A173" s="744"/>
      <c r="B173" s="745" t="s">
        <v>684</v>
      </c>
      <c r="C173" s="744"/>
      <c r="D173" s="746" t="s">
        <v>8</v>
      </c>
      <c r="E173" s="749" t="s">
        <v>692</v>
      </c>
      <c r="F173" s="749" t="s">
        <v>686</v>
      </c>
      <c r="G173" s="749"/>
    </row>
    <row r="174" spans="1:7" ht="22.5" customHeight="1" x14ac:dyDescent="0.3">
      <c r="A174" s="744"/>
      <c r="B174" s="745" t="s">
        <v>684</v>
      </c>
      <c r="C174" s="744"/>
      <c r="D174" s="746" t="s">
        <v>9</v>
      </c>
      <c r="E174" s="749" t="s">
        <v>685</v>
      </c>
      <c r="F174" s="749" t="s">
        <v>687</v>
      </c>
      <c r="G174" s="749"/>
    </row>
    <row r="175" spans="1:7" ht="22.5" customHeight="1" x14ac:dyDescent="0.3">
      <c r="A175" s="744"/>
      <c r="B175" s="745"/>
      <c r="C175" s="744"/>
      <c r="D175" s="746"/>
      <c r="E175" s="749"/>
      <c r="F175" s="749"/>
      <c r="G175" s="749"/>
    </row>
    <row r="176" spans="1:7" ht="22.5" customHeight="1" x14ac:dyDescent="0.3">
      <c r="A176" s="744"/>
      <c r="B176" s="744"/>
      <c r="C176" s="744"/>
      <c r="D176" s="746"/>
      <c r="E176" s="749"/>
      <c r="F176" s="749"/>
      <c r="G176" s="749"/>
    </row>
  </sheetData>
  <mergeCells count="3">
    <mergeCell ref="A1:G1"/>
    <mergeCell ref="A2:G2"/>
    <mergeCell ref="A3:G3"/>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65A4F-E6C4-415C-A2B6-01A232B5E97A}">
  <sheetPr codeName="Sheet150">
    <tabColor indexed="11"/>
    <pageSetUpPr fitToPage="1"/>
  </sheetPr>
  <dimension ref="A1:AK79"/>
  <sheetViews>
    <sheetView showGridLines="0" showZeros="0" workbookViewId="0">
      <selection activeCell="A6" sqref="A6:IV6"/>
    </sheetView>
  </sheetViews>
  <sheetFormatPr defaultRowHeight="13.2" x14ac:dyDescent="0.25"/>
  <cols>
    <col min="1" max="2" width="3.33203125" customWidth="1"/>
    <col min="3" max="3" width="4.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19" max="19" width="0" hidden="1" customWidth="1"/>
    <col min="20" max="20" width="8.6640625" customWidth="1"/>
    <col min="21" max="21" width="9.109375" hidden="1" customWidth="1"/>
    <col min="25" max="34" width="9.109375" hidden="1" customWidth="1"/>
    <col min="35" max="37" width="9.109375" customWidth="1"/>
  </cols>
  <sheetData>
    <row r="1" spans="1:37" s="132" customFormat="1" ht="21.75" customHeight="1" x14ac:dyDescent="0.25">
      <c r="A1" s="92" t="str">
        <f>Altalanos!$A$6</f>
        <v>Diákolimpiai Döntő</v>
      </c>
      <c r="B1" s="92"/>
      <c r="C1" s="135"/>
      <c r="D1" s="135"/>
      <c r="E1" s="135"/>
      <c r="F1" s="135"/>
      <c r="G1" s="135"/>
      <c r="H1" s="135"/>
      <c r="I1" s="371"/>
      <c r="J1" s="136"/>
      <c r="K1" s="408" t="s">
        <v>123</v>
      </c>
      <c r="L1" s="118"/>
      <c r="M1" s="93"/>
      <c r="N1" s="136"/>
      <c r="O1" s="136" t="s">
        <v>71</v>
      </c>
      <c r="P1" s="136"/>
      <c r="Q1" s="135"/>
      <c r="R1" s="136"/>
      <c r="Y1" s="522"/>
      <c r="Z1" s="522"/>
      <c r="AA1" s="522"/>
      <c r="AB1" s="605" t="e">
        <f>IF($Y$5=1,CONCATENATE(VLOOKUP($Y$3,$AA$2:$AH$14,2)),CONCATENATE(VLOOKUP($Y$3,$AA$16:$AH$25,2)))</f>
        <v>#N/A</v>
      </c>
      <c r="AC1" s="605" t="e">
        <f>IF($Y$5=1,CONCATENATE(VLOOKUP($Y$3,$AA$2:$AH$14,3)),CONCATENATE(VLOOKUP($Y$3,$AA$16:$AH$25,3)))</f>
        <v>#N/A</v>
      </c>
      <c r="AD1" s="605" t="e">
        <f>IF($Y$5=1,CONCATENATE(VLOOKUP($Y$3,$AA$2:$AH$14,4)),CONCATENATE(VLOOKUP($Y$3,$AA$16:$AH$25,4)))</f>
        <v>#N/A</v>
      </c>
      <c r="AE1" s="605" t="e">
        <f>IF($Y$5=1,CONCATENATE(VLOOKUP($Y$3,$AA$2:$AH$14,5)),CONCATENATE(VLOOKUP($Y$3,$AA$16:$AH$25,5)))</f>
        <v>#N/A</v>
      </c>
      <c r="AF1" s="605" t="e">
        <f>IF($Y$5=1,CONCATENATE(VLOOKUP($Y$3,$AA$2:$AH$14,6)),CONCATENATE(VLOOKUP($Y$3,$AA$16:$AH$25,6)))</f>
        <v>#N/A</v>
      </c>
      <c r="AG1" s="605" t="e">
        <f>IF($Y$5=1,CONCATENATE(VLOOKUP($Y$3,$AA$2:$AH$14,7)),CONCATENATE(VLOOKUP($Y$3,$AA$16:$AH$25,7)))</f>
        <v>#N/A</v>
      </c>
      <c r="AH1" s="605" t="e">
        <f>IF($Y$5=1,CONCATENATE(VLOOKUP($Y$3,$AA$2:$AH$14,8)),CONCATENATE(VLOOKUP($Y$3,$AA$16:$AH$25,8)))</f>
        <v>#N/A</v>
      </c>
    </row>
    <row r="2" spans="1:37" s="106" customFormat="1" x14ac:dyDescent="0.25">
      <c r="A2" s="436" t="s">
        <v>122</v>
      </c>
      <c r="B2" s="95"/>
      <c r="C2" s="95"/>
      <c r="E2" s="430">
        <f>Altalanos!$D$8</f>
        <v>0</v>
      </c>
      <c r="F2" s="95"/>
      <c r="G2" s="137"/>
      <c r="H2" s="108"/>
      <c r="I2" s="108"/>
      <c r="J2" s="138"/>
      <c r="K2" s="118"/>
      <c r="L2" s="118"/>
      <c r="M2" s="118"/>
      <c r="N2" s="138"/>
      <c r="O2" s="108"/>
      <c r="P2" s="138"/>
      <c r="Q2" s="108"/>
      <c r="R2" s="138"/>
      <c r="Y2" s="600"/>
      <c r="Z2" s="599"/>
      <c r="AA2" s="599" t="s">
        <v>164</v>
      </c>
      <c r="AB2" s="590">
        <v>300</v>
      </c>
      <c r="AC2" s="590">
        <v>250</v>
      </c>
      <c r="AD2" s="590">
        <v>200</v>
      </c>
      <c r="AE2" s="590">
        <v>150</v>
      </c>
      <c r="AF2" s="590">
        <v>120</v>
      </c>
      <c r="AG2" s="590">
        <v>90</v>
      </c>
      <c r="AH2" s="590">
        <v>40</v>
      </c>
      <c r="AI2"/>
      <c r="AJ2"/>
      <c r="AK2"/>
    </row>
    <row r="3" spans="1:37" s="19" customFormat="1" ht="11.25" customHeight="1" x14ac:dyDescent="0.25">
      <c r="A3" s="54" t="s">
        <v>82</v>
      </c>
      <c r="B3" s="54"/>
      <c r="C3" s="54"/>
      <c r="D3" s="54"/>
      <c r="E3" s="54"/>
      <c r="F3" s="54"/>
      <c r="G3" s="54" t="s">
        <v>79</v>
      </c>
      <c r="H3" s="54"/>
      <c r="I3" s="54"/>
      <c r="J3" s="140"/>
      <c r="K3" s="54" t="s">
        <v>87</v>
      </c>
      <c r="L3" s="140"/>
      <c r="M3" s="54"/>
      <c r="N3" s="140"/>
      <c r="O3" s="54"/>
      <c r="P3" s="140"/>
      <c r="Q3" s="54"/>
      <c r="R3" s="55" t="s">
        <v>88</v>
      </c>
      <c r="Y3" s="599" t="str">
        <f>IF(K4="OB","A",IF(K4="IX","W",IF(K4="","",K4)))</f>
        <v/>
      </c>
      <c r="Z3" s="599"/>
      <c r="AA3" s="599" t="s">
        <v>165</v>
      </c>
      <c r="AB3" s="590">
        <v>280</v>
      </c>
      <c r="AC3" s="590">
        <v>230</v>
      </c>
      <c r="AD3" s="590">
        <v>180</v>
      </c>
      <c r="AE3" s="590">
        <v>140</v>
      </c>
      <c r="AF3" s="590">
        <v>80</v>
      </c>
      <c r="AG3" s="590">
        <v>0</v>
      </c>
      <c r="AH3" s="590">
        <v>0</v>
      </c>
      <c r="AI3"/>
      <c r="AJ3"/>
      <c r="AK3"/>
    </row>
    <row r="4" spans="1:37" s="31" customFormat="1" ht="11.25" customHeight="1" thickBot="1" x14ac:dyDescent="0.3">
      <c r="A4" s="771" t="str">
        <f>Altalanos!$A$10</f>
        <v xml:space="preserve">2026. május 7. </v>
      </c>
      <c r="B4" s="771"/>
      <c r="C4" s="771"/>
      <c r="D4" s="402"/>
      <c r="E4" s="142"/>
      <c r="F4" s="142"/>
      <c r="G4" s="142" t="str">
        <f>Altalanos!$C$10</f>
        <v>Gyula</v>
      </c>
      <c r="H4" s="99"/>
      <c r="I4" s="142"/>
      <c r="J4" s="143"/>
      <c r="K4" s="144"/>
      <c r="L4" s="143"/>
      <c r="M4" s="145"/>
      <c r="N4" s="143"/>
      <c r="O4" s="142"/>
      <c r="P4" s="143"/>
      <c r="Q4" s="142"/>
      <c r="R4" s="88" t="str">
        <f>Altalanos!$E$10</f>
        <v>Kovács Zoltán</v>
      </c>
      <c r="Y4" s="599"/>
      <c r="Z4" s="599"/>
      <c r="AA4" s="599" t="s">
        <v>194</v>
      </c>
      <c r="AB4" s="590">
        <v>250</v>
      </c>
      <c r="AC4" s="590">
        <v>200</v>
      </c>
      <c r="AD4" s="590">
        <v>150</v>
      </c>
      <c r="AE4" s="590">
        <v>120</v>
      </c>
      <c r="AF4" s="590">
        <v>90</v>
      </c>
      <c r="AG4" s="590">
        <v>60</v>
      </c>
      <c r="AH4" s="590">
        <v>25</v>
      </c>
      <c r="AI4"/>
      <c r="AJ4"/>
      <c r="AK4"/>
    </row>
    <row r="5" spans="1:37" s="19" customFormat="1" x14ac:dyDescent="0.25">
      <c r="A5" s="146"/>
      <c r="B5" s="147" t="s">
        <v>4</v>
      </c>
      <c r="C5" s="427" t="s">
        <v>105</v>
      </c>
      <c r="D5" s="147" t="s">
        <v>104</v>
      </c>
      <c r="E5" s="147" t="s">
        <v>101</v>
      </c>
      <c r="F5" s="148" t="s">
        <v>85</v>
      </c>
      <c r="G5" s="148" t="s">
        <v>86</v>
      </c>
      <c r="H5" s="148"/>
      <c r="I5" s="148" t="s">
        <v>90</v>
      </c>
      <c r="J5" s="148"/>
      <c r="K5" s="147" t="s">
        <v>102</v>
      </c>
      <c r="L5" s="149"/>
      <c r="M5" s="147" t="s">
        <v>131</v>
      </c>
      <c r="N5" s="149"/>
      <c r="O5" s="147" t="s">
        <v>130</v>
      </c>
      <c r="P5" s="149"/>
      <c r="Q5" s="147" t="s">
        <v>129</v>
      </c>
      <c r="R5" s="150"/>
      <c r="Y5" s="599">
        <f>IF(OR(Altalanos!$A$8="F1",Altalanos!$A$8="F2",Altalanos!$A$8="N1",Altalanos!$A$8="N2"),1,2)</f>
        <v>2</v>
      </c>
      <c r="Z5" s="599"/>
      <c r="AA5" s="599" t="s">
        <v>195</v>
      </c>
      <c r="AB5" s="590">
        <v>200</v>
      </c>
      <c r="AC5" s="590">
        <v>150</v>
      </c>
      <c r="AD5" s="590">
        <v>120</v>
      </c>
      <c r="AE5" s="590">
        <v>90</v>
      </c>
      <c r="AF5" s="590">
        <v>60</v>
      </c>
      <c r="AG5" s="590">
        <v>40</v>
      </c>
      <c r="AH5" s="590">
        <v>15</v>
      </c>
      <c r="AI5"/>
      <c r="AJ5"/>
      <c r="AK5"/>
    </row>
    <row r="6" spans="1:37" s="712" customFormat="1" ht="15" customHeight="1" thickBot="1" x14ac:dyDescent="0.3">
      <c r="A6" s="705"/>
      <c r="B6" s="714"/>
      <c r="C6" s="714"/>
      <c r="D6" s="714"/>
      <c r="E6" s="714"/>
      <c r="F6" s="713" t="str">
        <f>IF(Y3="","",CONCATENATE(AH1," / ",AG1," pont"))</f>
        <v/>
      </c>
      <c r="G6" s="715"/>
      <c r="H6" s="716"/>
      <c r="I6" s="715"/>
      <c r="J6" s="717"/>
      <c r="K6" s="714" t="str">
        <f>IF(Y3="","",CONCATENATE(AF1," pont"))</f>
        <v/>
      </c>
      <c r="L6" s="717"/>
      <c r="M6" s="714" t="str">
        <f>IF(Y3="","",CONCATENATE(AE1," pont"))</f>
        <v/>
      </c>
      <c r="N6" s="717"/>
      <c r="O6" s="714" t="str">
        <f>IF(Y3="","",CONCATENATE(AD1," pont"))</f>
        <v/>
      </c>
      <c r="P6" s="717"/>
      <c r="Q6" s="714" t="str">
        <f>IF(Y3="","",CONCATENATE(AC1," pont"))</f>
        <v/>
      </c>
      <c r="R6" s="724"/>
      <c r="Y6" s="720"/>
      <c r="Z6" s="720"/>
      <c r="AA6" s="720" t="s">
        <v>196</v>
      </c>
      <c r="AB6" s="721">
        <v>150</v>
      </c>
      <c r="AC6" s="721">
        <v>120</v>
      </c>
      <c r="AD6" s="721">
        <v>90</v>
      </c>
      <c r="AE6" s="721">
        <v>60</v>
      </c>
      <c r="AF6" s="721">
        <v>40</v>
      </c>
      <c r="AG6" s="721">
        <v>25</v>
      </c>
      <c r="AH6" s="721">
        <v>10</v>
      </c>
      <c r="AI6" s="723"/>
      <c r="AJ6" s="723"/>
      <c r="AK6" s="723"/>
    </row>
    <row r="7" spans="1:37" s="38" customFormat="1" ht="10.5" customHeight="1" x14ac:dyDescent="0.25">
      <c r="A7" s="153">
        <v>1</v>
      </c>
      <c r="B7" s="384" t="str">
        <f>IF($E7="","",VLOOKUP($E7,'1MD ELO (4)'!$A$7:$O$48,14))</f>
        <v/>
      </c>
      <c r="C7" s="384" t="str">
        <f>IF($E7="","",VLOOKUP($E7,'1MD ELO (4)'!$A$7:$O$48,15))</f>
        <v/>
      </c>
      <c r="D7" s="414" t="str">
        <f>IF($E7="","",VLOOKUP($E7,'1MD ELO (4)'!$A$7:$O$48,5))</f>
        <v/>
      </c>
      <c r="E7" s="155"/>
      <c r="F7" s="156" t="str">
        <f>UPPER(IF($E7="","",VLOOKUP($E7,'1MD ELO (4)'!$A$7:$O$48,2)))</f>
        <v/>
      </c>
      <c r="G7" s="156" t="str">
        <f>IF($E7="","",VLOOKUP($E7,'1MD ELO (4)'!$A$7:$O$48,3))</f>
        <v/>
      </c>
      <c r="H7" s="156"/>
      <c r="I7" s="156" t="str">
        <f>IF($E7="","",VLOOKUP($E7,'1MD ELO (4)'!$A$7:$O$48,4))</f>
        <v/>
      </c>
      <c r="J7" s="158"/>
      <c r="K7" s="157"/>
      <c r="L7" s="157"/>
      <c r="M7" s="157"/>
      <c r="N7" s="157"/>
      <c r="O7" s="160"/>
      <c r="P7" s="162"/>
      <c r="Q7" s="163"/>
      <c r="R7" s="164"/>
      <c r="S7" s="165"/>
      <c r="U7" s="166" t="str">
        <f>Birók!P21</f>
        <v>Bíró</v>
      </c>
      <c r="Y7" s="599"/>
      <c r="Z7" s="599"/>
      <c r="AA7" s="599" t="s">
        <v>197</v>
      </c>
      <c r="AB7" s="590">
        <v>120</v>
      </c>
      <c r="AC7" s="590">
        <v>90</v>
      </c>
      <c r="AD7" s="590">
        <v>60</v>
      </c>
      <c r="AE7" s="590">
        <v>40</v>
      </c>
      <c r="AF7" s="590">
        <v>25</v>
      </c>
      <c r="AG7" s="590">
        <v>10</v>
      </c>
      <c r="AH7" s="590">
        <v>5</v>
      </c>
      <c r="AI7"/>
      <c r="AJ7"/>
      <c r="AK7"/>
    </row>
    <row r="8" spans="1:37" s="38" customFormat="1" ht="9.6" customHeight="1" x14ac:dyDescent="0.25">
      <c r="A8" s="167"/>
      <c r="B8" s="306"/>
      <c r="C8" s="306"/>
      <c r="D8" s="424"/>
      <c r="E8" s="168"/>
      <c r="F8" s="169"/>
      <c r="G8" s="169"/>
      <c r="H8" s="170"/>
      <c r="I8" s="171" t="s">
        <v>0</v>
      </c>
      <c r="J8" s="172"/>
      <c r="K8" s="173" t="str">
        <f>UPPER(IF(OR(J8="a",J8="as"),F7,IF(OR(J8="b",J8="bs"),F9,)))</f>
        <v/>
      </c>
      <c r="L8" s="173"/>
      <c r="M8" s="157"/>
      <c r="N8" s="157"/>
      <c r="O8" s="160"/>
      <c r="P8" s="162"/>
      <c r="Q8" s="163"/>
      <c r="R8" s="164"/>
      <c r="S8" s="165"/>
      <c r="U8" s="174" t="str">
        <f>Birók!P22</f>
        <v xml:space="preserve"> </v>
      </c>
      <c r="Y8" s="599"/>
      <c r="Z8" s="599"/>
      <c r="AA8" s="599" t="s">
        <v>198</v>
      </c>
      <c r="AB8" s="590">
        <v>90</v>
      </c>
      <c r="AC8" s="590">
        <v>60</v>
      </c>
      <c r="AD8" s="590">
        <v>40</v>
      </c>
      <c r="AE8" s="590">
        <v>25</v>
      </c>
      <c r="AF8" s="590">
        <v>10</v>
      </c>
      <c r="AG8" s="590">
        <v>5</v>
      </c>
      <c r="AH8" s="590">
        <v>2</v>
      </c>
      <c r="AI8"/>
      <c r="AJ8"/>
      <c r="AK8"/>
    </row>
    <row r="9" spans="1:37" s="38" customFormat="1" ht="9.6" customHeight="1" x14ac:dyDescent="0.25">
      <c r="A9" s="167">
        <v>2</v>
      </c>
      <c r="B9" s="384" t="str">
        <f>IF($E9="","",VLOOKUP($E9,'1MD ELO (4)'!$A$7:$O$48,14))</f>
        <v/>
      </c>
      <c r="C9" s="384" t="str">
        <f>IF($E9="","",VLOOKUP($E9,'1MD ELO (4)'!$A$7:$O$48,15))</f>
        <v/>
      </c>
      <c r="D9" s="414" t="str">
        <f>IF($E9="","",VLOOKUP($E9,'1MD ELO (4)'!$A$7:$O$48,5))</f>
        <v/>
      </c>
      <c r="E9" s="155"/>
      <c r="F9" s="450" t="str">
        <f>UPPER(IF($E9="","",VLOOKUP($E9,'1MD ELO (4)'!$A$7:$O$48,2)))</f>
        <v/>
      </c>
      <c r="G9" s="450" t="str">
        <f>IF($E9="","",VLOOKUP($E9,'1MD ELO (4)'!$A$7:$O$48,3))</f>
        <v/>
      </c>
      <c r="H9" s="450"/>
      <c r="I9" s="450" t="str">
        <f>IF($E9="","",VLOOKUP($E9,'1MD ELO (4)'!$A$7:$O$48,4))</f>
        <v/>
      </c>
      <c r="J9" s="176"/>
      <c r="K9" s="157"/>
      <c r="L9" s="177"/>
      <c r="M9" s="157"/>
      <c r="N9" s="157"/>
      <c r="O9" s="160"/>
      <c r="P9" s="162"/>
      <c r="Q9" s="163"/>
      <c r="R9" s="164"/>
      <c r="S9" s="165"/>
      <c r="U9" s="174" t="str">
        <f>Birók!P23</f>
        <v xml:space="preserve"> </v>
      </c>
      <c r="Y9" s="599"/>
      <c r="Z9" s="599"/>
      <c r="AA9" s="599" t="s">
        <v>199</v>
      </c>
      <c r="AB9" s="590">
        <v>60</v>
      </c>
      <c r="AC9" s="590">
        <v>40</v>
      </c>
      <c r="AD9" s="590">
        <v>25</v>
      </c>
      <c r="AE9" s="590">
        <v>10</v>
      </c>
      <c r="AF9" s="590">
        <v>5</v>
      </c>
      <c r="AG9" s="590">
        <v>2</v>
      </c>
      <c r="AH9" s="590">
        <v>1</v>
      </c>
      <c r="AI9"/>
      <c r="AJ9"/>
      <c r="AK9"/>
    </row>
    <row r="10" spans="1:37" s="38" customFormat="1" ht="9.6" customHeight="1" x14ac:dyDescent="0.25">
      <c r="A10" s="167"/>
      <c r="B10" s="306"/>
      <c r="C10" s="306"/>
      <c r="D10" s="424"/>
      <c r="E10" s="178"/>
      <c r="F10" s="451"/>
      <c r="G10" s="451"/>
      <c r="H10" s="452"/>
      <c r="I10" s="451"/>
      <c r="J10" s="179"/>
      <c r="K10" s="171" t="s">
        <v>0</v>
      </c>
      <c r="L10" s="180"/>
      <c r="M10" s="173" t="str">
        <f>UPPER(IF(OR(L10="a",L10="as"),K8,IF(OR(L10="b",L10="bs"),K12,)))</f>
        <v/>
      </c>
      <c r="N10" s="181"/>
      <c r="O10" s="182"/>
      <c r="P10" s="182"/>
      <c r="Q10" s="163"/>
      <c r="R10" s="164"/>
      <c r="S10" s="165"/>
      <c r="U10" s="174" t="str">
        <f>Birók!P24</f>
        <v xml:space="preserve"> </v>
      </c>
      <c r="Y10" s="599"/>
      <c r="Z10" s="599"/>
      <c r="AA10" s="599" t="s">
        <v>200</v>
      </c>
      <c r="AB10" s="590">
        <v>40</v>
      </c>
      <c r="AC10" s="590">
        <v>25</v>
      </c>
      <c r="AD10" s="590">
        <v>15</v>
      </c>
      <c r="AE10" s="590">
        <v>7</v>
      </c>
      <c r="AF10" s="590">
        <v>4</v>
      </c>
      <c r="AG10" s="590">
        <v>1</v>
      </c>
      <c r="AH10" s="590">
        <v>0</v>
      </c>
      <c r="AI10"/>
      <c r="AJ10"/>
      <c r="AK10"/>
    </row>
    <row r="11" spans="1:37" s="38" customFormat="1" ht="9.6" customHeight="1" x14ac:dyDescent="0.25">
      <c r="A11" s="167">
        <v>3</v>
      </c>
      <c r="B11" s="384" t="str">
        <f>IF($E11="","",VLOOKUP($E11,'1MD ELO (4)'!$A$7:$O$48,14))</f>
        <v/>
      </c>
      <c r="C11" s="384" t="str">
        <f>IF($E11="","",VLOOKUP($E11,'1MD ELO (4)'!$A$7:$O$48,15))</f>
        <v/>
      </c>
      <c r="D11" s="414" t="str">
        <f>IF($E11="","",VLOOKUP($E11,'1MD ELO (4)'!$A$7:$O$48,5))</f>
        <v/>
      </c>
      <c r="E11" s="155"/>
      <c r="F11" s="450" t="str">
        <f>UPPER(IF($E11="","",VLOOKUP($E11,'1MD ELO (4)'!$A$7:$O$48,2)))</f>
        <v/>
      </c>
      <c r="G11" s="450" t="str">
        <f>IF($E11="","",VLOOKUP($E11,'1MD ELO (4)'!$A$7:$O$48,3))</f>
        <v/>
      </c>
      <c r="H11" s="450"/>
      <c r="I11" s="450" t="str">
        <f>IF($E11="","",VLOOKUP($E11,'1MD ELO (4)'!$A$7:$O$48,4))</f>
        <v/>
      </c>
      <c r="J11" s="158"/>
      <c r="K11" s="157"/>
      <c r="L11" s="183"/>
      <c r="M11" s="157"/>
      <c r="N11" s="184"/>
      <c r="O11" s="182"/>
      <c r="P11" s="182"/>
      <c r="Q11" s="163"/>
      <c r="R11" s="164"/>
      <c r="S11" s="165"/>
      <c r="U11" s="174" t="str">
        <f>Birók!P25</f>
        <v xml:space="preserve"> </v>
      </c>
      <c r="Y11" s="599"/>
      <c r="Z11" s="599"/>
      <c r="AA11" s="599" t="s">
        <v>201</v>
      </c>
      <c r="AB11" s="590">
        <v>25</v>
      </c>
      <c r="AC11" s="590">
        <v>15</v>
      </c>
      <c r="AD11" s="590">
        <v>10</v>
      </c>
      <c r="AE11" s="590">
        <v>6</v>
      </c>
      <c r="AF11" s="590">
        <v>3</v>
      </c>
      <c r="AG11" s="590">
        <v>1</v>
      </c>
      <c r="AH11" s="590">
        <v>0</v>
      </c>
      <c r="AI11"/>
      <c r="AJ11"/>
      <c r="AK11"/>
    </row>
    <row r="12" spans="1:37" s="38" customFormat="1" ht="9.6" customHeight="1" x14ac:dyDescent="0.25">
      <c r="A12" s="167"/>
      <c r="B12" s="306"/>
      <c r="C12" s="306"/>
      <c r="D12" s="424"/>
      <c r="E12" s="178"/>
      <c r="F12" s="451"/>
      <c r="G12" s="451"/>
      <c r="H12" s="452"/>
      <c r="I12" s="453" t="s">
        <v>0</v>
      </c>
      <c r="J12" s="172"/>
      <c r="K12" s="173" t="str">
        <f>UPPER(IF(OR(J12="a",J12="as"),F11,IF(OR(J12="b",J12="bs"),F13,)))</f>
        <v/>
      </c>
      <c r="L12" s="185"/>
      <c r="M12" s="157"/>
      <c r="N12" s="184"/>
      <c r="O12" s="182"/>
      <c r="P12" s="182"/>
      <c r="Q12" s="163"/>
      <c r="R12" s="164"/>
      <c r="S12" s="165"/>
      <c r="U12" s="174" t="str">
        <f>Birók!P26</f>
        <v xml:space="preserve"> </v>
      </c>
      <c r="Y12" s="599"/>
      <c r="Z12" s="599"/>
      <c r="AA12" s="599" t="s">
        <v>206</v>
      </c>
      <c r="AB12" s="590">
        <v>15</v>
      </c>
      <c r="AC12" s="590">
        <v>10</v>
      </c>
      <c r="AD12" s="590">
        <v>6</v>
      </c>
      <c r="AE12" s="590">
        <v>3</v>
      </c>
      <c r="AF12" s="590">
        <v>1</v>
      </c>
      <c r="AG12" s="590">
        <v>0</v>
      </c>
      <c r="AH12" s="590">
        <v>0</v>
      </c>
      <c r="AI12"/>
      <c r="AJ12"/>
      <c r="AK12"/>
    </row>
    <row r="13" spans="1:37" s="38" customFormat="1" ht="9.6" customHeight="1" x14ac:dyDescent="0.25">
      <c r="A13" s="167">
        <v>4</v>
      </c>
      <c r="B13" s="384" t="str">
        <f>IF($E13="","",VLOOKUP($E13,'1MD ELO (4)'!$A$7:$O$48,14))</f>
        <v/>
      </c>
      <c r="C13" s="384" t="str">
        <f>IF($E13="","",VLOOKUP($E13,'1MD ELO (4)'!$A$7:$O$48,15))</f>
        <v/>
      </c>
      <c r="D13" s="414" t="str">
        <f>IF($E13="","",VLOOKUP($E13,'1MD ELO (4)'!$A$7:$O$48,5))</f>
        <v/>
      </c>
      <c r="E13" s="155"/>
      <c r="F13" s="450" t="str">
        <f>UPPER(IF($E13="","",VLOOKUP($E13,'1MD ELO (4)'!$A$7:$O$48,2)))</f>
        <v/>
      </c>
      <c r="G13" s="450" t="str">
        <f>IF($E13="","",VLOOKUP($E13,'1MD ELO (4)'!$A$7:$O$48,3))</f>
        <v/>
      </c>
      <c r="H13" s="450"/>
      <c r="I13" s="450" t="str">
        <f>IF($E13="","",VLOOKUP($E13,'1MD ELO (4)'!$A$7:$O$48,4))</f>
        <v/>
      </c>
      <c r="J13" s="186"/>
      <c r="K13" s="157"/>
      <c r="L13" s="157"/>
      <c r="M13" s="157"/>
      <c r="N13" s="184"/>
      <c r="O13" s="182"/>
      <c r="P13" s="182"/>
      <c r="Q13" s="163"/>
      <c r="R13" s="164"/>
      <c r="S13" s="165"/>
      <c r="U13" s="174" t="str">
        <f>Birók!P27</f>
        <v xml:space="preserve"> </v>
      </c>
      <c r="Y13" s="599"/>
      <c r="Z13" s="599"/>
      <c r="AA13" s="599" t="s">
        <v>202</v>
      </c>
      <c r="AB13" s="590">
        <v>10</v>
      </c>
      <c r="AC13" s="590">
        <v>6</v>
      </c>
      <c r="AD13" s="590">
        <v>3</v>
      </c>
      <c r="AE13" s="590">
        <v>1</v>
      </c>
      <c r="AF13" s="590">
        <v>0</v>
      </c>
      <c r="AG13" s="590">
        <v>0</v>
      </c>
      <c r="AH13" s="590">
        <v>0</v>
      </c>
      <c r="AI13"/>
      <c r="AJ13"/>
      <c r="AK13"/>
    </row>
    <row r="14" spans="1:37" s="38" customFormat="1" ht="9.6" customHeight="1" x14ac:dyDescent="0.25">
      <c r="A14" s="167"/>
      <c r="B14" s="306"/>
      <c r="C14" s="306"/>
      <c r="D14" s="424"/>
      <c r="E14" s="178"/>
      <c r="F14" s="451"/>
      <c r="G14" s="451"/>
      <c r="H14" s="452"/>
      <c r="I14" s="451"/>
      <c r="J14" s="179"/>
      <c r="K14" s="157"/>
      <c r="L14" s="157"/>
      <c r="M14" s="171" t="s">
        <v>0</v>
      </c>
      <c r="N14" s="180"/>
      <c r="O14" s="173" t="str">
        <f>UPPER(IF(OR(N14="a",N14="as"),M10,IF(OR(N14="b",N14="bs"),M18,)))</f>
        <v/>
      </c>
      <c r="P14" s="181"/>
      <c r="Q14" s="163"/>
      <c r="R14" s="164"/>
      <c r="S14" s="165"/>
      <c r="U14" s="174" t="str">
        <f>Birók!P28</f>
        <v xml:space="preserve"> </v>
      </c>
      <c r="Y14" s="599"/>
      <c r="Z14" s="599"/>
      <c r="AA14" s="599" t="s">
        <v>203</v>
      </c>
      <c r="AB14" s="590">
        <v>3</v>
      </c>
      <c r="AC14" s="590">
        <v>2</v>
      </c>
      <c r="AD14" s="590">
        <v>1</v>
      </c>
      <c r="AE14" s="590">
        <v>0</v>
      </c>
      <c r="AF14" s="590">
        <v>0</v>
      </c>
      <c r="AG14" s="590">
        <v>0</v>
      </c>
      <c r="AH14" s="590">
        <v>0</v>
      </c>
      <c r="AI14"/>
      <c r="AJ14"/>
      <c r="AK14"/>
    </row>
    <row r="15" spans="1:37" s="38" customFormat="1" ht="9.6" customHeight="1" x14ac:dyDescent="0.25">
      <c r="A15" s="167">
        <v>5</v>
      </c>
      <c r="B15" s="384" t="str">
        <f>IF($E15="","",VLOOKUP($E15,'1MD ELO (4)'!$A$7:$O$48,14))</f>
        <v/>
      </c>
      <c r="C15" s="384" t="str">
        <f>IF($E15="","",VLOOKUP($E15,'1MD ELO (4)'!$A$7:$O$48,15))</f>
        <v/>
      </c>
      <c r="D15" s="414" t="str">
        <f>IF($E15="","",VLOOKUP($E15,'1MD ELO (4)'!$A$7:$O$48,5))</f>
        <v/>
      </c>
      <c r="E15" s="155"/>
      <c r="F15" s="450" t="str">
        <f>UPPER(IF($E15="","",VLOOKUP($E15,'1MD ELO (4)'!$A$7:$O$48,2)))</f>
        <v/>
      </c>
      <c r="G15" s="450" t="str">
        <f>IF($E15="","",VLOOKUP($E15,'1MD ELO (4)'!$A$7:$O$48,3))</f>
        <v/>
      </c>
      <c r="H15" s="450"/>
      <c r="I15" s="450" t="str">
        <f>IF($E15="","",VLOOKUP($E15,'1MD ELO (4)'!$A$7:$O$48,4))</f>
        <v/>
      </c>
      <c r="J15" s="188"/>
      <c r="K15" s="157"/>
      <c r="L15" s="157"/>
      <c r="M15" s="157"/>
      <c r="N15" s="184"/>
      <c r="O15" s="157"/>
      <c r="P15" s="242"/>
      <c r="Q15" s="160"/>
      <c r="R15" s="162"/>
      <c r="S15" s="165"/>
      <c r="U15" s="174" t="str">
        <f>Birók!P29</f>
        <v xml:space="preserve"> </v>
      </c>
      <c r="Y15" s="599"/>
      <c r="Z15" s="599"/>
      <c r="AA15" s="599"/>
      <c r="AB15" s="599"/>
      <c r="AC15" s="599"/>
      <c r="AD15" s="599"/>
      <c r="AE15" s="599"/>
      <c r="AF15" s="599"/>
      <c r="AG15" s="599"/>
      <c r="AH15" s="599"/>
      <c r="AI15"/>
      <c r="AJ15"/>
      <c r="AK15"/>
    </row>
    <row r="16" spans="1:37" s="38" customFormat="1" ht="9.6" customHeight="1" thickBot="1" x14ac:dyDescent="0.3">
      <c r="A16" s="167"/>
      <c r="B16" s="306"/>
      <c r="C16" s="306"/>
      <c r="D16" s="424"/>
      <c r="E16" s="178"/>
      <c r="F16" s="451"/>
      <c r="G16" s="451"/>
      <c r="H16" s="452"/>
      <c r="I16" s="453" t="s">
        <v>0</v>
      </c>
      <c r="J16" s="172"/>
      <c r="K16" s="173" t="str">
        <f>UPPER(IF(OR(J16="a",J16="as"),F15,IF(OR(J16="b",J16="bs"),F17,)))</f>
        <v/>
      </c>
      <c r="L16" s="173"/>
      <c r="M16" s="157"/>
      <c r="N16" s="184"/>
      <c r="O16" s="160"/>
      <c r="P16" s="242"/>
      <c r="Q16" s="160"/>
      <c r="R16" s="162"/>
      <c r="S16" s="165"/>
      <c r="U16" s="189" t="str">
        <f>Birók!P30</f>
        <v>Egyik sem</v>
      </c>
      <c r="Y16" s="599"/>
      <c r="Z16" s="599"/>
      <c r="AA16" s="599" t="s">
        <v>164</v>
      </c>
      <c r="AB16" s="590">
        <v>150</v>
      </c>
      <c r="AC16" s="590">
        <v>120</v>
      </c>
      <c r="AD16" s="590">
        <v>90</v>
      </c>
      <c r="AE16" s="590">
        <v>60</v>
      </c>
      <c r="AF16" s="590">
        <v>40</v>
      </c>
      <c r="AG16" s="590">
        <v>25</v>
      </c>
      <c r="AH16" s="590">
        <v>15</v>
      </c>
      <c r="AI16"/>
      <c r="AJ16"/>
      <c r="AK16"/>
    </row>
    <row r="17" spans="1:37" s="38" customFormat="1" ht="9.6" customHeight="1" x14ac:dyDescent="0.25">
      <c r="A17" s="167">
        <v>6</v>
      </c>
      <c r="B17" s="384" t="str">
        <f>IF($E17="","",VLOOKUP($E17,'1MD ELO (4)'!$A$7:$O$48,14))</f>
        <v/>
      </c>
      <c r="C17" s="384" t="str">
        <f>IF($E17="","",VLOOKUP($E17,'1MD ELO (4)'!$A$7:$O$48,15))</f>
        <v/>
      </c>
      <c r="D17" s="414" t="str">
        <f>IF($E17="","",VLOOKUP($E17,'1MD ELO (4)'!$A$7:$O$48,5))</f>
        <v/>
      </c>
      <c r="E17" s="155"/>
      <c r="F17" s="450" t="str">
        <f>UPPER(IF($E17="","",VLOOKUP($E17,'1MD ELO (4)'!$A$7:$O$48,2)))</f>
        <v/>
      </c>
      <c r="G17" s="450" t="str">
        <f>IF($E17="","",VLOOKUP($E17,'1MD ELO (4)'!$A$7:$O$48,3))</f>
        <v/>
      </c>
      <c r="H17" s="450"/>
      <c r="I17" s="450" t="str">
        <f>IF($E17="","",VLOOKUP($E17,'1MD ELO (4)'!$A$7:$O$48,4))</f>
        <v/>
      </c>
      <c r="J17" s="176"/>
      <c r="K17" s="157"/>
      <c r="L17" s="177"/>
      <c r="M17" s="157"/>
      <c r="N17" s="184"/>
      <c r="O17" s="160"/>
      <c r="P17" s="242"/>
      <c r="Q17" s="160"/>
      <c r="R17" s="162"/>
      <c r="S17" s="165"/>
      <c r="Y17" s="599"/>
      <c r="Z17" s="599"/>
      <c r="AA17" s="599" t="s">
        <v>194</v>
      </c>
      <c r="AB17" s="590">
        <v>120</v>
      </c>
      <c r="AC17" s="590">
        <v>90</v>
      </c>
      <c r="AD17" s="590">
        <v>60</v>
      </c>
      <c r="AE17" s="590">
        <v>40</v>
      </c>
      <c r="AF17" s="590">
        <v>25</v>
      </c>
      <c r="AG17" s="590">
        <v>15</v>
      </c>
      <c r="AH17" s="590">
        <v>8</v>
      </c>
      <c r="AI17"/>
      <c r="AJ17"/>
      <c r="AK17"/>
    </row>
    <row r="18" spans="1:37" s="38" customFormat="1" ht="9.6" customHeight="1" x14ac:dyDescent="0.25">
      <c r="A18" s="167"/>
      <c r="B18" s="306"/>
      <c r="C18" s="306"/>
      <c r="D18" s="424"/>
      <c r="E18" s="178"/>
      <c r="F18" s="451"/>
      <c r="G18" s="451"/>
      <c r="H18" s="452"/>
      <c r="I18" s="451"/>
      <c r="J18" s="179"/>
      <c r="K18" s="171" t="s">
        <v>0</v>
      </c>
      <c r="L18" s="180"/>
      <c r="M18" s="173" t="str">
        <f>UPPER(IF(OR(L18="a",L18="as"),K16,IF(OR(L18="b",L18="bs"),K20,)))</f>
        <v/>
      </c>
      <c r="N18" s="190"/>
      <c r="O18" s="160"/>
      <c r="P18" s="242"/>
      <c r="Q18" s="160"/>
      <c r="R18" s="162"/>
      <c r="S18" s="165"/>
      <c r="Y18" s="599"/>
      <c r="Z18" s="599"/>
      <c r="AA18" s="599" t="s">
        <v>195</v>
      </c>
      <c r="AB18" s="590">
        <v>90</v>
      </c>
      <c r="AC18" s="590">
        <v>60</v>
      </c>
      <c r="AD18" s="590">
        <v>40</v>
      </c>
      <c r="AE18" s="590">
        <v>25</v>
      </c>
      <c r="AF18" s="590">
        <v>15</v>
      </c>
      <c r="AG18" s="590">
        <v>8</v>
      </c>
      <c r="AH18" s="590">
        <v>4</v>
      </c>
      <c r="AI18"/>
      <c r="AJ18"/>
      <c r="AK18"/>
    </row>
    <row r="19" spans="1:37" s="38" customFormat="1" ht="9.6" customHeight="1" x14ac:dyDescent="0.25">
      <c r="A19" s="167">
        <v>7</v>
      </c>
      <c r="B19" s="384" t="str">
        <f>IF($E19="","",VLOOKUP($E19,'1MD ELO (4)'!$A$7:$O$48,14))</f>
        <v/>
      </c>
      <c r="C19" s="384" t="str">
        <f>IF($E19="","",VLOOKUP($E19,'1MD ELO (4)'!$A$7:$O$48,15))</f>
        <v/>
      </c>
      <c r="D19" s="414" t="str">
        <f>IF($E19="","",VLOOKUP($E19,'1MD ELO (4)'!$A$7:$O$48,5))</f>
        <v/>
      </c>
      <c r="E19" s="155"/>
      <c r="F19" s="450" t="str">
        <f>UPPER(IF($E19="","",VLOOKUP($E19,'1MD ELO (4)'!$A$7:$O$48,2)))</f>
        <v/>
      </c>
      <c r="G19" s="450" t="str">
        <f>IF($E19="","",VLOOKUP($E19,'1MD ELO (4)'!$A$7:$O$48,3))</f>
        <v/>
      </c>
      <c r="H19" s="450"/>
      <c r="I19" s="450" t="str">
        <f>IF($E19="","",VLOOKUP($E19,'1MD ELO (4)'!$A$7:$O$48,4))</f>
        <v/>
      </c>
      <c r="J19" s="158"/>
      <c r="K19" s="157"/>
      <c r="L19" s="183"/>
      <c r="M19" s="157"/>
      <c r="N19" s="182"/>
      <c r="O19" s="160"/>
      <c r="P19" s="242"/>
      <c r="Q19" s="160"/>
      <c r="R19" s="162"/>
      <c r="S19" s="165"/>
      <c r="Y19" s="599"/>
      <c r="Z19" s="599"/>
      <c r="AA19" s="599" t="s">
        <v>196</v>
      </c>
      <c r="AB19" s="590">
        <v>60</v>
      </c>
      <c r="AC19" s="590">
        <v>40</v>
      </c>
      <c r="AD19" s="590">
        <v>25</v>
      </c>
      <c r="AE19" s="590">
        <v>15</v>
      </c>
      <c r="AF19" s="590">
        <v>8</v>
      </c>
      <c r="AG19" s="590">
        <v>4</v>
      </c>
      <c r="AH19" s="590">
        <v>2</v>
      </c>
      <c r="AI19"/>
      <c r="AJ19"/>
      <c r="AK19"/>
    </row>
    <row r="20" spans="1:37" s="38" customFormat="1" ht="9.6" customHeight="1" x14ac:dyDescent="0.25">
      <c r="A20" s="167"/>
      <c r="B20" s="306"/>
      <c r="C20" s="306"/>
      <c r="D20" s="424"/>
      <c r="E20" s="168"/>
      <c r="F20" s="169"/>
      <c r="G20" s="169"/>
      <c r="H20" s="170"/>
      <c r="I20" s="171" t="s">
        <v>0</v>
      </c>
      <c r="J20" s="172"/>
      <c r="K20" s="173" t="str">
        <f>UPPER(IF(OR(J20="a",J20="as"),F19,IF(OR(J20="b",J20="bs"),F21,)))</f>
        <v/>
      </c>
      <c r="L20" s="185"/>
      <c r="M20" s="157"/>
      <c r="N20" s="182"/>
      <c r="O20" s="160"/>
      <c r="P20" s="242"/>
      <c r="Q20" s="160"/>
      <c r="R20" s="162"/>
      <c r="S20" s="165"/>
      <c r="Y20" s="599"/>
      <c r="Z20" s="599"/>
      <c r="AA20" s="599" t="s">
        <v>197</v>
      </c>
      <c r="AB20" s="590">
        <v>40</v>
      </c>
      <c r="AC20" s="590">
        <v>25</v>
      </c>
      <c r="AD20" s="590">
        <v>15</v>
      </c>
      <c r="AE20" s="590">
        <v>8</v>
      </c>
      <c r="AF20" s="590">
        <v>4</v>
      </c>
      <c r="AG20" s="590">
        <v>2</v>
      </c>
      <c r="AH20" s="590">
        <v>1</v>
      </c>
      <c r="AI20"/>
      <c r="AJ20"/>
      <c r="AK20"/>
    </row>
    <row r="21" spans="1:37" s="38" customFormat="1" ht="9.6" customHeight="1" x14ac:dyDescent="0.25">
      <c r="A21" s="153">
        <v>8</v>
      </c>
      <c r="B21" s="384" t="str">
        <f>IF($E21="","",VLOOKUP($E21,'1MD ELO (4)'!$A$7:$O$48,14))</f>
        <v/>
      </c>
      <c r="C21" s="384" t="str">
        <f>IF($E21="","",VLOOKUP($E21,'1MD ELO (4)'!$A$7:$O$48,15))</f>
        <v/>
      </c>
      <c r="D21" s="414" t="str">
        <f>IF($E21="","",VLOOKUP($E21,'1MD ELO (4)'!$A$7:$O$48,5))</f>
        <v/>
      </c>
      <c r="E21" s="155"/>
      <c r="F21" s="156" t="str">
        <f>UPPER(IF($E21="","",VLOOKUP($E21,'1MD ELO (4)'!$A$7:$O$48,2)))</f>
        <v/>
      </c>
      <c r="G21" s="156" t="str">
        <f>IF($E21="","",VLOOKUP($E21,'1MD ELO (4)'!$A$7:$O$48,3))</f>
        <v/>
      </c>
      <c r="H21" s="156"/>
      <c r="I21" s="156" t="str">
        <f>IF($E21="","",VLOOKUP($E21,'1MD ELO (4)'!$A$7:$O$48,4))</f>
        <v/>
      </c>
      <c r="J21" s="186"/>
      <c r="K21" s="157"/>
      <c r="L21" s="157"/>
      <c r="M21" s="157"/>
      <c r="N21" s="182"/>
      <c r="O21" s="160"/>
      <c r="P21" s="242"/>
      <c r="Q21" s="160"/>
      <c r="R21" s="162"/>
      <c r="S21" s="165"/>
      <c r="Y21" s="599"/>
      <c r="Z21" s="599"/>
      <c r="AA21" s="599" t="s">
        <v>198</v>
      </c>
      <c r="AB21" s="590">
        <v>25</v>
      </c>
      <c r="AC21" s="590">
        <v>15</v>
      </c>
      <c r="AD21" s="590">
        <v>10</v>
      </c>
      <c r="AE21" s="590">
        <v>6</v>
      </c>
      <c r="AF21" s="590">
        <v>3</v>
      </c>
      <c r="AG21" s="590">
        <v>1</v>
      </c>
      <c r="AH21" s="590">
        <v>0</v>
      </c>
      <c r="AI21"/>
      <c r="AJ21"/>
      <c r="AK21"/>
    </row>
    <row r="22" spans="1:37" s="38" customFormat="1" ht="9.6" customHeight="1" x14ac:dyDescent="0.25">
      <c r="A22" s="167"/>
      <c r="B22" s="306"/>
      <c r="C22" s="306"/>
      <c r="D22" s="424"/>
      <c r="E22" s="168"/>
      <c r="F22" s="187"/>
      <c r="G22" s="187"/>
      <c r="H22" s="191"/>
      <c r="I22" s="187"/>
      <c r="J22" s="179"/>
      <c r="K22" s="157"/>
      <c r="L22" s="157"/>
      <c r="M22" s="157"/>
      <c r="N22" s="182"/>
      <c r="O22" s="171" t="s">
        <v>0</v>
      </c>
      <c r="P22" s="180"/>
      <c r="Q22" s="173" t="str">
        <f>UPPER(IF(OR(P22="a",P22="as"),O14,IF(OR(P22="b",P22="bs"),O30,)))</f>
        <v/>
      </c>
      <c r="R22" s="243"/>
      <c r="S22" s="165"/>
      <c r="Y22" s="599"/>
      <c r="Z22" s="599"/>
      <c r="AA22" s="599" t="s">
        <v>199</v>
      </c>
      <c r="AB22" s="590">
        <v>15</v>
      </c>
      <c r="AC22" s="590">
        <v>10</v>
      </c>
      <c r="AD22" s="590">
        <v>6</v>
      </c>
      <c r="AE22" s="590">
        <v>3</v>
      </c>
      <c r="AF22" s="590">
        <v>1</v>
      </c>
      <c r="AG22" s="590">
        <v>0</v>
      </c>
      <c r="AH22" s="590">
        <v>0</v>
      </c>
      <c r="AI22"/>
      <c r="AJ22"/>
      <c r="AK22"/>
    </row>
    <row r="23" spans="1:37" s="38" customFormat="1" ht="9.6" customHeight="1" x14ac:dyDescent="0.25">
      <c r="A23" s="153">
        <v>9</v>
      </c>
      <c r="B23" s="384" t="str">
        <f>IF($E23="","",VLOOKUP($E23,'1MD ELO (4)'!$A$7:$O$48,14))</f>
        <v/>
      </c>
      <c r="C23" s="384" t="str">
        <f>IF($E23="","",VLOOKUP($E23,'1MD ELO (4)'!$A$7:$O$48,15))</f>
        <v/>
      </c>
      <c r="D23" s="414" t="str">
        <f>IF($E23="","",VLOOKUP($E23,'1MD ELO (4)'!$A$7:$O$48,5))</f>
        <v/>
      </c>
      <c r="E23" s="155"/>
      <c r="F23" s="156" t="str">
        <f>UPPER(IF($E23="","",VLOOKUP($E23,'1MD ELO (4)'!$A$7:$O$48,2)))</f>
        <v/>
      </c>
      <c r="G23" s="156" t="str">
        <f>IF($E23="","",VLOOKUP($E23,'1MD ELO (4)'!$A$7:$O$48,3))</f>
        <v/>
      </c>
      <c r="H23" s="156"/>
      <c r="I23" s="156" t="str">
        <f>IF($E23="","",VLOOKUP($E23,'1MD ELO (4)'!$A$7:$O$48,4))</f>
        <v/>
      </c>
      <c r="J23" s="158"/>
      <c r="K23" s="157"/>
      <c r="L23" s="157"/>
      <c r="M23" s="157"/>
      <c r="N23" s="182"/>
      <c r="O23" s="160"/>
      <c r="P23" s="242"/>
      <c r="Q23" s="157"/>
      <c r="R23" s="242"/>
      <c r="S23" s="165"/>
      <c r="Y23" s="599"/>
      <c r="Z23" s="599"/>
      <c r="AA23" s="599" t="s">
        <v>200</v>
      </c>
      <c r="AB23" s="590">
        <v>10</v>
      </c>
      <c r="AC23" s="590">
        <v>6</v>
      </c>
      <c r="AD23" s="590">
        <v>3</v>
      </c>
      <c r="AE23" s="590">
        <v>1</v>
      </c>
      <c r="AF23" s="590">
        <v>0</v>
      </c>
      <c r="AG23" s="590">
        <v>0</v>
      </c>
      <c r="AH23" s="590">
        <v>0</v>
      </c>
      <c r="AI23"/>
      <c r="AJ23"/>
      <c r="AK23"/>
    </row>
    <row r="24" spans="1:37" s="38" customFormat="1" ht="9.6" customHeight="1" x14ac:dyDescent="0.25">
      <c r="A24" s="167"/>
      <c r="B24" s="306"/>
      <c r="C24" s="306"/>
      <c r="D24" s="424"/>
      <c r="E24" s="168"/>
      <c r="F24" s="169"/>
      <c r="G24" s="169"/>
      <c r="H24" s="170"/>
      <c r="I24" s="171" t="s">
        <v>0</v>
      </c>
      <c r="J24" s="172"/>
      <c r="K24" s="173" t="str">
        <f>UPPER(IF(OR(J24="a",J24="as"),F23,IF(OR(J24="b",J24="bs"),F25,)))</f>
        <v/>
      </c>
      <c r="L24" s="173"/>
      <c r="M24" s="157"/>
      <c r="N24" s="182"/>
      <c r="O24" s="160"/>
      <c r="P24" s="242"/>
      <c r="Q24" s="160"/>
      <c r="R24" s="242"/>
      <c r="S24" s="165"/>
      <c r="Y24" s="599"/>
      <c r="Z24" s="599"/>
      <c r="AA24" s="599" t="s">
        <v>201</v>
      </c>
      <c r="AB24" s="590">
        <v>6</v>
      </c>
      <c r="AC24" s="590">
        <v>3</v>
      </c>
      <c r="AD24" s="590">
        <v>1</v>
      </c>
      <c r="AE24" s="590">
        <v>0</v>
      </c>
      <c r="AF24" s="590">
        <v>0</v>
      </c>
      <c r="AG24" s="590">
        <v>0</v>
      </c>
      <c r="AH24" s="590">
        <v>0</v>
      </c>
      <c r="AI24"/>
      <c r="AJ24"/>
      <c r="AK24"/>
    </row>
    <row r="25" spans="1:37" s="38" customFormat="1" ht="9.6" customHeight="1" x14ac:dyDescent="0.25">
      <c r="A25" s="167">
        <v>10</v>
      </c>
      <c r="B25" s="384" t="str">
        <f>IF($E25="","",VLOOKUP($E25,'1MD ELO (4)'!$A$7:$O$48,14))</f>
        <v/>
      </c>
      <c r="C25" s="384" t="str">
        <f>IF($E25="","",VLOOKUP($E25,'1MD ELO (4)'!$A$7:$O$48,15))</f>
        <v/>
      </c>
      <c r="D25" s="414" t="str">
        <f>IF($E25="","",VLOOKUP($E25,'1MD ELO (4)'!$A$7:$O$48,5))</f>
        <v/>
      </c>
      <c r="E25" s="155"/>
      <c r="F25" s="450" t="str">
        <f>UPPER(IF($E25="","",VLOOKUP($E25,'1MD ELO (4)'!$A$7:$O$48,2)))</f>
        <v/>
      </c>
      <c r="G25" s="450" t="str">
        <f>IF($E25="","",VLOOKUP($E25,'1MD ELO (4)'!$A$7:$O$48,3))</f>
        <v/>
      </c>
      <c r="H25" s="450"/>
      <c r="I25" s="450" t="str">
        <f>IF($E25="","",VLOOKUP($E25,'1MD ELO (4)'!$A$7:$O$48,4))</f>
        <v/>
      </c>
      <c r="J25" s="176"/>
      <c r="K25" s="157"/>
      <c r="L25" s="177"/>
      <c r="M25" s="157"/>
      <c r="N25" s="182"/>
      <c r="O25" s="160"/>
      <c r="P25" s="242"/>
      <c r="Q25" s="160"/>
      <c r="R25" s="242"/>
      <c r="S25" s="165"/>
      <c r="Y25" s="599"/>
      <c r="Z25" s="599"/>
      <c r="AA25" s="599" t="s">
        <v>206</v>
      </c>
      <c r="AB25" s="590">
        <v>3</v>
      </c>
      <c r="AC25" s="590">
        <v>2</v>
      </c>
      <c r="AD25" s="590">
        <v>1</v>
      </c>
      <c r="AE25" s="590">
        <v>0</v>
      </c>
      <c r="AF25" s="590">
        <v>0</v>
      </c>
      <c r="AG25" s="590">
        <v>0</v>
      </c>
      <c r="AH25" s="590">
        <v>0</v>
      </c>
      <c r="AI25"/>
      <c r="AJ25"/>
      <c r="AK25"/>
    </row>
    <row r="26" spans="1:37" s="38" customFormat="1" ht="9.6" customHeight="1" x14ac:dyDescent="0.25">
      <c r="A26" s="167"/>
      <c r="B26" s="306"/>
      <c r="C26" s="306"/>
      <c r="D26" s="424"/>
      <c r="E26" s="178"/>
      <c r="F26" s="451"/>
      <c r="G26" s="451"/>
      <c r="H26" s="452"/>
      <c r="I26" s="451"/>
      <c r="J26" s="179"/>
      <c r="K26" s="171" t="s">
        <v>0</v>
      </c>
      <c r="L26" s="180"/>
      <c r="M26" s="173" t="str">
        <f>UPPER(IF(OR(L26="a",L26="as"),K24,IF(OR(L26="b",L26="bs"),K28,)))</f>
        <v/>
      </c>
      <c r="N26" s="181"/>
      <c r="O26" s="160"/>
      <c r="P26" s="242"/>
      <c r="Q26" s="160"/>
      <c r="R26" s="242"/>
      <c r="S26" s="165"/>
      <c r="Y26"/>
      <c r="Z26"/>
      <c r="AA26"/>
      <c r="AB26"/>
      <c r="AC26"/>
      <c r="AD26"/>
      <c r="AE26"/>
      <c r="AF26"/>
      <c r="AG26"/>
      <c r="AH26"/>
      <c r="AI26"/>
      <c r="AJ26"/>
      <c r="AK26"/>
    </row>
    <row r="27" spans="1:37" s="38" customFormat="1" ht="9.6" customHeight="1" x14ac:dyDescent="0.25">
      <c r="A27" s="167">
        <v>11</v>
      </c>
      <c r="B27" s="384" t="str">
        <f>IF($E27="","",VLOOKUP($E27,'1MD ELO (4)'!$A$7:$O$48,14))</f>
        <v/>
      </c>
      <c r="C27" s="384" t="str">
        <f>IF($E27="","",VLOOKUP($E27,'1MD ELO (4)'!$A$7:$O$48,15))</f>
        <v/>
      </c>
      <c r="D27" s="414" t="str">
        <f>IF($E27="","",VLOOKUP($E27,'1MD ELO (4)'!$A$7:$O$48,5))</f>
        <v/>
      </c>
      <c r="E27" s="155"/>
      <c r="F27" s="450" t="str">
        <f>UPPER(IF($E27="","",VLOOKUP($E27,'1MD ELO (4)'!$A$7:$O$48,2)))</f>
        <v/>
      </c>
      <c r="G27" s="450" t="str">
        <f>IF($E27="","",VLOOKUP($E27,'1MD ELO (4)'!$A$7:$O$48,3))</f>
        <v/>
      </c>
      <c r="H27" s="450"/>
      <c r="I27" s="450" t="str">
        <f>IF($E27="","",VLOOKUP($E27,'1MD ELO (4)'!$A$7:$O$48,4))</f>
        <v/>
      </c>
      <c r="J27" s="158"/>
      <c r="K27" s="157"/>
      <c r="L27" s="183"/>
      <c r="M27" s="157"/>
      <c r="N27" s="184"/>
      <c r="O27" s="160"/>
      <c r="P27" s="242"/>
      <c r="Q27" s="160"/>
      <c r="R27" s="242"/>
      <c r="S27" s="165"/>
      <c r="Y27"/>
      <c r="Z27"/>
      <c r="AA27"/>
      <c r="AB27"/>
      <c r="AC27"/>
      <c r="AD27"/>
      <c r="AE27"/>
      <c r="AF27"/>
      <c r="AG27"/>
      <c r="AH27"/>
      <c r="AI27"/>
      <c r="AJ27"/>
      <c r="AK27"/>
    </row>
    <row r="28" spans="1:37" s="38" customFormat="1" ht="9.6" customHeight="1" x14ac:dyDescent="0.25">
      <c r="A28" s="192"/>
      <c r="B28" s="306"/>
      <c r="C28" s="306"/>
      <c r="D28" s="424"/>
      <c r="E28" s="178"/>
      <c r="F28" s="451"/>
      <c r="G28" s="451"/>
      <c r="H28" s="452"/>
      <c r="I28" s="453" t="s">
        <v>0</v>
      </c>
      <c r="J28" s="172"/>
      <c r="K28" s="173" t="str">
        <f>UPPER(IF(OR(J28="a",J28="as"),F27,IF(OR(J28="b",J28="bs"),F29,)))</f>
        <v/>
      </c>
      <c r="L28" s="185"/>
      <c r="M28" s="157"/>
      <c r="N28" s="184"/>
      <c r="O28" s="160"/>
      <c r="P28" s="242"/>
      <c r="Q28" s="160"/>
      <c r="R28" s="242"/>
      <c r="S28" s="165"/>
    </row>
    <row r="29" spans="1:37" s="38" customFormat="1" ht="9.6" customHeight="1" x14ac:dyDescent="0.25">
      <c r="A29" s="167">
        <v>12</v>
      </c>
      <c r="B29" s="384" t="str">
        <f>IF($E29="","",VLOOKUP($E29,'1MD ELO (4)'!$A$7:$O$48,14))</f>
        <v/>
      </c>
      <c r="C29" s="384" t="str">
        <f>IF($E29="","",VLOOKUP($E29,'1MD ELO (4)'!$A$7:$O$48,15))</f>
        <v/>
      </c>
      <c r="D29" s="414" t="str">
        <f>IF($E29="","",VLOOKUP($E29,'1MD ELO (4)'!$A$7:$O$48,5))</f>
        <v/>
      </c>
      <c r="E29" s="155"/>
      <c r="F29" s="450" t="str">
        <f>UPPER(IF($E29="","",VLOOKUP($E29,'1MD ELO (4)'!$A$7:$O$48,2)))</f>
        <v/>
      </c>
      <c r="G29" s="450" t="str">
        <f>IF($E29="","",VLOOKUP($E29,'1MD ELO (4)'!$A$7:$O$48,3))</f>
        <v/>
      </c>
      <c r="H29" s="450"/>
      <c r="I29" s="450" t="str">
        <f>IF($E29="","",VLOOKUP($E29,'1MD ELO (4)'!$A$7:$O$48,4))</f>
        <v/>
      </c>
      <c r="J29" s="186"/>
      <c r="K29" s="157"/>
      <c r="L29" s="157"/>
      <c r="M29" s="157"/>
      <c r="N29" s="184"/>
      <c r="O29" s="160"/>
      <c r="P29" s="242"/>
      <c r="Q29" s="160"/>
      <c r="R29" s="242"/>
      <c r="S29" s="165"/>
    </row>
    <row r="30" spans="1:37" s="38" customFormat="1" ht="9.6" customHeight="1" x14ac:dyDescent="0.25">
      <c r="A30" s="167"/>
      <c r="B30" s="306"/>
      <c r="C30" s="306"/>
      <c r="D30" s="424"/>
      <c r="E30" s="178"/>
      <c r="F30" s="451"/>
      <c r="G30" s="451"/>
      <c r="H30" s="452"/>
      <c r="I30" s="451"/>
      <c r="J30" s="179"/>
      <c r="K30" s="157"/>
      <c r="L30" s="157"/>
      <c r="M30" s="171" t="s">
        <v>0</v>
      </c>
      <c r="N30" s="180"/>
      <c r="O30" s="173" t="str">
        <f>UPPER(IF(OR(N30="a",N30="as"),M26,IF(OR(N30="b",N30="bs"),M34,)))</f>
        <v/>
      </c>
      <c r="P30" s="244"/>
      <c r="Q30" s="160"/>
      <c r="R30" s="242"/>
      <c r="S30" s="165"/>
    </row>
    <row r="31" spans="1:37" s="38" customFormat="1" ht="9.6" customHeight="1" x14ac:dyDescent="0.25">
      <c r="A31" s="167">
        <v>13</v>
      </c>
      <c r="B31" s="384" t="str">
        <f>IF($E31="","",VLOOKUP($E31,'1MD ELO (4)'!$A$7:$O$48,14))</f>
        <v/>
      </c>
      <c r="C31" s="384" t="str">
        <f>IF($E31="","",VLOOKUP($E31,'1MD ELO (4)'!$A$7:$O$48,15))</f>
        <v/>
      </c>
      <c r="D31" s="414" t="str">
        <f>IF($E31="","",VLOOKUP($E31,'1MD ELO (4)'!$A$7:$O$48,5))</f>
        <v/>
      </c>
      <c r="E31" s="155"/>
      <c r="F31" s="450" t="str">
        <f>UPPER(IF($E31="","",VLOOKUP($E31,'1MD ELO (4)'!$A$7:$O$48,2)))</f>
        <v/>
      </c>
      <c r="G31" s="450" t="str">
        <f>IF($E31="","",VLOOKUP($E31,'1MD ELO (4)'!$A$7:$O$48,3))</f>
        <v/>
      </c>
      <c r="H31" s="450"/>
      <c r="I31" s="450" t="str">
        <f>IF($E31="","",VLOOKUP($E31,'1MD ELO (4)'!$A$7:$O$48,4))</f>
        <v/>
      </c>
      <c r="J31" s="188"/>
      <c r="K31" s="157"/>
      <c r="L31" s="157"/>
      <c r="M31" s="157"/>
      <c r="N31" s="184"/>
      <c r="O31" s="157"/>
      <c r="P31" s="162"/>
      <c r="Q31" s="160"/>
      <c r="R31" s="242"/>
      <c r="S31" s="165"/>
    </row>
    <row r="32" spans="1:37" s="38" customFormat="1" ht="9.6" customHeight="1" x14ac:dyDescent="0.25">
      <c r="A32" s="167"/>
      <c r="B32" s="306"/>
      <c r="C32" s="306"/>
      <c r="D32" s="424"/>
      <c r="E32" s="178"/>
      <c r="F32" s="451"/>
      <c r="G32" s="451"/>
      <c r="H32" s="452"/>
      <c r="I32" s="453" t="s">
        <v>0</v>
      </c>
      <c r="J32" s="172"/>
      <c r="K32" s="173" t="str">
        <f>UPPER(IF(OR(J32="a",J32="as"),F31,IF(OR(J32="b",J32="bs"),F33,)))</f>
        <v/>
      </c>
      <c r="L32" s="173"/>
      <c r="M32" s="157"/>
      <c r="N32" s="184"/>
      <c r="O32" s="160"/>
      <c r="P32" s="162"/>
      <c r="Q32" s="160"/>
      <c r="R32" s="242"/>
      <c r="S32" s="165"/>
    </row>
    <row r="33" spans="1:19" s="38" customFormat="1" ht="9.6" customHeight="1" x14ac:dyDescent="0.25">
      <c r="A33" s="167">
        <v>14</v>
      </c>
      <c r="B33" s="384" t="str">
        <f>IF($E33="","",VLOOKUP($E33,'1MD ELO (4)'!$A$7:$O$48,14))</f>
        <v/>
      </c>
      <c r="C33" s="384" t="str">
        <f>IF($E33="","",VLOOKUP($E33,'1MD ELO (4)'!$A$7:$O$48,15))</f>
        <v/>
      </c>
      <c r="D33" s="414" t="str">
        <f>IF($E33="","",VLOOKUP($E33,'1MD ELO (4)'!$A$7:$O$48,5))</f>
        <v/>
      </c>
      <c r="E33" s="155"/>
      <c r="F33" s="450" t="str">
        <f>UPPER(IF($E33="","",VLOOKUP($E33,'1MD ELO (4)'!$A$7:$O$48,2)))</f>
        <v/>
      </c>
      <c r="G33" s="450" t="str">
        <f>IF($E33="","",VLOOKUP($E33,'1MD ELO (4)'!$A$7:$O$48,3))</f>
        <v/>
      </c>
      <c r="H33" s="450"/>
      <c r="I33" s="450" t="str">
        <f>IF($E33="","",VLOOKUP($E33,'1MD ELO (4)'!$A$7:$O$48,4))</f>
        <v/>
      </c>
      <c r="J33" s="176"/>
      <c r="K33" s="157"/>
      <c r="L33" s="177"/>
      <c r="M33" s="157"/>
      <c r="N33" s="184"/>
      <c r="O33" s="160"/>
      <c r="P33" s="162"/>
      <c r="Q33" s="160"/>
      <c r="R33" s="242"/>
      <c r="S33" s="165"/>
    </row>
    <row r="34" spans="1:19" s="38" customFormat="1" ht="9.6" customHeight="1" x14ac:dyDescent="0.25">
      <c r="A34" s="167"/>
      <c r="B34" s="306"/>
      <c r="C34" s="306"/>
      <c r="D34" s="424"/>
      <c r="E34" s="178"/>
      <c r="F34" s="451"/>
      <c r="G34" s="451"/>
      <c r="H34" s="452"/>
      <c r="I34" s="451"/>
      <c r="J34" s="179"/>
      <c r="K34" s="171" t="s">
        <v>0</v>
      </c>
      <c r="L34" s="180"/>
      <c r="M34" s="173" t="str">
        <f>UPPER(IF(OR(L34="a",L34="as"),K32,IF(OR(L34="b",L34="bs"),K36,)))</f>
        <v/>
      </c>
      <c r="N34" s="190"/>
      <c r="O34" s="160"/>
      <c r="P34" s="162"/>
      <c r="Q34" s="160"/>
      <c r="R34" s="242"/>
      <c r="S34" s="165"/>
    </row>
    <row r="35" spans="1:19" s="38" customFormat="1" ht="9.6" customHeight="1" x14ac:dyDescent="0.25">
      <c r="A35" s="167">
        <v>15</v>
      </c>
      <c r="B35" s="384" t="str">
        <f>IF($E35="","",VLOOKUP($E35,'1MD ELO (4)'!$A$7:$O$48,14))</f>
        <v/>
      </c>
      <c r="C35" s="384" t="str">
        <f>IF($E35="","",VLOOKUP($E35,'1MD ELO (4)'!$A$7:$O$48,15))</f>
        <v/>
      </c>
      <c r="D35" s="414" t="str">
        <f>IF($E35="","",VLOOKUP($E35,'1MD ELO (4)'!$A$7:$O$48,5))</f>
        <v/>
      </c>
      <c r="E35" s="155"/>
      <c r="F35" s="450" t="str">
        <f>UPPER(IF($E35="","",VLOOKUP($E35,'1MD ELO (4)'!$A$7:$O$48,2)))</f>
        <v/>
      </c>
      <c r="G35" s="450" t="str">
        <f>IF($E35="","",VLOOKUP($E35,'1MD ELO (4)'!$A$7:$O$48,3))</f>
        <v/>
      </c>
      <c r="H35" s="450"/>
      <c r="I35" s="450" t="str">
        <f>IF($E35="","",VLOOKUP($E35,'1MD ELO (4)'!$A$7:$O$48,4))</f>
        <v/>
      </c>
      <c r="J35" s="158"/>
      <c r="K35" s="157"/>
      <c r="L35" s="183"/>
      <c r="M35" s="157"/>
      <c r="N35" s="182"/>
      <c r="O35" s="160"/>
      <c r="P35" s="162"/>
      <c r="Q35" s="160"/>
      <c r="R35" s="242"/>
      <c r="S35" s="165"/>
    </row>
    <row r="36" spans="1:19" s="38" customFormat="1" ht="9.6" customHeight="1" x14ac:dyDescent="0.25">
      <c r="A36" s="167"/>
      <c r="B36" s="306"/>
      <c r="C36" s="306"/>
      <c r="D36" s="424"/>
      <c r="E36" s="168"/>
      <c r="F36" s="169"/>
      <c r="G36" s="169"/>
      <c r="H36" s="170"/>
      <c r="I36" s="171" t="s">
        <v>0</v>
      </c>
      <c r="J36" s="172"/>
      <c r="K36" s="173" t="str">
        <f>UPPER(IF(OR(J36="a",J36="as"),F35,IF(OR(J36="b",J36="bs"),F37,)))</f>
        <v/>
      </c>
      <c r="L36" s="185"/>
      <c r="M36" s="157"/>
      <c r="N36" s="182"/>
      <c r="O36" s="160"/>
      <c r="P36" s="162"/>
      <c r="Q36" s="160"/>
      <c r="R36" s="242"/>
      <c r="S36" s="165"/>
    </row>
    <row r="37" spans="1:19" s="38" customFormat="1" ht="9.6" customHeight="1" x14ac:dyDescent="0.25">
      <c r="A37" s="153">
        <v>16</v>
      </c>
      <c r="B37" s="384" t="str">
        <f>IF($E37="","",VLOOKUP($E37,'1MD ELO (4)'!$A$7:$O$48,14))</f>
        <v/>
      </c>
      <c r="C37" s="384" t="str">
        <f>IF($E37="","",VLOOKUP($E37,'1MD ELO (4)'!$A$7:$O$48,15))</f>
        <v/>
      </c>
      <c r="D37" s="414" t="str">
        <f>IF($E37="","",VLOOKUP($E37,'1MD ELO (4)'!$A$7:$O$48,5))</f>
        <v/>
      </c>
      <c r="E37" s="155"/>
      <c r="F37" s="156" t="str">
        <f>UPPER(IF($E37="","",VLOOKUP($E37,'1MD ELO (4)'!$A$7:$O$48,2)))</f>
        <v/>
      </c>
      <c r="G37" s="156" t="str">
        <f>IF($E37="","",VLOOKUP($E37,'1MD ELO (4)'!$A$7:$O$48,3))</f>
        <v/>
      </c>
      <c r="H37" s="156"/>
      <c r="I37" s="156" t="str">
        <f>IF($E37="","",VLOOKUP($E37,'1MD ELO (4)'!$A$7:$O$48,4))</f>
        <v/>
      </c>
      <c r="J37" s="186"/>
      <c r="K37" s="157"/>
      <c r="L37" s="157"/>
      <c r="M37" s="157"/>
      <c r="N37" s="182"/>
      <c r="O37" s="162"/>
      <c r="P37" s="162"/>
      <c r="Q37" s="160"/>
      <c r="R37" s="242"/>
      <c r="S37" s="165"/>
    </row>
    <row r="38" spans="1:19" s="38" customFormat="1" ht="9.6" customHeight="1" x14ac:dyDescent="0.25">
      <c r="A38" s="167"/>
      <c r="B38" s="306"/>
      <c r="C38" s="306"/>
      <c r="D38" s="424"/>
      <c r="E38" s="168"/>
      <c r="F38" s="169"/>
      <c r="G38" s="169"/>
      <c r="H38" s="170"/>
      <c r="I38" s="169"/>
      <c r="J38" s="179"/>
      <c r="K38" s="157"/>
      <c r="L38" s="157"/>
      <c r="M38" s="157"/>
      <c r="N38" s="182"/>
      <c r="O38" s="437" t="s">
        <v>132</v>
      </c>
      <c r="P38" s="246"/>
      <c r="Q38" s="173" t="str">
        <f>UPPER(IF(OR(P39="a",P39="as"),Q22,IF(OR(P39="b",P39="bs"),Q54,)))</f>
        <v/>
      </c>
      <c r="R38" s="247"/>
      <c r="S38" s="165"/>
    </row>
    <row r="39" spans="1:19" s="38" customFormat="1" ht="9.6" customHeight="1" x14ac:dyDescent="0.25">
      <c r="A39" s="153">
        <v>17</v>
      </c>
      <c r="B39" s="384" t="str">
        <f>IF($E39="","",VLOOKUP($E39,'1MD ELO (4)'!$A$7:$O$48,14))</f>
        <v/>
      </c>
      <c r="C39" s="384" t="str">
        <f>IF($E39="","",VLOOKUP($E39,'1MD ELO (4)'!$A$7:$O$48,15))</f>
        <v/>
      </c>
      <c r="D39" s="414" t="str">
        <f>IF($E39="","",VLOOKUP($E39,'1MD ELO (4)'!$A$7:$O$48,5))</f>
        <v/>
      </c>
      <c r="E39" s="155"/>
      <c r="F39" s="156" t="str">
        <f>UPPER(IF($E39="","",VLOOKUP($E39,'1MD ELO (4)'!$A$7:$O$48,2)))</f>
        <v/>
      </c>
      <c r="G39" s="156" t="str">
        <f>IF($E39="","",VLOOKUP($E39,'1MD ELO (4)'!$A$7:$O$48,3))</f>
        <v/>
      </c>
      <c r="H39" s="156"/>
      <c r="I39" s="156" t="str">
        <f>IF($E39="","",VLOOKUP($E39,'1MD ELO (4)'!$A$7:$O$48,4))</f>
        <v/>
      </c>
      <c r="J39" s="158"/>
      <c r="K39" s="157"/>
      <c r="L39" s="157"/>
      <c r="M39" s="157"/>
      <c r="N39" s="182"/>
      <c r="O39" s="171" t="s">
        <v>0</v>
      </c>
      <c r="P39" s="248"/>
      <c r="Q39" s="157"/>
      <c r="R39" s="242"/>
      <c r="S39" s="165"/>
    </row>
    <row r="40" spans="1:19" s="38" customFormat="1" ht="9.6" customHeight="1" x14ac:dyDescent="0.25">
      <c r="A40" s="167"/>
      <c r="B40" s="306"/>
      <c r="C40" s="306"/>
      <c r="D40" s="424"/>
      <c r="E40" s="168"/>
      <c r="F40" s="169"/>
      <c r="G40" s="169"/>
      <c r="H40" s="170"/>
      <c r="I40" s="171" t="s">
        <v>0</v>
      </c>
      <c r="J40" s="172"/>
      <c r="K40" s="173" t="str">
        <f>UPPER(IF(OR(J40="a",J40="as"),F39,IF(OR(J40="b",J40="bs"),F41,)))</f>
        <v/>
      </c>
      <c r="L40" s="173"/>
      <c r="M40" s="157"/>
      <c r="N40" s="182"/>
      <c r="O40" s="160"/>
      <c r="P40" s="162"/>
      <c r="Q40" s="160"/>
      <c r="R40" s="242"/>
      <c r="S40" s="165"/>
    </row>
    <row r="41" spans="1:19" s="38" customFormat="1" ht="9.6" customHeight="1" x14ac:dyDescent="0.25">
      <c r="A41" s="167">
        <v>18</v>
      </c>
      <c r="B41" s="384" t="str">
        <f>IF($E41="","",VLOOKUP($E41,'1MD ELO (4)'!$A$7:$O$48,14))</f>
        <v/>
      </c>
      <c r="C41" s="384" t="str">
        <f>IF($E41="","",VLOOKUP($E41,'1MD ELO (4)'!$A$7:$O$48,15))</f>
        <v/>
      </c>
      <c r="D41" s="414" t="str">
        <f>IF($E41="","",VLOOKUP($E41,'1MD ELO (4)'!$A$7:$O$48,5))</f>
        <v/>
      </c>
      <c r="E41" s="155"/>
      <c r="F41" s="450" t="str">
        <f>UPPER(IF($E41="","",VLOOKUP($E41,'1MD ELO (4)'!$A$7:$O$48,2)))</f>
        <v/>
      </c>
      <c r="G41" s="450" t="str">
        <f>IF($E41="","",VLOOKUP($E41,'1MD ELO (4)'!$A$7:$O$48,3))</f>
        <v/>
      </c>
      <c r="H41" s="450"/>
      <c r="I41" s="450" t="str">
        <f>IF($E41="","",VLOOKUP($E41,'1MD ELO (4)'!$A$7:$O$48,4))</f>
        <v/>
      </c>
      <c r="J41" s="176"/>
      <c r="K41" s="157"/>
      <c r="L41" s="177"/>
      <c r="M41" s="157"/>
      <c r="N41" s="182"/>
      <c r="O41" s="160"/>
      <c r="P41" s="162"/>
      <c r="Q41" s="772" t="str">
        <f>IF(Y3="","",CONCATENATE(AB1," pont"))</f>
        <v/>
      </c>
      <c r="R41" s="773"/>
      <c r="S41" s="165"/>
    </row>
    <row r="42" spans="1:19" s="38" customFormat="1" ht="9.6" customHeight="1" x14ac:dyDescent="0.25">
      <c r="A42" s="167"/>
      <c r="B42" s="306"/>
      <c r="C42" s="306"/>
      <c r="D42" s="424"/>
      <c r="E42" s="178"/>
      <c r="F42" s="451"/>
      <c r="G42" s="451"/>
      <c r="H42" s="452"/>
      <c r="I42" s="451"/>
      <c r="J42" s="179"/>
      <c r="K42" s="171" t="s">
        <v>0</v>
      </c>
      <c r="L42" s="180"/>
      <c r="M42" s="173" t="str">
        <f>UPPER(IF(OR(L42="a",L42="as"),K40,IF(OR(L42="b",L42="bs"),K44,)))</f>
        <v/>
      </c>
      <c r="N42" s="181"/>
      <c r="O42" s="160"/>
      <c r="P42" s="162"/>
      <c r="Q42" s="160"/>
      <c r="R42" s="242"/>
      <c r="S42" s="165"/>
    </row>
    <row r="43" spans="1:19" s="38" customFormat="1" ht="9.6" customHeight="1" x14ac:dyDescent="0.25">
      <c r="A43" s="167">
        <v>19</v>
      </c>
      <c r="B43" s="384" t="str">
        <f>IF($E43="","",VLOOKUP($E43,'1MD ELO (4)'!$A$7:$O$48,14))</f>
        <v/>
      </c>
      <c r="C43" s="384" t="str">
        <f>IF($E43="","",VLOOKUP($E43,'1MD ELO (4)'!$A$7:$O$48,15))</f>
        <v/>
      </c>
      <c r="D43" s="414" t="str">
        <f>IF($E43="","",VLOOKUP($E43,'1MD ELO (4)'!$A$7:$O$48,5))</f>
        <v/>
      </c>
      <c r="E43" s="155"/>
      <c r="F43" s="450" t="str">
        <f>UPPER(IF($E43="","",VLOOKUP($E43,'1MD ELO (4)'!$A$7:$O$48,2)))</f>
        <v/>
      </c>
      <c r="G43" s="450" t="str">
        <f>IF($E43="","",VLOOKUP($E43,'1MD ELO (4)'!$A$7:$O$48,3))</f>
        <v/>
      </c>
      <c r="H43" s="450"/>
      <c r="I43" s="450" t="str">
        <f>IF($E43="","",VLOOKUP($E43,'1MD ELO (4)'!$A$7:$O$48,4))</f>
        <v/>
      </c>
      <c r="J43" s="158"/>
      <c r="K43" s="157"/>
      <c r="L43" s="183"/>
      <c r="M43" s="157"/>
      <c r="N43" s="184"/>
      <c r="O43" s="160"/>
      <c r="P43" s="162"/>
      <c r="Q43" s="160"/>
      <c r="R43" s="242"/>
      <c r="S43" s="165"/>
    </row>
    <row r="44" spans="1:19" s="38" customFormat="1" ht="9.6" customHeight="1" x14ac:dyDescent="0.25">
      <c r="A44" s="167"/>
      <c r="B44" s="306"/>
      <c r="C44" s="306"/>
      <c r="D44" s="424"/>
      <c r="E44" s="178"/>
      <c r="F44" s="451"/>
      <c r="G44" s="451"/>
      <c r="H44" s="452"/>
      <c r="I44" s="453" t="s">
        <v>0</v>
      </c>
      <c r="J44" s="172"/>
      <c r="K44" s="173" t="str">
        <f>UPPER(IF(OR(J44="a",J44="as"),F43,IF(OR(J44="b",J44="bs"),F45,)))</f>
        <v/>
      </c>
      <c r="L44" s="185"/>
      <c r="M44" s="157"/>
      <c r="N44" s="184"/>
      <c r="O44" s="160"/>
      <c r="P44" s="162"/>
      <c r="Q44" s="160"/>
      <c r="R44" s="242"/>
      <c r="S44" s="165"/>
    </row>
    <row r="45" spans="1:19" s="38" customFormat="1" ht="9.6" customHeight="1" x14ac:dyDescent="0.25">
      <c r="A45" s="167">
        <v>20</v>
      </c>
      <c r="B45" s="384" t="str">
        <f>IF($E45="","",VLOOKUP($E45,'1MD ELO (4)'!$A$7:$O$48,14))</f>
        <v/>
      </c>
      <c r="C45" s="384" t="str">
        <f>IF($E45="","",VLOOKUP($E45,'1MD ELO (4)'!$A$7:$O$48,15))</f>
        <v/>
      </c>
      <c r="D45" s="414" t="str">
        <f>IF($E45="","",VLOOKUP($E45,'1MD ELO (4)'!$A$7:$O$48,5))</f>
        <v/>
      </c>
      <c r="E45" s="155"/>
      <c r="F45" s="450" t="str">
        <f>UPPER(IF($E45="","",VLOOKUP($E45,'1MD ELO (4)'!$A$7:$O$48,2)))</f>
        <v/>
      </c>
      <c r="G45" s="450" t="str">
        <f>IF($E45="","",VLOOKUP($E45,'1MD ELO (4)'!$A$7:$O$48,3))</f>
        <v/>
      </c>
      <c r="H45" s="450"/>
      <c r="I45" s="450" t="str">
        <f>IF($E45="","",VLOOKUP($E45,'1MD ELO (4)'!$A$7:$O$48,4))</f>
        <v/>
      </c>
      <c r="J45" s="186"/>
      <c r="K45" s="157"/>
      <c r="L45" s="157"/>
      <c r="M45" s="157"/>
      <c r="N45" s="184"/>
      <c r="O45" s="160"/>
      <c r="P45" s="162"/>
      <c r="Q45" s="160"/>
      <c r="R45" s="242"/>
      <c r="S45" s="165"/>
    </row>
    <row r="46" spans="1:19" s="38" customFormat="1" ht="9.6" customHeight="1" x14ac:dyDescent="0.25">
      <c r="A46" s="167"/>
      <c r="B46" s="306"/>
      <c r="C46" s="306"/>
      <c r="D46" s="424"/>
      <c r="E46" s="178"/>
      <c r="F46" s="451"/>
      <c r="G46" s="451"/>
      <c r="H46" s="452"/>
      <c r="I46" s="451"/>
      <c r="J46" s="179"/>
      <c r="K46" s="157"/>
      <c r="L46" s="157"/>
      <c r="M46" s="171" t="s">
        <v>0</v>
      </c>
      <c r="N46" s="180"/>
      <c r="O46" s="173" t="str">
        <f>UPPER(IF(OR(N46="a",N46="as"),M42,IF(OR(N46="b",N46="bs"),M50,)))</f>
        <v/>
      </c>
      <c r="P46" s="243"/>
      <c r="Q46" s="160"/>
      <c r="R46" s="242"/>
      <c r="S46" s="165"/>
    </row>
    <row r="47" spans="1:19" s="38" customFormat="1" ht="9.6" customHeight="1" x14ac:dyDescent="0.25">
      <c r="A47" s="167">
        <v>21</v>
      </c>
      <c r="B47" s="384" t="str">
        <f>IF($E47="","",VLOOKUP($E47,'1MD ELO (4)'!$A$7:$O$48,14))</f>
        <v/>
      </c>
      <c r="C47" s="384" t="str">
        <f>IF($E47="","",VLOOKUP($E47,'1MD ELO (4)'!$A$7:$O$48,15))</f>
        <v/>
      </c>
      <c r="D47" s="414" t="str">
        <f>IF($E47="","",VLOOKUP($E47,'1MD ELO (4)'!$A$7:$O$48,5))</f>
        <v/>
      </c>
      <c r="E47" s="155"/>
      <c r="F47" s="450" t="str">
        <f>UPPER(IF($E47="","",VLOOKUP($E47,'1MD ELO (4)'!$A$7:$O$48,2)))</f>
        <v/>
      </c>
      <c r="G47" s="450" t="str">
        <f>IF($E47="","",VLOOKUP($E47,'1MD ELO (4)'!$A$7:$O$48,3))</f>
        <v/>
      </c>
      <c r="H47" s="450"/>
      <c r="I47" s="450" t="str">
        <f>IF($E47="","",VLOOKUP($E47,'1MD ELO (4)'!$A$7:$O$48,4))</f>
        <v/>
      </c>
      <c r="J47" s="188"/>
      <c r="K47" s="157"/>
      <c r="L47" s="157"/>
      <c r="M47" s="157"/>
      <c r="N47" s="184"/>
      <c r="O47" s="157"/>
      <c r="P47" s="242"/>
      <c r="Q47" s="160"/>
      <c r="R47" s="242"/>
      <c r="S47" s="165"/>
    </row>
    <row r="48" spans="1:19" s="38" customFormat="1" ht="9.6" customHeight="1" x14ac:dyDescent="0.25">
      <c r="A48" s="167"/>
      <c r="B48" s="306"/>
      <c r="C48" s="306"/>
      <c r="D48" s="424"/>
      <c r="E48" s="178"/>
      <c r="F48" s="451"/>
      <c r="G48" s="451"/>
      <c r="H48" s="452"/>
      <c r="I48" s="453" t="s">
        <v>0</v>
      </c>
      <c r="J48" s="172"/>
      <c r="K48" s="173" t="str">
        <f>UPPER(IF(OR(J48="a",J48="as"),F47,IF(OR(J48="b",J48="bs"),F49,)))</f>
        <v/>
      </c>
      <c r="L48" s="173"/>
      <c r="M48" s="157"/>
      <c r="N48" s="184"/>
      <c r="O48" s="160"/>
      <c r="P48" s="242"/>
      <c r="Q48" s="160"/>
      <c r="R48" s="242"/>
      <c r="S48" s="165"/>
    </row>
    <row r="49" spans="1:19" s="38" customFormat="1" ht="9.6" customHeight="1" x14ac:dyDescent="0.25">
      <c r="A49" s="167">
        <v>22</v>
      </c>
      <c r="B49" s="384" t="str">
        <f>IF($E49="","",VLOOKUP($E49,'1MD ELO (4)'!$A$7:$O$48,14))</f>
        <v/>
      </c>
      <c r="C49" s="384" t="str">
        <f>IF($E49="","",VLOOKUP($E49,'1MD ELO (4)'!$A$7:$O$48,15))</f>
        <v/>
      </c>
      <c r="D49" s="414" t="str">
        <f>IF($E49="","",VLOOKUP($E49,'1MD ELO (4)'!$A$7:$O$48,5))</f>
        <v/>
      </c>
      <c r="E49" s="155"/>
      <c r="F49" s="450" t="str">
        <f>UPPER(IF($E49="","",VLOOKUP($E49,'1MD ELO (4)'!$A$7:$O$48,2)))</f>
        <v/>
      </c>
      <c r="G49" s="450" t="str">
        <f>IF($E49="","",VLOOKUP($E49,'1MD ELO (4)'!$A$7:$O$48,3))</f>
        <v/>
      </c>
      <c r="H49" s="450"/>
      <c r="I49" s="450" t="str">
        <f>IF($E49="","",VLOOKUP($E49,'1MD ELO (4)'!$A$7:$O$48,4))</f>
        <v/>
      </c>
      <c r="J49" s="176"/>
      <c r="K49" s="157"/>
      <c r="L49" s="177"/>
      <c r="M49" s="157"/>
      <c r="N49" s="184"/>
      <c r="O49" s="160"/>
      <c r="P49" s="242"/>
      <c r="Q49" s="160"/>
      <c r="R49" s="242"/>
      <c r="S49" s="165"/>
    </row>
    <row r="50" spans="1:19" s="38" customFormat="1" ht="9.6" customHeight="1" x14ac:dyDescent="0.25">
      <c r="A50" s="167"/>
      <c r="B50" s="306"/>
      <c r="C50" s="306"/>
      <c r="D50" s="424"/>
      <c r="E50" s="178"/>
      <c r="F50" s="451"/>
      <c r="G50" s="451"/>
      <c r="H50" s="452"/>
      <c r="I50" s="451"/>
      <c r="J50" s="179"/>
      <c r="K50" s="171" t="s">
        <v>0</v>
      </c>
      <c r="L50" s="180"/>
      <c r="M50" s="173" t="str">
        <f>UPPER(IF(OR(L50="a",L50="as"),K48,IF(OR(L50="b",L50="bs"),K52,)))</f>
        <v/>
      </c>
      <c r="N50" s="190"/>
      <c r="O50" s="160"/>
      <c r="P50" s="242"/>
      <c r="Q50" s="160"/>
      <c r="R50" s="242"/>
      <c r="S50" s="165"/>
    </row>
    <row r="51" spans="1:19" s="38" customFormat="1" ht="9.6" customHeight="1" x14ac:dyDescent="0.25">
      <c r="A51" s="167">
        <v>23</v>
      </c>
      <c r="B51" s="384" t="str">
        <f>IF($E51="","",VLOOKUP($E51,'1MD ELO (4)'!$A$7:$O$48,14))</f>
        <v/>
      </c>
      <c r="C51" s="384" t="str">
        <f>IF($E51="","",VLOOKUP($E51,'1MD ELO (4)'!$A$7:$O$48,15))</f>
        <v/>
      </c>
      <c r="D51" s="414" t="str">
        <f>IF($E51="","",VLOOKUP($E51,'1MD ELO (4)'!$A$7:$O$48,5))</f>
        <v/>
      </c>
      <c r="E51" s="155"/>
      <c r="F51" s="450" t="str">
        <f>UPPER(IF($E51="","",VLOOKUP($E51,'1MD ELO (4)'!$A$7:$O$48,2)))</f>
        <v/>
      </c>
      <c r="G51" s="450" t="str">
        <f>IF($E51="","",VLOOKUP($E51,'1MD ELO (4)'!$A$7:$O$48,3))</f>
        <v/>
      </c>
      <c r="H51" s="450"/>
      <c r="I51" s="450" t="str">
        <f>IF($E51="","",VLOOKUP($E51,'1MD ELO (4)'!$A$7:$O$48,4))</f>
        <v/>
      </c>
      <c r="J51" s="158"/>
      <c r="K51" s="157"/>
      <c r="L51" s="183"/>
      <c r="M51" s="157"/>
      <c r="N51" s="182"/>
      <c r="O51" s="160"/>
      <c r="P51" s="242"/>
      <c r="Q51" s="160"/>
      <c r="R51" s="242"/>
      <c r="S51" s="165"/>
    </row>
    <row r="52" spans="1:19" s="38" customFormat="1" ht="9.6" customHeight="1" x14ac:dyDescent="0.25">
      <c r="A52" s="167"/>
      <c r="B52" s="306"/>
      <c r="C52" s="306"/>
      <c r="D52" s="424"/>
      <c r="E52" s="168"/>
      <c r="F52" s="169"/>
      <c r="G52" s="169"/>
      <c r="H52" s="170"/>
      <c r="I52" s="171" t="s">
        <v>0</v>
      </c>
      <c r="J52" s="172"/>
      <c r="K52" s="173" t="str">
        <f>UPPER(IF(OR(J52="a",J52="as"),F51,IF(OR(J52="b",J52="bs"),F53,)))</f>
        <v/>
      </c>
      <c r="L52" s="185"/>
      <c r="M52" s="157"/>
      <c r="N52" s="182"/>
      <c r="O52" s="160"/>
      <c r="P52" s="242"/>
      <c r="Q52" s="160"/>
      <c r="R52" s="242"/>
      <c r="S52" s="165"/>
    </row>
    <row r="53" spans="1:19" s="38" customFormat="1" ht="9.6" customHeight="1" x14ac:dyDescent="0.25">
      <c r="A53" s="153">
        <v>24</v>
      </c>
      <c r="B53" s="384" t="str">
        <f>IF($E53="","",VLOOKUP($E53,'1MD ELO (4)'!$A$7:$O$48,14))</f>
        <v/>
      </c>
      <c r="C53" s="384" t="str">
        <f>IF($E53="","",VLOOKUP($E53,'1MD ELO (4)'!$A$7:$O$48,15))</f>
        <v/>
      </c>
      <c r="D53" s="414" t="str">
        <f>IF($E53="","",VLOOKUP($E53,'1MD ELO (4)'!$A$7:$O$48,5))</f>
        <v/>
      </c>
      <c r="E53" s="155"/>
      <c r="F53" s="156" t="str">
        <f>UPPER(IF($E53="","",VLOOKUP($E53,'1MD ELO (4)'!$A$7:$O$48,2)))</f>
        <v/>
      </c>
      <c r="G53" s="156" t="str">
        <f>IF($E53="","",VLOOKUP($E53,'1MD ELO (4)'!$A$7:$O$48,3))</f>
        <v/>
      </c>
      <c r="H53" s="156"/>
      <c r="I53" s="156" t="str">
        <f>IF($E53="","",VLOOKUP($E53,'1MD ELO (4)'!$A$7:$O$48,4))</f>
        <v/>
      </c>
      <c r="J53" s="186"/>
      <c r="K53" s="157"/>
      <c r="L53" s="157"/>
      <c r="M53" s="157"/>
      <c r="N53" s="182"/>
      <c r="O53" s="160"/>
      <c r="P53" s="242"/>
      <c r="Q53" s="160"/>
      <c r="R53" s="242"/>
      <c r="S53" s="165"/>
    </row>
    <row r="54" spans="1:19" s="38" customFormat="1" ht="9.6" customHeight="1" x14ac:dyDescent="0.25">
      <c r="A54" s="167"/>
      <c r="B54" s="306"/>
      <c r="C54" s="306"/>
      <c r="D54" s="424"/>
      <c r="E54" s="168"/>
      <c r="F54" s="187"/>
      <c r="G54" s="187"/>
      <c r="H54" s="191"/>
      <c r="I54" s="187"/>
      <c r="J54" s="179"/>
      <c r="K54" s="157"/>
      <c r="L54" s="157"/>
      <c r="M54" s="157"/>
      <c r="N54" s="182"/>
      <c r="O54" s="171" t="s">
        <v>0</v>
      </c>
      <c r="P54" s="180"/>
      <c r="Q54" s="173" t="str">
        <f>UPPER(IF(OR(P54="a",P54="as"),O46,IF(OR(P54="b",P54="bs"),O62,)))</f>
        <v/>
      </c>
      <c r="R54" s="244"/>
      <c r="S54" s="165"/>
    </row>
    <row r="55" spans="1:19" s="38" customFormat="1" ht="9.6" customHeight="1" x14ac:dyDescent="0.25">
      <c r="A55" s="153">
        <v>25</v>
      </c>
      <c r="B55" s="384" t="str">
        <f>IF($E55="","",VLOOKUP($E55,'1MD ELO (4)'!$A$7:$O$48,14))</f>
        <v/>
      </c>
      <c r="C55" s="384" t="str">
        <f>IF($E55="","",VLOOKUP($E55,'1MD ELO (4)'!$A$7:$O$48,15))</f>
        <v/>
      </c>
      <c r="D55" s="414" t="str">
        <f>IF($E55="","",VLOOKUP($E55,'1MD ELO (4)'!$A$7:$O$48,5))</f>
        <v/>
      </c>
      <c r="E55" s="155"/>
      <c r="F55" s="156" t="str">
        <f>UPPER(IF($E55="","",VLOOKUP($E55,'1MD ELO (4)'!$A$7:$O$48,2)))</f>
        <v/>
      </c>
      <c r="G55" s="156" t="str">
        <f>IF($E55="","",VLOOKUP($E55,'1MD ELO (4)'!$A$7:$O$48,3))</f>
        <v/>
      </c>
      <c r="H55" s="156"/>
      <c r="I55" s="156" t="str">
        <f>IF($E55="","",VLOOKUP($E55,'1MD ELO (4)'!$A$7:$O$48,4))</f>
        <v/>
      </c>
      <c r="J55" s="158"/>
      <c r="K55" s="157"/>
      <c r="L55" s="157"/>
      <c r="M55" s="157"/>
      <c r="N55" s="182"/>
      <c r="O55" s="160"/>
      <c r="P55" s="242"/>
      <c r="Q55" s="157"/>
      <c r="R55" s="162"/>
      <c r="S55" s="165"/>
    </row>
    <row r="56" spans="1:19" s="38" customFormat="1" ht="9.6" customHeight="1" x14ac:dyDescent="0.25">
      <c r="A56" s="167"/>
      <c r="B56" s="306"/>
      <c r="C56" s="306"/>
      <c r="D56" s="424"/>
      <c r="E56" s="168"/>
      <c r="F56" s="169"/>
      <c r="G56" s="169"/>
      <c r="H56" s="170"/>
      <c r="I56" s="171" t="s">
        <v>0</v>
      </c>
      <c r="J56" s="172"/>
      <c r="K56" s="173" t="str">
        <f>UPPER(IF(OR(J56="a",J56="as"),F55,IF(OR(J56="b",J56="bs"),F57,)))</f>
        <v/>
      </c>
      <c r="L56" s="173"/>
      <c r="M56" s="157"/>
      <c r="N56" s="182"/>
      <c r="O56" s="160"/>
      <c r="P56" s="242"/>
      <c r="Q56" s="160"/>
      <c r="R56" s="162"/>
      <c r="S56" s="165"/>
    </row>
    <row r="57" spans="1:19" s="38" customFormat="1" ht="9.6" customHeight="1" x14ac:dyDescent="0.25">
      <c r="A57" s="167">
        <v>26</v>
      </c>
      <c r="B57" s="384" t="str">
        <f>IF($E57="","",VLOOKUP($E57,'1MD ELO (4)'!$A$7:$O$48,14))</f>
        <v/>
      </c>
      <c r="C57" s="384" t="str">
        <f>IF($E57="","",VLOOKUP($E57,'1MD ELO (4)'!$A$7:$O$48,15))</f>
        <v/>
      </c>
      <c r="D57" s="414" t="str">
        <f>IF($E57="","",VLOOKUP($E57,'1MD ELO (4)'!$A$7:$O$48,5))</f>
        <v/>
      </c>
      <c r="E57" s="155"/>
      <c r="F57" s="450" t="str">
        <f>UPPER(IF($E57="","",VLOOKUP($E57,'1MD ELO (4)'!$A$7:$O$48,2)))</f>
        <v/>
      </c>
      <c r="G57" s="450" t="str">
        <f>IF($E57="","",VLOOKUP($E57,'1MD ELO (4)'!$A$7:$O$48,3))</f>
        <v/>
      </c>
      <c r="H57" s="450"/>
      <c r="I57" s="450" t="str">
        <f>IF($E57="","",VLOOKUP($E57,'1MD ELO (4)'!$A$7:$O$48,4))</f>
        <v/>
      </c>
      <c r="J57" s="176"/>
      <c r="K57" s="157"/>
      <c r="L57" s="177"/>
      <c r="M57" s="157"/>
      <c r="N57" s="182"/>
      <c r="O57" s="160"/>
      <c r="P57" s="242"/>
      <c r="Q57" s="160"/>
      <c r="R57" s="162"/>
      <c r="S57" s="165"/>
    </row>
    <row r="58" spans="1:19" s="38" customFormat="1" ht="9.6" customHeight="1" x14ac:dyDescent="0.25">
      <c r="A58" s="167"/>
      <c r="B58" s="306"/>
      <c r="C58" s="306"/>
      <c r="D58" s="424"/>
      <c r="E58" s="178"/>
      <c r="F58" s="451"/>
      <c r="G58" s="451"/>
      <c r="H58" s="452"/>
      <c r="I58" s="451"/>
      <c r="J58" s="179"/>
      <c r="K58" s="171" t="s">
        <v>0</v>
      </c>
      <c r="L58" s="180"/>
      <c r="M58" s="173" t="str">
        <f>UPPER(IF(OR(L58="a",L58="as"),K56,IF(OR(L58="b",L58="bs"),K60,)))</f>
        <v/>
      </c>
      <c r="N58" s="181"/>
      <c r="O58" s="160"/>
      <c r="P58" s="242"/>
      <c r="Q58" s="160"/>
      <c r="R58" s="162"/>
      <c r="S58" s="165"/>
    </row>
    <row r="59" spans="1:19" s="38" customFormat="1" ht="9.6" customHeight="1" x14ac:dyDescent="0.25">
      <c r="A59" s="167">
        <v>27</v>
      </c>
      <c r="B59" s="384" t="str">
        <f>IF($E59="","",VLOOKUP($E59,'1MD ELO (4)'!$A$7:$O$48,14))</f>
        <v/>
      </c>
      <c r="C59" s="384" t="str">
        <f>IF($E59="","",VLOOKUP($E59,'1MD ELO (4)'!$A$7:$O$48,15))</f>
        <v/>
      </c>
      <c r="D59" s="414" t="str">
        <f>IF($E59="","",VLOOKUP($E59,'1MD ELO (4)'!$A$7:$O$48,5))</f>
        <v/>
      </c>
      <c r="E59" s="155"/>
      <c r="F59" s="450" t="str">
        <f>UPPER(IF($E59="","",VLOOKUP($E59,'1MD ELO (4)'!$A$7:$O$48,2)))</f>
        <v/>
      </c>
      <c r="G59" s="450" t="str">
        <f>IF($E59="","",VLOOKUP($E59,'1MD ELO (4)'!$A$7:$O$48,3))</f>
        <v/>
      </c>
      <c r="H59" s="450"/>
      <c r="I59" s="450" t="str">
        <f>IF($E59="","",VLOOKUP($E59,'1MD ELO (4)'!$A$7:$O$48,4))</f>
        <v/>
      </c>
      <c r="J59" s="158"/>
      <c r="K59" s="157"/>
      <c r="L59" s="183"/>
      <c r="M59" s="157"/>
      <c r="N59" s="184"/>
      <c r="O59" s="160"/>
      <c r="P59" s="242"/>
      <c r="Q59" s="160"/>
      <c r="R59" s="162"/>
      <c r="S59" s="198"/>
    </row>
    <row r="60" spans="1:19" s="38" customFormat="1" ht="9.6" customHeight="1" x14ac:dyDescent="0.25">
      <c r="A60" s="167"/>
      <c r="B60" s="306"/>
      <c r="C60" s="306"/>
      <c r="D60" s="424"/>
      <c r="E60" s="178"/>
      <c r="F60" s="451"/>
      <c r="G60" s="451"/>
      <c r="H60" s="452"/>
      <c r="I60" s="453" t="s">
        <v>0</v>
      </c>
      <c r="J60" s="172"/>
      <c r="K60" s="173" t="str">
        <f>UPPER(IF(OR(J60="a",J60="as"),F59,IF(OR(J60="b",J60="bs"),F61,)))</f>
        <v/>
      </c>
      <c r="L60" s="185"/>
      <c r="M60" s="157"/>
      <c r="N60" s="184"/>
      <c r="O60" s="160"/>
      <c r="P60" s="242"/>
      <c r="Q60" s="160"/>
      <c r="R60" s="162"/>
      <c r="S60" s="165"/>
    </row>
    <row r="61" spans="1:19" s="38" customFormat="1" ht="9.6" customHeight="1" x14ac:dyDescent="0.25">
      <c r="A61" s="167">
        <v>28</v>
      </c>
      <c r="B61" s="384" t="str">
        <f>IF($E61="","",VLOOKUP($E61,'1MD ELO (4)'!$A$7:$O$48,14))</f>
        <v/>
      </c>
      <c r="C61" s="384" t="str">
        <f>IF($E61="","",VLOOKUP($E61,'1MD ELO (4)'!$A$7:$O$48,15))</f>
        <v/>
      </c>
      <c r="D61" s="414" t="str">
        <f>IF($E61="","",VLOOKUP($E61,'1MD ELO (4)'!$A$7:$O$48,5))</f>
        <v/>
      </c>
      <c r="E61" s="155"/>
      <c r="F61" s="450" t="str">
        <f>UPPER(IF($E61="","",VLOOKUP($E61,'1MD ELO (4)'!$A$7:$O$48,2)))</f>
        <v/>
      </c>
      <c r="G61" s="450" t="str">
        <f>IF($E61="","",VLOOKUP($E61,'1MD ELO (4)'!$A$7:$O$48,3))</f>
        <v/>
      </c>
      <c r="H61" s="450"/>
      <c r="I61" s="450" t="str">
        <f>IF($E61="","",VLOOKUP($E61,'1MD ELO (4)'!$A$7:$O$48,4))</f>
        <v/>
      </c>
      <c r="J61" s="186"/>
      <c r="K61" s="157"/>
      <c r="L61" s="157"/>
      <c r="M61" s="157"/>
      <c r="N61" s="184"/>
      <c r="O61" s="160"/>
      <c r="P61" s="242"/>
      <c r="Q61" s="160"/>
      <c r="R61" s="162"/>
      <c r="S61" s="165"/>
    </row>
    <row r="62" spans="1:19" s="38" customFormat="1" ht="9.6" customHeight="1" x14ac:dyDescent="0.25">
      <c r="A62" s="167"/>
      <c r="B62" s="306"/>
      <c r="C62" s="306"/>
      <c r="D62" s="424"/>
      <c r="E62" s="178"/>
      <c r="F62" s="451"/>
      <c r="G62" s="451"/>
      <c r="H62" s="452"/>
      <c r="I62" s="451"/>
      <c r="J62" s="179"/>
      <c r="K62" s="157"/>
      <c r="L62" s="157"/>
      <c r="M62" s="171" t="s">
        <v>0</v>
      </c>
      <c r="N62" s="180"/>
      <c r="O62" s="173" t="str">
        <f>UPPER(IF(OR(N62="a",N62="as"),M58,IF(OR(N62="b",N62="bs"),M66,)))</f>
        <v/>
      </c>
      <c r="P62" s="244"/>
      <c r="Q62" s="160"/>
      <c r="R62" s="162"/>
      <c r="S62" s="165"/>
    </row>
    <row r="63" spans="1:19" s="38" customFormat="1" ht="9.6" customHeight="1" x14ac:dyDescent="0.25">
      <c r="A63" s="167">
        <v>29</v>
      </c>
      <c r="B63" s="384" t="str">
        <f>IF($E63="","",VLOOKUP($E63,'1MD ELO (4)'!$A$7:$O$48,14))</f>
        <v/>
      </c>
      <c r="C63" s="384" t="str">
        <f>IF($E63="","",VLOOKUP($E63,'1MD ELO (4)'!$A$7:$O$48,15))</f>
        <v/>
      </c>
      <c r="D63" s="414" t="str">
        <f>IF($E63="","",VLOOKUP($E63,'1MD ELO (4)'!$A$7:$O$48,5))</f>
        <v/>
      </c>
      <c r="E63" s="155"/>
      <c r="F63" s="450" t="str">
        <f>UPPER(IF($E63="","",VLOOKUP($E63,'1MD ELO (4)'!$A$7:$O$48,2)))</f>
        <v/>
      </c>
      <c r="G63" s="450" t="str">
        <f>IF($E63="","",VLOOKUP($E63,'1MD ELO (4)'!$A$7:$O$48,3))</f>
        <v/>
      </c>
      <c r="H63" s="450"/>
      <c r="I63" s="450" t="str">
        <f>IF($E63="","",VLOOKUP($E63,'1MD ELO (4)'!$A$7:$O$48,4))</f>
        <v/>
      </c>
      <c r="J63" s="188"/>
      <c r="K63" s="157"/>
      <c r="L63" s="157"/>
      <c r="M63" s="157"/>
      <c r="N63" s="184"/>
      <c r="O63" s="157"/>
      <c r="P63" s="182"/>
      <c r="Q63" s="163"/>
      <c r="R63" s="164"/>
      <c r="S63" s="165"/>
    </row>
    <row r="64" spans="1:19" s="38" customFormat="1" ht="9.6" customHeight="1" x14ac:dyDescent="0.25">
      <c r="A64" s="167"/>
      <c r="B64" s="306"/>
      <c r="C64" s="306"/>
      <c r="D64" s="424"/>
      <c r="E64" s="178"/>
      <c r="F64" s="451"/>
      <c r="G64" s="451"/>
      <c r="H64" s="452"/>
      <c r="I64" s="453" t="s">
        <v>0</v>
      </c>
      <c r="J64" s="172"/>
      <c r="K64" s="173" t="str">
        <f>UPPER(IF(OR(J64="a",J64="as"),F63,IF(OR(J64="b",J64="bs"),F65,)))</f>
        <v/>
      </c>
      <c r="L64" s="173"/>
      <c r="M64" s="157"/>
      <c r="N64" s="184"/>
      <c r="O64" s="182"/>
      <c r="P64" s="182"/>
      <c r="Q64" s="163"/>
      <c r="R64" s="164"/>
      <c r="S64" s="165"/>
    </row>
    <row r="65" spans="1:19" s="38" customFormat="1" ht="9.6" customHeight="1" x14ac:dyDescent="0.25">
      <c r="A65" s="167">
        <v>30</v>
      </c>
      <c r="B65" s="384" t="str">
        <f>IF($E65="","",VLOOKUP($E65,'1MD ELO (4)'!$A$7:$O$48,14))</f>
        <v/>
      </c>
      <c r="C65" s="384" t="str">
        <f>IF($E65="","",VLOOKUP($E65,'1MD ELO (4)'!$A$7:$O$48,15))</f>
        <v/>
      </c>
      <c r="D65" s="414" t="str">
        <f>IF($E65="","",VLOOKUP($E65,'1MD ELO (4)'!$A$7:$O$48,5))</f>
        <v/>
      </c>
      <c r="E65" s="155"/>
      <c r="F65" s="450" t="str">
        <f>UPPER(IF($E65="","",VLOOKUP($E65,'1MD ELO (4)'!$A$7:$O$48,2)))</f>
        <v/>
      </c>
      <c r="G65" s="450" t="str">
        <f>IF($E65="","",VLOOKUP($E65,'1MD ELO (4)'!$A$7:$O$48,3))</f>
        <v/>
      </c>
      <c r="H65" s="450"/>
      <c r="I65" s="450" t="str">
        <f>IF($E65="","",VLOOKUP($E65,'1MD ELO (4)'!$A$7:$O$48,4))</f>
        <v/>
      </c>
      <c r="J65" s="176"/>
      <c r="K65" s="157"/>
      <c r="L65" s="177"/>
      <c r="M65" s="157"/>
      <c r="N65" s="184"/>
      <c r="O65" s="182"/>
      <c r="P65" s="182"/>
      <c r="Q65" s="163"/>
      <c r="R65" s="164"/>
      <c r="S65" s="165"/>
    </row>
    <row r="66" spans="1:19" s="38" customFormat="1" ht="9.6" customHeight="1" x14ac:dyDescent="0.25">
      <c r="A66" s="167"/>
      <c r="B66" s="306"/>
      <c r="C66" s="306"/>
      <c r="D66" s="424"/>
      <c r="E66" s="178"/>
      <c r="F66" s="451"/>
      <c r="G66" s="451"/>
      <c r="H66" s="452"/>
      <c r="I66" s="451"/>
      <c r="J66" s="179"/>
      <c r="K66" s="171" t="s">
        <v>0</v>
      </c>
      <c r="L66" s="180"/>
      <c r="M66" s="173" t="str">
        <f>UPPER(IF(OR(L66="a",L66="as"),K64,IF(OR(L66="b",L66="bs"),K68,)))</f>
        <v/>
      </c>
      <c r="N66" s="190"/>
      <c r="O66" s="182"/>
      <c r="P66" s="182"/>
      <c r="Q66" s="163"/>
      <c r="R66" s="164"/>
      <c r="S66" s="165"/>
    </row>
    <row r="67" spans="1:19" s="38" customFormat="1" ht="9.6" customHeight="1" x14ac:dyDescent="0.25">
      <c r="A67" s="167">
        <v>31</v>
      </c>
      <c r="B67" s="384" t="str">
        <f>IF($E67="","",VLOOKUP($E67,'1MD ELO (4)'!$A$7:$O$48,14))</f>
        <v/>
      </c>
      <c r="C67" s="384" t="str">
        <f>IF($E67="","",VLOOKUP($E67,'1MD ELO (4)'!$A$7:$O$48,15))</f>
        <v/>
      </c>
      <c r="D67" s="414" t="str">
        <f>IF($E67="","",VLOOKUP($E67,'1MD ELO (4)'!$A$7:$O$48,5))</f>
        <v/>
      </c>
      <c r="E67" s="155"/>
      <c r="F67" s="450" t="str">
        <f>UPPER(IF($E67="","",VLOOKUP($E67,'1MD ELO (4)'!$A$7:$O$48,2)))</f>
        <v/>
      </c>
      <c r="G67" s="450" t="str">
        <f>IF($E67="","",VLOOKUP($E67,'1MD ELO (4)'!$A$7:$O$48,3))</f>
        <v/>
      </c>
      <c r="H67" s="450"/>
      <c r="I67" s="450" t="str">
        <f>IF($E67="","",VLOOKUP($E67,'1MD ELO (4)'!$A$7:$O$48,4))</f>
        <v/>
      </c>
      <c r="J67" s="158"/>
      <c r="K67" s="157"/>
      <c r="L67" s="183"/>
      <c r="M67" s="157"/>
      <c r="N67" s="182"/>
      <c r="O67" s="182"/>
      <c r="P67" s="182"/>
      <c r="Q67" s="163"/>
      <c r="R67" s="164"/>
      <c r="S67" s="165"/>
    </row>
    <row r="68" spans="1:19" s="38" customFormat="1" ht="9.6" customHeight="1" x14ac:dyDescent="0.25">
      <c r="A68" s="167"/>
      <c r="B68" s="306"/>
      <c r="C68" s="306"/>
      <c r="D68" s="424"/>
      <c r="E68" s="168"/>
      <c r="F68" s="169"/>
      <c r="G68" s="169"/>
      <c r="H68" s="170"/>
      <c r="I68" s="171" t="s">
        <v>0</v>
      </c>
      <c r="J68" s="172"/>
      <c r="K68" s="173" t="str">
        <f>UPPER(IF(OR(J68="a",J68="as"),F67,IF(OR(J68="b",J68="bs"),F69,)))</f>
        <v/>
      </c>
      <c r="L68" s="185"/>
      <c r="M68" s="157"/>
      <c r="N68" s="182"/>
      <c r="O68" s="182"/>
      <c r="P68" s="182"/>
      <c r="Q68" s="163"/>
      <c r="R68" s="164"/>
      <c r="S68" s="165"/>
    </row>
    <row r="69" spans="1:19" s="38" customFormat="1" ht="9.6" customHeight="1" x14ac:dyDescent="0.25">
      <c r="A69" s="153">
        <v>32</v>
      </c>
      <c r="B69" s="384" t="str">
        <f>IF($E69="","",VLOOKUP($E69,'1MD ELO (4)'!$A$7:$O$48,14))</f>
        <v/>
      </c>
      <c r="C69" s="384" t="str">
        <f>IF($E69="","",VLOOKUP($E69,'1MD ELO (4)'!$A$7:$O$48,15))</f>
        <v/>
      </c>
      <c r="D69" s="414" t="str">
        <f>IF($E69="","",VLOOKUP($E69,'1MD ELO (4)'!$A$7:$O$48,5))</f>
        <v/>
      </c>
      <c r="E69" s="155"/>
      <c r="F69" s="156" t="str">
        <f>UPPER(IF($E69="","",VLOOKUP($E69,'1MD ELO (4)'!$A$7:$O$48,2)))</f>
        <v/>
      </c>
      <c r="G69" s="156" t="str">
        <f>IF($E69="","",VLOOKUP($E69,'1MD ELO (4)'!$A$7:$O$48,3))</f>
        <v/>
      </c>
      <c r="H69" s="156"/>
      <c r="I69" s="156" t="str">
        <f>IF($E69="","",VLOOKUP($E69,'1MD ELO (4)'!$A$7:$O$48,4))</f>
        <v/>
      </c>
      <c r="J69" s="186"/>
      <c r="K69" s="157"/>
      <c r="L69" s="157"/>
      <c r="M69" s="157"/>
      <c r="N69" s="157"/>
      <c r="O69" s="160"/>
      <c r="P69" s="162"/>
      <c r="Q69" s="163"/>
      <c r="R69" s="164"/>
      <c r="S69" s="165"/>
    </row>
    <row r="70" spans="1:19" s="2" customFormat="1" ht="6.75" customHeight="1" x14ac:dyDescent="0.25">
      <c r="A70" s="199"/>
      <c r="B70" s="199"/>
      <c r="C70" s="199"/>
      <c r="D70" s="199"/>
      <c r="E70" s="199"/>
      <c r="F70" s="200"/>
      <c r="G70" s="200"/>
      <c r="H70" s="200"/>
      <c r="I70" s="200"/>
      <c r="J70" s="201"/>
      <c r="K70" s="202"/>
      <c r="L70" s="203"/>
      <c r="M70" s="202"/>
      <c r="N70" s="203"/>
      <c r="O70" s="202"/>
      <c r="P70" s="203"/>
      <c r="Q70" s="202"/>
      <c r="R70" s="203"/>
      <c r="S70" s="204"/>
    </row>
    <row r="71" spans="1:19" s="18" customFormat="1" ht="10.5" customHeight="1" x14ac:dyDescent="0.25">
      <c r="A71" s="205" t="s">
        <v>105</v>
      </c>
      <c r="B71" s="206"/>
      <c r="C71" s="206"/>
      <c r="D71" s="419"/>
      <c r="E71" s="208" t="s">
        <v>6</v>
      </c>
      <c r="F71" s="209" t="s">
        <v>107</v>
      </c>
      <c r="G71" s="208"/>
      <c r="H71" s="210"/>
      <c r="I71" s="211"/>
      <c r="J71" s="208" t="s">
        <v>6</v>
      </c>
      <c r="K71" s="209" t="s">
        <v>125</v>
      </c>
      <c r="L71" s="212"/>
      <c r="M71" s="209" t="s">
        <v>126</v>
      </c>
      <c r="N71" s="213"/>
      <c r="O71" s="214" t="s">
        <v>127</v>
      </c>
      <c r="P71" s="214"/>
      <c r="Q71" s="215"/>
      <c r="R71" s="216"/>
    </row>
    <row r="72" spans="1:19" s="18" customFormat="1" ht="9" customHeight="1" x14ac:dyDescent="0.25">
      <c r="A72" s="420" t="s">
        <v>106</v>
      </c>
      <c r="B72" s="421"/>
      <c r="C72" s="422"/>
      <c r="D72" s="423"/>
      <c r="E72" s="220">
        <v>1</v>
      </c>
      <c r="F72" s="91" t="str">
        <f>IF(E72&gt;$R$79,,UPPER(VLOOKUP(E72,'1MD ELO (4)'!$A$7:$Q$134,2)))</f>
        <v/>
      </c>
      <c r="G72" s="221"/>
      <c r="H72" s="91"/>
      <c r="I72" s="90"/>
      <c r="J72" s="222" t="s">
        <v>7</v>
      </c>
      <c r="K72" s="217"/>
      <c r="L72" s="223"/>
      <c r="M72" s="217"/>
      <c r="N72" s="224"/>
      <c r="O72" s="225" t="s">
        <v>111</v>
      </c>
      <c r="P72" s="226"/>
      <c r="Q72" s="226"/>
      <c r="R72" s="227"/>
    </row>
    <row r="73" spans="1:19" s="18" customFormat="1" ht="9" customHeight="1" x14ac:dyDescent="0.25">
      <c r="A73" s="232" t="s">
        <v>124</v>
      </c>
      <c r="B73" s="230"/>
      <c r="C73" s="416"/>
      <c r="D73" s="233"/>
      <c r="E73" s="220">
        <v>2</v>
      </c>
      <c r="F73" s="91" t="str">
        <f>IF(E73&gt;$R$79,,UPPER(VLOOKUP(E73,'1MD ELO (4)'!$A$7:$Q$134,2)))</f>
        <v/>
      </c>
      <c r="G73" s="221"/>
      <c r="H73" s="91"/>
      <c r="I73" s="90"/>
      <c r="J73" s="222" t="s">
        <v>8</v>
      </c>
      <c r="K73" s="217"/>
      <c r="L73" s="223"/>
      <c r="M73" s="217"/>
      <c r="N73" s="224"/>
      <c r="O73" s="228"/>
      <c r="P73" s="229"/>
      <c r="Q73" s="230"/>
      <c r="R73" s="231"/>
    </row>
    <row r="74" spans="1:19" s="18" customFormat="1" ht="9" customHeight="1" x14ac:dyDescent="0.25">
      <c r="A74" s="374"/>
      <c r="B74" s="375"/>
      <c r="C74" s="417"/>
      <c r="D74" s="376"/>
      <c r="E74" s="220">
        <v>3</v>
      </c>
      <c r="F74" s="91" t="str">
        <f>IF(E74&gt;$R$79,,UPPER(VLOOKUP(E74,'1MD ELO (4)'!$A$7:$Q$134,2)))</f>
        <v/>
      </c>
      <c r="G74" s="221"/>
      <c r="H74" s="91"/>
      <c r="I74" s="90"/>
      <c r="J74" s="222" t="s">
        <v>9</v>
      </c>
      <c r="K74" s="217"/>
      <c r="L74" s="223"/>
      <c r="M74" s="217"/>
      <c r="N74" s="224"/>
      <c r="O74" s="225" t="s">
        <v>112</v>
      </c>
      <c r="P74" s="226"/>
      <c r="Q74" s="226"/>
      <c r="R74" s="227"/>
    </row>
    <row r="75" spans="1:19" s="18" customFormat="1" ht="9" customHeight="1" x14ac:dyDescent="0.25">
      <c r="A75" s="234"/>
      <c r="B75" s="146"/>
      <c r="C75" s="146"/>
      <c r="D75" s="235"/>
      <c r="E75" s="220">
        <v>4</v>
      </c>
      <c r="F75" s="91" t="str">
        <f>IF(E75&gt;$R$79,,UPPER(VLOOKUP(E75,'1MD ELO (4)'!$A$7:$Q$134,2)))</f>
        <v/>
      </c>
      <c r="G75" s="221"/>
      <c r="H75" s="91"/>
      <c r="I75" s="90"/>
      <c r="J75" s="222" t="s">
        <v>10</v>
      </c>
      <c r="K75" s="217"/>
      <c r="L75" s="223"/>
      <c r="M75" s="217"/>
      <c r="N75" s="224"/>
      <c r="O75" s="217"/>
      <c r="P75" s="223"/>
      <c r="Q75" s="217"/>
      <c r="R75" s="224"/>
    </row>
    <row r="76" spans="1:19" s="18" customFormat="1" ht="9" customHeight="1" x14ac:dyDescent="0.25">
      <c r="A76" s="361"/>
      <c r="B76" s="377"/>
      <c r="C76" s="377"/>
      <c r="D76" s="418"/>
      <c r="E76" s="220">
        <v>5</v>
      </c>
      <c r="F76" s="91" t="str">
        <f>IF(E76&gt;$R$79,,UPPER(VLOOKUP(E76,'1MD ELO (4)'!$A$7:$Q$134,2)))</f>
        <v/>
      </c>
      <c r="G76" s="221"/>
      <c r="H76" s="91"/>
      <c r="I76" s="90"/>
      <c r="J76" s="222" t="s">
        <v>11</v>
      </c>
      <c r="K76" s="217"/>
      <c r="L76" s="223"/>
      <c r="M76" s="217"/>
      <c r="N76" s="224"/>
      <c r="O76" s="230"/>
      <c r="P76" s="229"/>
      <c r="Q76" s="230"/>
      <c r="R76" s="231"/>
    </row>
    <row r="77" spans="1:19" s="18" customFormat="1" ht="9" customHeight="1" x14ac:dyDescent="0.25">
      <c r="A77" s="362"/>
      <c r="B77" s="24"/>
      <c r="C77" s="146"/>
      <c r="D77" s="235"/>
      <c r="E77" s="220">
        <v>6</v>
      </c>
      <c r="F77" s="91" t="str">
        <f>IF(E77&gt;$R$79,,UPPER(VLOOKUP(E77,'1MD ELO (4)'!$A$7:$Q$134,2)))</f>
        <v/>
      </c>
      <c r="G77" s="221"/>
      <c r="H77" s="91"/>
      <c r="I77" s="90"/>
      <c r="J77" s="222" t="s">
        <v>12</v>
      </c>
      <c r="K77" s="217"/>
      <c r="L77" s="223"/>
      <c r="M77" s="217"/>
      <c r="N77" s="224"/>
      <c r="O77" s="225" t="s">
        <v>92</v>
      </c>
      <c r="P77" s="226"/>
      <c r="Q77" s="226"/>
      <c r="R77" s="227"/>
    </row>
    <row r="78" spans="1:19" s="18" customFormat="1" ht="9" customHeight="1" x14ac:dyDescent="0.25">
      <c r="A78" s="362"/>
      <c r="B78" s="24"/>
      <c r="C78" s="299"/>
      <c r="D78" s="372"/>
      <c r="E78" s="220">
        <v>7</v>
      </c>
      <c r="F78" s="91" t="str">
        <f>IF(E78&gt;$R$79,,UPPER(VLOOKUP(E78,'1MD ELO (4)'!$A$7:$Q$134,2)))</f>
        <v/>
      </c>
      <c r="G78" s="221"/>
      <c r="H78" s="91"/>
      <c r="I78" s="90"/>
      <c r="J78" s="222" t="s">
        <v>13</v>
      </c>
      <c r="K78" s="217"/>
      <c r="L78" s="223"/>
      <c r="M78" s="217"/>
      <c r="N78" s="224"/>
      <c r="O78" s="217"/>
      <c r="P78" s="223"/>
      <c r="Q78" s="217"/>
      <c r="R78" s="224"/>
    </row>
    <row r="79" spans="1:19" s="18" customFormat="1" ht="9" customHeight="1" x14ac:dyDescent="0.25">
      <c r="A79" s="363"/>
      <c r="B79" s="360"/>
      <c r="C79" s="413"/>
      <c r="D79" s="373"/>
      <c r="E79" s="236">
        <v>8</v>
      </c>
      <c r="F79" s="237" t="str">
        <f>IF(E79&gt;$R$79,,UPPER(VLOOKUP(E79,'1MD ELO (4)'!$A$7:$Q$134,2)))</f>
        <v/>
      </c>
      <c r="G79" s="238"/>
      <c r="H79" s="237"/>
      <c r="I79" s="239"/>
      <c r="J79" s="240" t="s">
        <v>14</v>
      </c>
      <c r="K79" s="230"/>
      <c r="L79" s="229"/>
      <c r="M79" s="230"/>
      <c r="N79" s="231"/>
      <c r="O79" s="230" t="str">
        <f>R4</f>
        <v>Kovács Zoltán</v>
      </c>
      <c r="P79" s="229"/>
      <c r="Q79" s="230"/>
      <c r="R79" s="241">
        <f>MIN(8,'1MD ELO (4)'!Q5)</f>
        <v>8</v>
      </c>
    </row>
  </sheetData>
  <mergeCells count="2">
    <mergeCell ref="A4:C4"/>
    <mergeCell ref="Q41:R41"/>
  </mergeCells>
  <conditionalFormatting sqref="E7 E9 E11">
    <cfRule type="expression" dxfId="248" priority="1" stopIfTrue="1">
      <formula>$E7&lt;9</formula>
    </cfRule>
  </conditionalFormatting>
  <conditionalFormatting sqref="E13 E15 E17 E19 E21 E23 E25 E27 E29 E31 E33 E35 E37 E39 E41 E43 E45 E47 E49 E51 E53 E55 E57 E59 E61 E63 E65 E67 E69">
    <cfRule type="expression" dxfId="247" priority="7" stopIfTrue="1">
      <formula>AND($E13&lt;9,$C13&gt;0)</formula>
    </cfRule>
  </conditionalFormatting>
  <conditionalFormatting sqref="H7 H9 H11 H13 H15 H17 H19 H21 H23 H25 H27 H29 H31 H33 H35 H37 H39 H41 H43 H45 H47 H49 H51 H53 H55 H57 H59 H61 H63 H65 H67 H69">
    <cfRule type="expression" dxfId="246" priority="11" stopIfTrue="1">
      <formula>AND($E7&lt;9,$C7&gt;0)</formula>
    </cfRule>
  </conditionalFormatting>
  <conditionalFormatting sqref="I8 K10 I12 M14 I16 K18 I20 O22 I24 K26 I28 M30 I32 K34 I36 O39 I40 K42 I44 M46 I48 K50 I52 O54 I56 K58 I60 M62 I64 K66 I68">
    <cfRule type="expression" dxfId="245" priority="8" stopIfTrue="1">
      <formula>AND($O$1="CU",I8="Umpire")</formula>
    </cfRule>
    <cfRule type="expression" dxfId="244" priority="9" stopIfTrue="1">
      <formula>AND($O$1="CU",I8&lt;&gt;"Umpire",J8&lt;&gt;"")</formula>
    </cfRule>
    <cfRule type="expression" dxfId="243" priority="10" stopIfTrue="1">
      <formula>AND($O$1="CU",I8&lt;&gt;"Umpire")</formula>
    </cfRule>
  </conditionalFormatting>
  <conditionalFormatting sqref="J8 L10 J12 N14 J16 L18 J20 P22 J24 L26 J28 N30 J32 L34 J36 P39 J40 L42 J44 N46 J48 L50 J52 P54 J56 L58 J60 N62 J64 L66 J68 R79">
    <cfRule type="expression" dxfId="242" priority="4" stopIfTrue="1">
      <formula>$O$1="CU"</formula>
    </cfRule>
  </conditionalFormatting>
  <conditionalFormatting sqref="K8 M10 K12 O14 K16 M18 K20 Q22 K24 M26 K28 O30 K32 M34 K36 K40 M42 K44 O46 K48 M50 K52 Q54 K56 M58 K60 O62 K64 M66 K68">
    <cfRule type="expression" dxfId="241" priority="5" stopIfTrue="1">
      <formula>J8="as"</formula>
    </cfRule>
    <cfRule type="expression" dxfId="240" priority="6" stopIfTrue="1">
      <formula>J8="bs"</formula>
    </cfRule>
  </conditionalFormatting>
  <conditionalFormatting sqref="Q38">
    <cfRule type="expression" dxfId="239" priority="2" stopIfTrue="1">
      <formula>P39="as"</formula>
    </cfRule>
    <cfRule type="expression" dxfId="238" priority="3" stopIfTrue="1">
      <formula>P39="bs"</formula>
    </cfRule>
  </conditionalFormatting>
  <dataValidations count="2">
    <dataValidation type="list" allowBlank="1" showInputMessage="1" sqref="O54 O39 O22" xr:uid="{D8B27EF4-681A-4675-B446-08E392EDB940}">
      <formula1>$V$8:$V$17</formula1>
    </dataValidation>
    <dataValidation type="list" allowBlank="1" showInputMessage="1" sqref="I8 I24 I12 I28 I16 I40 I20 I44 I48 I52 I32 I36 I56 I60 I64 I68 K66 K58 K50 K42 K34 K26 K18 K10 M14 M30 M46 M62" xr:uid="{062350ED-7D3C-4F56-BF7D-F4811EC22015}">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45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45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74380-DB12-4B33-95EC-71F81A330090}">
  <sheetPr codeName="Sheet159">
    <tabColor indexed="11"/>
    <pageSetUpPr fitToPage="1"/>
  </sheetPr>
  <dimension ref="A1:AK82"/>
  <sheetViews>
    <sheetView showGridLines="0" showZeros="0" workbookViewId="0">
      <selection activeCell="A6" sqref="A6:IV6"/>
    </sheetView>
  </sheetViews>
  <sheetFormatPr defaultRowHeight="13.2" x14ac:dyDescent="0.25"/>
  <cols>
    <col min="1" max="2" width="3.33203125" customWidth="1"/>
    <col min="3" max="3" width="4.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19" max="19" width="0" hidden="1" customWidth="1"/>
    <col min="20" max="20" width="8.33203125" customWidth="1"/>
    <col min="21" max="21" width="11.44140625" hidden="1" customWidth="1"/>
    <col min="25" max="34" width="9.109375" hidden="1" customWidth="1"/>
  </cols>
  <sheetData>
    <row r="1" spans="1:37" s="132" customFormat="1" ht="21.75" customHeight="1" x14ac:dyDescent="0.25">
      <c r="A1" s="92" t="str">
        <f>Altalanos!$A$6</f>
        <v>Diákolimpiai Döntő</v>
      </c>
      <c r="B1" s="92"/>
      <c r="C1" s="135"/>
      <c r="D1" s="135"/>
      <c r="E1" s="135"/>
      <c r="F1" s="135"/>
      <c r="G1" s="135"/>
      <c r="H1" s="135"/>
      <c r="I1" s="371"/>
      <c r="J1" s="136"/>
      <c r="K1" s="439" t="s">
        <v>123</v>
      </c>
      <c r="L1" s="118"/>
      <c r="M1" s="93"/>
      <c r="N1" s="136"/>
      <c r="O1" s="136" t="s">
        <v>71</v>
      </c>
      <c r="P1" s="136"/>
      <c r="Q1" s="135"/>
      <c r="R1" s="136"/>
      <c r="Y1" s="522"/>
      <c r="Z1" s="522"/>
      <c r="AA1" s="522"/>
      <c r="AB1" s="605" t="e">
        <f>IF($Y$5=1,CONCATENATE(VLOOKUP($Y$3,$AA$2:$AH$14,2)),CONCATENATE(VLOOKUP($Y$3,$AA$16:$AH$25,2)))</f>
        <v>#N/A</v>
      </c>
      <c r="AC1" s="605" t="e">
        <f>IF($Y$5=1,CONCATENATE(VLOOKUP($Y$3,$AA$2:$AH$14,3)),CONCATENATE(VLOOKUP($Y$3,$AA$16:$AH$25,3)))</f>
        <v>#N/A</v>
      </c>
      <c r="AD1" s="605" t="e">
        <f>IF($Y$5=1,CONCATENATE(VLOOKUP($Y$3,$AA$2:$AH$14,4)),CONCATENATE(VLOOKUP($Y$3,$AA$16:$AH$25,4)))</f>
        <v>#N/A</v>
      </c>
      <c r="AE1" s="605" t="e">
        <f>IF($Y$5=1,CONCATENATE(VLOOKUP($Y$3,$AA$2:$AH$14,5)),CONCATENATE(VLOOKUP($Y$3,$AA$16:$AH$25,5)))</f>
        <v>#N/A</v>
      </c>
      <c r="AF1" s="605" t="e">
        <f>IF($Y$5=1,CONCATENATE(VLOOKUP($Y$3,$AA$2:$AH$14,6)),CONCATENATE(VLOOKUP($Y$3,$AA$16:$AH$25,6)))</f>
        <v>#N/A</v>
      </c>
      <c r="AG1" s="605" t="e">
        <f>IF($Y$5=1,CONCATENATE(VLOOKUP($Y$3,$AA$2:$AH$14,7)),CONCATENATE(VLOOKUP($Y$3,$AA$16:$AH$25,7)))</f>
        <v>#N/A</v>
      </c>
      <c r="AH1" s="605" t="e">
        <f>IF($Y$5=1,CONCATENATE(VLOOKUP($Y$3,$AA$2:$AH$14,8)),CONCATENATE(VLOOKUP($Y$3,$AA$16:$AH$25,8)))</f>
        <v>#N/A</v>
      </c>
    </row>
    <row r="2" spans="1:37" s="106" customFormat="1" x14ac:dyDescent="0.25">
      <c r="A2" s="436" t="s">
        <v>122</v>
      </c>
      <c r="B2" s="95"/>
      <c r="C2" s="95"/>
      <c r="D2" s="95"/>
      <c r="E2" s="430">
        <f>Altalanos!$D$8</f>
        <v>0</v>
      </c>
      <c r="F2" s="95"/>
      <c r="G2" s="137"/>
      <c r="H2" s="108"/>
      <c r="I2" s="108"/>
      <c r="J2" s="138"/>
      <c r="K2" s="118"/>
      <c r="L2" s="118"/>
      <c r="M2" s="118"/>
      <c r="N2" s="138"/>
      <c r="O2" s="108"/>
      <c r="P2" s="138"/>
      <c r="Q2" s="108"/>
      <c r="R2" s="138"/>
      <c r="Y2" s="600"/>
      <c r="Z2" s="599"/>
      <c r="AA2" s="599" t="s">
        <v>164</v>
      </c>
      <c r="AB2" s="590">
        <v>300</v>
      </c>
      <c r="AC2" s="590">
        <v>250</v>
      </c>
      <c r="AD2" s="590">
        <v>200</v>
      </c>
      <c r="AE2" s="590">
        <v>150</v>
      </c>
      <c r="AF2" s="590">
        <v>120</v>
      </c>
      <c r="AG2" s="590">
        <v>90</v>
      </c>
      <c r="AH2" s="590">
        <v>40</v>
      </c>
      <c r="AI2"/>
      <c r="AJ2"/>
      <c r="AK2"/>
    </row>
    <row r="3" spans="1:37" s="19" customFormat="1" x14ac:dyDescent="0.25">
      <c r="A3" s="54" t="s">
        <v>82</v>
      </c>
      <c r="B3" s="54"/>
      <c r="C3" s="54"/>
      <c r="D3" s="54"/>
      <c r="E3" s="54"/>
      <c r="F3" s="54"/>
      <c r="G3" s="54" t="s">
        <v>79</v>
      </c>
      <c r="H3" s="54"/>
      <c r="I3" s="54"/>
      <c r="J3" s="140"/>
      <c r="K3" s="54" t="s">
        <v>87</v>
      </c>
      <c r="L3" s="140"/>
      <c r="M3" s="54"/>
      <c r="N3" s="140"/>
      <c r="O3" s="54"/>
      <c r="P3" s="140"/>
      <c r="Q3" s="54"/>
      <c r="R3" s="55" t="s">
        <v>88</v>
      </c>
      <c r="Y3" s="599" t="str">
        <f>IF(K4="OB","A",IF(K4="IX","W",IF(K4="","",K4)))</f>
        <v/>
      </c>
      <c r="Z3" s="599"/>
      <c r="AA3" s="599" t="s">
        <v>165</v>
      </c>
      <c r="AB3" s="590">
        <v>280</v>
      </c>
      <c r="AC3" s="590">
        <v>230</v>
      </c>
      <c r="AD3" s="590">
        <v>180</v>
      </c>
      <c r="AE3" s="590">
        <v>140</v>
      </c>
      <c r="AF3" s="590">
        <v>80</v>
      </c>
      <c r="AG3" s="590">
        <v>0</v>
      </c>
      <c r="AH3" s="590">
        <v>0</v>
      </c>
      <c r="AI3"/>
      <c r="AJ3"/>
      <c r="AK3"/>
    </row>
    <row r="4" spans="1:37" s="31" customFormat="1" ht="11.25" customHeight="1" thickBot="1" x14ac:dyDescent="0.3">
      <c r="A4" s="771" t="str">
        <f>Altalanos!$A$10</f>
        <v xml:space="preserve">2026. május 7. </v>
      </c>
      <c r="B4" s="771"/>
      <c r="C4" s="771"/>
      <c r="D4" s="402"/>
      <c r="E4" s="142"/>
      <c r="F4" s="142"/>
      <c r="G4" s="142" t="str">
        <f>Altalanos!$C$10</f>
        <v>Gyula</v>
      </c>
      <c r="H4" s="99"/>
      <c r="I4" s="142"/>
      <c r="J4" s="143"/>
      <c r="K4" s="144"/>
      <c r="L4" s="143"/>
      <c r="M4" s="102"/>
      <c r="N4" s="143"/>
      <c r="O4" s="142"/>
      <c r="P4" s="143"/>
      <c r="Q4" s="142"/>
      <c r="R4" s="88" t="str">
        <f>Altalanos!$E$10</f>
        <v>Kovács Zoltán</v>
      </c>
      <c r="Y4" s="599"/>
      <c r="Z4" s="599"/>
      <c r="AA4" s="599" t="s">
        <v>194</v>
      </c>
      <c r="AB4" s="590">
        <v>250</v>
      </c>
      <c r="AC4" s="590">
        <v>200</v>
      </c>
      <c r="AD4" s="590">
        <v>150</v>
      </c>
      <c r="AE4" s="590">
        <v>120</v>
      </c>
      <c r="AF4" s="590">
        <v>90</v>
      </c>
      <c r="AG4" s="590">
        <v>60</v>
      </c>
      <c r="AH4" s="590">
        <v>25</v>
      </c>
      <c r="AI4"/>
      <c r="AJ4"/>
      <c r="AK4"/>
    </row>
    <row r="5" spans="1:37" s="19" customFormat="1" x14ac:dyDescent="0.25">
      <c r="A5" s="146"/>
      <c r="B5" s="147" t="s">
        <v>4</v>
      </c>
      <c r="C5" s="427" t="s">
        <v>105</v>
      </c>
      <c r="D5" s="147" t="s">
        <v>104</v>
      </c>
      <c r="E5" s="147" t="s">
        <v>101</v>
      </c>
      <c r="F5" s="148" t="s">
        <v>85</v>
      </c>
      <c r="G5" s="148" t="s">
        <v>86</v>
      </c>
      <c r="H5" s="148"/>
      <c r="I5" s="148" t="s">
        <v>90</v>
      </c>
      <c r="J5" s="148"/>
      <c r="K5" s="147" t="s">
        <v>102</v>
      </c>
      <c r="L5" s="149"/>
      <c r="M5" s="147" t="s">
        <v>116</v>
      </c>
      <c r="N5" s="149"/>
      <c r="O5" s="147" t="s">
        <v>131</v>
      </c>
      <c r="P5" s="149"/>
      <c r="Q5" s="147" t="s">
        <v>130</v>
      </c>
      <c r="R5" s="150"/>
      <c r="Y5" s="599">
        <f>IF(OR(Altalanos!$A$8="F1",Altalanos!$A$8="F2",Altalanos!$A$8="N1",Altalanos!$A$8="N2"),1,2)</f>
        <v>2</v>
      </c>
      <c r="Z5" s="599"/>
      <c r="AA5" s="599" t="s">
        <v>195</v>
      </c>
      <c r="AB5" s="590">
        <v>200</v>
      </c>
      <c r="AC5" s="590">
        <v>150</v>
      </c>
      <c r="AD5" s="590">
        <v>120</v>
      </c>
      <c r="AE5" s="590">
        <v>90</v>
      </c>
      <c r="AF5" s="590">
        <v>60</v>
      </c>
      <c r="AG5" s="590">
        <v>40</v>
      </c>
      <c r="AH5" s="590">
        <v>15</v>
      </c>
      <c r="AI5"/>
      <c r="AJ5"/>
      <c r="AK5"/>
    </row>
    <row r="6" spans="1:37" s="712" customFormat="1" ht="13.5" customHeight="1" thickBot="1" x14ac:dyDescent="0.3">
      <c r="A6" s="705"/>
      <c r="B6" s="725"/>
      <c r="C6" s="714"/>
      <c r="D6" s="714"/>
      <c r="E6" s="725"/>
      <c r="F6" s="713" t="str">
        <f>IF(Y3="","",CONCATENATE(AH1," pont"))</f>
        <v/>
      </c>
      <c r="G6" s="715"/>
      <c r="H6" s="716"/>
      <c r="I6" s="715"/>
      <c r="J6" s="717"/>
      <c r="K6" s="714" t="str">
        <f>IF(Y3="","",CONCATENATE(AG1," pont"))</f>
        <v/>
      </c>
      <c r="L6" s="717"/>
      <c r="M6" s="714" t="str">
        <f>IF(Y3="","",CONCATENATE(AF1," pont"))</f>
        <v/>
      </c>
      <c r="N6" s="717"/>
      <c r="O6" s="714" t="str">
        <f>IF(Y3="","",CONCATENATE(AE1," pont"))</f>
        <v/>
      </c>
      <c r="P6" s="717"/>
      <c r="Q6" s="714" t="str">
        <f>IF(Y3="","",CONCATENATE(AD1," pont"))</f>
        <v/>
      </c>
      <c r="R6" s="718"/>
      <c r="Y6" s="720"/>
      <c r="Z6" s="720"/>
      <c r="AA6" s="720" t="s">
        <v>196</v>
      </c>
      <c r="AB6" s="721">
        <v>150</v>
      </c>
      <c r="AC6" s="721">
        <v>120</v>
      </c>
      <c r="AD6" s="721">
        <v>90</v>
      </c>
      <c r="AE6" s="721">
        <v>60</v>
      </c>
      <c r="AF6" s="721">
        <v>40</v>
      </c>
      <c r="AG6" s="721">
        <v>25</v>
      </c>
      <c r="AH6" s="721">
        <v>10</v>
      </c>
      <c r="AI6" s="723"/>
      <c r="AJ6" s="723"/>
      <c r="AK6" s="723"/>
    </row>
    <row r="7" spans="1:37" s="38" customFormat="1" ht="9" customHeight="1" x14ac:dyDescent="0.25">
      <c r="A7" s="153" t="s">
        <v>7</v>
      </c>
      <c r="B7" s="384" t="str">
        <f>IF($E7="","",VLOOKUP($E7,'1MD ELO (4)'!$A$7:$O$80,14))</f>
        <v/>
      </c>
      <c r="C7" s="384" t="str">
        <f>IF($E7="","",VLOOKUP($E7,'1MD ELO (4)'!$A$7:$O$80,15))</f>
        <v/>
      </c>
      <c r="D7" s="414" t="str">
        <f>IF($E7="","",VLOOKUP($E7,'1MD ELO (4)'!$A$7:$O$80,5))</f>
        <v/>
      </c>
      <c r="E7" s="155"/>
      <c r="F7" s="156" t="str">
        <f>UPPER(IF($E7="","",VLOOKUP($E7,'1MD ELO (4)'!$A$7:$O$80,2)))</f>
        <v/>
      </c>
      <c r="G7" s="156" t="str">
        <f>IF($E7="","",VLOOKUP($E7,'1MD ELO (4)'!$A$7:$O$80,3))</f>
        <v/>
      </c>
      <c r="H7" s="156"/>
      <c r="I7" s="156" t="str">
        <f>IF($E7="","",VLOOKUP($E7,'1MD ELO (4)'!$A$7:$O$80,4))</f>
        <v/>
      </c>
      <c r="J7" s="249"/>
      <c r="K7" s="173" t="str">
        <f>UPPER(IF(OR(J8="a",J8="as"),F7,IF(OR(J8="b",J8="bs"),F8,)))</f>
        <v/>
      </c>
      <c r="L7" s="181"/>
      <c r="M7" s="182"/>
      <c r="N7" s="182"/>
      <c r="O7" s="182"/>
      <c r="P7" s="182"/>
      <c r="Q7" s="182"/>
      <c r="R7" s="182"/>
      <c r="S7" s="165"/>
      <c r="U7" s="166" t="str">
        <f>Birók!P21</f>
        <v>Bíró</v>
      </c>
      <c r="Y7" s="599"/>
      <c r="Z7" s="599"/>
      <c r="AA7" s="599" t="s">
        <v>197</v>
      </c>
      <c r="AB7" s="590">
        <v>120</v>
      </c>
      <c r="AC7" s="590">
        <v>90</v>
      </c>
      <c r="AD7" s="590">
        <v>60</v>
      </c>
      <c r="AE7" s="590">
        <v>40</v>
      </c>
      <c r="AF7" s="590">
        <v>25</v>
      </c>
      <c r="AG7" s="590">
        <v>10</v>
      </c>
      <c r="AH7" s="590">
        <v>5</v>
      </c>
      <c r="AI7"/>
      <c r="AJ7"/>
      <c r="AK7"/>
    </row>
    <row r="8" spans="1:37" s="38" customFormat="1" ht="9" customHeight="1" x14ac:dyDescent="0.25">
      <c r="A8" s="250" t="s">
        <v>8</v>
      </c>
      <c r="B8" s="384" t="str">
        <f>IF($E8="","",VLOOKUP($E8,'1MD ELO (4)'!$A$7:$O$80,14))</f>
        <v/>
      </c>
      <c r="C8" s="384" t="str">
        <f>IF($E8="","",VLOOKUP($E8,'1MD ELO (4)'!$A$7:$O$80,15))</f>
        <v/>
      </c>
      <c r="D8" s="414" t="str">
        <f>IF($E8="","",VLOOKUP($E8,'1MD ELO (4)'!$A$7:$O$80,5))</f>
        <v/>
      </c>
      <c r="E8" s="155"/>
      <c r="F8" s="450" t="str">
        <f>UPPER(IF($E8="","",VLOOKUP($E8,'1MD ELO (4)'!$A$7:$O$80,2)))</f>
        <v/>
      </c>
      <c r="G8" s="450" t="str">
        <f>IF($E8="","",VLOOKUP($E8,'1MD ELO (4)'!$A$7:$O$80,3))</f>
        <v/>
      </c>
      <c r="H8" s="450"/>
      <c r="I8" s="450" t="str">
        <f>IF($E8="","",VLOOKUP($E8,'1MD ELO (4)'!$A$7:$O$80,4))</f>
        <v/>
      </c>
      <c r="J8" s="251"/>
      <c r="K8" s="157"/>
      <c r="L8" s="172"/>
      <c r="M8" s="173" t="str">
        <f>UPPER(IF(OR(L8="a",L8="as"),K7,IF(OR(L8="b",L8="bs"),K9,)))</f>
        <v/>
      </c>
      <c r="N8" s="181"/>
      <c r="O8" s="182"/>
      <c r="P8" s="182"/>
      <c r="Q8" s="182"/>
      <c r="R8" s="182"/>
      <c r="S8" s="165"/>
      <c r="U8" s="174" t="str">
        <f>Birók!P22</f>
        <v xml:space="preserve"> </v>
      </c>
      <c r="Y8" s="599"/>
      <c r="Z8" s="599"/>
      <c r="AA8" s="599" t="s">
        <v>198</v>
      </c>
      <c r="AB8" s="590">
        <v>90</v>
      </c>
      <c r="AC8" s="590">
        <v>60</v>
      </c>
      <c r="AD8" s="590">
        <v>40</v>
      </c>
      <c r="AE8" s="590">
        <v>25</v>
      </c>
      <c r="AF8" s="590">
        <v>10</v>
      </c>
      <c r="AG8" s="590">
        <v>5</v>
      </c>
      <c r="AH8" s="590">
        <v>2</v>
      </c>
      <c r="AI8"/>
      <c r="AJ8"/>
      <c r="AK8"/>
    </row>
    <row r="9" spans="1:37" s="38" customFormat="1" ht="9" customHeight="1" x14ac:dyDescent="0.25">
      <c r="A9" s="167" t="s">
        <v>9</v>
      </c>
      <c r="B9" s="384" t="str">
        <f>IF($E9="","",VLOOKUP($E9,'1MD ELO (4)'!$A$7:$O$80,14))</f>
        <v/>
      </c>
      <c r="C9" s="384" t="str">
        <f>IF($E9="","",VLOOKUP($E9,'1MD ELO (4)'!$A$7:$O$80,15))</f>
        <v/>
      </c>
      <c r="D9" s="414" t="str">
        <f>IF($E9="","",VLOOKUP($E9,'1MD ELO (4)'!$A$7:$O$80,5))</f>
        <v/>
      </c>
      <c r="E9" s="155"/>
      <c r="F9" s="450" t="str">
        <f>UPPER(IF($E9="","",VLOOKUP($E9,'1MD ELO (4)'!$A$7:$O$80,2)))</f>
        <v/>
      </c>
      <c r="G9" s="450" t="str">
        <f>IF($E9="","",VLOOKUP($E9,'1MD ELO (4)'!$A$7:$O$80,3))</f>
        <v/>
      </c>
      <c r="H9" s="450"/>
      <c r="I9" s="450" t="str">
        <f>IF($E9="","",VLOOKUP($E9,'1MD ELO (4)'!$A$7:$O$80,4))</f>
        <v/>
      </c>
      <c r="J9" s="249"/>
      <c r="K9" s="173" t="str">
        <f>UPPER(IF(OR(J10="a",J10="as"),F9,IF(OR(J10="b",J10="bs"),F10,)))</f>
        <v/>
      </c>
      <c r="L9" s="252"/>
      <c r="M9" s="157"/>
      <c r="N9" s="184"/>
      <c r="O9" s="182"/>
      <c r="P9" s="182"/>
      <c r="Q9" s="182"/>
      <c r="R9" s="182"/>
      <c r="S9" s="165"/>
      <c r="U9" s="174" t="str">
        <f>Birók!P23</f>
        <v xml:space="preserve"> </v>
      </c>
      <c r="Y9" s="599"/>
      <c r="Z9" s="599"/>
      <c r="AA9" s="599" t="s">
        <v>199</v>
      </c>
      <c r="AB9" s="590">
        <v>60</v>
      </c>
      <c r="AC9" s="590">
        <v>40</v>
      </c>
      <c r="AD9" s="590">
        <v>25</v>
      </c>
      <c r="AE9" s="590">
        <v>10</v>
      </c>
      <c r="AF9" s="590">
        <v>5</v>
      </c>
      <c r="AG9" s="590">
        <v>2</v>
      </c>
      <c r="AH9" s="590">
        <v>1</v>
      </c>
      <c r="AI9"/>
      <c r="AJ9"/>
      <c r="AK9"/>
    </row>
    <row r="10" spans="1:37" s="38" customFormat="1" ht="9" customHeight="1" x14ac:dyDescent="0.25">
      <c r="A10" s="167" t="s">
        <v>10</v>
      </c>
      <c r="B10" s="384" t="str">
        <f>IF($E10="","",VLOOKUP($E10,'1MD ELO (4)'!$A$7:$O$80,14))</f>
        <v/>
      </c>
      <c r="C10" s="384" t="str">
        <f>IF($E10="","",VLOOKUP($E10,'1MD ELO (4)'!$A$7:$O$80,15))</f>
        <v/>
      </c>
      <c r="D10" s="414" t="str">
        <f>IF($E10="","",VLOOKUP($E10,'1MD ELO (4)'!$A$7:$O$80,5))</f>
        <v/>
      </c>
      <c r="E10" s="155"/>
      <c r="F10" s="450" t="str">
        <f>UPPER(IF($E10="","",VLOOKUP($E10,'1MD ELO (4)'!$A$7:$O$80,2)))</f>
        <v/>
      </c>
      <c r="G10" s="450" t="str">
        <f>IF($E10="","",VLOOKUP($E10,'1MD ELO (4)'!$A$7:$O$80,3))</f>
        <v/>
      </c>
      <c r="H10" s="450"/>
      <c r="I10" s="450" t="str">
        <f>IF($E10="","",VLOOKUP($E10,'1MD ELO (4)'!$A$7:$O$80,4))</f>
        <v/>
      </c>
      <c r="J10" s="251"/>
      <c r="K10" s="157"/>
      <c r="L10" s="182"/>
      <c r="M10" s="171" t="s">
        <v>0</v>
      </c>
      <c r="N10" s="180"/>
      <c r="O10" s="173" t="str">
        <f>UPPER(IF(OR(N10="a",N10="as"),M8,IF(OR(N10="b",N10="bs"),M12,)))</f>
        <v/>
      </c>
      <c r="P10" s="181"/>
      <c r="Q10" s="182"/>
      <c r="R10" s="182"/>
      <c r="S10" s="165"/>
      <c r="U10" s="174" t="str">
        <f>Birók!P24</f>
        <v xml:space="preserve"> </v>
      </c>
      <c r="Y10" s="599"/>
      <c r="Z10" s="599"/>
      <c r="AA10" s="599" t="s">
        <v>200</v>
      </c>
      <c r="AB10" s="590">
        <v>40</v>
      </c>
      <c r="AC10" s="590">
        <v>25</v>
      </c>
      <c r="AD10" s="590">
        <v>15</v>
      </c>
      <c r="AE10" s="590">
        <v>7</v>
      </c>
      <c r="AF10" s="590">
        <v>4</v>
      </c>
      <c r="AG10" s="590">
        <v>1</v>
      </c>
      <c r="AH10" s="590">
        <v>0</v>
      </c>
      <c r="AI10"/>
      <c r="AJ10"/>
      <c r="AK10"/>
    </row>
    <row r="11" spans="1:37" s="38" customFormat="1" ht="9.6" customHeight="1" x14ac:dyDescent="0.25">
      <c r="A11" s="167" t="s">
        <v>11</v>
      </c>
      <c r="B11" s="384" t="str">
        <f>IF($E11="","",VLOOKUP($E11,'1MD ELO (4)'!$A$7:$O$80,14))</f>
        <v/>
      </c>
      <c r="C11" s="384" t="str">
        <f>IF($E11="","",VLOOKUP($E11,'1MD ELO (4)'!$A$7:$O$80,15))</f>
        <v/>
      </c>
      <c r="D11" s="414" t="str">
        <f>IF($E11="","",VLOOKUP($E11,'1MD ELO (4)'!$A$7:$O$80,5))</f>
        <v/>
      </c>
      <c r="E11" s="155"/>
      <c r="F11" s="450" t="str">
        <f>UPPER(IF($E11="","",VLOOKUP($E11,'1MD ELO (4)'!$A$7:$O$80,2)))</f>
        <v/>
      </c>
      <c r="G11" s="450" t="str">
        <f>IF($E11="","",VLOOKUP($E11,'1MD ELO (4)'!$A$7:$O$80,3))</f>
        <v/>
      </c>
      <c r="H11" s="450"/>
      <c r="I11" s="450" t="str">
        <f>IF($E11="","",VLOOKUP($E11,'1MD ELO (4)'!$A$7:$O$80,4))</f>
        <v/>
      </c>
      <c r="J11" s="249"/>
      <c r="K11" s="173" t="str">
        <f>UPPER(IF(OR(J12="a",J12="as"),F11,IF(OR(J12="b",J12="bs"),F12,)))</f>
        <v/>
      </c>
      <c r="L11" s="181"/>
      <c r="M11" s="253"/>
      <c r="N11" s="254"/>
      <c r="O11" s="157"/>
      <c r="P11" s="184"/>
      <c r="Q11" s="157"/>
      <c r="R11" s="182"/>
      <c r="S11" s="165"/>
      <c r="U11" s="174" t="str">
        <f>Birók!P25</f>
        <v xml:space="preserve"> </v>
      </c>
      <c r="Y11" s="599"/>
      <c r="Z11" s="599"/>
      <c r="AA11" s="599" t="s">
        <v>201</v>
      </c>
      <c r="AB11" s="590">
        <v>25</v>
      </c>
      <c r="AC11" s="590">
        <v>15</v>
      </c>
      <c r="AD11" s="590">
        <v>10</v>
      </c>
      <c r="AE11" s="590">
        <v>6</v>
      </c>
      <c r="AF11" s="590">
        <v>3</v>
      </c>
      <c r="AG11" s="590">
        <v>1</v>
      </c>
      <c r="AH11" s="590">
        <v>0</v>
      </c>
      <c r="AI11"/>
      <c r="AJ11"/>
      <c r="AK11"/>
    </row>
    <row r="12" spans="1:37" s="38" customFormat="1" ht="9.6" customHeight="1" x14ac:dyDescent="0.25">
      <c r="A12" s="167" t="s">
        <v>12</v>
      </c>
      <c r="B12" s="384" t="str">
        <f>IF($E12="","",VLOOKUP($E12,'1MD ELO (4)'!$A$7:$O$80,14))</f>
        <v/>
      </c>
      <c r="C12" s="384" t="str">
        <f>IF($E12="","",VLOOKUP($E12,'1MD ELO (4)'!$A$7:$O$80,15))</f>
        <v/>
      </c>
      <c r="D12" s="414" t="str">
        <f>IF($E12="","",VLOOKUP($E12,'1MD ELO (4)'!$A$7:$O$80,5))</f>
        <v/>
      </c>
      <c r="E12" s="155"/>
      <c r="F12" s="450" t="str">
        <f>UPPER(IF($E12="","",VLOOKUP($E12,'1MD ELO (4)'!$A$7:$O$80,2)))</f>
        <v/>
      </c>
      <c r="G12" s="450" t="str">
        <f>IF($E12="","",VLOOKUP($E12,'1MD ELO (4)'!$A$7:$O$80,3))</f>
        <v/>
      </c>
      <c r="H12" s="450"/>
      <c r="I12" s="450" t="str">
        <f>IF($E12="","",VLOOKUP($E12,'1MD ELO (4)'!$A$7:$O$80,4))</f>
        <v/>
      </c>
      <c r="J12" s="251"/>
      <c r="K12" s="157"/>
      <c r="L12" s="172"/>
      <c r="M12" s="173" t="str">
        <f>UPPER(IF(OR(L12="a",L12="as"),K11,IF(OR(L12="b",L12="bs"),K13,)))</f>
        <v/>
      </c>
      <c r="N12" s="255"/>
      <c r="O12" s="182"/>
      <c r="P12" s="184"/>
      <c r="Q12" s="182"/>
      <c r="R12" s="182"/>
      <c r="S12" s="165"/>
      <c r="U12" s="174" t="str">
        <f>Birók!P26</f>
        <v xml:space="preserve"> </v>
      </c>
      <c r="Y12" s="599"/>
      <c r="Z12" s="599"/>
      <c r="AA12" s="599" t="s">
        <v>206</v>
      </c>
      <c r="AB12" s="590">
        <v>15</v>
      </c>
      <c r="AC12" s="590">
        <v>10</v>
      </c>
      <c r="AD12" s="590">
        <v>6</v>
      </c>
      <c r="AE12" s="590">
        <v>3</v>
      </c>
      <c r="AF12" s="590">
        <v>1</v>
      </c>
      <c r="AG12" s="590">
        <v>0</v>
      </c>
      <c r="AH12" s="590">
        <v>0</v>
      </c>
      <c r="AI12"/>
      <c r="AJ12"/>
      <c r="AK12"/>
    </row>
    <row r="13" spans="1:37" s="38" customFormat="1" ht="9.6" customHeight="1" x14ac:dyDescent="0.25">
      <c r="A13" s="250" t="s">
        <v>13</v>
      </c>
      <c r="B13" s="384" t="str">
        <f>IF($E13="","",VLOOKUP($E13,'1MD ELO (4)'!$A$7:$O$80,14))</f>
        <v/>
      </c>
      <c r="C13" s="384" t="str">
        <f>IF($E13="","",VLOOKUP($E13,'1MD ELO (4)'!$A$7:$O$80,15))</f>
        <v/>
      </c>
      <c r="D13" s="414" t="str">
        <f>IF($E13="","",VLOOKUP($E13,'1MD ELO (4)'!$A$7:$O$80,5))</f>
        <v/>
      </c>
      <c r="E13" s="155"/>
      <c r="F13" s="450" t="str">
        <f>UPPER(IF($E13="","",VLOOKUP($E13,'1MD ELO (4)'!$A$7:$O$80,2)))</f>
        <v/>
      </c>
      <c r="G13" s="450" t="str">
        <f>IF($E13="","",VLOOKUP($E13,'1MD ELO (4)'!$A$7:$O$80,3))</f>
        <v/>
      </c>
      <c r="H13" s="450"/>
      <c r="I13" s="450" t="str">
        <f>IF($E13="","",VLOOKUP($E13,'1MD ELO (4)'!$A$7:$O$80,4))</f>
        <v/>
      </c>
      <c r="J13" s="249"/>
      <c r="K13" s="173" t="str">
        <f>UPPER(IF(OR(J14="a",J14="as"),F13,IF(OR(J14="b",J14="bs"),F14,)))</f>
        <v/>
      </c>
      <c r="L13" s="190"/>
      <c r="M13" s="157"/>
      <c r="N13" s="182"/>
      <c r="O13" s="182"/>
      <c r="P13" s="184"/>
      <c r="Q13" s="182"/>
      <c r="R13" s="182"/>
      <c r="S13" s="165"/>
      <c r="U13" s="174" t="str">
        <f>Birók!P27</f>
        <v xml:space="preserve"> </v>
      </c>
      <c r="Y13" s="599"/>
      <c r="Z13" s="599"/>
      <c r="AA13" s="599" t="s">
        <v>202</v>
      </c>
      <c r="AB13" s="590">
        <v>10</v>
      </c>
      <c r="AC13" s="590">
        <v>6</v>
      </c>
      <c r="AD13" s="590">
        <v>3</v>
      </c>
      <c r="AE13" s="590">
        <v>1</v>
      </c>
      <c r="AF13" s="590">
        <v>0</v>
      </c>
      <c r="AG13" s="590">
        <v>0</v>
      </c>
      <c r="AH13" s="590">
        <v>0</v>
      </c>
      <c r="AI13"/>
      <c r="AJ13"/>
      <c r="AK13"/>
    </row>
    <row r="14" spans="1:37" s="38" customFormat="1" ht="9.6" customHeight="1" x14ac:dyDescent="0.25">
      <c r="A14" s="192" t="s">
        <v>14</v>
      </c>
      <c r="B14" s="384" t="str">
        <f>IF($E14="","",VLOOKUP($E14,'1MD ELO (4)'!$A$7:$O$80,14))</f>
        <v/>
      </c>
      <c r="C14" s="384" t="str">
        <f>IF($E14="","",VLOOKUP($E14,'1MD ELO (4)'!$A$7:$O$80,15))</f>
        <v/>
      </c>
      <c r="D14" s="414" t="str">
        <f>IF($E14="","",VLOOKUP($E14,'1MD ELO (4)'!$A$7:$O$80,5))</f>
        <v/>
      </c>
      <c r="E14" s="155"/>
      <c r="F14" s="156" t="str">
        <f>UPPER(IF($E14="","",VLOOKUP($E14,'1MD ELO (4)'!$A$7:$O$80,2)))</f>
        <v/>
      </c>
      <c r="G14" s="156" t="str">
        <f>IF($E14="","",VLOOKUP($E14,'1MD ELO (4)'!$A$7:$O$80,3))</f>
        <v/>
      </c>
      <c r="H14" s="156"/>
      <c r="I14" s="156" t="str">
        <f>IF($E14="","",VLOOKUP($E14,'1MD ELO (4)'!$A$7:$O$80,4))</f>
        <v/>
      </c>
      <c r="J14" s="251"/>
      <c r="K14" s="157"/>
      <c r="L14" s="182"/>
      <c r="M14" s="182"/>
      <c r="N14" s="256"/>
      <c r="O14" s="171" t="s">
        <v>0</v>
      </c>
      <c r="P14" s="180"/>
      <c r="Q14" s="173" t="str">
        <f>UPPER(IF(OR(P14="a",P14="as"),O10,IF(OR(P14="b",P14="bs"),O18,)))</f>
        <v/>
      </c>
      <c r="R14" s="181"/>
      <c r="S14" s="165"/>
      <c r="U14" s="174" t="str">
        <f>Birók!P28</f>
        <v xml:space="preserve"> </v>
      </c>
      <c r="Y14" s="599"/>
      <c r="Z14" s="599"/>
      <c r="AA14" s="599" t="s">
        <v>203</v>
      </c>
      <c r="AB14" s="590">
        <v>3</v>
      </c>
      <c r="AC14" s="590">
        <v>2</v>
      </c>
      <c r="AD14" s="590">
        <v>1</v>
      </c>
      <c r="AE14" s="590">
        <v>0</v>
      </c>
      <c r="AF14" s="590">
        <v>0</v>
      </c>
      <c r="AG14" s="590">
        <v>0</v>
      </c>
      <c r="AH14" s="590">
        <v>0</v>
      </c>
      <c r="AI14"/>
      <c r="AJ14"/>
      <c r="AK14"/>
    </row>
    <row r="15" spans="1:37" s="38" customFormat="1" ht="9.6" customHeight="1" x14ac:dyDescent="0.25">
      <c r="A15" s="153" t="s">
        <v>15</v>
      </c>
      <c r="B15" s="384" t="str">
        <f>IF($E15="","",VLOOKUP($E15,'1MD ELO (4)'!$A$7:$O$80,14))</f>
        <v/>
      </c>
      <c r="C15" s="384" t="str">
        <f>IF($E15="","",VLOOKUP($E15,'1MD ELO (4)'!$A$7:$O$80,15))</f>
        <v/>
      </c>
      <c r="D15" s="414" t="str">
        <f>IF($E15="","",VLOOKUP($E15,'1MD ELO (4)'!$A$7:$O$80,5))</f>
        <v/>
      </c>
      <c r="E15" s="155"/>
      <c r="F15" s="156" t="str">
        <f>UPPER(IF($E15="","",VLOOKUP($E15,'1MD ELO (4)'!$A$7:$O$80,2)))</f>
        <v/>
      </c>
      <c r="G15" s="156" t="str">
        <f>IF($E15="","",VLOOKUP($E15,'1MD ELO (4)'!$A$7:$O$80,3))</f>
        <v/>
      </c>
      <c r="H15" s="156"/>
      <c r="I15" s="156" t="str">
        <f>IF($E15="","",VLOOKUP($E15,'1MD ELO (4)'!$A$7:$O$80,4))</f>
        <v/>
      </c>
      <c r="J15" s="249"/>
      <c r="K15" s="173" t="str">
        <f>UPPER(IF(OR(J16="a",J16="as"),F15,IF(OR(J16="b",J16="bs"),F16,)))</f>
        <v/>
      </c>
      <c r="L15" s="181"/>
      <c r="M15" s="182"/>
      <c r="N15" s="182"/>
      <c r="O15" s="182"/>
      <c r="P15" s="184"/>
      <c r="Q15" s="157"/>
      <c r="R15" s="184"/>
      <c r="S15" s="165"/>
      <c r="U15" s="174" t="str">
        <f>Birók!P29</f>
        <v xml:space="preserve"> </v>
      </c>
      <c r="Y15" s="599"/>
      <c r="Z15" s="599"/>
      <c r="AA15" s="599"/>
      <c r="AB15" s="599"/>
      <c r="AC15" s="599"/>
      <c r="AD15" s="599"/>
      <c r="AE15" s="599"/>
      <c r="AF15" s="599"/>
      <c r="AG15" s="599"/>
      <c r="AH15" s="599"/>
      <c r="AI15"/>
      <c r="AJ15"/>
      <c r="AK15"/>
    </row>
    <row r="16" spans="1:37" s="38" customFormat="1" ht="9.6" customHeight="1" thickBot="1" x14ac:dyDescent="0.3">
      <c r="A16" s="250" t="s">
        <v>16</v>
      </c>
      <c r="B16" s="384" t="str">
        <f>IF($E16="","",VLOOKUP($E16,'1MD ELO (4)'!$A$7:$O$80,14))</f>
        <v/>
      </c>
      <c r="C16" s="384" t="str">
        <f>IF($E16="","",VLOOKUP($E16,'1MD ELO (4)'!$A$7:$O$80,15))</f>
        <v/>
      </c>
      <c r="D16" s="414" t="str">
        <f>IF($E16="","",VLOOKUP($E16,'1MD ELO (4)'!$A$7:$O$80,5))</f>
        <v/>
      </c>
      <c r="E16" s="155"/>
      <c r="F16" s="450" t="str">
        <f>UPPER(IF($E16="","",VLOOKUP($E16,'1MD ELO (4)'!$A$7:$O$80,2)))</f>
        <v/>
      </c>
      <c r="G16" s="450" t="str">
        <f>IF($E16="","",VLOOKUP($E16,'1MD ELO (4)'!$A$7:$O$80,3))</f>
        <v/>
      </c>
      <c r="H16" s="450"/>
      <c r="I16" s="450" t="str">
        <f>IF($E16="","",VLOOKUP($E16,'1MD ELO (4)'!$A$7:$O$80,4))</f>
        <v/>
      </c>
      <c r="J16" s="251"/>
      <c r="K16" s="157"/>
      <c r="L16" s="172"/>
      <c r="M16" s="173" t="str">
        <f>UPPER(IF(OR(L16="a",L16="as"),K15,IF(OR(L16="b",L16="bs"),K17,)))</f>
        <v/>
      </c>
      <c r="N16" s="181"/>
      <c r="O16" s="182"/>
      <c r="P16" s="184"/>
      <c r="Q16" s="182"/>
      <c r="R16" s="184"/>
      <c r="S16" s="165"/>
      <c r="U16" s="189" t="str">
        <f>Birók!P30</f>
        <v>Egyik sem</v>
      </c>
      <c r="Y16" s="599"/>
      <c r="Z16" s="599"/>
      <c r="AA16" s="599" t="s">
        <v>164</v>
      </c>
      <c r="AB16" s="590">
        <v>150</v>
      </c>
      <c r="AC16" s="590">
        <v>120</v>
      </c>
      <c r="AD16" s="590">
        <v>90</v>
      </c>
      <c r="AE16" s="590">
        <v>60</v>
      </c>
      <c r="AF16" s="590">
        <v>40</v>
      </c>
      <c r="AG16" s="590">
        <v>25</v>
      </c>
      <c r="AH16" s="590">
        <v>15</v>
      </c>
      <c r="AI16"/>
      <c r="AJ16"/>
      <c r="AK16"/>
    </row>
    <row r="17" spans="1:37" s="38" customFormat="1" ht="9.6" customHeight="1" x14ac:dyDescent="0.25">
      <c r="A17" s="167" t="s">
        <v>17</v>
      </c>
      <c r="B17" s="384" t="str">
        <f>IF($E17="","",VLOOKUP($E17,'1MD ELO (4)'!$A$7:$O$80,14))</f>
        <v/>
      </c>
      <c r="C17" s="384" t="str">
        <f>IF($E17="","",VLOOKUP($E17,'1MD ELO (4)'!$A$7:$O$80,15))</f>
        <v/>
      </c>
      <c r="D17" s="414" t="str">
        <f>IF($E17="","",VLOOKUP($E17,'1MD ELO (4)'!$A$7:$O$80,5))</f>
        <v/>
      </c>
      <c r="E17" s="155"/>
      <c r="F17" s="450" t="str">
        <f>UPPER(IF($E17="","",VLOOKUP($E17,'1MD ELO (4)'!$A$7:$O$80,2)))</f>
        <v/>
      </c>
      <c r="G17" s="450" t="str">
        <f>IF($E17="","",VLOOKUP($E17,'1MD ELO (4)'!$A$7:$O$80,3))</f>
        <v/>
      </c>
      <c r="H17" s="450"/>
      <c r="I17" s="450" t="str">
        <f>IF($E17="","",VLOOKUP($E17,'1MD ELO (4)'!$A$7:$O$80,4))</f>
        <v/>
      </c>
      <c r="J17" s="249"/>
      <c r="K17" s="173" t="str">
        <f>UPPER(IF(OR(J18="a",J18="as"),F17,IF(OR(J18="b",J18="bs"),F18,)))</f>
        <v/>
      </c>
      <c r="L17" s="252"/>
      <c r="M17" s="157"/>
      <c r="N17" s="184"/>
      <c r="O17" s="182"/>
      <c r="P17" s="184"/>
      <c r="Q17" s="182"/>
      <c r="R17" s="184"/>
      <c r="S17" s="165"/>
      <c r="Y17" s="599"/>
      <c r="Z17" s="599"/>
      <c r="AA17" s="599" t="s">
        <v>194</v>
      </c>
      <c r="AB17" s="590">
        <v>120</v>
      </c>
      <c r="AC17" s="590">
        <v>90</v>
      </c>
      <c r="AD17" s="590">
        <v>60</v>
      </c>
      <c r="AE17" s="590">
        <v>40</v>
      </c>
      <c r="AF17" s="590">
        <v>25</v>
      </c>
      <c r="AG17" s="590">
        <v>15</v>
      </c>
      <c r="AH17" s="590">
        <v>8</v>
      </c>
      <c r="AI17"/>
      <c r="AJ17"/>
      <c r="AK17"/>
    </row>
    <row r="18" spans="1:37" s="38" customFormat="1" ht="9.6" customHeight="1" x14ac:dyDescent="0.25">
      <c r="A18" s="167" t="s">
        <v>18</v>
      </c>
      <c r="B18" s="384" t="str">
        <f>IF($E18="","",VLOOKUP($E18,'1MD ELO (4)'!$A$7:$O$80,14))</f>
        <v/>
      </c>
      <c r="C18" s="384" t="str">
        <f>IF($E18="","",VLOOKUP($E18,'1MD ELO (4)'!$A$7:$O$80,15))</f>
        <v/>
      </c>
      <c r="D18" s="414" t="str">
        <f>IF($E18="","",VLOOKUP($E18,'1MD ELO (4)'!$A$7:$O$80,5))</f>
        <v/>
      </c>
      <c r="E18" s="155"/>
      <c r="F18" s="450" t="str">
        <f>UPPER(IF($E18="","",VLOOKUP($E18,'1MD ELO (4)'!$A$7:$O$80,2)))</f>
        <v/>
      </c>
      <c r="G18" s="450" t="str">
        <f>IF($E18="","",VLOOKUP($E18,'1MD ELO (4)'!$A$7:$O$80,3))</f>
        <v/>
      </c>
      <c r="H18" s="450"/>
      <c r="I18" s="450" t="str">
        <f>IF($E18="","",VLOOKUP($E18,'1MD ELO (4)'!$A$7:$O$80,4))</f>
        <v/>
      </c>
      <c r="J18" s="251"/>
      <c r="K18" s="157"/>
      <c r="L18" s="182"/>
      <c r="M18" s="171" t="s">
        <v>0</v>
      </c>
      <c r="N18" s="180"/>
      <c r="O18" s="173" t="str">
        <f>UPPER(IF(OR(N18="a",N18="as"),M16,IF(OR(N18="b",N18="bs"),M20,)))</f>
        <v/>
      </c>
      <c r="P18" s="190"/>
      <c r="Q18" s="182"/>
      <c r="R18" s="184"/>
      <c r="S18" s="165"/>
      <c r="Y18" s="599"/>
      <c r="Z18" s="599"/>
      <c r="AA18" s="599" t="s">
        <v>195</v>
      </c>
      <c r="AB18" s="590">
        <v>90</v>
      </c>
      <c r="AC18" s="590">
        <v>60</v>
      </c>
      <c r="AD18" s="590">
        <v>40</v>
      </c>
      <c r="AE18" s="590">
        <v>25</v>
      </c>
      <c r="AF18" s="590">
        <v>15</v>
      </c>
      <c r="AG18" s="590">
        <v>8</v>
      </c>
      <c r="AH18" s="590">
        <v>4</v>
      </c>
      <c r="AI18"/>
      <c r="AJ18"/>
      <c r="AK18"/>
    </row>
    <row r="19" spans="1:37" s="38" customFormat="1" ht="9.6" customHeight="1" x14ac:dyDescent="0.25">
      <c r="A19" s="167" t="s">
        <v>19</v>
      </c>
      <c r="B19" s="384" t="str">
        <f>IF($E19="","",VLOOKUP($E19,'1MD ELO (4)'!$A$7:$O$80,14))</f>
        <v/>
      </c>
      <c r="C19" s="384" t="str">
        <f>IF($E19="","",VLOOKUP($E19,'1MD ELO (4)'!$A$7:$O$80,15))</f>
        <v/>
      </c>
      <c r="D19" s="414" t="str">
        <f>IF($E19="","",VLOOKUP($E19,'1MD ELO (4)'!$A$7:$O$80,5))</f>
        <v/>
      </c>
      <c r="E19" s="155"/>
      <c r="F19" s="450" t="str">
        <f>UPPER(IF($E19="","",VLOOKUP($E19,'1MD ELO (4)'!$A$7:$O$80,2)))</f>
        <v/>
      </c>
      <c r="G19" s="450" t="str">
        <f>IF($E19="","",VLOOKUP($E19,'1MD ELO (4)'!$A$7:$O$80,3))</f>
        <v/>
      </c>
      <c r="H19" s="450"/>
      <c r="I19" s="450" t="str">
        <f>IF($E19="","",VLOOKUP($E19,'1MD ELO (4)'!$A$7:$O$80,4))</f>
        <v/>
      </c>
      <c r="J19" s="249"/>
      <c r="K19" s="173" t="str">
        <f>UPPER(IF(OR(J20="a",J20="as"),F19,IF(OR(J20="b",J20="bs"),F20,)))</f>
        <v/>
      </c>
      <c r="L19" s="181"/>
      <c r="M19" s="253"/>
      <c r="N19" s="254"/>
      <c r="O19" s="157"/>
      <c r="P19" s="182"/>
      <c r="Q19" s="182"/>
      <c r="R19" s="184"/>
      <c r="S19" s="165"/>
      <c r="Y19" s="599"/>
      <c r="Z19" s="599"/>
      <c r="AA19" s="599" t="s">
        <v>196</v>
      </c>
      <c r="AB19" s="590">
        <v>60</v>
      </c>
      <c r="AC19" s="590">
        <v>40</v>
      </c>
      <c r="AD19" s="590">
        <v>25</v>
      </c>
      <c r="AE19" s="590">
        <v>15</v>
      </c>
      <c r="AF19" s="590">
        <v>8</v>
      </c>
      <c r="AG19" s="590">
        <v>4</v>
      </c>
      <c r="AH19" s="590">
        <v>2</v>
      </c>
      <c r="AI19"/>
      <c r="AJ19"/>
      <c r="AK19"/>
    </row>
    <row r="20" spans="1:37" s="38" customFormat="1" ht="9.6" customHeight="1" x14ac:dyDescent="0.25">
      <c r="A20" s="167" t="s">
        <v>20</v>
      </c>
      <c r="B20" s="384" t="str">
        <f>IF($E20="","",VLOOKUP($E20,'1MD ELO (4)'!$A$7:$O$80,14))</f>
        <v/>
      </c>
      <c r="C20" s="384" t="str">
        <f>IF($E20="","",VLOOKUP($E20,'1MD ELO (4)'!$A$7:$O$80,15))</f>
        <v/>
      </c>
      <c r="D20" s="414" t="str">
        <f>IF($E20="","",VLOOKUP($E20,'1MD ELO (4)'!$A$7:$O$80,5))</f>
        <v/>
      </c>
      <c r="E20" s="155"/>
      <c r="F20" s="450" t="str">
        <f>UPPER(IF($E20="","",VLOOKUP($E20,'1MD ELO (4)'!$A$7:$O$80,2)))</f>
        <v/>
      </c>
      <c r="G20" s="450" t="str">
        <f>IF($E20="","",VLOOKUP($E20,'1MD ELO (4)'!$A$7:$O$80,3))</f>
        <v/>
      </c>
      <c r="H20" s="450"/>
      <c r="I20" s="450" t="str">
        <f>IF($E20="","",VLOOKUP($E20,'1MD ELO (4)'!$A$7:$O$80,4))</f>
        <v/>
      </c>
      <c r="J20" s="251"/>
      <c r="K20" s="157"/>
      <c r="L20" s="172"/>
      <c r="M20" s="173" t="str">
        <f>UPPER(IF(OR(L20="a",L20="as"),K19,IF(OR(L20="b",L20="bs"),K21,)))</f>
        <v/>
      </c>
      <c r="N20" s="255"/>
      <c r="O20" s="182"/>
      <c r="P20" s="182"/>
      <c r="Q20" s="182"/>
      <c r="R20" s="184"/>
      <c r="S20" s="165"/>
      <c r="Y20" s="599"/>
      <c r="Z20" s="599"/>
      <c r="AA20" s="599" t="s">
        <v>197</v>
      </c>
      <c r="AB20" s="590">
        <v>40</v>
      </c>
      <c r="AC20" s="590">
        <v>25</v>
      </c>
      <c r="AD20" s="590">
        <v>15</v>
      </c>
      <c r="AE20" s="590">
        <v>8</v>
      </c>
      <c r="AF20" s="590">
        <v>4</v>
      </c>
      <c r="AG20" s="590">
        <v>2</v>
      </c>
      <c r="AH20" s="590">
        <v>1</v>
      </c>
      <c r="AI20"/>
      <c r="AJ20"/>
      <c r="AK20"/>
    </row>
    <row r="21" spans="1:37" s="38" customFormat="1" ht="9.6" customHeight="1" x14ac:dyDescent="0.25">
      <c r="A21" s="250" t="s">
        <v>21</v>
      </c>
      <c r="B21" s="384" t="str">
        <f>IF($E21="","",VLOOKUP($E21,'1MD ELO (4)'!$A$7:$O$80,14))</f>
        <v/>
      </c>
      <c r="C21" s="384" t="str">
        <f>IF($E21="","",VLOOKUP($E21,'1MD ELO (4)'!$A$7:$O$80,15))</f>
        <v/>
      </c>
      <c r="D21" s="414" t="str">
        <f>IF($E21="","",VLOOKUP($E21,'1MD ELO (4)'!$A$7:$O$80,5))</f>
        <v/>
      </c>
      <c r="E21" s="155"/>
      <c r="F21" s="450" t="str">
        <f>UPPER(IF($E21="","",VLOOKUP($E21,'1MD ELO (4)'!$A$7:$O$80,2)))</f>
        <v/>
      </c>
      <c r="G21" s="450" t="str">
        <f>IF($E21="","",VLOOKUP($E21,'1MD ELO (4)'!$A$7:$O$80,3))</f>
        <v/>
      </c>
      <c r="H21" s="450"/>
      <c r="I21" s="450" t="str">
        <f>IF($E21="","",VLOOKUP($E21,'1MD ELO (4)'!$A$7:$O$80,4))</f>
        <v/>
      </c>
      <c r="J21" s="249"/>
      <c r="K21" s="173" t="str">
        <f>UPPER(IF(OR(J22="a",J22="as"),F21,IF(OR(J22="b",J22="bs"),F22,)))</f>
        <v/>
      </c>
      <c r="L21" s="190"/>
      <c r="M21" s="157"/>
      <c r="N21" s="182"/>
      <c r="O21" s="182"/>
      <c r="P21" s="182"/>
      <c r="Q21" s="182"/>
      <c r="R21" s="184"/>
      <c r="S21" s="165"/>
      <c r="Y21" s="599"/>
      <c r="Z21" s="599"/>
      <c r="AA21" s="599" t="s">
        <v>198</v>
      </c>
      <c r="AB21" s="590">
        <v>25</v>
      </c>
      <c r="AC21" s="590">
        <v>15</v>
      </c>
      <c r="AD21" s="590">
        <v>10</v>
      </c>
      <c r="AE21" s="590">
        <v>6</v>
      </c>
      <c r="AF21" s="590">
        <v>3</v>
      </c>
      <c r="AG21" s="590">
        <v>1</v>
      </c>
      <c r="AH21" s="590">
        <v>0</v>
      </c>
      <c r="AI21"/>
      <c r="AJ21"/>
      <c r="AK21"/>
    </row>
    <row r="22" spans="1:37" s="38" customFormat="1" ht="9.6" customHeight="1" x14ac:dyDescent="0.25">
      <c r="A22" s="192" t="s">
        <v>22</v>
      </c>
      <c r="B22" s="384" t="str">
        <f>IF($E22="","",VLOOKUP($E22,'1MD ELO (4)'!$A$7:$O$80,14))</f>
        <v/>
      </c>
      <c r="C22" s="384" t="str">
        <f>IF($E22="","",VLOOKUP($E22,'1MD ELO (4)'!$A$7:$O$80,15))</f>
        <v/>
      </c>
      <c r="D22" s="414" t="str">
        <f>IF($E22="","",VLOOKUP($E22,'1MD ELO (4)'!$A$7:$O$80,5))</f>
        <v/>
      </c>
      <c r="E22" s="155"/>
      <c r="F22" s="156" t="str">
        <f>UPPER(IF($E22="","",VLOOKUP($E22,'1MD ELO (4)'!$A$7:$O$80,2)))</f>
        <v/>
      </c>
      <c r="G22" s="156" t="str">
        <f>IF($E22="","",VLOOKUP($E22,'1MD ELO (4)'!$A$7:$O$80,3))</f>
        <v/>
      </c>
      <c r="H22" s="156"/>
      <c r="I22" s="156" t="str">
        <f>IF($E22="","",VLOOKUP($E22,'1MD ELO (4)'!$A$7:$O$80,4))</f>
        <v/>
      </c>
      <c r="J22" s="251"/>
      <c r="K22" s="157"/>
      <c r="L22" s="182"/>
      <c r="M22" s="182"/>
      <c r="N22" s="256"/>
      <c r="O22" s="257" t="s">
        <v>135</v>
      </c>
      <c r="P22" s="246"/>
      <c r="Q22" s="173" t="str">
        <f>UPPER(IF(OR(P23="a",P23="as"),Q14,IF(OR(P23="b",P23="bs"),Q30,)))</f>
        <v/>
      </c>
      <c r="R22" s="247"/>
      <c r="S22" s="165"/>
      <c r="Y22" s="599"/>
      <c r="Z22" s="599"/>
      <c r="AA22" s="599" t="s">
        <v>199</v>
      </c>
      <c r="AB22" s="590">
        <v>15</v>
      </c>
      <c r="AC22" s="590">
        <v>10</v>
      </c>
      <c r="AD22" s="590">
        <v>6</v>
      </c>
      <c r="AE22" s="590">
        <v>3</v>
      </c>
      <c r="AF22" s="590">
        <v>1</v>
      </c>
      <c r="AG22" s="590">
        <v>0</v>
      </c>
      <c r="AH22" s="590">
        <v>0</v>
      </c>
      <c r="AI22"/>
      <c r="AJ22"/>
      <c r="AK22"/>
    </row>
    <row r="23" spans="1:37" s="38" customFormat="1" ht="9.6" customHeight="1" x14ac:dyDescent="0.25">
      <c r="A23" s="153" t="s">
        <v>23</v>
      </c>
      <c r="B23" s="384" t="str">
        <f>IF($E23="","",VLOOKUP($E23,'1MD ELO (4)'!$A$7:$O$80,14))</f>
        <v/>
      </c>
      <c r="C23" s="384" t="str">
        <f>IF($E23="","",VLOOKUP($E23,'1MD ELO (4)'!$A$7:$O$80,15))</f>
        <v/>
      </c>
      <c r="D23" s="414" t="str">
        <f>IF($E23="","",VLOOKUP($E23,'1MD ELO (4)'!$A$7:$O$80,5))</f>
        <v/>
      </c>
      <c r="E23" s="155"/>
      <c r="F23" s="156" t="str">
        <f>UPPER(IF($E23="","",VLOOKUP($E23,'1MD ELO (4)'!$A$7:$O$80,2)))</f>
        <v/>
      </c>
      <c r="G23" s="156" t="str">
        <f>IF($E23="","",VLOOKUP($E23,'1MD ELO (4)'!$A$7:$O$80,3))</f>
        <v/>
      </c>
      <c r="H23" s="156"/>
      <c r="I23" s="156" t="str">
        <f>IF($E23="","",VLOOKUP($E23,'1MD ELO (4)'!$A$7:$O$80,4))</f>
        <v/>
      </c>
      <c r="J23" s="249"/>
      <c r="K23" s="173" t="str">
        <f>UPPER(IF(OR(J24="a",J24="as"),F23,IF(OR(J24="b",J24="bs"),F24,)))</f>
        <v/>
      </c>
      <c r="L23" s="181"/>
      <c r="M23" s="182"/>
      <c r="N23" s="182"/>
      <c r="O23" s="171" t="s">
        <v>0</v>
      </c>
      <c r="P23" s="248"/>
      <c r="Q23" s="157"/>
      <c r="R23" s="242"/>
      <c r="S23" s="165"/>
      <c r="Y23" s="599"/>
      <c r="Z23" s="599"/>
      <c r="AA23" s="599" t="s">
        <v>200</v>
      </c>
      <c r="AB23" s="590">
        <v>10</v>
      </c>
      <c r="AC23" s="590">
        <v>6</v>
      </c>
      <c r="AD23" s="590">
        <v>3</v>
      </c>
      <c r="AE23" s="590">
        <v>1</v>
      </c>
      <c r="AF23" s="590">
        <v>0</v>
      </c>
      <c r="AG23" s="590">
        <v>0</v>
      </c>
      <c r="AH23" s="590">
        <v>0</v>
      </c>
      <c r="AI23"/>
      <c r="AJ23"/>
      <c r="AK23"/>
    </row>
    <row r="24" spans="1:37" s="38" customFormat="1" ht="9.6" customHeight="1" x14ac:dyDescent="0.25">
      <c r="A24" s="250" t="s">
        <v>24</v>
      </c>
      <c r="B24" s="384" t="str">
        <f>IF($E24="","",VLOOKUP($E24,'1MD ELO (4)'!$A$7:$O$80,14))</f>
        <v/>
      </c>
      <c r="C24" s="384" t="str">
        <f>IF($E24="","",VLOOKUP($E24,'1MD ELO (4)'!$A$7:$O$80,15))</f>
        <v/>
      </c>
      <c r="D24" s="414" t="str">
        <f>IF($E24="","",VLOOKUP($E24,'1MD ELO (4)'!$A$7:$O$80,5))</f>
        <v/>
      </c>
      <c r="E24" s="155"/>
      <c r="F24" s="450" t="str">
        <f>UPPER(IF($E24="","",VLOOKUP($E24,'1MD ELO (4)'!$A$7:$O$80,2)))</f>
        <v/>
      </c>
      <c r="G24" s="450" t="str">
        <f>IF($E24="","",VLOOKUP($E24,'1MD ELO (4)'!$A$7:$O$80,3))</f>
        <v/>
      </c>
      <c r="H24" s="450"/>
      <c r="I24" s="450" t="str">
        <f>IF($E24="","",VLOOKUP($E24,'1MD ELO (4)'!$A$7:$O$80,4))</f>
        <v/>
      </c>
      <c r="J24" s="251"/>
      <c r="K24" s="157"/>
      <c r="L24" s="172"/>
      <c r="M24" s="173" t="str">
        <f>UPPER(IF(OR(L24="a",L24="as"),K23,IF(OR(L24="b",L24="bs"),K25,)))</f>
        <v/>
      </c>
      <c r="N24" s="181"/>
      <c r="O24" s="182"/>
      <c r="P24" s="182"/>
      <c r="Q24" s="182"/>
      <c r="R24" s="184"/>
      <c r="S24" s="165"/>
      <c r="Y24" s="599"/>
      <c r="Z24" s="599"/>
      <c r="AA24" s="599" t="s">
        <v>201</v>
      </c>
      <c r="AB24" s="590">
        <v>6</v>
      </c>
      <c r="AC24" s="590">
        <v>3</v>
      </c>
      <c r="AD24" s="590">
        <v>1</v>
      </c>
      <c r="AE24" s="590">
        <v>0</v>
      </c>
      <c r="AF24" s="590">
        <v>0</v>
      </c>
      <c r="AG24" s="590">
        <v>0</v>
      </c>
      <c r="AH24" s="590">
        <v>0</v>
      </c>
      <c r="AI24"/>
      <c r="AJ24"/>
      <c r="AK24"/>
    </row>
    <row r="25" spans="1:37" s="38" customFormat="1" ht="9.6" customHeight="1" x14ac:dyDescent="0.25">
      <c r="A25" s="167" t="s">
        <v>25</v>
      </c>
      <c r="B25" s="384" t="str">
        <f>IF($E25="","",VLOOKUP($E25,'1MD ELO (4)'!$A$7:$O$80,14))</f>
        <v/>
      </c>
      <c r="C25" s="384" t="str">
        <f>IF($E25="","",VLOOKUP($E25,'1MD ELO (4)'!$A$7:$O$80,15))</f>
        <v/>
      </c>
      <c r="D25" s="414" t="str">
        <f>IF($E25="","",VLOOKUP($E25,'1MD ELO (4)'!$A$7:$O$80,5))</f>
        <v/>
      </c>
      <c r="E25" s="155"/>
      <c r="F25" s="450" t="str">
        <f>UPPER(IF($E25="","",VLOOKUP($E25,'1MD ELO (4)'!$A$7:$O$80,2)))</f>
        <v/>
      </c>
      <c r="G25" s="450" t="str">
        <f>IF($E25="","",VLOOKUP($E25,'1MD ELO (4)'!$A$7:$O$80,3))</f>
        <v/>
      </c>
      <c r="H25" s="450"/>
      <c r="I25" s="450" t="str">
        <f>IF($E25="","",VLOOKUP($E25,'1MD ELO (4)'!$A$7:$O$80,4))</f>
        <v/>
      </c>
      <c r="J25" s="249"/>
      <c r="K25" s="173" t="str">
        <f>UPPER(IF(OR(J26="a",J26="as"),F25,IF(OR(J26="b",J26="bs"),F26,)))</f>
        <v/>
      </c>
      <c r="L25" s="252"/>
      <c r="M25" s="157"/>
      <c r="N25" s="184"/>
      <c r="O25" s="182"/>
      <c r="P25" s="182"/>
      <c r="Q25" s="780" t="str">
        <f>IF(Y3="","",CONCATENATE(AC1," pont"))</f>
        <v/>
      </c>
      <c r="R25" s="781"/>
      <c r="S25" s="165"/>
      <c r="Y25" s="599"/>
      <c r="Z25" s="599"/>
      <c r="AA25" s="599" t="s">
        <v>206</v>
      </c>
      <c r="AB25" s="590">
        <v>3</v>
      </c>
      <c r="AC25" s="590">
        <v>2</v>
      </c>
      <c r="AD25" s="590">
        <v>1</v>
      </c>
      <c r="AE25" s="590">
        <v>0</v>
      </c>
      <c r="AF25" s="590">
        <v>0</v>
      </c>
      <c r="AG25" s="590">
        <v>0</v>
      </c>
      <c r="AH25" s="590">
        <v>0</v>
      </c>
      <c r="AI25"/>
      <c r="AJ25"/>
      <c r="AK25"/>
    </row>
    <row r="26" spans="1:37" s="38" customFormat="1" ht="9.6" customHeight="1" x14ac:dyDescent="0.25">
      <c r="A26" s="167" t="s">
        <v>26</v>
      </c>
      <c r="B26" s="384" t="str">
        <f>IF($E26="","",VLOOKUP($E26,'1MD ELO (4)'!$A$7:$O$80,14))</f>
        <v/>
      </c>
      <c r="C26" s="384" t="str">
        <f>IF($E26="","",VLOOKUP($E26,'1MD ELO (4)'!$A$7:$O$80,15))</f>
        <v/>
      </c>
      <c r="D26" s="414" t="str">
        <f>IF($E26="","",VLOOKUP($E26,'1MD ELO (4)'!$A$7:$O$80,5))</f>
        <v/>
      </c>
      <c r="E26" s="155"/>
      <c r="F26" s="450" t="str">
        <f>UPPER(IF($E26="","",VLOOKUP($E26,'1MD ELO (4)'!$A$7:$O$80,2)))</f>
        <v/>
      </c>
      <c r="G26" s="450" t="str">
        <f>IF($E26="","",VLOOKUP($E26,'1MD ELO (4)'!$A$7:$O$80,3))</f>
        <v/>
      </c>
      <c r="H26" s="450"/>
      <c r="I26" s="450" t="str">
        <f>IF($E26="","",VLOOKUP($E26,'1MD ELO (4)'!$A$7:$O$80,4))</f>
        <v/>
      </c>
      <c r="J26" s="251"/>
      <c r="K26" s="157"/>
      <c r="L26" s="182"/>
      <c r="M26" s="171" t="s">
        <v>0</v>
      </c>
      <c r="N26" s="180"/>
      <c r="O26" s="173" t="str">
        <f>UPPER(IF(OR(N26="a",N26="as"),M24,IF(OR(N26="b",N26="bs"),M28,)))</f>
        <v/>
      </c>
      <c r="P26" s="181"/>
      <c r="Q26" s="182"/>
      <c r="R26" s="184"/>
      <c r="S26" s="165"/>
      <c r="Y26"/>
      <c r="Z26"/>
      <c r="AA26"/>
      <c r="AB26"/>
      <c r="AC26"/>
      <c r="AD26"/>
      <c r="AE26"/>
      <c r="AF26"/>
      <c r="AG26"/>
      <c r="AH26"/>
      <c r="AI26"/>
      <c r="AJ26"/>
      <c r="AK26"/>
    </row>
    <row r="27" spans="1:37" s="38" customFormat="1" ht="9.6" customHeight="1" x14ac:dyDescent="0.25">
      <c r="A27" s="167" t="s">
        <v>27</v>
      </c>
      <c r="B27" s="384" t="str">
        <f>IF($E27="","",VLOOKUP($E27,'1MD ELO (4)'!$A$7:$O$80,14))</f>
        <v/>
      </c>
      <c r="C27" s="384" t="str">
        <f>IF($E27="","",VLOOKUP($E27,'1MD ELO (4)'!$A$7:$O$80,15))</f>
        <v/>
      </c>
      <c r="D27" s="414" t="str">
        <f>IF($E27="","",VLOOKUP($E27,'1MD ELO (4)'!$A$7:$O$80,5))</f>
        <v/>
      </c>
      <c r="E27" s="155"/>
      <c r="F27" s="450" t="str">
        <f>UPPER(IF($E27="","",VLOOKUP($E27,'1MD ELO (4)'!$A$7:$O$80,2)))</f>
        <v/>
      </c>
      <c r="G27" s="450" t="str">
        <f>IF($E27="","",VLOOKUP($E27,'1MD ELO (4)'!$A$7:$O$80,3))</f>
        <v/>
      </c>
      <c r="H27" s="450"/>
      <c r="I27" s="450" t="str">
        <f>IF($E27="","",VLOOKUP($E27,'1MD ELO (4)'!$A$7:$O$80,4))</f>
        <v/>
      </c>
      <c r="J27" s="249"/>
      <c r="K27" s="173" t="str">
        <f>UPPER(IF(OR(J28="a",J28="as"),F27,IF(OR(J28="b",J28="bs"),F28,)))</f>
        <v/>
      </c>
      <c r="L27" s="181"/>
      <c r="M27" s="253"/>
      <c r="N27" s="254"/>
      <c r="O27" s="157"/>
      <c r="P27" s="184"/>
      <c r="Q27" s="182"/>
      <c r="R27" s="184"/>
      <c r="S27" s="165"/>
      <c r="Y27"/>
      <c r="Z27"/>
      <c r="AA27"/>
      <c r="AB27"/>
      <c r="AC27"/>
      <c r="AD27"/>
      <c r="AE27"/>
      <c r="AF27"/>
      <c r="AG27"/>
      <c r="AH27"/>
      <c r="AI27"/>
      <c r="AJ27"/>
      <c r="AK27"/>
    </row>
    <row r="28" spans="1:37" s="38" customFormat="1" ht="9.6" customHeight="1" x14ac:dyDescent="0.25">
      <c r="A28" s="167" t="s">
        <v>28</v>
      </c>
      <c r="B28" s="384" t="str">
        <f>IF($E28="","",VLOOKUP($E28,'1MD ELO (4)'!$A$7:$O$80,14))</f>
        <v/>
      </c>
      <c r="C28" s="384" t="str">
        <f>IF($E28="","",VLOOKUP($E28,'1MD ELO (4)'!$A$7:$O$80,15))</f>
        <v/>
      </c>
      <c r="D28" s="414" t="str">
        <f>IF($E28="","",VLOOKUP($E28,'1MD ELO (4)'!$A$7:$O$80,5))</f>
        <v/>
      </c>
      <c r="E28" s="155"/>
      <c r="F28" s="450" t="str">
        <f>UPPER(IF($E28="","",VLOOKUP($E28,'1MD ELO (4)'!$A$7:$O$80,2)))</f>
        <v/>
      </c>
      <c r="G28" s="450" t="str">
        <f>IF($E28="","",VLOOKUP($E28,'1MD ELO (4)'!$A$7:$O$80,3))</f>
        <v/>
      </c>
      <c r="H28" s="450"/>
      <c r="I28" s="450" t="str">
        <f>IF($E28="","",VLOOKUP($E28,'1MD ELO (4)'!$A$7:$O$80,4))</f>
        <v/>
      </c>
      <c r="J28" s="251"/>
      <c r="K28" s="157"/>
      <c r="L28" s="172"/>
      <c r="M28" s="173" t="str">
        <f>UPPER(IF(OR(L28="a",L28="as"),K27,IF(OR(L28="b",L28="bs"),K29,)))</f>
        <v/>
      </c>
      <c r="N28" s="255"/>
      <c r="O28" s="182"/>
      <c r="P28" s="184"/>
      <c r="Q28" s="182"/>
      <c r="R28" s="184"/>
      <c r="S28" s="165"/>
    </row>
    <row r="29" spans="1:37" s="38" customFormat="1" ht="9.6" customHeight="1" x14ac:dyDescent="0.25">
      <c r="A29" s="250" t="s">
        <v>29</v>
      </c>
      <c r="B29" s="384" t="str">
        <f>IF($E29="","",VLOOKUP($E29,'1MD ELO (4)'!$A$7:$O$80,14))</f>
        <v/>
      </c>
      <c r="C29" s="384" t="str">
        <f>IF($E29="","",VLOOKUP($E29,'1MD ELO (4)'!$A$7:$O$80,15))</f>
        <v/>
      </c>
      <c r="D29" s="414" t="str">
        <f>IF($E29="","",VLOOKUP($E29,'1MD ELO (4)'!$A$7:$O$80,5))</f>
        <v/>
      </c>
      <c r="E29" s="155"/>
      <c r="F29" s="450" t="str">
        <f>UPPER(IF($E29="","",VLOOKUP($E29,'1MD ELO (4)'!$A$7:$O$80,2)))</f>
        <v/>
      </c>
      <c r="G29" s="450" t="str">
        <f>IF($E29="","",VLOOKUP($E29,'1MD ELO (4)'!$A$7:$O$80,3))</f>
        <v/>
      </c>
      <c r="H29" s="450"/>
      <c r="I29" s="450" t="str">
        <f>IF($E29="","",VLOOKUP($E29,'1MD ELO (4)'!$A$7:$O$80,4))</f>
        <v/>
      </c>
      <c r="J29" s="249"/>
      <c r="K29" s="173" t="str">
        <f>UPPER(IF(OR(J30="a",J30="as"),F29,IF(OR(J30="b",J30="bs"),F30,)))</f>
        <v/>
      </c>
      <c r="L29" s="190"/>
      <c r="M29" s="157"/>
      <c r="N29" s="182"/>
      <c r="O29" s="182"/>
      <c r="P29" s="184"/>
      <c r="Q29" s="182"/>
      <c r="R29" s="184"/>
      <c r="S29" s="165"/>
    </row>
    <row r="30" spans="1:37" s="38" customFormat="1" ht="9.6" customHeight="1" x14ac:dyDescent="0.25">
      <c r="A30" s="192" t="s">
        <v>30</v>
      </c>
      <c r="B30" s="384" t="str">
        <f>IF($E30="","",VLOOKUP($E30,'1MD ELO (4)'!$A$7:$O$80,14))</f>
        <v/>
      </c>
      <c r="C30" s="384" t="str">
        <f>IF($E30="","",VLOOKUP($E30,'1MD ELO (4)'!$A$7:$O$80,15))</f>
        <v/>
      </c>
      <c r="D30" s="414" t="str">
        <f>IF($E30="","",VLOOKUP($E30,'1MD ELO (4)'!$A$7:$O$80,5))</f>
        <v/>
      </c>
      <c r="E30" s="155"/>
      <c r="F30" s="156" t="str">
        <f>UPPER(IF($E30="","",VLOOKUP($E30,'1MD ELO (4)'!$A$7:$O$80,2)))</f>
        <v/>
      </c>
      <c r="G30" s="156" t="str">
        <f>IF($E30="","",VLOOKUP($E30,'1MD ELO (4)'!$A$7:$O$80,3))</f>
        <v/>
      </c>
      <c r="H30" s="156"/>
      <c r="I30" s="156" t="str">
        <f>IF($E30="","",VLOOKUP($E30,'1MD ELO (4)'!$A$7:$O$80,4))</f>
        <v/>
      </c>
      <c r="J30" s="251"/>
      <c r="K30" s="157"/>
      <c r="L30" s="182"/>
      <c r="M30" s="182"/>
      <c r="N30" s="256"/>
      <c r="O30" s="171" t="s">
        <v>0</v>
      </c>
      <c r="P30" s="180"/>
      <c r="Q30" s="173" t="str">
        <f>UPPER(IF(OR(P30="a",P30="as"),O26,IF(OR(P30="b",P30="bs"),O34,)))</f>
        <v/>
      </c>
      <c r="R30" s="190"/>
      <c r="S30" s="165"/>
    </row>
    <row r="31" spans="1:37" s="38" customFormat="1" ht="9.6" customHeight="1" x14ac:dyDescent="0.25">
      <c r="A31" s="153" t="s">
        <v>31</v>
      </c>
      <c r="B31" s="384" t="str">
        <f>IF($E31="","",VLOOKUP($E31,'1MD ELO (4)'!$A$7:$O$80,14))</f>
        <v/>
      </c>
      <c r="C31" s="384" t="str">
        <f>IF($E31="","",VLOOKUP($E31,'1MD ELO (4)'!$A$7:$O$80,15))</f>
        <v/>
      </c>
      <c r="D31" s="414" t="str">
        <f>IF($E31="","",VLOOKUP($E31,'1MD ELO (4)'!$A$7:$O$80,5))</f>
        <v/>
      </c>
      <c r="E31" s="155"/>
      <c r="F31" s="156" t="str">
        <f>UPPER(IF($E31="","",VLOOKUP($E31,'1MD ELO (4)'!$A$7:$O$80,2)))</f>
        <v/>
      </c>
      <c r="G31" s="156" t="str">
        <f>IF($E31="","",VLOOKUP($E31,'1MD ELO (4)'!$A$7:$O$80,3))</f>
        <v/>
      </c>
      <c r="H31" s="156"/>
      <c r="I31" s="156" t="str">
        <f>IF($E31="","",VLOOKUP($E31,'1MD ELO (4)'!$A$7:$O$80,4))</f>
        <v/>
      </c>
      <c r="J31" s="249"/>
      <c r="K31" s="173" t="str">
        <f>UPPER(IF(OR(J32="a",J32="as"),F31,IF(OR(J32="b",J32="bs"),F32,)))</f>
        <v/>
      </c>
      <c r="L31" s="181"/>
      <c r="M31" s="182"/>
      <c r="N31" s="182"/>
      <c r="O31" s="182"/>
      <c r="P31" s="184"/>
      <c r="Q31" s="157"/>
      <c r="R31" s="182"/>
      <c r="S31" s="165"/>
    </row>
    <row r="32" spans="1:37" s="38" customFormat="1" ht="9.6" customHeight="1" x14ac:dyDescent="0.25">
      <c r="A32" s="250" t="s">
        <v>32</v>
      </c>
      <c r="B32" s="384" t="str">
        <f>IF($E32="","",VLOOKUP($E32,'1MD ELO (4)'!$A$7:$O$80,14))</f>
        <v/>
      </c>
      <c r="C32" s="384" t="str">
        <f>IF($E32="","",VLOOKUP($E32,'1MD ELO (4)'!$A$7:$O$80,15))</f>
        <v/>
      </c>
      <c r="D32" s="414" t="str">
        <f>IF($E32="","",VLOOKUP($E32,'1MD ELO (4)'!$A$7:$O$80,5))</f>
        <v/>
      </c>
      <c r="E32" s="155"/>
      <c r="F32" s="450" t="str">
        <f>UPPER(IF($E32="","",VLOOKUP($E32,'1MD ELO (4)'!$A$7:$O$80,2)))</f>
        <v/>
      </c>
      <c r="G32" s="450" t="str">
        <f>IF($E32="","",VLOOKUP($E32,'1MD ELO (4)'!$A$7:$O$80,3))</f>
        <v/>
      </c>
      <c r="H32" s="450"/>
      <c r="I32" s="450" t="str">
        <f>IF($E32="","",VLOOKUP($E32,'1MD ELO (4)'!$A$7:$O$80,4))</f>
        <v/>
      </c>
      <c r="J32" s="251"/>
      <c r="K32" s="157"/>
      <c r="L32" s="172"/>
      <c r="M32" s="173" t="str">
        <f>UPPER(IF(OR(L32="a",L32="as"),K31,IF(OR(L32="b",L32="bs"),K33,)))</f>
        <v/>
      </c>
      <c r="N32" s="181"/>
      <c r="O32" s="182"/>
      <c r="P32" s="184"/>
      <c r="Q32" s="182"/>
      <c r="R32" s="182"/>
      <c r="S32" s="165"/>
    </row>
    <row r="33" spans="1:19" s="38" customFormat="1" ht="9.6" customHeight="1" x14ac:dyDescent="0.25">
      <c r="A33" s="167" t="s">
        <v>33</v>
      </c>
      <c r="B33" s="384" t="str">
        <f>IF($E33="","",VLOOKUP($E33,'1MD ELO (4)'!$A$7:$O$80,14))</f>
        <v/>
      </c>
      <c r="C33" s="384" t="str">
        <f>IF($E33="","",VLOOKUP($E33,'1MD ELO (4)'!$A$7:$O$80,15))</f>
        <v/>
      </c>
      <c r="D33" s="414" t="str">
        <f>IF($E33="","",VLOOKUP($E33,'1MD ELO (4)'!$A$7:$O$80,5))</f>
        <v/>
      </c>
      <c r="E33" s="155"/>
      <c r="F33" s="450" t="str">
        <f>UPPER(IF($E33="","",VLOOKUP($E33,'1MD ELO (4)'!$A$7:$O$80,2)))</f>
        <v/>
      </c>
      <c r="G33" s="450" t="str">
        <f>IF($E33="","",VLOOKUP($E33,'1MD ELO (4)'!$A$7:$O$80,3))</f>
        <v/>
      </c>
      <c r="H33" s="450"/>
      <c r="I33" s="450" t="str">
        <f>IF($E33="","",VLOOKUP($E33,'1MD ELO (4)'!$A$7:$O$80,4))</f>
        <v/>
      </c>
      <c r="J33" s="249"/>
      <c r="K33" s="173" t="str">
        <f>UPPER(IF(OR(J34="a",J34="as"),F33,IF(OR(J34="b",J34="bs"),F34,)))</f>
        <v/>
      </c>
      <c r="L33" s="252"/>
      <c r="M33" s="157"/>
      <c r="N33" s="184"/>
      <c r="O33" s="182"/>
      <c r="P33" s="184"/>
      <c r="Q33" s="182"/>
      <c r="R33" s="182"/>
      <c r="S33" s="165"/>
    </row>
    <row r="34" spans="1:19" s="38" customFormat="1" ht="9.6" customHeight="1" x14ac:dyDescent="0.25">
      <c r="A34" s="167" t="s">
        <v>34</v>
      </c>
      <c r="B34" s="384" t="str">
        <f>IF($E34="","",VLOOKUP($E34,'1MD ELO (4)'!$A$7:$O$80,14))</f>
        <v/>
      </c>
      <c r="C34" s="384" t="str">
        <f>IF($E34="","",VLOOKUP($E34,'1MD ELO (4)'!$A$7:$O$80,15))</f>
        <v/>
      </c>
      <c r="D34" s="414" t="str">
        <f>IF($E34="","",VLOOKUP($E34,'1MD ELO (4)'!$A$7:$O$80,5))</f>
        <v/>
      </c>
      <c r="E34" s="155"/>
      <c r="F34" s="450" t="str">
        <f>UPPER(IF($E34="","",VLOOKUP($E34,'1MD ELO (4)'!$A$7:$O$80,2)))</f>
        <v/>
      </c>
      <c r="G34" s="450" t="str">
        <f>IF($E34="","",VLOOKUP($E34,'1MD ELO (4)'!$A$7:$O$80,3))</f>
        <v/>
      </c>
      <c r="H34" s="450"/>
      <c r="I34" s="450" t="str">
        <f>IF($E34="","",VLOOKUP($E34,'1MD ELO (4)'!$A$7:$O$80,4))</f>
        <v/>
      </c>
      <c r="J34" s="251"/>
      <c r="K34" s="157"/>
      <c r="L34" s="182"/>
      <c r="M34" s="171" t="s">
        <v>0</v>
      </c>
      <c r="N34" s="180"/>
      <c r="O34" s="173" t="str">
        <f>UPPER(IF(OR(N34="a",N34="as"),M32,IF(OR(N34="b",N34="bs"),M36,)))</f>
        <v/>
      </c>
      <c r="P34" s="190"/>
      <c r="Q34" s="182"/>
      <c r="R34" s="182"/>
      <c r="S34" s="165"/>
    </row>
    <row r="35" spans="1:19" s="38" customFormat="1" ht="9.6" customHeight="1" x14ac:dyDescent="0.25">
      <c r="A35" s="167" t="s">
        <v>35</v>
      </c>
      <c r="B35" s="384" t="str">
        <f>IF($E35="","",VLOOKUP($E35,'1MD ELO (4)'!$A$7:$O$80,14))</f>
        <v/>
      </c>
      <c r="C35" s="384" t="str">
        <f>IF($E35="","",VLOOKUP($E35,'1MD ELO (4)'!$A$7:$O$80,15))</f>
        <v/>
      </c>
      <c r="D35" s="414" t="str">
        <f>IF($E35="","",VLOOKUP($E35,'1MD ELO (4)'!$A$7:$O$80,5))</f>
        <v/>
      </c>
      <c r="E35" s="155"/>
      <c r="F35" s="450" t="str">
        <f>UPPER(IF($E35="","",VLOOKUP($E35,'1MD ELO (4)'!$A$7:$O$80,2)))</f>
        <v/>
      </c>
      <c r="G35" s="450" t="str">
        <f>IF($E35="","",VLOOKUP($E35,'1MD ELO (4)'!$A$7:$O$80,3))</f>
        <v/>
      </c>
      <c r="H35" s="450"/>
      <c r="I35" s="450" t="str">
        <f>IF($E35="","",VLOOKUP($E35,'1MD ELO (4)'!$A$7:$O$80,4))</f>
        <v/>
      </c>
      <c r="J35" s="249"/>
      <c r="K35" s="173" t="str">
        <f>UPPER(IF(OR(J36="a",J36="as"),F35,IF(OR(J36="b",J36="bs"),F36,)))</f>
        <v/>
      </c>
      <c r="L35" s="181"/>
      <c r="M35" s="253"/>
      <c r="N35" s="254"/>
      <c r="O35" s="157"/>
      <c r="P35" s="182"/>
      <c r="Q35" s="182"/>
      <c r="R35" s="182"/>
      <c r="S35" s="165"/>
    </row>
    <row r="36" spans="1:19" s="38" customFormat="1" ht="9.6" customHeight="1" x14ac:dyDescent="0.25">
      <c r="A36" s="167" t="s">
        <v>36</v>
      </c>
      <c r="B36" s="384" t="str">
        <f>IF($E36="","",VLOOKUP($E36,'1MD ELO (4)'!$A$7:$O$80,14))</f>
        <v/>
      </c>
      <c r="C36" s="384" t="str">
        <f>IF($E36="","",VLOOKUP($E36,'1MD ELO (4)'!$A$7:$O$80,15))</f>
        <v/>
      </c>
      <c r="D36" s="414" t="str">
        <f>IF($E36="","",VLOOKUP($E36,'1MD ELO (4)'!$A$7:$O$80,5))</f>
        <v/>
      </c>
      <c r="E36" s="155"/>
      <c r="F36" s="450" t="str">
        <f>UPPER(IF($E36="","",VLOOKUP($E36,'1MD ELO (4)'!$A$7:$O$80,2)))</f>
        <v/>
      </c>
      <c r="G36" s="450" t="str">
        <f>IF($E36="","",VLOOKUP($E36,'1MD ELO (4)'!$A$7:$O$80,3))</f>
        <v/>
      </c>
      <c r="H36" s="450"/>
      <c r="I36" s="450" t="str">
        <f>IF($E36="","",VLOOKUP($E36,'1MD ELO (4)'!$A$7:$O$80,4))</f>
        <v/>
      </c>
      <c r="J36" s="251"/>
      <c r="K36" s="157"/>
      <c r="L36" s="172"/>
      <c r="M36" s="173" t="str">
        <f>UPPER(IF(OR(L36="a",L36="as"),K35,IF(OR(L36="b",L36="bs"),K37,)))</f>
        <v/>
      </c>
      <c r="N36" s="255"/>
      <c r="O36" s="258" t="s">
        <v>129</v>
      </c>
      <c r="P36" s="259"/>
      <c r="Q36" s="258" t="s">
        <v>128</v>
      </c>
      <c r="R36" s="259"/>
      <c r="S36" s="165"/>
    </row>
    <row r="37" spans="1:19" s="38" customFormat="1" ht="9.6" customHeight="1" x14ac:dyDescent="0.25">
      <c r="A37" s="250" t="s">
        <v>37</v>
      </c>
      <c r="B37" s="384" t="str">
        <f>IF($E37="","",VLOOKUP($E37,'1MD ELO (4)'!$A$7:$O$80,14))</f>
        <v/>
      </c>
      <c r="C37" s="384" t="str">
        <f>IF($E37="","",VLOOKUP($E37,'1MD ELO (4)'!$A$7:$O$80,15))</f>
        <v/>
      </c>
      <c r="D37" s="414" t="str">
        <f>IF($E37="","",VLOOKUP($E37,'1MD ELO (4)'!$A$7:$O$80,5))</f>
        <v/>
      </c>
      <c r="E37" s="155"/>
      <c r="F37" s="450" t="str">
        <f>UPPER(IF($E37="","",VLOOKUP($E37,'1MD ELO (4)'!$A$7:$O$80,2)))</f>
        <v/>
      </c>
      <c r="G37" s="450" t="str">
        <f>IF($E37="","",VLOOKUP($E37,'1MD ELO (4)'!$A$7:$O$80,3))</f>
        <v/>
      </c>
      <c r="H37" s="450"/>
      <c r="I37" s="450" t="str">
        <f>IF($E37="","",VLOOKUP($E37,'1MD ELO (4)'!$A$7:$O$80,4))</f>
        <v/>
      </c>
      <c r="J37" s="249"/>
      <c r="K37" s="173" t="str">
        <f>UPPER(IF(OR(J38="a",J38="as"),F37,IF(OR(J38="b",J38="bs"),F38,)))</f>
        <v/>
      </c>
      <c r="L37" s="190"/>
      <c r="M37" s="157"/>
      <c r="N37" s="182"/>
      <c r="O37" s="260" t="str">
        <f>UPPER(IF(OR(P23="a",P23="as"),Q14,IF(OR(P23="b",P23="bs"),Q30,)))</f>
        <v/>
      </c>
      <c r="P37" s="261"/>
      <c r="Q37" s="258"/>
      <c r="R37" s="259"/>
      <c r="S37" s="165"/>
    </row>
    <row r="38" spans="1:19" s="38" customFormat="1" ht="9.6" customHeight="1" x14ac:dyDescent="0.25">
      <c r="A38" s="192" t="s">
        <v>38</v>
      </c>
      <c r="B38" s="384" t="str">
        <f>IF($E38="","",VLOOKUP($E38,'1MD ELO (4)'!$A$7:$O$80,14))</f>
        <v/>
      </c>
      <c r="C38" s="384" t="str">
        <f>IF($E38="","",VLOOKUP($E38,'1MD ELO (4)'!$A$7:$O$80,15))</f>
        <v/>
      </c>
      <c r="D38" s="414" t="str">
        <f>IF($E38="","",VLOOKUP($E38,'1MD ELO (4)'!$A$7:$O$80,5))</f>
        <v/>
      </c>
      <c r="E38" s="155"/>
      <c r="F38" s="156" t="str">
        <f>UPPER(IF($E38="","",VLOOKUP($E38,'1MD ELO (4)'!$A$7:$O$80,2)))</f>
        <v/>
      </c>
      <c r="G38" s="156" t="str">
        <f>IF($E38="","",VLOOKUP($E38,'1MD ELO (4)'!$A$7:$O$80,3))</f>
        <v/>
      </c>
      <c r="H38" s="156"/>
      <c r="I38" s="156" t="str">
        <f>IF($E38="","",VLOOKUP($E38,'1MD ELO (4)'!$A$7:$O$80,4))</f>
        <v/>
      </c>
      <c r="J38" s="251"/>
      <c r="K38" s="157"/>
      <c r="L38" s="182"/>
      <c r="M38" s="182"/>
      <c r="N38" s="262"/>
      <c r="O38" s="263" t="s">
        <v>0</v>
      </c>
      <c r="P38" s="264"/>
      <c r="Q38" s="260" t="str">
        <f>UPPER(IF(OR(P38="a",P38="as"),O37,IF(OR(P38="b",P38="bs"),O39,)))</f>
        <v/>
      </c>
      <c r="R38" s="261"/>
      <c r="S38" s="165"/>
    </row>
    <row r="39" spans="1:19" s="38" customFormat="1" ht="9.6" customHeight="1" x14ac:dyDescent="0.25">
      <c r="A39" s="153" t="s">
        <v>39</v>
      </c>
      <c r="B39" s="384" t="str">
        <f>IF($E39="","",VLOOKUP($E39,'1MD ELO (4)'!$A$7:$O$80,14))</f>
        <v/>
      </c>
      <c r="C39" s="384" t="str">
        <f>IF($E39="","",VLOOKUP($E39,'1MD ELO (4)'!$A$7:$O$80,15))</f>
        <v/>
      </c>
      <c r="D39" s="414" t="str">
        <f>IF($E39="","",VLOOKUP($E39,'1MD ELO (4)'!$A$7:$O$80,5))</f>
        <v/>
      </c>
      <c r="E39" s="155"/>
      <c r="F39" s="156" t="str">
        <f>UPPER(IF($E39="","",VLOOKUP($E39,'1MD ELO (4)'!$A$7:$O$80,2)))</f>
        <v/>
      </c>
      <c r="G39" s="156" t="str">
        <f>IF($E39="","",VLOOKUP($E39,'1MD ELO (4)'!$A$7:$O$80,3))</f>
        <v/>
      </c>
      <c r="H39" s="156"/>
      <c r="I39" s="156" t="str">
        <f>IF($E39="","",VLOOKUP($E39,'1MD ELO (4)'!$A$7:$O$80,4))</f>
        <v/>
      </c>
      <c r="J39" s="249"/>
      <c r="K39" s="173" t="str">
        <f>UPPER(IF(OR(J40="a",J40="as"),F39,IF(OR(J40="b",J40="bs"),F40,)))</f>
        <v/>
      </c>
      <c r="L39" s="181"/>
      <c r="M39" s="182"/>
      <c r="N39" s="245"/>
      <c r="O39" s="260" t="str">
        <f>UPPER(IF(OR(P55="a",P55="as"),Q46,IF(OR(P55="b",P55="bs"),Q62,)))</f>
        <v/>
      </c>
      <c r="P39" s="265"/>
      <c r="Q39" s="259"/>
      <c r="R39" s="259"/>
      <c r="S39" s="165"/>
    </row>
    <row r="40" spans="1:19" s="38" customFormat="1" ht="9.6" customHeight="1" x14ac:dyDescent="0.25">
      <c r="A40" s="250" t="s">
        <v>40</v>
      </c>
      <c r="B40" s="384" t="str">
        <f>IF($E40="","",VLOOKUP($E40,'1MD ELO (4)'!$A$7:$O$80,14))</f>
        <v/>
      </c>
      <c r="C40" s="384" t="str">
        <f>IF($E40="","",VLOOKUP($E40,'1MD ELO (4)'!$A$7:$O$80,15))</f>
        <v/>
      </c>
      <c r="D40" s="414" t="str">
        <f>IF($E40="","",VLOOKUP($E40,'1MD ELO (4)'!$A$7:$O$80,5))</f>
        <v/>
      </c>
      <c r="E40" s="155"/>
      <c r="F40" s="450" t="str">
        <f>UPPER(IF($E40="","",VLOOKUP($E40,'1MD ELO (4)'!$A$7:$O$80,2)))</f>
        <v/>
      </c>
      <c r="G40" s="450" t="str">
        <f>IF($E40="","",VLOOKUP($E40,'1MD ELO (4)'!$A$7:$O$80,3))</f>
        <v/>
      </c>
      <c r="H40" s="450"/>
      <c r="I40" s="450" t="str">
        <f>IF($E40="","",VLOOKUP($E40,'1MD ELO (4)'!$A$7:$O$80,4))</f>
        <v/>
      </c>
      <c r="J40" s="251"/>
      <c r="K40" s="157"/>
      <c r="L40" s="172"/>
      <c r="M40" s="173" t="str">
        <f>UPPER(IF(OR(L40="a",L40="as"),K39,IF(OR(L40="b",L40="bs"),K41,)))</f>
        <v/>
      </c>
      <c r="N40" s="181"/>
      <c r="O40" s="259"/>
      <c r="P40" s="259"/>
      <c r="Q40" s="259"/>
      <c r="R40" s="259"/>
      <c r="S40" s="165"/>
    </row>
    <row r="41" spans="1:19" s="38" customFormat="1" ht="9.6" customHeight="1" x14ac:dyDescent="0.25">
      <c r="A41" s="167" t="s">
        <v>41</v>
      </c>
      <c r="B41" s="384" t="str">
        <f>IF($E41="","",VLOOKUP($E41,'1MD ELO (4)'!$A$7:$O$80,14))</f>
        <v/>
      </c>
      <c r="C41" s="384" t="str">
        <f>IF($E41="","",VLOOKUP($E41,'1MD ELO (4)'!$A$7:$O$80,15))</f>
        <v/>
      </c>
      <c r="D41" s="414" t="str">
        <f>IF($E41="","",VLOOKUP($E41,'1MD ELO (4)'!$A$7:$O$80,5))</f>
        <v/>
      </c>
      <c r="E41" s="155"/>
      <c r="F41" s="450" t="str">
        <f>UPPER(IF($E41="","",VLOOKUP($E41,'1MD ELO (4)'!$A$7:$O$80,2)))</f>
        <v/>
      </c>
      <c r="G41" s="450" t="str">
        <f>IF($E41="","",VLOOKUP($E41,'1MD ELO (4)'!$A$7:$O$80,3))</f>
        <v/>
      </c>
      <c r="H41" s="450"/>
      <c r="I41" s="450" t="str">
        <f>IF($E41="","",VLOOKUP($E41,'1MD ELO (4)'!$A$7:$O$80,4))</f>
        <v/>
      </c>
      <c r="J41" s="249"/>
      <c r="K41" s="173" t="str">
        <f>UPPER(IF(OR(J42="a",J42="as"),F41,IF(OR(J42="b",J42="bs"),F42,)))</f>
        <v/>
      </c>
      <c r="L41" s="252"/>
      <c r="M41" s="157"/>
      <c r="N41" s="184"/>
      <c r="O41" s="259"/>
      <c r="P41" s="259"/>
      <c r="Q41" s="780" t="str">
        <f>IF(Y3="","",CONCATENATE(AB1," pont"))</f>
        <v/>
      </c>
      <c r="R41" s="780"/>
      <c r="S41" s="165"/>
    </row>
    <row r="42" spans="1:19" s="38" customFormat="1" ht="9.6" customHeight="1" x14ac:dyDescent="0.25">
      <c r="A42" s="167" t="s">
        <v>42</v>
      </c>
      <c r="B42" s="384" t="str">
        <f>IF($E42="","",VLOOKUP($E42,'1MD ELO (4)'!$A$7:$O$80,14))</f>
        <v/>
      </c>
      <c r="C42" s="384" t="str">
        <f>IF($E42="","",VLOOKUP($E42,'1MD ELO (4)'!$A$7:$O$80,15))</f>
        <v/>
      </c>
      <c r="D42" s="414" t="str">
        <f>IF($E42="","",VLOOKUP($E42,'1MD ELO (4)'!$A$7:$O$80,5))</f>
        <v/>
      </c>
      <c r="E42" s="155"/>
      <c r="F42" s="450" t="str">
        <f>UPPER(IF($E42="","",VLOOKUP($E42,'1MD ELO (4)'!$A$7:$O$80,2)))</f>
        <v/>
      </c>
      <c r="G42" s="450" t="str">
        <f>IF($E42="","",VLOOKUP($E42,'1MD ELO (4)'!$A$7:$O$80,3))</f>
        <v/>
      </c>
      <c r="H42" s="450"/>
      <c r="I42" s="450" t="str">
        <f>IF($E42="","",VLOOKUP($E42,'1MD ELO (4)'!$A$7:$O$80,4))</f>
        <v/>
      </c>
      <c r="J42" s="251"/>
      <c r="K42" s="157"/>
      <c r="L42" s="182"/>
      <c r="M42" s="171" t="s">
        <v>0</v>
      </c>
      <c r="N42" s="180"/>
      <c r="O42" s="173" t="str">
        <f>UPPER(IF(OR(N42="a",N42="as"),M40,IF(OR(N42="b",N42="bs"),M44,)))</f>
        <v/>
      </c>
      <c r="P42" s="181"/>
      <c r="Q42" s="182"/>
      <c r="R42" s="182"/>
      <c r="S42" s="165"/>
    </row>
    <row r="43" spans="1:19" s="38" customFormat="1" ht="9.6" customHeight="1" x14ac:dyDescent="0.25">
      <c r="A43" s="167" t="s">
        <v>43</v>
      </c>
      <c r="B43" s="384" t="str">
        <f>IF($E43="","",VLOOKUP($E43,'1MD ELO (4)'!$A$7:$O$80,14))</f>
        <v/>
      </c>
      <c r="C43" s="384" t="str">
        <f>IF($E43="","",VLOOKUP($E43,'1MD ELO (4)'!$A$7:$O$80,15))</f>
        <v/>
      </c>
      <c r="D43" s="414" t="str">
        <f>IF($E43="","",VLOOKUP($E43,'1MD ELO (4)'!$A$7:$O$80,5))</f>
        <v/>
      </c>
      <c r="E43" s="155"/>
      <c r="F43" s="450" t="str">
        <f>UPPER(IF($E43="","",VLOOKUP($E43,'1MD ELO (4)'!$A$7:$O$80,2)))</f>
        <v/>
      </c>
      <c r="G43" s="450" t="str">
        <f>IF($E43="","",VLOOKUP($E43,'1MD ELO (4)'!$A$7:$O$80,3))</f>
        <v/>
      </c>
      <c r="H43" s="450"/>
      <c r="I43" s="450" t="str">
        <f>IF($E43="","",VLOOKUP($E43,'1MD ELO (4)'!$A$7:$O$80,4))</f>
        <v/>
      </c>
      <c r="J43" s="249"/>
      <c r="K43" s="173" t="str">
        <f>UPPER(IF(OR(J44="a",J44="as"),F43,IF(OR(J44="b",J44="bs"),F44,)))</f>
        <v/>
      </c>
      <c r="L43" s="181"/>
      <c r="M43" s="253"/>
      <c r="N43" s="254"/>
      <c r="O43" s="157"/>
      <c r="P43" s="184"/>
      <c r="Q43" s="182"/>
      <c r="R43" s="182"/>
      <c r="S43" s="165"/>
    </row>
    <row r="44" spans="1:19" s="38" customFormat="1" ht="9.6" customHeight="1" x14ac:dyDescent="0.25">
      <c r="A44" s="167" t="s">
        <v>44</v>
      </c>
      <c r="B44" s="384" t="str">
        <f>IF($E44="","",VLOOKUP($E44,'1MD ELO (4)'!$A$7:$O$80,14))</f>
        <v/>
      </c>
      <c r="C44" s="384" t="str">
        <f>IF($E44="","",VLOOKUP($E44,'1MD ELO (4)'!$A$7:$O$80,15))</f>
        <v/>
      </c>
      <c r="D44" s="414" t="str">
        <f>IF($E44="","",VLOOKUP($E44,'1MD ELO (4)'!$A$7:$O$80,5))</f>
        <v/>
      </c>
      <c r="E44" s="155"/>
      <c r="F44" s="450" t="str">
        <f>UPPER(IF($E44="","",VLOOKUP($E44,'1MD ELO (4)'!$A$7:$O$80,2)))</f>
        <v/>
      </c>
      <c r="G44" s="450" t="str">
        <f>IF($E44="","",VLOOKUP($E44,'1MD ELO (4)'!$A$7:$O$80,3))</f>
        <v/>
      </c>
      <c r="H44" s="450"/>
      <c r="I44" s="450" t="str">
        <f>IF($E44="","",VLOOKUP($E44,'1MD ELO (4)'!$A$7:$O$80,4))</f>
        <v/>
      </c>
      <c r="J44" s="251"/>
      <c r="K44" s="157"/>
      <c r="L44" s="172"/>
      <c r="M44" s="173" t="str">
        <f>UPPER(IF(OR(L44="a",L44="as"),K43,IF(OR(L44="b",L44="bs"),K45,)))</f>
        <v/>
      </c>
      <c r="N44" s="255"/>
      <c r="O44" s="182"/>
      <c r="P44" s="184"/>
      <c r="Q44" s="182"/>
      <c r="R44" s="182"/>
      <c r="S44" s="165"/>
    </row>
    <row r="45" spans="1:19" s="38" customFormat="1" ht="9.6" customHeight="1" x14ac:dyDescent="0.25">
      <c r="A45" s="250" t="s">
        <v>45</v>
      </c>
      <c r="B45" s="384" t="str">
        <f>IF($E45="","",VLOOKUP($E45,'1MD ELO (4)'!$A$7:$O$80,14))</f>
        <v/>
      </c>
      <c r="C45" s="384" t="str">
        <f>IF($E45="","",VLOOKUP($E45,'1MD ELO (4)'!$A$7:$O$80,15))</f>
        <v/>
      </c>
      <c r="D45" s="414" t="str">
        <f>IF($E45="","",VLOOKUP($E45,'1MD ELO (4)'!$A$7:$O$80,5))</f>
        <v/>
      </c>
      <c r="E45" s="155"/>
      <c r="F45" s="450" t="str">
        <f>UPPER(IF($E45="","",VLOOKUP($E45,'1MD ELO (4)'!$A$7:$O$80,2)))</f>
        <v/>
      </c>
      <c r="G45" s="450" t="str">
        <f>IF($E45="","",VLOOKUP($E45,'1MD ELO (4)'!$A$7:$O$80,3))</f>
        <v/>
      </c>
      <c r="H45" s="450"/>
      <c r="I45" s="450" t="str">
        <f>IF($E45="","",VLOOKUP($E45,'1MD ELO (4)'!$A$7:$O$80,4))</f>
        <v/>
      </c>
      <c r="J45" s="249"/>
      <c r="K45" s="173" t="str">
        <f>UPPER(IF(OR(J46="a",J46="as"),F45,IF(OR(J46="b",J46="bs"),F46,)))</f>
        <v/>
      </c>
      <c r="L45" s="190"/>
      <c r="M45" s="157"/>
      <c r="N45" s="182"/>
      <c r="O45" s="182"/>
      <c r="P45" s="184"/>
      <c r="Q45" s="182"/>
      <c r="R45" s="182"/>
      <c r="S45" s="165"/>
    </row>
    <row r="46" spans="1:19" s="38" customFormat="1" ht="9.6" customHeight="1" x14ac:dyDescent="0.25">
      <c r="A46" s="192" t="s">
        <v>46</v>
      </c>
      <c r="B46" s="384" t="str">
        <f>IF($E46="","",VLOOKUP($E46,'1MD ELO (4)'!$A$7:$O$80,14))</f>
        <v/>
      </c>
      <c r="C46" s="384" t="str">
        <f>IF($E46="","",VLOOKUP($E46,'1MD ELO (4)'!$A$7:$O$80,15))</f>
        <v/>
      </c>
      <c r="D46" s="414" t="str">
        <f>IF($E46="","",VLOOKUP($E46,'1MD ELO (4)'!$A$7:$O$80,5))</f>
        <v/>
      </c>
      <c r="E46" s="155"/>
      <c r="F46" s="156" t="str">
        <f>UPPER(IF($E46="","",VLOOKUP($E46,'1MD ELO (4)'!$A$7:$O$80,2)))</f>
        <v/>
      </c>
      <c r="G46" s="156" t="str">
        <f>IF($E46="","",VLOOKUP($E46,'1MD ELO (4)'!$A$7:$O$80,3))</f>
        <v/>
      </c>
      <c r="H46" s="156"/>
      <c r="I46" s="156" t="str">
        <f>IF($E46="","",VLOOKUP($E46,'1MD ELO (4)'!$A$7:$O$80,4))</f>
        <v/>
      </c>
      <c r="J46" s="251"/>
      <c r="K46" s="157"/>
      <c r="L46" s="182"/>
      <c r="M46" s="182"/>
      <c r="N46" s="256"/>
      <c r="O46" s="171" t="s">
        <v>0</v>
      </c>
      <c r="P46" s="180"/>
      <c r="Q46" s="173" t="str">
        <f>UPPER(IF(OR(P46="a",P46="as"),O42,IF(OR(P46="b",P46="bs"),O50,)))</f>
        <v/>
      </c>
      <c r="R46" s="181"/>
      <c r="S46" s="165"/>
    </row>
    <row r="47" spans="1:19" s="38" customFormat="1" ht="9.6" customHeight="1" x14ac:dyDescent="0.25">
      <c r="A47" s="153" t="s">
        <v>47</v>
      </c>
      <c r="B47" s="384" t="str">
        <f>IF($E47="","",VLOOKUP($E47,'1MD ELO (4)'!$A$7:$O$80,14))</f>
        <v/>
      </c>
      <c r="C47" s="384" t="str">
        <f>IF($E47="","",VLOOKUP($E47,'1MD ELO (4)'!$A$7:$O$80,15))</f>
        <v/>
      </c>
      <c r="D47" s="414" t="str">
        <f>IF($E47="","",VLOOKUP($E47,'1MD ELO (4)'!$A$7:$O$80,5))</f>
        <v/>
      </c>
      <c r="E47" s="155"/>
      <c r="F47" s="156" t="str">
        <f>UPPER(IF($E47="","",VLOOKUP($E47,'1MD ELO (4)'!$A$7:$O$80,2)))</f>
        <v/>
      </c>
      <c r="G47" s="156" t="str">
        <f>IF($E47="","",VLOOKUP($E47,'1MD ELO (4)'!$A$7:$O$80,3))</f>
        <v/>
      </c>
      <c r="H47" s="156"/>
      <c r="I47" s="156" t="str">
        <f>IF($E47="","",VLOOKUP($E47,'1MD ELO (4)'!$A$7:$O$80,4))</f>
        <v/>
      </c>
      <c r="J47" s="249"/>
      <c r="K47" s="173" t="str">
        <f>UPPER(IF(OR(J48="a",J48="as"),F47,IF(OR(J48="b",J48="bs"),F48,)))</f>
        <v/>
      </c>
      <c r="L47" s="181"/>
      <c r="M47" s="182"/>
      <c r="N47" s="182"/>
      <c r="O47" s="182"/>
      <c r="P47" s="184"/>
      <c r="Q47" s="157"/>
      <c r="R47" s="184"/>
      <c r="S47" s="165"/>
    </row>
    <row r="48" spans="1:19" s="38" customFormat="1" ht="9.6" customHeight="1" x14ac:dyDescent="0.25">
      <c r="A48" s="250" t="s">
        <v>48</v>
      </c>
      <c r="B48" s="384" t="str">
        <f>IF($E48="","",VLOOKUP($E48,'1MD ELO (4)'!$A$7:$O$80,14))</f>
        <v/>
      </c>
      <c r="C48" s="384" t="str">
        <f>IF($E48="","",VLOOKUP($E48,'1MD ELO (4)'!$A$7:$O$80,15))</f>
        <v/>
      </c>
      <c r="D48" s="414" t="str">
        <f>IF($E48="","",VLOOKUP($E48,'1MD ELO (4)'!$A$7:$O$80,5))</f>
        <v/>
      </c>
      <c r="E48" s="155"/>
      <c r="F48" s="450" t="str">
        <f>UPPER(IF($E48="","",VLOOKUP($E48,'1MD ELO (4)'!$A$7:$O$80,2)))</f>
        <v/>
      </c>
      <c r="G48" s="450" t="str">
        <f>IF($E48="","",VLOOKUP($E48,'1MD ELO (4)'!$A$7:$O$80,3))</f>
        <v/>
      </c>
      <c r="H48" s="450"/>
      <c r="I48" s="450" t="str">
        <f>IF($E48="","",VLOOKUP($E48,'1MD ELO (4)'!$A$7:$O$80,4))</f>
        <v/>
      </c>
      <c r="J48" s="251"/>
      <c r="K48" s="157"/>
      <c r="L48" s="172"/>
      <c r="M48" s="173" t="str">
        <f>UPPER(IF(OR(L48="a",L48="as"),K47,IF(OR(L48="b",L48="bs"),K49,)))</f>
        <v/>
      </c>
      <c r="N48" s="181"/>
      <c r="O48" s="182"/>
      <c r="P48" s="184"/>
      <c r="Q48" s="182"/>
      <c r="R48" s="184"/>
      <c r="S48" s="165"/>
    </row>
    <row r="49" spans="1:19" s="38" customFormat="1" ht="9.6" customHeight="1" x14ac:dyDescent="0.25">
      <c r="A49" s="167" t="s">
        <v>49</v>
      </c>
      <c r="B49" s="384" t="str">
        <f>IF($E49="","",VLOOKUP($E49,'1MD ELO (4)'!$A$7:$O$80,14))</f>
        <v/>
      </c>
      <c r="C49" s="384" t="str">
        <f>IF($E49="","",VLOOKUP($E49,'1MD ELO (4)'!$A$7:$O$80,15))</f>
        <v/>
      </c>
      <c r="D49" s="414" t="str">
        <f>IF($E49="","",VLOOKUP($E49,'1MD ELO (4)'!$A$7:$O$80,5))</f>
        <v/>
      </c>
      <c r="E49" s="155"/>
      <c r="F49" s="450" t="str">
        <f>UPPER(IF($E49="","",VLOOKUP($E49,'1MD ELO (4)'!$A$7:$O$80,2)))</f>
        <v/>
      </c>
      <c r="G49" s="450" t="str">
        <f>IF($E49="","",VLOOKUP($E49,'1MD ELO (4)'!$A$7:$O$80,3))</f>
        <v/>
      </c>
      <c r="H49" s="450"/>
      <c r="I49" s="450" t="str">
        <f>IF($E49="","",VLOOKUP($E49,'1MD ELO (4)'!$A$7:$O$80,4))</f>
        <v/>
      </c>
      <c r="J49" s="249"/>
      <c r="K49" s="173" t="str">
        <f>UPPER(IF(OR(J50="a",J50="as"),F49,IF(OR(J50="b",J50="bs"),F50,)))</f>
        <v/>
      </c>
      <c r="L49" s="252"/>
      <c r="M49" s="157"/>
      <c r="N49" s="184"/>
      <c r="O49" s="182"/>
      <c r="P49" s="184"/>
      <c r="Q49" s="182"/>
      <c r="R49" s="184"/>
      <c r="S49" s="165"/>
    </row>
    <row r="50" spans="1:19" s="38" customFormat="1" ht="9.6" customHeight="1" x14ac:dyDescent="0.25">
      <c r="A50" s="167" t="s">
        <v>50</v>
      </c>
      <c r="B50" s="384" t="str">
        <f>IF($E50="","",VLOOKUP($E50,'1MD ELO (4)'!$A$7:$O$80,14))</f>
        <v/>
      </c>
      <c r="C50" s="384" t="str">
        <f>IF($E50="","",VLOOKUP($E50,'1MD ELO (4)'!$A$7:$O$80,15))</f>
        <v/>
      </c>
      <c r="D50" s="414" t="str">
        <f>IF($E50="","",VLOOKUP($E50,'1MD ELO (4)'!$A$7:$O$80,5))</f>
        <v/>
      </c>
      <c r="E50" s="155"/>
      <c r="F50" s="450" t="str">
        <f>UPPER(IF($E50="","",VLOOKUP($E50,'1MD ELO (4)'!$A$7:$O$80,2)))</f>
        <v/>
      </c>
      <c r="G50" s="450" t="str">
        <f>IF($E50="","",VLOOKUP($E50,'1MD ELO (4)'!$A$7:$O$80,3))</f>
        <v/>
      </c>
      <c r="H50" s="450"/>
      <c r="I50" s="450" t="str">
        <f>IF($E50="","",VLOOKUP($E50,'1MD ELO (4)'!$A$7:$O$80,4))</f>
        <v/>
      </c>
      <c r="J50" s="251"/>
      <c r="K50" s="157"/>
      <c r="L50" s="182"/>
      <c r="M50" s="171" t="s">
        <v>0</v>
      </c>
      <c r="N50" s="180"/>
      <c r="O50" s="173" t="str">
        <f>UPPER(IF(OR(N50="a",N50="as"),M48,IF(OR(N50="b",N50="bs"),M52,)))</f>
        <v/>
      </c>
      <c r="P50" s="190"/>
      <c r="Q50" s="182"/>
      <c r="R50" s="184"/>
      <c r="S50" s="165"/>
    </row>
    <row r="51" spans="1:19" s="38" customFormat="1" ht="9.6" customHeight="1" x14ac:dyDescent="0.25">
      <c r="A51" s="167" t="s">
        <v>51</v>
      </c>
      <c r="B51" s="384" t="str">
        <f>IF($E51="","",VLOOKUP($E51,'1MD ELO (4)'!$A$7:$O$80,14))</f>
        <v/>
      </c>
      <c r="C51" s="384" t="str">
        <f>IF($E51="","",VLOOKUP($E51,'1MD ELO (4)'!$A$7:$O$80,15))</f>
        <v/>
      </c>
      <c r="D51" s="414" t="str">
        <f>IF($E51="","",VLOOKUP($E51,'1MD ELO (4)'!$A$7:$O$80,5))</f>
        <v/>
      </c>
      <c r="E51" s="155"/>
      <c r="F51" s="450" t="str">
        <f>UPPER(IF($E51="","",VLOOKUP($E51,'1MD ELO (4)'!$A$7:$O$80,2)))</f>
        <v/>
      </c>
      <c r="G51" s="450" t="str">
        <f>IF($E51="","",VLOOKUP($E51,'1MD ELO (4)'!$A$7:$O$80,3))</f>
        <v/>
      </c>
      <c r="H51" s="450"/>
      <c r="I51" s="450" t="str">
        <f>IF($E51="","",VLOOKUP($E51,'1MD ELO (4)'!$A$7:$O$80,4))</f>
        <v/>
      </c>
      <c r="J51" s="249"/>
      <c r="K51" s="173" t="str">
        <f>UPPER(IF(OR(J52="a",J52="as"),F51,IF(OR(J52="b",J52="bs"),F52,)))</f>
        <v/>
      </c>
      <c r="L51" s="181"/>
      <c r="M51" s="253"/>
      <c r="N51" s="254"/>
      <c r="O51" s="157"/>
      <c r="P51" s="182"/>
      <c r="Q51" s="182"/>
      <c r="R51" s="184"/>
      <c r="S51" s="165"/>
    </row>
    <row r="52" spans="1:19" s="38" customFormat="1" ht="9.6" customHeight="1" x14ac:dyDescent="0.25">
      <c r="A52" s="167" t="s">
        <v>52</v>
      </c>
      <c r="B52" s="384" t="str">
        <f>IF($E52="","",VLOOKUP($E52,'1MD ELO (4)'!$A$7:$O$80,14))</f>
        <v/>
      </c>
      <c r="C52" s="384" t="str">
        <f>IF($E52="","",VLOOKUP($E52,'1MD ELO (4)'!$A$7:$O$80,15))</f>
        <v/>
      </c>
      <c r="D52" s="414" t="str">
        <f>IF($E52="","",VLOOKUP($E52,'1MD ELO (4)'!$A$7:$O$80,5))</f>
        <v/>
      </c>
      <c r="E52" s="155"/>
      <c r="F52" s="450" t="str">
        <f>UPPER(IF($E52="","",VLOOKUP($E52,'1MD ELO (4)'!$A$7:$O$80,2)))</f>
        <v/>
      </c>
      <c r="G52" s="450" t="str">
        <f>IF($E52="","",VLOOKUP($E52,'1MD ELO (4)'!$A$7:$O$80,3))</f>
        <v/>
      </c>
      <c r="H52" s="450"/>
      <c r="I52" s="450" t="str">
        <f>IF($E52="","",VLOOKUP($E52,'1MD ELO (4)'!$A$7:$O$80,4))</f>
        <v/>
      </c>
      <c r="J52" s="251"/>
      <c r="K52" s="157"/>
      <c r="L52" s="172"/>
      <c r="M52" s="173" t="str">
        <f>UPPER(IF(OR(L52="a",L52="as"),K51,IF(OR(L52="b",L52="bs"),K53,)))</f>
        <v/>
      </c>
      <c r="N52" s="255"/>
      <c r="O52" s="182"/>
      <c r="P52" s="182"/>
      <c r="Q52" s="182"/>
      <c r="R52" s="184"/>
      <c r="S52" s="165"/>
    </row>
    <row r="53" spans="1:19" s="38" customFormat="1" ht="9.6" customHeight="1" x14ac:dyDescent="0.25">
      <c r="A53" s="250" t="s">
        <v>53</v>
      </c>
      <c r="B53" s="384" t="str">
        <f>IF($E53="","",VLOOKUP($E53,'1MD ELO (4)'!$A$7:$O$80,14))</f>
        <v/>
      </c>
      <c r="C53" s="384" t="str">
        <f>IF($E53="","",VLOOKUP($E53,'1MD ELO (4)'!$A$7:$O$80,15))</f>
        <v/>
      </c>
      <c r="D53" s="414" t="str">
        <f>IF($E53="","",VLOOKUP($E53,'1MD ELO (4)'!$A$7:$O$80,5))</f>
        <v/>
      </c>
      <c r="E53" s="155"/>
      <c r="F53" s="450" t="str">
        <f>UPPER(IF($E53="","",VLOOKUP($E53,'1MD ELO (4)'!$A$7:$O$80,2)))</f>
        <v/>
      </c>
      <c r="G53" s="450" t="str">
        <f>IF($E53="","",VLOOKUP($E53,'1MD ELO (4)'!$A$7:$O$80,3))</f>
        <v/>
      </c>
      <c r="H53" s="450"/>
      <c r="I53" s="450" t="str">
        <f>IF($E53="","",VLOOKUP($E53,'1MD ELO (4)'!$A$7:$O$80,4))</f>
        <v/>
      </c>
      <c r="J53" s="249"/>
      <c r="K53" s="173" t="str">
        <f>UPPER(IF(OR(J54="a",J54="as"),F53,IF(OR(J54="b",J54="bs"),F54,)))</f>
        <v/>
      </c>
      <c r="L53" s="190"/>
      <c r="M53" s="157"/>
      <c r="N53" s="182"/>
      <c r="O53" s="182"/>
      <c r="P53" s="182"/>
      <c r="Q53" s="182"/>
      <c r="R53" s="184"/>
      <c r="S53" s="165"/>
    </row>
    <row r="54" spans="1:19" s="38" customFormat="1" ht="9.6" customHeight="1" x14ac:dyDescent="0.25">
      <c r="A54" s="192" t="s">
        <v>54</v>
      </c>
      <c r="B54" s="384" t="str">
        <f>IF($E54="","",VLOOKUP($E54,'1MD ELO (4)'!$A$7:$O$80,14))</f>
        <v/>
      </c>
      <c r="C54" s="384" t="str">
        <f>IF($E54="","",VLOOKUP($E54,'1MD ELO (4)'!$A$7:$O$80,15))</f>
        <v/>
      </c>
      <c r="D54" s="414" t="str">
        <f>IF($E54="","",VLOOKUP($E54,'1MD ELO (4)'!$A$7:$O$80,5))</f>
        <v/>
      </c>
      <c r="E54" s="155"/>
      <c r="F54" s="156" t="str">
        <f>UPPER(IF($E54="","",VLOOKUP($E54,'1MD ELO (4)'!$A$7:$O$80,2)))</f>
        <v/>
      </c>
      <c r="G54" s="156" t="str">
        <f>IF($E54="","",VLOOKUP($E54,'1MD ELO (4)'!$A$7:$O$80,3))</f>
        <v/>
      </c>
      <c r="H54" s="156"/>
      <c r="I54" s="156" t="str">
        <f>IF($E54="","",VLOOKUP($E54,'1MD ELO (4)'!$A$7:$O$80,4))</f>
        <v/>
      </c>
      <c r="J54" s="251"/>
      <c r="K54" s="157"/>
      <c r="L54" s="182"/>
      <c r="M54" s="182"/>
      <c r="N54" s="256"/>
      <c r="O54" s="257" t="s">
        <v>136</v>
      </c>
      <c r="P54" s="246"/>
      <c r="Q54" s="173" t="str">
        <f>UPPER(IF(OR(P55="a",P55="as"),Q46,IF(OR(P55="b",P55="bs"),Q62,)))</f>
        <v/>
      </c>
      <c r="R54" s="247"/>
      <c r="S54" s="165"/>
    </row>
    <row r="55" spans="1:19" s="38" customFormat="1" ht="9.6" customHeight="1" x14ac:dyDescent="0.25">
      <c r="A55" s="153" t="s">
        <v>55</v>
      </c>
      <c r="B55" s="384" t="str">
        <f>IF($E55="","",VLOOKUP($E55,'1MD ELO (4)'!$A$7:$O$80,14))</f>
        <v/>
      </c>
      <c r="C55" s="384" t="str">
        <f>IF($E55="","",VLOOKUP($E55,'1MD ELO (4)'!$A$7:$O$80,15))</f>
        <v/>
      </c>
      <c r="D55" s="414" t="str">
        <f>IF($E55="","",VLOOKUP($E55,'1MD ELO (4)'!$A$7:$O$80,5))</f>
        <v/>
      </c>
      <c r="E55" s="155"/>
      <c r="F55" s="156" t="str">
        <f>UPPER(IF($E55="","",VLOOKUP($E55,'1MD ELO (4)'!$A$7:$O$80,2)))</f>
        <v/>
      </c>
      <c r="G55" s="156" t="str">
        <f>IF($E55="","",VLOOKUP($E55,'1MD ELO (4)'!$A$7:$O$80,3))</f>
        <v/>
      </c>
      <c r="H55" s="156"/>
      <c r="I55" s="156" t="str">
        <f>IF($E55="","",VLOOKUP($E55,'1MD ELO (4)'!$A$7:$O$80,4))</f>
        <v/>
      </c>
      <c r="J55" s="249"/>
      <c r="K55" s="173" t="str">
        <f>UPPER(IF(OR(J56="a",J56="as"),F55,IF(OR(J56="b",J56="bs"),F56,)))</f>
        <v/>
      </c>
      <c r="L55" s="181"/>
      <c r="M55" s="182"/>
      <c r="N55" s="182"/>
      <c r="O55" s="171" t="s">
        <v>0</v>
      </c>
      <c r="P55" s="248"/>
      <c r="Q55" s="157"/>
      <c r="R55" s="242"/>
      <c r="S55" s="165"/>
    </row>
    <row r="56" spans="1:19" s="38" customFormat="1" ht="9.6" customHeight="1" x14ac:dyDescent="0.25">
      <c r="A56" s="250" t="s">
        <v>56</v>
      </c>
      <c r="B56" s="384" t="str">
        <f>IF($E56="","",VLOOKUP($E56,'1MD ELO (4)'!$A$7:$O$80,14))</f>
        <v/>
      </c>
      <c r="C56" s="384" t="str">
        <f>IF($E56="","",VLOOKUP($E56,'1MD ELO (4)'!$A$7:$O$80,15))</f>
        <v/>
      </c>
      <c r="D56" s="414" t="str">
        <f>IF($E56="","",VLOOKUP($E56,'1MD ELO (4)'!$A$7:$O$80,5))</f>
        <v/>
      </c>
      <c r="E56" s="155"/>
      <c r="F56" s="450" t="str">
        <f>UPPER(IF($E56="","",VLOOKUP($E56,'1MD ELO (4)'!$A$7:$O$80,2)))</f>
        <v/>
      </c>
      <c r="G56" s="450" t="str">
        <f>IF($E56="","",VLOOKUP($E56,'1MD ELO (4)'!$A$7:$O$80,3))</f>
        <v/>
      </c>
      <c r="H56" s="450"/>
      <c r="I56" s="450" t="str">
        <f>IF($E56="","",VLOOKUP($E56,'1MD ELO (4)'!$A$7:$O$80,4))</f>
        <v/>
      </c>
      <c r="J56" s="251"/>
      <c r="K56" s="157"/>
      <c r="L56" s="172"/>
      <c r="M56" s="173" t="str">
        <f>UPPER(IF(OR(L56="a",L56="as"),K55,IF(OR(L56="b",L56="bs"),K57,)))</f>
        <v/>
      </c>
      <c r="N56" s="181"/>
      <c r="O56" s="182"/>
      <c r="P56" s="182"/>
      <c r="Q56" s="182"/>
      <c r="R56" s="184"/>
      <c r="S56" s="165"/>
    </row>
    <row r="57" spans="1:19" s="38" customFormat="1" ht="9.6" customHeight="1" x14ac:dyDescent="0.25">
      <c r="A57" s="167" t="s">
        <v>57</v>
      </c>
      <c r="B57" s="384" t="str">
        <f>IF($E57="","",VLOOKUP($E57,'1MD ELO (4)'!$A$7:$O$80,14))</f>
        <v/>
      </c>
      <c r="C57" s="384" t="str">
        <f>IF($E57="","",VLOOKUP($E57,'1MD ELO (4)'!$A$7:$O$80,15))</f>
        <v/>
      </c>
      <c r="D57" s="414" t="str">
        <f>IF($E57="","",VLOOKUP($E57,'1MD ELO (4)'!$A$7:$O$80,5))</f>
        <v/>
      </c>
      <c r="E57" s="155"/>
      <c r="F57" s="450" t="str">
        <f>UPPER(IF($E57="","",VLOOKUP($E57,'1MD ELO (4)'!$A$7:$O$80,2)))</f>
        <v/>
      </c>
      <c r="G57" s="450" t="str">
        <f>IF($E57="","",VLOOKUP($E57,'1MD ELO (4)'!$A$7:$O$80,3))</f>
        <v/>
      </c>
      <c r="H57" s="450"/>
      <c r="I57" s="450" t="str">
        <f>IF($E57="","",VLOOKUP($E57,'1MD ELO (4)'!$A$7:$O$80,4))</f>
        <v/>
      </c>
      <c r="J57" s="249"/>
      <c r="K57" s="173" t="str">
        <f>UPPER(IF(OR(J58="a",J58="as"),F57,IF(OR(J58="b",J58="bs"),F58,)))</f>
        <v/>
      </c>
      <c r="L57" s="252"/>
      <c r="M57" s="157"/>
      <c r="N57" s="184"/>
      <c r="O57" s="182"/>
      <c r="P57" s="182"/>
      <c r="Q57" s="780" t="str">
        <f>IF(Y3="","",CONCATENATE(AC1," pont"))</f>
        <v/>
      </c>
      <c r="R57" s="781"/>
      <c r="S57" s="165"/>
    </row>
    <row r="58" spans="1:19" s="38" customFormat="1" ht="9.6" customHeight="1" x14ac:dyDescent="0.25">
      <c r="A58" s="167" t="s">
        <v>58</v>
      </c>
      <c r="B58" s="384" t="str">
        <f>IF($E58="","",VLOOKUP($E58,'1MD ELO (4)'!$A$7:$O$80,14))</f>
        <v/>
      </c>
      <c r="C58" s="384" t="str">
        <f>IF($E58="","",VLOOKUP($E58,'1MD ELO (4)'!$A$7:$O$80,15))</f>
        <v/>
      </c>
      <c r="D58" s="414" t="str">
        <f>IF($E58="","",VLOOKUP($E58,'1MD ELO (4)'!$A$7:$O$80,5))</f>
        <v/>
      </c>
      <c r="E58" s="155"/>
      <c r="F58" s="450" t="str">
        <f>UPPER(IF($E58="","",VLOOKUP($E58,'1MD ELO (4)'!$A$7:$O$80,2)))</f>
        <v/>
      </c>
      <c r="G58" s="450" t="str">
        <f>IF($E58="","",VLOOKUP($E58,'1MD ELO (4)'!$A$7:$O$80,3))</f>
        <v/>
      </c>
      <c r="H58" s="450"/>
      <c r="I58" s="450" t="str">
        <f>IF($E58="","",VLOOKUP($E58,'1MD ELO (4)'!$A$7:$O$80,4))</f>
        <v/>
      </c>
      <c r="J58" s="251"/>
      <c r="K58" s="157"/>
      <c r="L58" s="182"/>
      <c r="M58" s="171" t="s">
        <v>0</v>
      </c>
      <c r="N58" s="180"/>
      <c r="O58" s="173" t="str">
        <f>UPPER(IF(OR(N58="a",N58="as"),M56,IF(OR(N58="b",N58="bs"),M60,)))</f>
        <v/>
      </c>
      <c r="P58" s="181"/>
      <c r="Q58" s="182"/>
      <c r="R58" s="184"/>
      <c r="S58" s="165"/>
    </row>
    <row r="59" spans="1:19" s="38" customFormat="1" ht="9.6" customHeight="1" x14ac:dyDescent="0.25">
      <c r="A59" s="167" t="s">
        <v>59</v>
      </c>
      <c r="B59" s="384" t="str">
        <f>IF($E59="","",VLOOKUP($E59,'1MD ELO (4)'!$A$7:$O$80,14))</f>
        <v/>
      </c>
      <c r="C59" s="384" t="str">
        <f>IF($E59="","",VLOOKUP($E59,'1MD ELO (4)'!$A$7:$O$80,15))</f>
        <v/>
      </c>
      <c r="D59" s="414" t="str">
        <f>IF($E59="","",VLOOKUP($E59,'1MD ELO (4)'!$A$7:$O$80,5))</f>
        <v/>
      </c>
      <c r="E59" s="155"/>
      <c r="F59" s="450" t="str">
        <f>UPPER(IF($E59="","",VLOOKUP($E59,'1MD ELO (4)'!$A$7:$O$80,2)))</f>
        <v/>
      </c>
      <c r="G59" s="450" t="str">
        <f>IF($E59="","",VLOOKUP($E59,'1MD ELO (4)'!$A$7:$O$80,3))</f>
        <v/>
      </c>
      <c r="H59" s="450"/>
      <c r="I59" s="450" t="str">
        <f>IF($E59="","",VLOOKUP($E59,'1MD ELO (4)'!$A$7:$O$80,4))</f>
        <v/>
      </c>
      <c r="J59" s="249"/>
      <c r="K59" s="173" t="str">
        <f>UPPER(IF(OR(J60="a",J60="as"),F59,IF(OR(J60="b",J60="bs"),F60,)))</f>
        <v/>
      </c>
      <c r="L59" s="181"/>
      <c r="M59" s="253"/>
      <c r="N59" s="254"/>
      <c r="O59" s="157"/>
      <c r="P59" s="184"/>
      <c r="Q59" s="182"/>
      <c r="R59" s="184"/>
      <c r="S59" s="165"/>
    </row>
    <row r="60" spans="1:19" s="38" customFormat="1" ht="9.6" customHeight="1" x14ac:dyDescent="0.25">
      <c r="A60" s="167" t="s">
        <v>60</v>
      </c>
      <c r="B60" s="384" t="str">
        <f>IF($E60="","",VLOOKUP($E60,'1MD ELO (4)'!$A$7:$O$80,14))</f>
        <v/>
      </c>
      <c r="C60" s="384" t="str">
        <f>IF($E60="","",VLOOKUP($E60,'1MD ELO (4)'!$A$7:$O$80,15))</f>
        <v/>
      </c>
      <c r="D60" s="414" t="str">
        <f>IF($E60="","",VLOOKUP($E60,'1MD ELO (4)'!$A$7:$O$80,5))</f>
        <v/>
      </c>
      <c r="E60" s="155"/>
      <c r="F60" s="450" t="str">
        <f>UPPER(IF($E60="","",VLOOKUP($E60,'1MD ELO (4)'!$A$7:$O$80,2)))</f>
        <v/>
      </c>
      <c r="G60" s="450" t="str">
        <f>IF($E60="","",VLOOKUP($E60,'1MD ELO (4)'!$A$7:$O$80,3))</f>
        <v/>
      </c>
      <c r="H60" s="450"/>
      <c r="I60" s="450" t="str">
        <f>IF($E60="","",VLOOKUP($E60,'1MD ELO (4)'!$A$7:$O$80,4))</f>
        <v/>
      </c>
      <c r="J60" s="251"/>
      <c r="K60" s="157"/>
      <c r="L60" s="172"/>
      <c r="M60" s="173" t="str">
        <f>UPPER(IF(OR(L60="a",L60="as"),K59,IF(OR(L60="b",L60="bs"),K61,)))</f>
        <v/>
      </c>
      <c r="N60" s="255"/>
      <c r="O60" s="182"/>
      <c r="P60" s="184"/>
      <c r="Q60" s="182"/>
      <c r="R60" s="184"/>
      <c r="S60" s="165"/>
    </row>
    <row r="61" spans="1:19" s="38" customFormat="1" ht="9.6" customHeight="1" x14ac:dyDescent="0.25">
      <c r="A61" s="250" t="s">
        <v>61</v>
      </c>
      <c r="B61" s="384" t="str">
        <f>IF($E61="","",VLOOKUP($E61,'1MD ELO (4)'!$A$7:$O$80,14))</f>
        <v/>
      </c>
      <c r="C61" s="384" t="str">
        <f>IF($E61="","",VLOOKUP($E61,'1MD ELO (4)'!$A$7:$O$80,15))</f>
        <v/>
      </c>
      <c r="D61" s="414" t="str">
        <f>IF($E61="","",VLOOKUP($E61,'1MD ELO (4)'!$A$7:$O$80,5))</f>
        <v/>
      </c>
      <c r="E61" s="155"/>
      <c r="F61" s="450" t="str">
        <f>UPPER(IF($E61="","",VLOOKUP($E61,'1MD ELO (4)'!$A$7:$O$80,2)))</f>
        <v/>
      </c>
      <c r="G61" s="450" t="str">
        <f>IF($E61="","",VLOOKUP($E61,'1MD ELO (4)'!$A$7:$O$80,3))</f>
        <v/>
      </c>
      <c r="H61" s="450"/>
      <c r="I61" s="450" t="str">
        <f>IF($E61="","",VLOOKUP($E61,'1MD ELO (4)'!$A$7:$O$80,4))</f>
        <v/>
      </c>
      <c r="J61" s="249"/>
      <c r="K61" s="173" t="str">
        <f>UPPER(IF(OR(J62="a",J62="as"),F61,IF(OR(J62="b",J62="bs"),F62,)))</f>
        <v/>
      </c>
      <c r="L61" s="190"/>
      <c r="M61" s="157"/>
      <c r="N61" s="182"/>
      <c r="O61" s="182"/>
      <c r="P61" s="184"/>
      <c r="Q61" s="182"/>
      <c r="R61" s="184"/>
      <c r="S61" s="165"/>
    </row>
    <row r="62" spans="1:19" s="38" customFormat="1" ht="9.6" customHeight="1" x14ac:dyDescent="0.25">
      <c r="A62" s="192" t="s">
        <v>62</v>
      </c>
      <c r="B62" s="384" t="str">
        <f>IF($E62="","",VLOOKUP($E62,'1MD ELO (4)'!$A$7:$O$80,14))</f>
        <v/>
      </c>
      <c r="C62" s="384" t="str">
        <f>IF($E62="","",VLOOKUP($E62,'1MD ELO (4)'!$A$7:$O$80,15))</f>
        <v/>
      </c>
      <c r="D62" s="414" t="str">
        <f>IF($E62="","",VLOOKUP($E62,'1MD ELO (4)'!$A$7:$O$80,5))</f>
        <v/>
      </c>
      <c r="E62" s="155"/>
      <c r="F62" s="156" t="str">
        <f>UPPER(IF($E62="","",VLOOKUP($E62,'1MD ELO (4)'!$A$7:$O$80,2)))</f>
        <v/>
      </c>
      <c r="G62" s="156" t="str">
        <f>IF($E62="","",VLOOKUP($E62,'1MD ELO (4)'!$A$7:$O$80,3))</f>
        <v/>
      </c>
      <c r="H62" s="156"/>
      <c r="I62" s="156" t="str">
        <f>IF($E62="","",VLOOKUP($E62,'1MD ELO (4)'!$A$7:$O$80,4))</f>
        <v/>
      </c>
      <c r="J62" s="251"/>
      <c r="K62" s="157"/>
      <c r="L62" s="182"/>
      <c r="M62" s="182"/>
      <c r="N62" s="256"/>
      <c r="O62" s="171" t="s">
        <v>0</v>
      </c>
      <c r="P62" s="180"/>
      <c r="Q62" s="173" t="str">
        <f>UPPER(IF(OR(P62="a",P62="as"),O58,IF(OR(P62="b",P62="bs"),O66,)))</f>
        <v/>
      </c>
      <c r="R62" s="190"/>
      <c r="S62" s="165"/>
    </row>
    <row r="63" spans="1:19" s="38" customFormat="1" ht="9.6" customHeight="1" x14ac:dyDescent="0.25">
      <c r="A63" s="153" t="s">
        <v>63</v>
      </c>
      <c r="B63" s="384" t="str">
        <f>IF($E63="","",VLOOKUP($E63,'1MD ELO (4)'!$A$7:$O$80,14))</f>
        <v/>
      </c>
      <c r="C63" s="384" t="str">
        <f>IF($E63="","",VLOOKUP($E63,'1MD ELO (4)'!$A$7:$O$80,15))</f>
        <v/>
      </c>
      <c r="D63" s="414" t="str">
        <f>IF($E63="","",VLOOKUP($E63,'1MD ELO (4)'!$A$7:$O$80,5))</f>
        <v/>
      </c>
      <c r="E63" s="155"/>
      <c r="F63" s="156" t="str">
        <f>UPPER(IF($E63="","",VLOOKUP($E63,'1MD ELO (4)'!$A$7:$O$80,2)))</f>
        <v/>
      </c>
      <c r="G63" s="156" t="str">
        <f>IF($E63="","",VLOOKUP($E63,'1MD ELO (4)'!$A$7:$O$80,3))</f>
        <v/>
      </c>
      <c r="H63" s="156"/>
      <c r="I63" s="156" t="str">
        <f>IF($E63="","",VLOOKUP($E63,'1MD ELO (4)'!$A$7:$O$80,4))</f>
        <v/>
      </c>
      <c r="J63" s="249"/>
      <c r="K63" s="173" t="str">
        <f>UPPER(IF(OR(J64="a",J64="as"),F63,IF(OR(J64="b",J64="bs"),F64,)))</f>
        <v/>
      </c>
      <c r="L63" s="181"/>
      <c r="M63" s="182"/>
      <c r="N63" s="182"/>
      <c r="O63" s="182"/>
      <c r="P63" s="184"/>
      <c r="Q63" s="157"/>
      <c r="R63" s="182"/>
      <c r="S63" s="165"/>
    </row>
    <row r="64" spans="1:19" s="38" customFormat="1" ht="9.6" customHeight="1" x14ac:dyDescent="0.25">
      <c r="A64" s="250" t="s">
        <v>64</v>
      </c>
      <c r="B64" s="384" t="str">
        <f>IF($E64="","",VLOOKUP($E64,'1MD ELO (4)'!$A$7:$O$80,14))</f>
        <v/>
      </c>
      <c r="C64" s="384" t="str">
        <f>IF($E64="","",VLOOKUP($E64,'1MD ELO (4)'!$A$7:$O$80,15))</f>
        <v/>
      </c>
      <c r="D64" s="414" t="str">
        <f>IF($E64="","",VLOOKUP($E64,'1MD ELO (4)'!$A$7:$O$80,5))</f>
        <v/>
      </c>
      <c r="E64" s="155"/>
      <c r="F64" s="450" t="str">
        <f>UPPER(IF($E64="","",VLOOKUP($E64,'1MD ELO (4)'!$A$7:$O$80,2)))</f>
        <v/>
      </c>
      <c r="G64" s="450" t="str">
        <f>IF($E64="","",VLOOKUP($E64,'1MD ELO (4)'!$A$7:$O$80,3))</f>
        <v/>
      </c>
      <c r="H64" s="450"/>
      <c r="I64" s="450" t="str">
        <f>IF($E64="","",VLOOKUP($E64,'1MD ELO (4)'!$A$7:$O$80,4))</f>
        <v/>
      </c>
      <c r="J64" s="251"/>
      <c r="K64" s="157"/>
      <c r="L64" s="172"/>
      <c r="M64" s="173" t="str">
        <f>UPPER(IF(OR(L64="a",L64="as"),K63,IF(OR(L64="b",L64="bs"),K65,)))</f>
        <v/>
      </c>
      <c r="N64" s="181"/>
      <c r="O64" s="182"/>
      <c r="P64" s="184"/>
      <c r="Q64" s="182"/>
      <c r="R64" s="182"/>
      <c r="S64" s="165"/>
    </row>
    <row r="65" spans="1:19" s="38" customFormat="1" ht="9.6" customHeight="1" x14ac:dyDescent="0.25">
      <c r="A65" s="167" t="s">
        <v>65</v>
      </c>
      <c r="B65" s="384" t="str">
        <f>IF($E65="","",VLOOKUP($E65,'1MD ELO (4)'!$A$7:$O$80,14))</f>
        <v/>
      </c>
      <c r="C65" s="384" t="str">
        <f>IF($E65="","",VLOOKUP($E65,'1MD ELO (4)'!$A$7:$O$80,15))</f>
        <v/>
      </c>
      <c r="D65" s="414" t="str">
        <f>IF($E65="","",VLOOKUP($E65,'1MD ELO (4)'!$A$7:$O$80,5))</f>
        <v/>
      </c>
      <c r="E65" s="155"/>
      <c r="F65" s="450" t="str">
        <f>UPPER(IF($E65="","",VLOOKUP($E65,'1MD ELO (4)'!$A$7:$O$80,2)))</f>
        <v/>
      </c>
      <c r="G65" s="450" t="str">
        <f>IF($E65="","",VLOOKUP($E65,'1MD ELO (4)'!$A$7:$O$80,3))</f>
        <v/>
      </c>
      <c r="H65" s="450"/>
      <c r="I65" s="450" t="str">
        <f>IF($E65="","",VLOOKUP($E65,'1MD ELO (4)'!$A$7:$O$80,4))</f>
        <v/>
      </c>
      <c r="J65" s="249"/>
      <c r="K65" s="173" t="str">
        <f>UPPER(IF(OR(J66="a",J66="as"),F65,IF(OR(J66="b",J66="bs"),F66,)))</f>
        <v/>
      </c>
      <c r="L65" s="252"/>
      <c r="M65" s="157"/>
      <c r="N65" s="184"/>
      <c r="O65" s="182"/>
      <c r="P65" s="184"/>
      <c r="Q65" s="182"/>
      <c r="R65" s="182"/>
      <c r="S65" s="165"/>
    </row>
    <row r="66" spans="1:19" s="38" customFormat="1" ht="9.6" customHeight="1" x14ac:dyDescent="0.25">
      <c r="A66" s="167" t="s">
        <v>66</v>
      </c>
      <c r="B66" s="384" t="str">
        <f>IF($E66="","",VLOOKUP($E66,'1MD ELO (4)'!$A$7:$O$80,14))</f>
        <v/>
      </c>
      <c r="C66" s="384" t="str">
        <f>IF($E66="","",VLOOKUP($E66,'1MD ELO (4)'!$A$7:$O$80,15))</f>
        <v/>
      </c>
      <c r="D66" s="414" t="str">
        <f>IF($E66="","",VLOOKUP($E66,'1MD ELO (4)'!$A$7:$O$80,5))</f>
        <v/>
      </c>
      <c r="E66" s="155"/>
      <c r="F66" s="450" t="str">
        <f>UPPER(IF($E66="","",VLOOKUP($E66,'1MD ELO (4)'!$A$7:$O$80,2)))</f>
        <v/>
      </c>
      <c r="G66" s="450" t="str">
        <f>IF($E66="","",VLOOKUP($E66,'1MD ELO (4)'!$A$7:$O$80,3))</f>
        <v/>
      </c>
      <c r="H66" s="450"/>
      <c r="I66" s="450" t="str">
        <f>IF($E66="","",VLOOKUP($E66,'1MD ELO (4)'!$A$7:$O$80,4))</f>
        <v/>
      </c>
      <c r="J66" s="251"/>
      <c r="K66" s="157"/>
      <c r="L66" s="182"/>
      <c r="M66" s="171" t="s">
        <v>0</v>
      </c>
      <c r="N66" s="180"/>
      <c r="O66" s="173" t="str">
        <f>UPPER(IF(OR(N66="a",N66="as"),M64,IF(OR(N66="b",N66="bs"),M68,)))</f>
        <v/>
      </c>
      <c r="P66" s="190"/>
      <c r="Q66" s="182"/>
      <c r="R66" s="182"/>
      <c r="S66" s="165"/>
    </row>
    <row r="67" spans="1:19" s="38" customFormat="1" ht="9.6" customHeight="1" x14ac:dyDescent="0.25">
      <c r="A67" s="167" t="s">
        <v>67</v>
      </c>
      <c r="B67" s="384" t="str">
        <f>IF($E67="","",VLOOKUP($E67,'1MD ELO (4)'!$A$7:$O$80,14))</f>
        <v/>
      </c>
      <c r="C67" s="384" t="str">
        <f>IF($E67="","",VLOOKUP($E67,'1MD ELO (4)'!$A$7:$O$80,15))</f>
        <v/>
      </c>
      <c r="D67" s="414" t="str">
        <f>IF($E67="","",VLOOKUP($E67,'1MD ELO (4)'!$A$7:$O$80,5))</f>
        <v/>
      </c>
      <c r="E67" s="155"/>
      <c r="F67" s="450" t="str">
        <f>UPPER(IF($E67="","",VLOOKUP($E67,'1MD ELO (4)'!$A$7:$O$80,2)))</f>
        <v/>
      </c>
      <c r="G67" s="450" t="str">
        <f>IF($E67="","",VLOOKUP($E67,'1MD ELO (4)'!$A$7:$O$80,3))</f>
        <v/>
      </c>
      <c r="H67" s="450"/>
      <c r="I67" s="450" t="str">
        <f>IF($E67="","",VLOOKUP($E67,'1MD ELO (4)'!$A$7:$O$80,4))</f>
        <v/>
      </c>
      <c r="J67" s="249"/>
      <c r="K67" s="173" t="str">
        <f>UPPER(IF(OR(J68="a",J68="as"),F67,IF(OR(J68="b",J68="bs"),F68,)))</f>
        <v/>
      </c>
      <c r="L67" s="181"/>
      <c r="M67" s="253"/>
      <c r="N67" s="254"/>
      <c r="O67" s="157"/>
      <c r="P67" s="182"/>
      <c r="Q67" s="182"/>
      <c r="R67" s="182"/>
      <c r="S67" s="165"/>
    </row>
    <row r="68" spans="1:19" s="38" customFormat="1" ht="9.6" customHeight="1" x14ac:dyDescent="0.25">
      <c r="A68" s="167" t="s">
        <v>68</v>
      </c>
      <c r="B68" s="384" t="str">
        <f>IF($E68="","",VLOOKUP($E68,'1MD ELO (4)'!$A$7:$O$80,14))</f>
        <v/>
      </c>
      <c r="C68" s="384" t="str">
        <f>IF($E68="","",VLOOKUP($E68,'1MD ELO (4)'!$A$7:$O$80,15))</f>
        <v/>
      </c>
      <c r="D68" s="414" t="str">
        <f>IF($E68="","",VLOOKUP($E68,'1MD ELO (4)'!$A$7:$O$80,5))</f>
        <v/>
      </c>
      <c r="E68" s="155"/>
      <c r="F68" s="450" t="str">
        <f>UPPER(IF($E68="","",VLOOKUP($E68,'1MD ELO (4)'!$A$7:$O$80,2)))</f>
        <v/>
      </c>
      <c r="G68" s="450" t="str">
        <f>IF($E68="","",VLOOKUP($E68,'1MD ELO (4)'!$A$7:$O$80,3))</f>
        <v/>
      </c>
      <c r="H68" s="450"/>
      <c r="I68" s="450" t="str">
        <f>IF($E68="","",VLOOKUP($E68,'1MD ELO (4)'!$A$7:$O$80,4))</f>
        <v/>
      </c>
      <c r="J68" s="251"/>
      <c r="K68" s="157"/>
      <c r="L68" s="172"/>
      <c r="M68" s="173" t="str">
        <f>UPPER(IF(OR(L68="a",L68="as"),K67,IF(OR(L68="b",L68="bs"),K69,)))</f>
        <v/>
      </c>
      <c r="N68" s="255"/>
      <c r="O68" s="182"/>
      <c r="P68" s="182"/>
      <c r="Q68" s="182"/>
      <c r="R68" s="182"/>
      <c r="S68" s="165"/>
    </row>
    <row r="69" spans="1:19" s="38" customFormat="1" ht="9.6" customHeight="1" x14ac:dyDescent="0.25">
      <c r="A69" s="250" t="s">
        <v>69</v>
      </c>
      <c r="B69" s="384" t="str">
        <f>IF($E69="","",VLOOKUP($E69,'1MD ELO (4)'!$A$7:$O$80,14))</f>
        <v/>
      </c>
      <c r="C69" s="384" t="str">
        <f>IF($E69="","",VLOOKUP($E69,'1MD ELO (4)'!$A$7:$O$80,15))</f>
        <v/>
      </c>
      <c r="D69" s="414" t="str">
        <f>IF($E69="","",VLOOKUP($E69,'1MD ELO (4)'!$A$7:$O$80,5))</f>
        <v/>
      </c>
      <c r="E69" s="155"/>
      <c r="F69" s="450" t="str">
        <f>UPPER(IF($E69="","",VLOOKUP($E69,'1MD ELO (4)'!$A$7:$O$80,2)))</f>
        <v/>
      </c>
      <c r="G69" s="450" t="str">
        <f>IF($E69="","",VLOOKUP($E69,'1MD ELO (4)'!$A$7:$O$80,3))</f>
        <v/>
      </c>
      <c r="H69" s="450"/>
      <c r="I69" s="450" t="str">
        <f>IF($E69="","",VLOOKUP($E69,'1MD ELO (4)'!$A$7:$O$80,4))</f>
        <v/>
      </c>
      <c r="J69" s="249"/>
      <c r="K69" s="173" t="str">
        <f>UPPER(IF(OR(J70="a",J70="as"),F69,IF(OR(J70="b",J70="bs"),F70,)))</f>
        <v/>
      </c>
      <c r="L69" s="190"/>
      <c r="M69" s="157"/>
      <c r="N69" s="182"/>
      <c r="O69" s="182"/>
      <c r="P69" s="182"/>
      <c r="Q69" s="182"/>
      <c r="R69" s="182"/>
      <c r="S69" s="165"/>
    </row>
    <row r="70" spans="1:19" s="38" customFormat="1" ht="9.6" customHeight="1" x14ac:dyDescent="0.25">
      <c r="A70" s="192" t="s">
        <v>70</v>
      </c>
      <c r="B70" s="384" t="str">
        <f>IF($E70="","",VLOOKUP($E70,'1MD ELO (4)'!$A$7:$O$80,14))</f>
        <v/>
      </c>
      <c r="C70" s="384" t="str">
        <f>IF($E70="","",VLOOKUP($E70,'1MD ELO (4)'!$A$7:$O$80,15))</f>
        <v/>
      </c>
      <c r="D70" s="414" t="str">
        <f>IF($E70="","",VLOOKUP($E70,'1MD ELO (4)'!$A$7:$O$80,5))</f>
        <v/>
      </c>
      <c r="E70" s="155"/>
      <c r="F70" s="156" t="str">
        <f>UPPER(IF($E70="","",VLOOKUP($E70,'1MD ELO (4)'!$A$7:$O$80,2)))</f>
        <v/>
      </c>
      <c r="G70" s="156" t="str">
        <f>IF($E70="","",VLOOKUP($E70,'1MD ELO (4)'!$A$7:$O$80,3))</f>
        <v/>
      </c>
      <c r="H70" s="156"/>
      <c r="I70" s="156" t="str">
        <f>IF($E70="","",VLOOKUP($E70,'1MD ELO (4)'!$A$7:$O$80,4))</f>
        <v/>
      </c>
      <c r="J70" s="251"/>
      <c r="K70" s="157"/>
      <c r="L70" s="182"/>
      <c r="M70" s="182"/>
      <c r="N70" s="256"/>
      <c r="O70" s="182"/>
      <c r="P70" s="182"/>
      <c r="Q70" s="182"/>
      <c r="R70" s="182"/>
      <c r="S70" s="165"/>
    </row>
    <row r="71" spans="1:19" s="38" customFormat="1" ht="6" customHeight="1" x14ac:dyDescent="0.25">
      <c r="A71" s="266"/>
      <c r="B71" s="267"/>
      <c r="C71" s="267"/>
      <c r="D71" s="267"/>
      <c r="E71" s="268"/>
      <c r="F71" s="269"/>
      <c r="G71" s="269"/>
      <c r="H71" s="270"/>
      <c r="I71" s="269"/>
      <c r="J71" s="271"/>
      <c r="K71" s="182"/>
      <c r="L71" s="182"/>
      <c r="M71" s="182"/>
      <c r="N71" s="256"/>
      <c r="O71" s="182"/>
      <c r="P71" s="182"/>
      <c r="Q71" s="182"/>
      <c r="R71" s="182"/>
      <c r="S71" s="165"/>
    </row>
    <row r="72" spans="1:19" s="18" customFormat="1" ht="10.5" customHeight="1" x14ac:dyDescent="0.25">
      <c r="A72" s="205" t="s">
        <v>105</v>
      </c>
      <c r="B72" s="206"/>
      <c r="C72" s="206"/>
      <c r="D72" s="419"/>
      <c r="E72" s="272" t="s">
        <v>6</v>
      </c>
      <c r="F72" s="209" t="s">
        <v>107</v>
      </c>
      <c r="G72" s="272" t="s">
        <v>6</v>
      </c>
      <c r="H72" s="438" t="s">
        <v>107</v>
      </c>
      <c r="I72" s="273"/>
      <c r="J72" s="272" t="s">
        <v>6</v>
      </c>
      <c r="K72" s="209" t="s">
        <v>125</v>
      </c>
      <c r="L72" s="212"/>
      <c r="M72" s="209" t="s">
        <v>126</v>
      </c>
      <c r="N72" s="213"/>
      <c r="O72" s="214" t="s">
        <v>127</v>
      </c>
      <c r="P72" s="214"/>
      <c r="Q72" s="215"/>
      <c r="R72" s="216"/>
    </row>
    <row r="73" spans="1:19" s="18" customFormat="1" ht="9" customHeight="1" x14ac:dyDescent="0.25">
      <c r="A73" s="420" t="s">
        <v>106</v>
      </c>
      <c r="B73" s="421"/>
      <c r="C73" s="422"/>
      <c r="D73" s="423"/>
      <c r="E73" s="220">
        <v>1</v>
      </c>
      <c r="F73" s="274" t="str">
        <f>IF(E73&gt;$R$80,,UPPER(VLOOKUP(E73,'1MD ELO (4)'!$A$7:$Q$134,2)))</f>
        <v/>
      </c>
      <c r="G73" s="220">
        <v>9</v>
      </c>
      <c r="H73" s="91" t="str">
        <f>IF(G73&gt;$R$80,,UPPER(VLOOKUP(G73,'1MD ELO (4)'!$A$7:$Q$134,2)))</f>
        <v/>
      </c>
      <c r="I73" s="90"/>
      <c r="J73" s="222" t="s">
        <v>7</v>
      </c>
      <c r="K73" s="217"/>
      <c r="L73" s="223"/>
      <c r="M73" s="217"/>
      <c r="N73" s="224"/>
      <c r="O73" s="225" t="s">
        <v>111</v>
      </c>
      <c r="P73" s="226"/>
      <c r="Q73" s="226"/>
      <c r="R73" s="227"/>
    </row>
    <row r="74" spans="1:19" s="18" customFormat="1" ht="9" customHeight="1" x14ac:dyDescent="0.25">
      <c r="A74" s="232" t="s">
        <v>124</v>
      </c>
      <c r="B74" s="230"/>
      <c r="C74" s="416"/>
      <c r="D74" s="233"/>
      <c r="E74" s="220">
        <v>2</v>
      </c>
      <c r="F74" s="274" t="str">
        <f>IF(E74&gt;$R$80,,UPPER(VLOOKUP(E74,'1MD ELO (4)'!$A$7:$Q$134,2)))</f>
        <v/>
      </c>
      <c r="G74" s="220">
        <v>10</v>
      </c>
      <c r="H74" s="91" t="str">
        <f>IF(G74&gt;$R$80,,UPPER(VLOOKUP(G74,'1MD ELO (4)'!$A$7:$Q$134,2)))</f>
        <v/>
      </c>
      <c r="I74" s="90"/>
      <c r="J74" s="222" t="s">
        <v>8</v>
      </c>
      <c r="K74" s="217"/>
      <c r="L74" s="223"/>
      <c r="M74" s="217"/>
      <c r="N74" s="224"/>
      <c r="O74" s="228"/>
      <c r="P74" s="229"/>
      <c r="Q74" s="230"/>
      <c r="R74" s="231"/>
    </row>
    <row r="75" spans="1:19" s="18" customFormat="1" ht="9" customHeight="1" x14ac:dyDescent="0.25">
      <c r="A75" s="374"/>
      <c r="B75" s="375"/>
      <c r="C75" s="417"/>
      <c r="D75" s="376"/>
      <c r="E75" s="220">
        <v>3</v>
      </c>
      <c r="F75" s="274" t="str">
        <f>IF(E75&gt;$R$80,,UPPER(VLOOKUP(E75,'1MD ELO (4)'!$A$7:$Q$134,2)))</f>
        <v/>
      </c>
      <c r="G75" s="220">
        <v>11</v>
      </c>
      <c r="H75" s="91" t="str">
        <f>IF(G75&gt;$R$80,,UPPER(VLOOKUP(G75,'1MD ELO (4)'!$A$7:$Q$134,2)))</f>
        <v/>
      </c>
      <c r="I75" s="90"/>
      <c r="J75" s="222" t="s">
        <v>9</v>
      </c>
      <c r="K75" s="217"/>
      <c r="L75" s="223"/>
      <c r="M75" s="217"/>
      <c r="N75" s="224"/>
      <c r="O75" s="225" t="s">
        <v>112</v>
      </c>
      <c r="P75" s="226"/>
      <c r="Q75" s="226"/>
      <c r="R75" s="227"/>
    </row>
    <row r="76" spans="1:19" s="18" customFormat="1" ht="9" customHeight="1" x14ac:dyDescent="0.25">
      <c r="A76" s="234"/>
      <c r="B76" s="146"/>
      <c r="C76" s="146"/>
      <c r="D76" s="235"/>
      <c r="E76" s="220">
        <v>4</v>
      </c>
      <c r="F76" s="274" t="str">
        <f>IF(E76&gt;$R$80,,UPPER(VLOOKUP(E76,'1MD ELO (4)'!$A$7:$Q$134,2)))</f>
        <v/>
      </c>
      <c r="G76" s="220">
        <v>12</v>
      </c>
      <c r="H76" s="91" t="str">
        <f>IF(G76&gt;$R$80,,UPPER(VLOOKUP(G76,'1MD ELO (4)'!$A$7:$Q$134,2)))</f>
        <v/>
      </c>
      <c r="I76" s="90"/>
      <c r="J76" s="222" t="s">
        <v>10</v>
      </c>
      <c r="K76" s="217"/>
      <c r="L76" s="223"/>
      <c r="M76" s="217"/>
      <c r="N76" s="224"/>
      <c r="O76" s="217"/>
      <c r="P76" s="223"/>
      <c r="Q76" s="217"/>
      <c r="R76" s="224"/>
    </row>
    <row r="77" spans="1:19" s="18" customFormat="1" ht="9" customHeight="1" x14ac:dyDescent="0.25">
      <c r="A77" s="361"/>
      <c r="B77" s="377"/>
      <c r="C77" s="377"/>
      <c r="D77" s="418"/>
      <c r="E77" s="220">
        <v>5</v>
      </c>
      <c r="F77" s="274" t="str">
        <f>IF(E77&gt;$R$80,,UPPER(VLOOKUP(E77,'1MD ELO (4)'!$A$7:$Q$134,2)))</f>
        <v/>
      </c>
      <c r="G77" s="220">
        <v>13</v>
      </c>
      <c r="H77" s="91" t="str">
        <f>IF(G77&gt;$R$80,,UPPER(VLOOKUP(G77,'1MD ELO (4)'!$A$7:$Q$134,2)))</f>
        <v/>
      </c>
      <c r="I77" s="90"/>
      <c r="J77" s="222" t="s">
        <v>11</v>
      </c>
      <c r="K77" s="217"/>
      <c r="L77" s="223"/>
      <c r="M77" s="217"/>
      <c r="N77" s="224"/>
      <c r="O77" s="230"/>
      <c r="P77" s="229"/>
      <c r="Q77" s="230"/>
      <c r="R77" s="231"/>
    </row>
    <row r="78" spans="1:19" s="18" customFormat="1" ht="9" customHeight="1" x14ac:dyDescent="0.25">
      <c r="A78" s="362"/>
      <c r="B78" s="24"/>
      <c r="C78" s="146"/>
      <c r="D78" s="235"/>
      <c r="E78" s="220">
        <v>6</v>
      </c>
      <c r="F78" s="274" t="str">
        <f>IF(E78&gt;$R$80,,UPPER(VLOOKUP(E78,'1MD ELO (4)'!$A$7:$Q$134,2)))</f>
        <v/>
      </c>
      <c r="G78" s="220">
        <v>14</v>
      </c>
      <c r="H78" s="91" t="str">
        <f>IF(G78&gt;$R$80,,UPPER(VLOOKUP(G78,'1MD ELO (4)'!$A$7:$Q$134,2)))</f>
        <v/>
      </c>
      <c r="I78" s="90"/>
      <c r="J78" s="222" t="s">
        <v>12</v>
      </c>
      <c r="K78" s="217"/>
      <c r="L78" s="223"/>
      <c r="M78" s="217"/>
      <c r="N78" s="224"/>
      <c r="O78" s="225" t="s">
        <v>92</v>
      </c>
      <c r="P78" s="226"/>
      <c r="Q78" s="226"/>
      <c r="R78" s="227"/>
    </row>
    <row r="79" spans="1:19" s="18" customFormat="1" ht="9" customHeight="1" x14ac:dyDescent="0.25">
      <c r="A79" s="362"/>
      <c r="B79" s="24"/>
      <c r="C79" s="299"/>
      <c r="D79" s="372"/>
      <c r="E79" s="220">
        <v>7</v>
      </c>
      <c r="F79" s="274" t="str">
        <f>IF(E79&gt;$R$80,,UPPER(VLOOKUP(E79,'1MD ELO (4)'!$A$7:$Q$134,2)))</f>
        <v/>
      </c>
      <c r="G79" s="220">
        <v>15</v>
      </c>
      <c r="H79" s="91" t="str">
        <f>IF(G79&gt;$R$80,,UPPER(VLOOKUP(G79,'1MD ELO (4)'!$A$7:$Q$134,2)))</f>
        <v/>
      </c>
      <c r="I79" s="90"/>
      <c r="J79" s="222" t="s">
        <v>13</v>
      </c>
      <c r="K79" s="217"/>
      <c r="L79" s="223"/>
      <c r="M79" s="217"/>
      <c r="N79" s="224"/>
      <c r="O79" s="217"/>
      <c r="P79" s="223"/>
      <c r="Q79" s="217"/>
      <c r="R79" s="224"/>
    </row>
    <row r="80" spans="1:19" s="18" customFormat="1" ht="9" customHeight="1" x14ac:dyDescent="0.25">
      <c r="A80" s="363"/>
      <c r="B80" s="360"/>
      <c r="C80" s="413"/>
      <c r="D80" s="373"/>
      <c r="E80" s="236">
        <v>8</v>
      </c>
      <c r="F80" s="275" t="str">
        <f>IF(E80&gt;$R$80,,UPPER(VLOOKUP(E80,'1MD ELO (4)'!$A$7:$Q$134,2)))</f>
        <v/>
      </c>
      <c r="G80" s="236">
        <v>16</v>
      </c>
      <c r="H80" s="237" t="str">
        <f>IF(G80&gt;$R$80,,UPPER(VLOOKUP(G80,'1MD ELO (4)'!$A$7:$Q$134,2)))</f>
        <v/>
      </c>
      <c r="I80" s="239"/>
      <c r="J80" s="240" t="s">
        <v>14</v>
      </c>
      <c r="K80" s="230"/>
      <c r="L80" s="229"/>
      <c r="M80" s="230"/>
      <c r="N80" s="231"/>
      <c r="O80" s="230" t="str">
        <f>R4</f>
        <v>Kovács Zoltán</v>
      </c>
      <c r="P80" s="229"/>
      <c r="Q80" s="230"/>
      <c r="R80" s="241">
        <f>MIN(16,'1MD ELO (4)'!Q5)</f>
        <v>16</v>
      </c>
    </row>
    <row r="81" ht="15.75" customHeight="1" x14ac:dyDescent="0.25"/>
    <row r="82" ht="9" customHeight="1" x14ac:dyDescent="0.25"/>
  </sheetData>
  <mergeCells count="4">
    <mergeCell ref="A4:C4"/>
    <mergeCell ref="Q25:R25"/>
    <mergeCell ref="Q41:R41"/>
    <mergeCell ref="Q57:R57"/>
  </mergeCells>
  <conditionalFormatting sqref="E7:E70">
    <cfRule type="expression" dxfId="237" priority="5" stopIfTrue="1">
      <formula>$E7&lt;17</formula>
    </cfRule>
  </conditionalFormatting>
  <conditionalFormatting sqref="G7:G70 I7:I70">
    <cfRule type="expression" dxfId="236" priority="14" stopIfTrue="1">
      <formula>AND($E7&lt;17,$C7&gt;0)</formula>
    </cfRule>
  </conditionalFormatting>
  <conditionalFormatting sqref="H7:H70">
    <cfRule type="expression" dxfId="235" priority="15" stopIfTrue="1">
      <formula>AND($E7&lt;9,$C7&gt;0)</formula>
    </cfRule>
  </conditionalFormatting>
  <conditionalFormatting sqref="J8 L8 J10 N10 J12 L12 J14 P14 J16 L16 J18 N18 J20 L20 J22 P23 J24 L24 J26 N26 J28 L28 J30 P30 J32 L32 J34 N34 J36 L36 J38 P38 J40 L40 J42 N42 J44 L44 J46 P46 J48 L48 J50 N50 J52 L52 J54 P55 J56 L56 J58 N58 J60 L60 J62 P62 J64 L64 J66 N66 J68 L68 J70 R80">
    <cfRule type="expression" dxfId="234" priority="6" stopIfTrue="1">
      <formula>$O$1="CU"</formula>
    </cfRule>
  </conditionalFormatting>
  <conditionalFormatting sqref="K7 K9 K11 K13 K15 K17 K19 K21 Q22 K23 K25 K27 K29 K31 K33 K35 K37 K39 K41 K43 K45 K47 K49 K51 K53 Q54 K55 K57 K59 K61 K63 K65 K67 K69">
    <cfRule type="expression" dxfId="233" priority="7" stopIfTrue="1">
      <formula>J8="as"</formula>
    </cfRule>
    <cfRule type="expression" dxfId="232" priority="8" stopIfTrue="1">
      <formula>J8="bs"</formula>
    </cfRule>
  </conditionalFormatting>
  <conditionalFormatting sqref="M8 O10 M12 Q14 M16 O18 M20 M24 O26 M28 Q30 M32 O34 M36 Q38 M40 O42 M44 Q46 M48 O50 M52 M56 O58 M60 Q62 M64 O66 M68">
    <cfRule type="expression" dxfId="231" priority="9" stopIfTrue="1">
      <formula>L8="as"</formula>
    </cfRule>
    <cfRule type="expression" dxfId="230" priority="10" stopIfTrue="1">
      <formula>L8="bs"</formula>
    </cfRule>
  </conditionalFormatting>
  <conditionalFormatting sqref="M10 O14 M18 O23 M26 O30 M34 O38 M42 O46 M50 O55 M58 O62 M66">
    <cfRule type="expression" dxfId="229" priority="11" stopIfTrue="1">
      <formula>AND($O$1="CU",M10="Umpire")</formula>
    </cfRule>
    <cfRule type="expression" dxfId="228" priority="12" stopIfTrue="1">
      <formula>AND($O$1="CU",M10&lt;&gt;"Umpire",N10&lt;&gt;"")</formula>
    </cfRule>
    <cfRule type="expression" dxfId="227" priority="13" stopIfTrue="1">
      <formula>AND($O$1="CU",M10&lt;&gt;"Umpire")</formula>
    </cfRule>
  </conditionalFormatting>
  <conditionalFormatting sqref="O37">
    <cfRule type="expression" dxfId="226" priority="3" stopIfTrue="1">
      <formula>P23="as"</formula>
    </cfRule>
    <cfRule type="expression" dxfId="225" priority="4" stopIfTrue="1">
      <formula>P23="bs"</formula>
    </cfRule>
  </conditionalFormatting>
  <conditionalFormatting sqref="O39">
    <cfRule type="expression" dxfId="224" priority="1" stopIfTrue="1">
      <formula>P55="as"</formula>
    </cfRule>
    <cfRule type="expression" dxfId="223" priority="2" stopIfTrue="1">
      <formula>P55="bs"</formula>
    </cfRule>
  </conditionalFormatting>
  <dataValidations count="1">
    <dataValidation type="list" allowBlank="1" showInputMessage="1" sqref="M10 M18 M26 M34 M42 M50 M58 M66 O14 O30 O46 O62 O55 O23 O38" xr:uid="{979A4D68-5682-42AE-9187-A135CC7C3115}">
      <formula1>$U$7:$U$16</formula1>
    </dataValidation>
  </dataValidations>
  <printOptions horizontalCentered="1"/>
  <pageMargins left="0.35" right="0.35" top="0.35" bottom="0.35" header="0" footer="0"/>
  <pageSetup paperSize="9" orientation="portrait" horizontalDpi="360" verticalDpi="200" r:id="rId1"/>
  <headerFooter alignWithMargins="0"/>
  <rowBreaks count="1" manualBreakCount="1">
    <brk id="80" max="65535" man="1"/>
  </rowBreaks>
  <drawing r:id="rId2"/>
  <legacyDrawing r:id="rId3"/>
  <mc:AlternateContent xmlns:mc="http://schemas.openxmlformats.org/markup-compatibility/2006">
    <mc:Choice Requires="x14">
      <controls>
        <mc:AlternateContent xmlns:mc="http://schemas.openxmlformats.org/markup-compatibility/2006">
          <mc:Choice Requires="x14">
            <control shapeId="705537" r:id="rId4" name="Button 1">
              <controlPr defaultSize="0" print="0" autoFill="0" autoPict="0" macro="[0]!Jun_Show_CU">
                <anchor moveWithCells="1" sizeWithCells="1">
                  <from>
                    <xdr:col>12</xdr:col>
                    <xdr:colOff>548640</xdr:colOff>
                    <xdr:row>0</xdr:row>
                    <xdr:rowOff>7620</xdr:rowOff>
                  </from>
                  <to>
                    <xdr:col>14</xdr:col>
                    <xdr:colOff>388620</xdr:colOff>
                    <xdr:row>0</xdr:row>
                    <xdr:rowOff>175260</xdr:rowOff>
                  </to>
                </anchor>
              </controlPr>
            </control>
          </mc:Choice>
        </mc:AlternateContent>
        <mc:AlternateContent xmlns:mc="http://schemas.openxmlformats.org/markup-compatibility/2006">
          <mc:Choice Requires="x14">
            <control shapeId="705538" r:id="rId5" name="Button 2">
              <controlPr defaultSize="0" print="0" autoFill="0" autoPict="0" macro="[0]!Jun_Hide_CU">
                <anchor moveWithCells="1" sizeWithCells="1">
                  <from>
                    <xdr:col>12</xdr:col>
                    <xdr:colOff>533400</xdr:colOff>
                    <xdr:row>0</xdr:row>
                    <xdr:rowOff>182880</xdr:rowOff>
                  </from>
                  <to>
                    <xdr:col>14</xdr:col>
                    <xdr:colOff>388620</xdr:colOff>
                    <xdr:row>1</xdr:row>
                    <xdr:rowOff>60960</xdr:rowOff>
                  </to>
                </anchor>
              </controlPr>
            </control>
          </mc:Choice>
        </mc:AlternateContent>
      </controls>
    </mc:Choice>
  </mc:AlternateContent>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74420-7D14-4F73-9FBE-7E91FA6B92A3}">
  <sheetPr codeName="Sheet31">
    <tabColor indexed="42"/>
  </sheetPr>
  <dimension ref="A1:P87"/>
  <sheetViews>
    <sheetView showGridLines="0" showZeros="0" zoomScale="86" workbookViewId="0">
      <pane ySplit="7" topLeftCell="A8" activePane="bottomLeft" state="frozen"/>
      <selection activeCell="F2" sqref="F2"/>
      <selection pane="bottomLeft" activeCell="R12" sqref="R12"/>
    </sheetView>
  </sheetViews>
  <sheetFormatPr defaultRowHeight="13.2" x14ac:dyDescent="0.25"/>
  <cols>
    <col min="1" max="1" width="4.33203125" customWidth="1"/>
    <col min="2" max="2" width="12.6640625" customWidth="1"/>
    <col min="3" max="3" width="11.88671875" customWidth="1"/>
    <col min="4" max="4" width="12.33203125" style="44" customWidth="1"/>
    <col min="5" max="5" width="11" style="44" customWidth="1"/>
    <col min="6" max="6" width="5.88671875" style="44" customWidth="1"/>
    <col min="7" max="7" width="3.109375" style="44" customWidth="1"/>
    <col min="8" max="8" width="14.109375" style="100" customWidth="1"/>
    <col min="9" max="10" width="13.44140625" style="44" customWidth="1"/>
    <col min="11" max="11" width="11.5546875" style="44" customWidth="1"/>
    <col min="12" max="12" width="5.88671875" style="44" customWidth="1"/>
    <col min="13" max="13" width="11.33203125" style="44" customWidth="1"/>
    <col min="14" max="16" width="5.88671875" style="44" customWidth="1"/>
  </cols>
  <sheetData>
    <row r="1" spans="1:16" ht="24.6" x14ac:dyDescent="0.4">
      <c r="A1" s="92" t="str">
        <f>Altalanos!$A$6</f>
        <v>Diákolimpiai Döntő</v>
      </c>
      <c r="B1" s="92"/>
      <c r="C1" s="92"/>
      <c r="D1" s="93"/>
      <c r="E1" s="93"/>
      <c r="F1" s="380"/>
      <c r="G1" s="380"/>
      <c r="H1" s="408" t="s">
        <v>137</v>
      </c>
      <c r="I1" s="93"/>
      <c r="J1" s="94"/>
      <c r="K1" s="94"/>
      <c r="L1" s="94"/>
      <c r="M1" s="94"/>
      <c r="N1" s="94"/>
      <c r="O1" s="282"/>
      <c r="P1" s="107"/>
    </row>
    <row r="2" spans="1:16" ht="13.8" thickBot="1" x14ac:dyDescent="0.3">
      <c r="A2" s="95">
        <f>Altalanos!$A$8</f>
        <v>0</v>
      </c>
      <c r="B2" s="95" t="s">
        <v>122</v>
      </c>
      <c r="C2" s="430">
        <f>Altalanos!$D$8</f>
        <v>0</v>
      </c>
      <c r="D2" s="283"/>
      <c r="E2" s="283"/>
      <c r="F2" s="283"/>
      <c r="G2" s="283"/>
      <c r="H2" s="408" t="s">
        <v>138</v>
      </c>
      <c r="I2" s="101"/>
      <c r="J2" s="101"/>
      <c r="K2" s="85"/>
      <c r="L2" s="85"/>
      <c r="M2" s="85"/>
      <c r="N2" s="85"/>
      <c r="O2" s="284"/>
      <c r="P2" s="109"/>
    </row>
    <row r="3" spans="1:16" s="2" customFormat="1" x14ac:dyDescent="0.25">
      <c r="A3" s="440" t="s">
        <v>144</v>
      </c>
      <c r="B3" s="441"/>
      <c r="C3" s="442"/>
      <c r="D3" s="443"/>
      <c r="E3" s="444"/>
      <c r="F3" s="23"/>
      <c r="G3" s="23"/>
      <c r="H3" s="4"/>
      <c r="I3" s="23"/>
      <c r="J3" s="30"/>
      <c r="K3" s="30"/>
      <c r="L3" s="30"/>
      <c r="M3" s="285" t="s">
        <v>92</v>
      </c>
      <c r="N3" s="121"/>
      <c r="O3" s="121"/>
      <c r="P3" s="286"/>
    </row>
    <row r="4" spans="1:16" s="2" customFormat="1" x14ac:dyDescent="0.25">
      <c r="A4" s="54" t="s">
        <v>82</v>
      </c>
      <c r="B4" s="54"/>
      <c r="C4" s="52" t="s">
        <v>79</v>
      </c>
      <c r="D4" s="52"/>
      <c r="E4" s="52"/>
      <c r="F4" s="52"/>
      <c r="G4" s="52"/>
      <c r="H4" s="52" t="s">
        <v>87</v>
      </c>
      <c r="I4" s="54"/>
      <c r="J4" s="55"/>
      <c r="K4" s="55"/>
      <c r="L4" s="55" t="s">
        <v>88</v>
      </c>
      <c r="M4" s="279"/>
      <c r="N4" s="287"/>
      <c r="O4" s="287"/>
      <c r="P4" s="125"/>
    </row>
    <row r="5" spans="1:16" s="2" customFormat="1" ht="13.8" thickBot="1" x14ac:dyDescent="0.3">
      <c r="A5" s="771" t="str">
        <f>Altalanos!$A$10</f>
        <v xml:space="preserve">2026. május 7. </v>
      </c>
      <c r="B5" s="771"/>
      <c r="C5" s="142" t="str">
        <f>Altalanos!$C$10</f>
        <v>Gyula</v>
      </c>
      <c r="D5" s="97"/>
      <c r="E5" s="97"/>
      <c r="F5" s="97"/>
      <c r="G5" s="97"/>
      <c r="H5" s="144"/>
      <c r="I5" s="102"/>
      <c r="J5" s="88"/>
      <c r="K5" s="88"/>
      <c r="L5" s="88" t="str">
        <f>Altalanos!$E$10</f>
        <v>Kovács Zoltán</v>
      </c>
      <c r="M5" s="126"/>
      <c r="N5" s="102"/>
      <c r="O5" s="102"/>
      <c r="P5" s="127">
        <f>COUNTA(P8:P87)</f>
        <v>0</v>
      </c>
    </row>
    <row r="6" spans="1:16" s="288" customFormat="1" ht="12" customHeight="1" x14ac:dyDescent="0.25">
      <c r="A6" s="289"/>
      <c r="B6" s="782" t="s">
        <v>139</v>
      </c>
      <c r="C6" s="783"/>
      <c r="D6" s="783"/>
      <c r="E6" s="783"/>
      <c r="F6" s="783"/>
      <c r="G6" s="622"/>
      <c r="H6" s="784" t="s">
        <v>140</v>
      </c>
      <c r="I6" s="783"/>
      <c r="J6" s="783"/>
      <c r="K6" s="783"/>
      <c r="L6" s="785"/>
      <c r="M6" s="784" t="s">
        <v>141</v>
      </c>
      <c r="N6" s="783"/>
      <c r="O6" s="783"/>
      <c r="P6" s="785"/>
    </row>
    <row r="7" spans="1:16" ht="47.25" customHeight="1" thickBot="1" x14ac:dyDescent="0.3">
      <c r="A7" s="112" t="s">
        <v>89</v>
      </c>
      <c r="B7" s="113" t="s">
        <v>85</v>
      </c>
      <c r="C7" s="113" t="s">
        <v>86</v>
      </c>
      <c r="D7" s="113" t="s">
        <v>90</v>
      </c>
      <c r="E7" s="113" t="s">
        <v>91</v>
      </c>
      <c r="F7" s="671" t="s">
        <v>214</v>
      </c>
      <c r="G7" s="455" t="s">
        <v>213</v>
      </c>
      <c r="H7" s="112" t="s">
        <v>85</v>
      </c>
      <c r="I7" s="113" t="s">
        <v>86</v>
      </c>
      <c r="J7" s="113" t="s">
        <v>90</v>
      </c>
      <c r="K7" s="113" t="s">
        <v>91</v>
      </c>
      <c r="L7" s="114" t="s">
        <v>215</v>
      </c>
      <c r="M7" s="112" t="s">
        <v>213</v>
      </c>
      <c r="N7" s="280" t="s">
        <v>142</v>
      </c>
      <c r="O7" s="113" t="s">
        <v>143</v>
      </c>
      <c r="P7" s="114" t="s">
        <v>100</v>
      </c>
    </row>
    <row r="8" spans="1:16" s="11" customFormat="1" ht="18.899999999999999" customHeight="1" x14ac:dyDescent="0.25">
      <c r="A8" s="678">
        <v>1</v>
      </c>
      <c r="B8" s="459"/>
      <c r="C8" s="103"/>
      <c r="D8" s="104"/>
      <c r="E8" s="104"/>
      <c r="F8" s="117"/>
      <c r="G8" s="669"/>
      <c r="H8" s="456"/>
      <c r="I8" s="291"/>
      <c r="J8" s="104"/>
      <c r="K8" s="104"/>
      <c r="L8" s="105"/>
      <c r="M8" s="104"/>
      <c r="N8" s="105"/>
      <c r="O8" s="454">
        <f t="shared" ref="O8:O26" si="0">SUM(F8,L8)</f>
        <v>0</v>
      </c>
      <c r="P8" s="105"/>
    </row>
    <row r="9" spans="1:16" s="11" customFormat="1" ht="18.899999999999999" customHeight="1" x14ac:dyDescent="0.25">
      <c r="A9" s="679">
        <v>2</v>
      </c>
      <c r="B9" s="459"/>
      <c r="C9" s="103"/>
      <c r="D9" s="104"/>
      <c r="E9" s="104"/>
      <c r="F9" s="117"/>
      <c r="G9" s="669"/>
      <c r="H9" s="456"/>
      <c r="I9" s="291"/>
      <c r="J9" s="104"/>
      <c r="K9" s="104"/>
      <c r="L9" s="117"/>
      <c r="M9" s="104"/>
      <c r="N9" s="105"/>
      <c r="O9" s="454">
        <f t="shared" si="0"/>
        <v>0</v>
      </c>
      <c r="P9" s="105"/>
    </row>
    <row r="10" spans="1:16" s="11" customFormat="1" ht="18.899999999999999" customHeight="1" x14ac:dyDescent="0.25">
      <c r="A10" s="679">
        <v>3</v>
      </c>
      <c r="B10" s="459"/>
      <c r="C10" s="103"/>
      <c r="D10" s="104"/>
      <c r="E10" s="104"/>
      <c r="F10" s="117"/>
      <c r="G10" s="669"/>
      <c r="H10" s="456"/>
      <c r="I10" s="291"/>
      <c r="J10" s="104"/>
      <c r="K10" s="104"/>
      <c r="L10" s="117"/>
      <c r="M10" s="104"/>
      <c r="N10" s="105"/>
      <c r="O10" s="454">
        <f t="shared" si="0"/>
        <v>0</v>
      </c>
      <c r="P10" s="105"/>
    </row>
    <row r="11" spans="1:16" s="11" customFormat="1" ht="18.899999999999999" customHeight="1" x14ac:dyDescent="0.25">
      <c r="A11" s="679">
        <v>4</v>
      </c>
      <c r="B11" s="459"/>
      <c r="C11" s="103"/>
      <c r="D11" s="104"/>
      <c r="E11" s="693"/>
      <c r="F11" s="105"/>
      <c r="G11" s="669"/>
      <c r="H11" s="459"/>
      <c r="I11" s="103"/>
      <c r="J11" s="104"/>
      <c r="K11" s="693"/>
      <c r="L11" s="105"/>
      <c r="M11" s="104"/>
      <c r="N11" s="105"/>
      <c r="O11" s="454">
        <f t="shared" si="0"/>
        <v>0</v>
      </c>
      <c r="P11" s="105"/>
    </row>
    <row r="12" spans="1:16" s="11" customFormat="1" ht="18.899999999999999" customHeight="1" x14ac:dyDescent="0.25">
      <c r="A12" s="679">
        <v>5</v>
      </c>
      <c r="B12" s="459"/>
      <c r="C12" s="103"/>
      <c r="D12" s="104"/>
      <c r="E12" s="104"/>
      <c r="F12" s="117"/>
      <c r="G12" s="669"/>
      <c r="H12" s="456"/>
      <c r="I12" s="291"/>
      <c r="J12" s="104"/>
      <c r="K12" s="104"/>
      <c r="L12" s="117"/>
      <c r="M12" s="104"/>
      <c r="N12" s="105"/>
      <c r="O12" s="454">
        <f t="shared" si="0"/>
        <v>0</v>
      </c>
      <c r="P12" s="105"/>
    </row>
    <row r="13" spans="1:16" s="11" customFormat="1" ht="18.899999999999999" customHeight="1" x14ac:dyDescent="0.25">
      <c r="A13" s="679">
        <v>6</v>
      </c>
      <c r="B13" s="459"/>
      <c r="C13" s="103"/>
      <c r="D13" s="104"/>
      <c r="E13" s="693"/>
      <c r="F13" s="105"/>
      <c r="G13" s="669"/>
      <c r="H13" s="459"/>
      <c r="I13" s="103"/>
      <c r="J13" s="104"/>
      <c r="K13" s="693"/>
      <c r="L13" s="105"/>
      <c r="M13" s="104"/>
      <c r="N13" s="105"/>
      <c r="O13" s="454">
        <f t="shared" si="0"/>
        <v>0</v>
      </c>
      <c r="P13" s="105"/>
    </row>
    <row r="14" spans="1:16" s="11" customFormat="1" ht="18.899999999999999" customHeight="1" x14ac:dyDescent="0.25">
      <c r="A14" s="679">
        <v>7</v>
      </c>
      <c r="B14" s="459"/>
      <c r="C14" s="103"/>
      <c r="D14" s="104"/>
      <c r="E14" s="693"/>
      <c r="F14" s="105"/>
      <c r="G14" s="669"/>
      <c r="H14" s="459"/>
      <c r="I14" s="103"/>
      <c r="J14" s="104"/>
      <c r="K14" s="693"/>
      <c r="L14" s="105"/>
      <c r="M14" s="104"/>
      <c r="N14" s="105"/>
      <c r="O14" s="454">
        <f t="shared" si="0"/>
        <v>0</v>
      </c>
      <c r="P14" s="105"/>
    </row>
    <row r="15" spans="1:16" s="11" customFormat="1" ht="18.899999999999999" customHeight="1" x14ac:dyDescent="0.25">
      <c r="A15" s="679">
        <v>8</v>
      </c>
      <c r="B15" s="459"/>
      <c r="C15" s="103"/>
      <c r="D15" s="104"/>
      <c r="E15" s="693"/>
      <c r="F15" s="105"/>
      <c r="G15" s="669"/>
      <c r="H15" s="459"/>
      <c r="I15" s="103"/>
      <c r="J15" s="104"/>
      <c r="K15" s="693"/>
      <c r="L15" s="105"/>
      <c r="M15" s="104"/>
      <c r="N15" s="105"/>
      <c r="O15" s="454">
        <f t="shared" si="0"/>
        <v>0</v>
      </c>
      <c r="P15" s="105"/>
    </row>
    <row r="16" spans="1:16" s="11" customFormat="1" ht="18.899999999999999" customHeight="1" x14ac:dyDescent="0.25">
      <c r="A16" s="679">
        <v>9</v>
      </c>
      <c r="B16" s="459"/>
      <c r="C16" s="103"/>
      <c r="D16" s="104"/>
      <c r="E16" s="693"/>
      <c r="F16" s="105"/>
      <c r="G16" s="669"/>
      <c r="H16" s="459"/>
      <c r="I16" s="103"/>
      <c r="J16" s="104"/>
      <c r="K16" s="693"/>
      <c r="L16" s="105"/>
      <c r="M16" s="104"/>
      <c r="N16" s="292"/>
      <c r="O16" s="454">
        <f t="shared" si="0"/>
        <v>0</v>
      </c>
      <c r="P16" s="105"/>
    </row>
    <row r="17" spans="1:16" s="11" customFormat="1" ht="18.899999999999999" customHeight="1" x14ac:dyDescent="0.25">
      <c r="A17" s="679">
        <v>10</v>
      </c>
      <c r="B17" s="459"/>
      <c r="C17" s="103"/>
      <c r="D17" s="104"/>
      <c r="E17" s="693"/>
      <c r="F17" s="105"/>
      <c r="G17" s="669"/>
      <c r="H17" s="459"/>
      <c r="I17" s="103"/>
      <c r="J17" s="104"/>
      <c r="K17" s="693"/>
      <c r="L17" s="105"/>
      <c r="M17" s="104"/>
      <c r="N17" s="105"/>
      <c r="O17" s="454">
        <f t="shared" si="0"/>
        <v>0</v>
      </c>
      <c r="P17" s="105"/>
    </row>
    <row r="18" spans="1:16" s="11" customFormat="1" ht="18.899999999999999" customHeight="1" x14ac:dyDescent="0.25">
      <c r="A18" s="679">
        <v>11</v>
      </c>
      <c r="B18" s="459"/>
      <c r="C18" s="103"/>
      <c r="D18" s="104"/>
      <c r="E18" s="693"/>
      <c r="F18" s="105"/>
      <c r="G18" s="669"/>
      <c r="H18" s="459"/>
      <c r="I18" s="103"/>
      <c r="J18" s="104"/>
      <c r="K18" s="694"/>
      <c r="L18" s="105"/>
      <c r="M18" s="104"/>
      <c r="N18" s="105"/>
      <c r="O18" s="454">
        <f t="shared" si="0"/>
        <v>0</v>
      </c>
      <c r="P18" s="105"/>
    </row>
    <row r="19" spans="1:16" s="11" customFormat="1" ht="18.899999999999999" customHeight="1" x14ac:dyDescent="0.25">
      <c r="A19" s="679">
        <v>12</v>
      </c>
      <c r="B19" s="459"/>
      <c r="C19" s="103"/>
      <c r="D19" s="104"/>
      <c r="E19" s="693"/>
      <c r="F19" s="105"/>
      <c r="G19" s="669"/>
      <c r="H19" s="459"/>
      <c r="I19" s="103"/>
      <c r="J19" s="104"/>
      <c r="K19" s="693"/>
      <c r="L19" s="105"/>
      <c r="M19" s="104"/>
      <c r="N19" s="105"/>
      <c r="O19" s="454">
        <f t="shared" si="0"/>
        <v>0</v>
      </c>
      <c r="P19" s="105"/>
    </row>
    <row r="20" spans="1:16" s="11" customFormat="1" ht="18.899999999999999" customHeight="1" x14ac:dyDescent="0.25">
      <c r="A20" s="679">
        <v>13</v>
      </c>
      <c r="B20" s="459"/>
      <c r="C20" s="103"/>
      <c r="D20" s="104"/>
      <c r="E20" s="693"/>
      <c r="F20" s="105"/>
      <c r="G20" s="669"/>
      <c r="H20" s="459"/>
      <c r="I20" s="103"/>
      <c r="J20" s="104"/>
      <c r="K20" s="693"/>
      <c r="L20" s="105"/>
      <c r="M20" s="104"/>
      <c r="N20" s="105"/>
      <c r="O20" s="454">
        <f t="shared" si="0"/>
        <v>0</v>
      </c>
      <c r="P20" s="105"/>
    </row>
    <row r="21" spans="1:16" s="11" customFormat="1" ht="18.899999999999999" customHeight="1" x14ac:dyDescent="0.25">
      <c r="A21" s="679">
        <v>14</v>
      </c>
      <c r="B21" s="459"/>
      <c r="C21" s="103"/>
      <c r="D21" s="104"/>
      <c r="E21" s="693"/>
      <c r="F21" s="105"/>
      <c r="G21" s="669"/>
      <c r="H21" s="459"/>
      <c r="I21" s="103"/>
      <c r="J21" s="104"/>
      <c r="K21" s="695"/>
      <c r="L21" s="105"/>
      <c r="M21" s="104"/>
      <c r="N21" s="105"/>
      <c r="O21" s="454">
        <f t="shared" si="0"/>
        <v>0</v>
      </c>
      <c r="P21" s="105"/>
    </row>
    <row r="22" spans="1:16" s="11" customFormat="1" ht="18.899999999999999" customHeight="1" x14ac:dyDescent="0.25">
      <c r="A22" s="679">
        <v>15</v>
      </c>
      <c r="B22" s="459"/>
      <c r="C22" s="103"/>
      <c r="D22" s="104"/>
      <c r="E22" s="693"/>
      <c r="F22" s="105"/>
      <c r="G22" s="669"/>
      <c r="H22" s="459"/>
      <c r="I22" s="103"/>
      <c r="J22" s="104"/>
      <c r="K22" s="693"/>
      <c r="L22" s="105"/>
      <c r="M22" s="104"/>
      <c r="N22" s="105"/>
      <c r="O22" s="454">
        <f t="shared" si="0"/>
        <v>0</v>
      </c>
      <c r="P22" s="105"/>
    </row>
    <row r="23" spans="1:16" s="11" customFormat="1" ht="18.899999999999999" customHeight="1" x14ac:dyDescent="0.25">
      <c r="A23" s="458">
        <v>16</v>
      </c>
      <c r="B23" s="459"/>
      <c r="C23" s="103"/>
      <c r="D23" s="104"/>
      <c r="E23" s="693"/>
      <c r="F23" s="105"/>
      <c r="G23" s="669"/>
      <c r="H23" s="459"/>
      <c r="I23" s="103"/>
      <c r="J23" s="104"/>
      <c r="K23" s="693"/>
      <c r="L23" s="105"/>
      <c r="M23" s="104"/>
      <c r="N23" s="105"/>
      <c r="O23" s="454">
        <f t="shared" si="0"/>
        <v>0</v>
      </c>
      <c r="P23" s="105"/>
    </row>
    <row r="24" spans="1:16" s="35" customFormat="1" ht="18.899999999999999" customHeight="1" x14ac:dyDescent="0.2">
      <c r="A24" s="458">
        <v>17</v>
      </c>
      <c r="B24" s="459"/>
      <c r="C24" s="103"/>
      <c r="D24" s="104"/>
      <c r="E24" s="693"/>
      <c r="F24" s="105"/>
      <c r="G24" s="669"/>
      <c r="H24" s="459"/>
      <c r="I24" s="103"/>
      <c r="J24" s="104"/>
      <c r="K24" s="693"/>
      <c r="L24" s="105"/>
      <c r="M24" s="104"/>
      <c r="N24" s="105"/>
      <c r="O24" s="454">
        <f t="shared" si="0"/>
        <v>0</v>
      </c>
      <c r="P24" s="105"/>
    </row>
    <row r="25" spans="1:16" s="35" customFormat="1" ht="18.899999999999999" customHeight="1" x14ac:dyDescent="0.2">
      <c r="A25" s="458">
        <v>18</v>
      </c>
      <c r="B25" s="459"/>
      <c r="C25" s="103"/>
      <c r="D25" s="104"/>
      <c r="E25" s="693"/>
      <c r="F25" s="105"/>
      <c r="G25" s="669"/>
      <c r="H25" s="459"/>
      <c r="I25" s="103"/>
      <c r="J25" s="104"/>
      <c r="K25" s="693"/>
      <c r="L25" s="105"/>
      <c r="M25" s="104"/>
      <c r="N25" s="105"/>
      <c r="O25" s="454">
        <f t="shared" si="0"/>
        <v>0</v>
      </c>
      <c r="P25" s="105"/>
    </row>
    <row r="26" spans="1:16" s="35" customFormat="1" ht="18.899999999999999" customHeight="1" x14ac:dyDescent="0.2">
      <c r="A26" s="458">
        <v>19</v>
      </c>
      <c r="B26" s="459"/>
      <c r="C26" s="103"/>
      <c r="D26" s="104"/>
      <c r="E26" s="693"/>
      <c r="F26" s="105"/>
      <c r="G26" s="669"/>
      <c r="H26" s="459"/>
      <c r="I26" s="103"/>
      <c r="J26" s="104"/>
      <c r="K26" s="693"/>
      <c r="L26" s="105"/>
      <c r="M26" s="104"/>
      <c r="N26" s="105"/>
      <c r="O26" s="454">
        <f t="shared" si="0"/>
        <v>0</v>
      </c>
      <c r="P26" s="105"/>
    </row>
    <row r="27" spans="1:16" s="35" customFormat="1" ht="18.899999999999999" customHeight="1" x14ac:dyDescent="0.2">
      <c r="A27" s="458">
        <v>20</v>
      </c>
      <c r="B27" s="459"/>
      <c r="C27" s="103"/>
      <c r="D27" s="104"/>
      <c r="E27" s="104"/>
      <c r="F27" s="117"/>
      <c r="G27" s="669"/>
      <c r="H27" s="456"/>
      <c r="I27" s="291"/>
      <c r="J27" s="104"/>
      <c r="K27" s="104"/>
      <c r="L27" s="117"/>
      <c r="M27" s="104"/>
      <c r="N27" s="105"/>
      <c r="O27" s="454"/>
      <c r="P27" s="105"/>
    </row>
    <row r="28" spans="1:16" s="35" customFormat="1" ht="18.899999999999999" customHeight="1" thickBot="1" x14ac:dyDescent="0.25">
      <c r="A28" s="458">
        <v>21</v>
      </c>
      <c r="B28" s="459"/>
      <c r="C28" s="103"/>
      <c r="D28" s="104"/>
      <c r="E28" s="104"/>
      <c r="F28" s="117"/>
      <c r="G28" s="669"/>
      <c r="H28" s="456"/>
      <c r="I28" s="291"/>
      <c r="J28" s="104"/>
      <c r="K28" s="104"/>
      <c r="L28" s="117"/>
      <c r="M28" s="104"/>
      <c r="N28" s="105"/>
      <c r="O28" s="454"/>
      <c r="P28" s="105"/>
    </row>
    <row r="29" spans="1:16" s="35" customFormat="1" ht="18.899999999999999" customHeight="1" x14ac:dyDescent="0.2">
      <c r="A29" s="678">
        <v>22</v>
      </c>
      <c r="B29" s="459"/>
      <c r="C29" s="103"/>
      <c r="D29" s="104"/>
      <c r="E29" s="104"/>
      <c r="F29" s="117"/>
      <c r="G29" s="669"/>
      <c r="H29" s="456"/>
      <c r="I29" s="291"/>
      <c r="J29" s="104"/>
      <c r="K29" s="104"/>
      <c r="L29" s="117"/>
      <c r="M29" s="104"/>
      <c r="N29" s="105"/>
      <c r="O29" s="454"/>
      <c r="P29" s="105"/>
    </row>
    <row r="30" spans="1:16" s="35" customFormat="1" ht="18.899999999999999" customHeight="1" x14ac:dyDescent="0.2">
      <c r="A30" s="679">
        <v>23</v>
      </c>
      <c r="B30" s="459"/>
      <c r="C30" s="103"/>
      <c r="D30" s="104"/>
      <c r="E30" s="104"/>
      <c r="F30" s="117"/>
      <c r="G30" s="669"/>
      <c r="H30" s="456"/>
      <c r="I30" s="291"/>
      <c r="J30" s="104"/>
      <c r="K30" s="104"/>
      <c r="L30" s="117"/>
      <c r="M30" s="104"/>
      <c r="N30" s="105"/>
      <c r="O30" s="454"/>
      <c r="P30" s="105"/>
    </row>
    <row r="31" spans="1:16" s="35" customFormat="1" ht="18.899999999999999" customHeight="1" x14ac:dyDescent="0.2">
      <c r="A31" s="679">
        <v>24</v>
      </c>
      <c r="B31" s="459"/>
      <c r="C31" s="103"/>
      <c r="D31" s="104"/>
      <c r="E31" s="104"/>
      <c r="F31" s="117"/>
      <c r="G31" s="669"/>
      <c r="H31" s="456"/>
      <c r="I31" s="291"/>
      <c r="J31" s="104"/>
      <c r="K31" s="104"/>
      <c r="L31" s="117"/>
      <c r="M31" s="104"/>
      <c r="N31" s="105"/>
      <c r="O31" s="454"/>
      <c r="P31" s="105"/>
    </row>
    <row r="32" spans="1:16" ht="18.899999999999999" customHeight="1" thickBot="1" x14ac:dyDescent="0.3">
      <c r="A32" s="679">
        <v>25</v>
      </c>
      <c r="B32" s="459"/>
      <c r="C32" s="103"/>
      <c r="D32" s="104"/>
      <c r="E32" s="104"/>
      <c r="F32" s="117"/>
      <c r="G32" s="669"/>
      <c r="H32" s="456"/>
      <c r="I32" s="291"/>
      <c r="J32" s="104"/>
      <c r="K32" s="104"/>
      <c r="L32" s="117"/>
      <c r="M32" s="104"/>
      <c r="N32" s="105"/>
      <c r="O32" s="454"/>
      <c r="P32" s="105"/>
    </row>
    <row r="33" spans="1:16" ht="18.899999999999999" customHeight="1" x14ac:dyDescent="0.25">
      <c r="A33" s="678">
        <v>26</v>
      </c>
      <c r="B33" s="459"/>
      <c r="C33" s="103"/>
      <c r="D33" s="104"/>
      <c r="E33" s="104"/>
      <c r="F33" s="117"/>
      <c r="G33" s="669"/>
      <c r="H33" s="456"/>
      <c r="I33" s="291"/>
      <c r="J33" s="104"/>
      <c r="K33" s="104"/>
      <c r="L33" s="117"/>
      <c r="M33" s="104"/>
      <c r="N33" s="105"/>
      <c r="O33" s="454"/>
      <c r="P33" s="105"/>
    </row>
    <row r="34" spans="1:16" ht="18.899999999999999" customHeight="1" x14ac:dyDescent="0.25">
      <c r="A34" s="679">
        <v>27</v>
      </c>
      <c r="B34" s="459"/>
      <c r="C34" s="103"/>
      <c r="D34" s="104"/>
      <c r="E34" s="104"/>
      <c r="F34" s="117"/>
      <c r="G34" s="669"/>
      <c r="H34" s="456"/>
      <c r="I34" s="291"/>
      <c r="J34" s="104"/>
      <c r="K34" s="104"/>
      <c r="L34" s="117"/>
      <c r="M34" s="104"/>
      <c r="N34" s="105"/>
      <c r="O34" s="454"/>
      <c r="P34" s="105"/>
    </row>
    <row r="35" spans="1:16" ht="18.899999999999999" customHeight="1" x14ac:dyDescent="0.25">
      <c r="A35" s="679">
        <v>28</v>
      </c>
      <c r="B35" s="459"/>
      <c r="C35" s="103"/>
      <c r="D35" s="104"/>
      <c r="E35" s="104"/>
      <c r="F35" s="117"/>
      <c r="G35" s="669"/>
      <c r="H35" s="456"/>
      <c r="I35" s="291"/>
      <c r="J35" s="104"/>
      <c r="K35" s="104"/>
      <c r="L35" s="117"/>
      <c r="M35" s="104"/>
      <c r="N35" s="105"/>
      <c r="O35" s="454"/>
      <c r="P35" s="105"/>
    </row>
    <row r="36" spans="1:16" ht="18.899999999999999" customHeight="1" x14ac:dyDescent="0.25">
      <c r="A36" s="679">
        <v>29</v>
      </c>
      <c r="B36" s="459"/>
      <c r="C36" s="103"/>
      <c r="D36" s="104"/>
      <c r="E36" s="104"/>
      <c r="F36" s="117"/>
      <c r="G36" s="669"/>
      <c r="H36" s="456"/>
      <c r="I36" s="291"/>
      <c r="J36" s="104"/>
      <c r="K36" s="104"/>
      <c r="L36" s="117"/>
      <c r="M36" s="104"/>
      <c r="N36" s="105"/>
      <c r="O36" s="454"/>
      <c r="P36" s="105"/>
    </row>
    <row r="37" spans="1:16" ht="18.899999999999999" customHeight="1" x14ac:dyDescent="0.25">
      <c r="A37" s="679">
        <v>30</v>
      </c>
      <c r="B37" s="459"/>
      <c r="C37" s="103"/>
      <c r="D37" s="104"/>
      <c r="E37" s="104"/>
      <c r="F37" s="117"/>
      <c r="G37" s="669"/>
      <c r="H37" s="456"/>
      <c r="I37" s="291"/>
      <c r="J37" s="104"/>
      <c r="K37" s="104"/>
      <c r="L37" s="117"/>
      <c r="M37" s="104"/>
      <c r="N37" s="105"/>
      <c r="O37" s="454"/>
      <c r="P37" s="105"/>
    </row>
    <row r="38" spans="1:16" ht="18.899999999999999" customHeight="1" x14ac:dyDescent="0.25">
      <c r="A38" s="679">
        <v>31</v>
      </c>
      <c r="B38" s="459"/>
      <c r="C38" s="103"/>
      <c r="D38" s="104"/>
      <c r="E38" s="104"/>
      <c r="F38" s="117"/>
      <c r="G38" s="669"/>
      <c r="H38" s="456"/>
      <c r="I38" s="291"/>
      <c r="J38" s="104"/>
      <c r="K38" s="104"/>
      <c r="L38" s="117"/>
      <c r="M38" s="104"/>
      <c r="N38" s="105"/>
      <c r="O38" s="454"/>
      <c r="P38" s="105"/>
    </row>
    <row r="39" spans="1:16" ht="18.899999999999999" customHeight="1" x14ac:dyDescent="0.25">
      <c r="A39" s="679">
        <v>32</v>
      </c>
      <c r="B39" s="459"/>
      <c r="C39" s="103"/>
      <c r="D39" s="104"/>
      <c r="E39" s="104"/>
      <c r="F39" s="117"/>
      <c r="G39" s="669"/>
      <c r="H39" s="456"/>
      <c r="I39" s="291"/>
      <c r="J39" s="104"/>
      <c r="K39" s="104"/>
      <c r="L39" s="117"/>
      <c r="M39" s="104"/>
      <c r="N39" s="105"/>
      <c r="O39" s="454"/>
      <c r="P39" s="105"/>
    </row>
    <row r="40" spans="1:16" ht="18.899999999999999" customHeight="1" x14ac:dyDescent="0.25">
      <c r="A40" s="458"/>
      <c r="B40" s="459"/>
      <c r="C40" s="103"/>
      <c r="D40" s="104"/>
      <c r="E40" s="104"/>
      <c r="F40" s="117"/>
      <c r="G40" s="669"/>
      <c r="H40" s="456"/>
      <c r="I40" s="291"/>
      <c r="J40" s="104"/>
      <c r="K40" s="104"/>
      <c r="L40" s="117"/>
      <c r="M40" s="104"/>
      <c r="N40" s="105"/>
      <c r="O40" s="454"/>
      <c r="P40" s="105"/>
    </row>
    <row r="41" spans="1:16" ht="18.899999999999999" customHeight="1" x14ac:dyDescent="0.25">
      <c r="A41" s="458"/>
      <c r="B41" s="459"/>
      <c r="C41" s="103"/>
      <c r="D41" s="104"/>
      <c r="E41" s="104"/>
      <c r="F41" s="117"/>
      <c r="G41" s="669"/>
      <c r="H41" s="456"/>
      <c r="I41" s="291"/>
      <c r="J41" s="104"/>
      <c r="K41" s="104"/>
      <c r="L41" s="117"/>
      <c r="M41" s="104"/>
      <c r="N41" s="105"/>
      <c r="O41" s="454"/>
      <c r="P41" s="105"/>
    </row>
    <row r="42" spans="1:16" ht="18.899999999999999" customHeight="1" x14ac:dyDescent="0.25">
      <c r="A42" s="458"/>
      <c r="B42" s="459"/>
      <c r="C42" s="103"/>
      <c r="D42" s="104"/>
      <c r="E42" s="104"/>
      <c r="F42" s="117"/>
      <c r="G42" s="669"/>
      <c r="H42" s="456"/>
      <c r="I42" s="291"/>
      <c r="J42" s="104"/>
      <c r="K42" s="104"/>
      <c r="L42" s="117"/>
      <c r="M42" s="104"/>
      <c r="N42" s="105"/>
      <c r="O42" s="454"/>
      <c r="P42" s="105"/>
    </row>
    <row r="43" spans="1:16" ht="18.899999999999999" customHeight="1" x14ac:dyDescent="0.25">
      <c r="A43" s="458"/>
      <c r="B43" s="459"/>
      <c r="C43" s="103"/>
      <c r="D43" s="104"/>
      <c r="E43" s="104"/>
      <c r="F43" s="117"/>
      <c r="G43" s="669"/>
      <c r="H43" s="456"/>
      <c r="I43" s="291"/>
      <c r="J43" s="104"/>
      <c r="K43" s="104"/>
      <c r="L43" s="117"/>
      <c r="M43" s="104"/>
      <c r="N43" s="105"/>
      <c r="O43" s="454"/>
      <c r="P43" s="105"/>
    </row>
    <row r="44" spans="1:16" ht="18.899999999999999" customHeight="1" x14ac:dyDescent="0.25">
      <c r="A44" s="458"/>
      <c r="B44" s="459"/>
      <c r="C44" s="103"/>
      <c r="D44" s="104"/>
      <c r="E44" s="104"/>
      <c r="F44" s="117"/>
      <c r="G44" s="669"/>
      <c r="H44" s="456"/>
      <c r="I44" s="291"/>
      <c r="J44" s="104"/>
      <c r="K44" s="104"/>
      <c r="L44" s="117"/>
      <c r="M44" s="104"/>
      <c r="N44" s="105"/>
      <c r="O44" s="454"/>
      <c r="P44" s="105"/>
    </row>
    <row r="45" spans="1:16" ht="18.899999999999999" customHeight="1" x14ac:dyDescent="0.25">
      <c r="A45" s="458"/>
      <c r="B45" s="459"/>
      <c r="C45" s="103"/>
      <c r="D45" s="104"/>
      <c r="E45" s="104"/>
      <c r="F45" s="117"/>
      <c r="G45" s="669"/>
      <c r="H45" s="456"/>
      <c r="I45" s="291"/>
      <c r="J45" s="104"/>
      <c r="K45" s="104"/>
      <c r="L45" s="117"/>
      <c r="M45" s="104"/>
      <c r="N45" s="105"/>
      <c r="O45" s="454"/>
      <c r="P45" s="105"/>
    </row>
    <row r="46" spans="1:16" ht="18.899999999999999" customHeight="1" x14ac:dyDescent="0.25">
      <c r="A46" s="458"/>
      <c r="B46" s="459"/>
      <c r="C46" s="103"/>
      <c r="D46" s="104"/>
      <c r="E46" s="104"/>
      <c r="F46" s="117"/>
      <c r="G46" s="669"/>
      <c r="H46" s="456"/>
      <c r="I46" s="291"/>
      <c r="J46" s="104"/>
      <c r="K46" s="104"/>
      <c r="L46" s="117"/>
      <c r="M46" s="104"/>
      <c r="N46" s="105"/>
      <c r="O46" s="454"/>
      <c r="P46" s="105"/>
    </row>
    <row r="47" spans="1:16" ht="18.899999999999999" customHeight="1" x14ac:dyDescent="0.25">
      <c r="A47" s="458"/>
      <c r="B47" s="459"/>
      <c r="C47" s="103"/>
      <c r="D47" s="104"/>
      <c r="E47" s="104"/>
      <c r="F47" s="117"/>
      <c r="G47" s="669"/>
      <c r="H47" s="456"/>
      <c r="I47" s="291"/>
      <c r="J47" s="104"/>
      <c r="K47" s="104"/>
      <c r="L47" s="117"/>
      <c r="M47" s="104"/>
      <c r="N47" s="105"/>
      <c r="O47" s="454"/>
      <c r="P47" s="105"/>
    </row>
    <row r="48" spans="1:16" ht="18.899999999999999" customHeight="1" x14ac:dyDescent="0.25">
      <c r="A48" s="458"/>
      <c r="B48" s="459"/>
      <c r="C48" s="103"/>
      <c r="D48" s="104"/>
      <c r="E48" s="104"/>
      <c r="F48" s="117"/>
      <c r="G48" s="669"/>
      <c r="H48" s="456"/>
      <c r="I48" s="291"/>
      <c r="J48" s="104"/>
      <c r="K48" s="104"/>
      <c r="L48" s="117"/>
      <c r="M48" s="104"/>
      <c r="N48" s="105"/>
      <c r="O48" s="454"/>
      <c r="P48" s="105"/>
    </row>
    <row r="49" spans="1:16" ht="18.899999999999999" customHeight="1" x14ac:dyDescent="0.25">
      <c r="A49" s="458"/>
      <c r="B49" s="459"/>
      <c r="C49" s="103"/>
      <c r="D49" s="104"/>
      <c r="E49" s="104"/>
      <c r="F49" s="117"/>
      <c r="G49" s="669"/>
      <c r="H49" s="456"/>
      <c r="I49" s="291"/>
      <c r="J49" s="104"/>
      <c r="K49" s="104"/>
      <c r="L49" s="117"/>
      <c r="M49" s="104"/>
      <c r="N49" s="105"/>
      <c r="O49" s="454"/>
      <c r="P49" s="105"/>
    </row>
    <row r="50" spans="1:16" ht="18.899999999999999" customHeight="1" x14ac:dyDescent="0.25">
      <c r="A50" s="458"/>
      <c r="B50" s="459"/>
      <c r="C50" s="103"/>
      <c r="D50" s="104"/>
      <c r="E50" s="104"/>
      <c r="F50" s="117"/>
      <c r="G50" s="669"/>
      <c r="H50" s="456"/>
      <c r="I50" s="291"/>
      <c r="J50" s="104"/>
      <c r="K50" s="104"/>
      <c r="L50" s="117"/>
      <c r="M50" s="104"/>
      <c r="N50" s="105"/>
      <c r="O50" s="454"/>
      <c r="P50" s="105"/>
    </row>
    <row r="51" spans="1:16" ht="18.899999999999999" customHeight="1" x14ac:dyDescent="0.25">
      <c r="A51" s="458"/>
      <c r="B51" s="459"/>
      <c r="C51" s="103"/>
      <c r="D51" s="104"/>
      <c r="E51" s="104"/>
      <c r="F51" s="117"/>
      <c r="G51" s="669"/>
      <c r="H51" s="456"/>
      <c r="I51" s="291"/>
      <c r="J51" s="104"/>
      <c r="K51" s="104"/>
      <c r="L51" s="117"/>
      <c r="M51" s="104"/>
      <c r="N51" s="105"/>
      <c r="O51" s="454"/>
      <c r="P51" s="105"/>
    </row>
    <row r="52" spans="1:16" ht="18.899999999999999" customHeight="1" x14ac:dyDescent="0.25">
      <c r="A52" s="458"/>
      <c r="B52" s="459"/>
      <c r="C52" s="103"/>
      <c r="D52" s="104"/>
      <c r="E52" s="104"/>
      <c r="F52" s="117"/>
      <c r="G52" s="669"/>
      <c r="H52" s="456"/>
      <c r="I52" s="291"/>
      <c r="J52" s="104"/>
      <c r="K52" s="104"/>
      <c r="L52" s="117"/>
      <c r="M52" s="104"/>
      <c r="N52" s="105"/>
      <c r="O52" s="454"/>
      <c r="P52" s="105"/>
    </row>
    <row r="53" spans="1:16" ht="18.899999999999999" customHeight="1" x14ac:dyDescent="0.25">
      <c r="A53" s="458"/>
      <c r="B53" s="459"/>
      <c r="C53" s="103"/>
      <c r="D53" s="104"/>
      <c r="E53" s="104"/>
      <c r="F53" s="117"/>
      <c r="G53" s="669"/>
      <c r="H53" s="456"/>
      <c r="I53" s="291"/>
      <c r="J53" s="104"/>
      <c r="K53" s="104"/>
      <c r="L53" s="117"/>
      <c r="M53" s="104"/>
      <c r="N53" s="105"/>
      <c r="O53" s="454"/>
      <c r="P53" s="105"/>
    </row>
    <row r="54" spans="1:16" ht="18.899999999999999" customHeight="1" x14ac:dyDescent="0.25">
      <c r="A54" s="458"/>
      <c r="B54" s="459"/>
      <c r="C54" s="103"/>
      <c r="D54" s="104"/>
      <c r="E54" s="104"/>
      <c r="F54" s="117"/>
      <c r="G54" s="669"/>
      <c r="H54" s="456"/>
      <c r="I54" s="291"/>
      <c r="J54" s="104"/>
      <c r="K54" s="104"/>
      <c r="L54" s="117"/>
      <c r="M54" s="104"/>
      <c r="N54" s="105"/>
      <c r="O54" s="454"/>
      <c r="P54" s="105"/>
    </row>
    <row r="55" spans="1:16" ht="18.899999999999999" customHeight="1" x14ac:dyDescent="0.25">
      <c r="A55" s="458"/>
      <c r="B55" s="459"/>
      <c r="C55" s="103"/>
      <c r="D55" s="104"/>
      <c r="E55" s="104"/>
      <c r="F55" s="117"/>
      <c r="G55" s="669"/>
      <c r="H55" s="456"/>
      <c r="I55" s="291"/>
      <c r="J55" s="104"/>
      <c r="K55" s="104"/>
      <c r="L55" s="105"/>
      <c r="M55" s="104"/>
      <c r="N55" s="105"/>
      <c r="O55" s="454"/>
      <c r="P55" s="105"/>
    </row>
    <row r="56" spans="1:16" ht="18.899999999999999" customHeight="1" x14ac:dyDescent="0.25">
      <c r="A56" s="458"/>
      <c r="B56" s="459"/>
      <c r="C56" s="103"/>
      <c r="D56" s="104"/>
      <c r="E56" s="693"/>
      <c r="F56" s="105"/>
      <c r="G56" s="669"/>
      <c r="H56" s="459"/>
      <c r="I56" s="103"/>
      <c r="J56" s="104"/>
      <c r="K56" s="693"/>
      <c r="L56" s="105"/>
      <c r="M56" s="104"/>
      <c r="N56" s="105"/>
      <c r="O56" s="454"/>
      <c r="P56" s="105"/>
    </row>
    <row r="57" spans="1:16" ht="18.899999999999999" customHeight="1" x14ac:dyDescent="0.25">
      <c r="A57" s="458"/>
      <c r="B57" s="459"/>
      <c r="C57" s="103"/>
      <c r="D57" s="104"/>
      <c r="E57" s="104"/>
      <c r="F57" s="117"/>
      <c r="G57" s="669"/>
      <c r="H57" s="456"/>
      <c r="I57" s="291"/>
      <c r="J57" s="104"/>
      <c r="K57" s="104"/>
      <c r="L57" s="117"/>
      <c r="M57" s="104"/>
      <c r="N57" s="105"/>
      <c r="O57" s="454"/>
      <c r="P57" s="105"/>
    </row>
    <row r="58" spans="1:16" ht="18.899999999999999" customHeight="1" x14ac:dyDescent="0.25">
      <c r="A58" s="458"/>
      <c r="B58" s="459"/>
      <c r="C58" s="103"/>
      <c r="D58" s="104"/>
      <c r="E58" s="693"/>
      <c r="F58" s="105"/>
      <c r="G58" s="669"/>
      <c r="H58" s="459"/>
      <c r="I58" s="103"/>
      <c r="J58" s="104"/>
      <c r="K58" s="693"/>
      <c r="L58" s="105"/>
      <c r="M58" s="104"/>
      <c r="N58" s="105"/>
      <c r="O58" s="454"/>
      <c r="P58" s="105"/>
    </row>
    <row r="59" spans="1:16" ht="18.899999999999999" customHeight="1" x14ac:dyDescent="0.25">
      <c r="A59" s="458"/>
      <c r="B59" s="459"/>
      <c r="C59" s="103"/>
      <c r="D59" s="104"/>
      <c r="E59" s="693"/>
      <c r="F59" s="105"/>
      <c r="G59" s="669"/>
      <c r="H59" s="459"/>
      <c r="I59" s="103"/>
      <c r="J59" s="104"/>
      <c r="K59" s="693"/>
      <c r="L59" s="105"/>
      <c r="M59" s="104"/>
      <c r="N59" s="105"/>
      <c r="O59" s="454"/>
      <c r="P59" s="105"/>
    </row>
    <row r="60" spans="1:16" ht="18.899999999999999" customHeight="1" x14ac:dyDescent="0.25">
      <c r="A60" s="458"/>
      <c r="B60" s="459"/>
      <c r="C60" s="103"/>
      <c r="D60" s="104"/>
      <c r="E60" s="693"/>
      <c r="F60" s="105"/>
      <c r="G60" s="669"/>
      <c r="H60" s="459"/>
      <c r="I60" s="103"/>
      <c r="J60" s="104"/>
      <c r="K60" s="693"/>
      <c r="L60" s="105"/>
      <c r="M60" s="104"/>
      <c r="N60" s="105"/>
      <c r="O60" s="454"/>
      <c r="P60" s="105"/>
    </row>
    <row r="61" spans="1:16" ht="18.899999999999999" customHeight="1" x14ac:dyDescent="0.25">
      <c r="A61" s="458"/>
      <c r="B61" s="459"/>
      <c r="C61" s="103"/>
      <c r="D61" s="104"/>
      <c r="E61" s="693"/>
      <c r="F61" s="105"/>
      <c r="G61" s="669"/>
      <c r="H61" s="459"/>
      <c r="I61" s="103"/>
      <c r="J61" s="104"/>
      <c r="K61" s="693"/>
      <c r="L61" s="105"/>
      <c r="M61" s="104"/>
      <c r="N61" s="292"/>
      <c r="O61" s="454"/>
      <c r="P61" s="105"/>
    </row>
    <row r="62" spans="1:16" ht="18.899999999999999" customHeight="1" x14ac:dyDescent="0.25">
      <c r="A62" s="458"/>
      <c r="B62" s="459"/>
      <c r="C62" s="103"/>
      <c r="D62" s="104"/>
      <c r="E62" s="693"/>
      <c r="F62" s="105"/>
      <c r="G62" s="669"/>
      <c r="H62" s="459"/>
      <c r="I62" s="103"/>
      <c r="J62" s="104"/>
      <c r="K62" s="693"/>
      <c r="L62" s="105"/>
      <c r="M62" s="104"/>
      <c r="N62" s="105"/>
      <c r="O62" s="454"/>
      <c r="P62" s="105"/>
    </row>
    <row r="63" spans="1:16" ht="18.75" customHeight="1" x14ac:dyDescent="0.25">
      <c r="A63" s="458"/>
      <c r="B63" s="459"/>
      <c r="C63" s="103"/>
      <c r="D63" s="104"/>
      <c r="E63" s="693"/>
      <c r="F63" s="105"/>
      <c r="G63" s="669"/>
      <c r="H63" s="459"/>
      <c r="I63" s="103"/>
      <c r="J63" s="104"/>
      <c r="K63" s="694"/>
      <c r="L63" s="105"/>
      <c r="M63" s="104"/>
      <c r="N63" s="105"/>
      <c r="O63" s="454"/>
      <c r="P63" s="105"/>
    </row>
    <row r="64" spans="1:16" ht="18.899999999999999" customHeight="1" x14ac:dyDescent="0.25">
      <c r="A64" s="458"/>
      <c r="B64" s="459"/>
      <c r="C64" s="103"/>
      <c r="D64" s="104"/>
      <c r="E64" s="693"/>
      <c r="F64" s="105"/>
      <c r="G64" s="669"/>
      <c r="H64" s="459"/>
      <c r="I64" s="103"/>
      <c r="J64" s="104"/>
      <c r="K64" s="693"/>
      <c r="L64" s="105"/>
      <c r="M64" s="104"/>
      <c r="N64" s="105"/>
      <c r="O64" s="454"/>
      <c r="P64" s="105"/>
    </row>
    <row r="65" spans="1:16" ht="18.899999999999999" customHeight="1" x14ac:dyDescent="0.25">
      <c r="A65" s="458"/>
      <c r="B65" s="459"/>
      <c r="C65" s="103"/>
      <c r="D65" s="104"/>
      <c r="E65" s="693"/>
      <c r="F65" s="105"/>
      <c r="G65" s="669"/>
      <c r="H65" s="459"/>
      <c r="I65" s="103"/>
      <c r="J65" s="104"/>
      <c r="K65" s="693"/>
      <c r="L65" s="105"/>
      <c r="M65" s="104"/>
      <c r="N65" s="105"/>
      <c r="O65" s="454"/>
      <c r="P65" s="105"/>
    </row>
    <row r="66" spans="1:16" ht="18.899999999999999" customHeight="1" x14ac:dyDescent="0.25">
      <c r="A66" s="458"/>
      <c r="B66" s="459"/>
      <c r="C66" s="103"/>
      <c r="D66" s="104"/>
      <c r="E66" s="693"/>
      <c r="F66" s="105"/>
      <c r="G66" s="669"/>
      <c r="H66" s="459"/>
      <c r="I66" s="103"/>
      <c r="J66" s="104"/>
      <c r="K66" s="695"/>
      <c r="L66" s="105"/>
      <c r="M66" s="104"/>
      <c r="N66" s="105"/>
      <c r="O66" s="454"/>
      <c r="P66" s="105"/>
    </row>
    <row r="67" spans="1:16" ht="18.899999999999999" customHeight="1" x14ac:dyDescent="0.25">
      <c r="A67" s="458"/>
      <c r="B67" s="459"/>
      <c r="C67" s="103"/>
      <c r="D67" s="104"/>
      <c r="E67" s="693"/>
      <c r="F67" s="105"/>
      <c r="G67" s="669"/>
      <c r="H67" s="459"/>
      <c r="I67" s="103"/>
      <c r="J67" s="104"/>
      <c r="K67" s="693"/>
      <c r="L67" s="105"/>
      <c r="M67" s="104"/>
      <c r="N67" s="105"/>
      <c r="O67" s="454"/>
      <c r="P67" s="105"/>
    </row>
    <row r="68" spans="1:16" ht="19.5" customHeight="1" x14ac:dyDescent="0.25">
      <c r="A68" s="458"/>
      <c r="B68" s="459"/>
      <c r="C68" s="103"/>
      <c r="D68" s="104"/>
      <c r="E68" s="693"/>
      <c r="F68" s="105"/>
      <c r="G68" s="669"/>
      <c r="H68" s="459"/>
      <c r="I68" s="103"/>
      <c r="J68" s="104"/>
      <c r="K68" s="693"/>
      <c r="L68" s="105"/>
      <c r="M68" s="104"/>
      <c r="N68" s="105"/>
      <c r="O68" s="454"/>
      <c r="P68" s="105"/>
    </row>
    <row r="69" spans="1:16" ht="19.5" customHeight="1" x14ac:dyDescent="0.25">
      <c r="A69" s="458"/>
      <c r="B69" s="459"/>
      <c r="C69" s="103"/>
      <c r="D69" s="104"/>
      <c r="E69" s="693"/>
      <c r="F69" s="105"/>
      <c r="G69" s="669"/>
      <c r="H69" s="459"/>
      <c r="I69" s="103"/>
      <c r="J69" s="104"/>
      <c r="K69" s="693"/>
      <c r="L69" s="105"/>
      <c r="M69" s="104"/>
      <c r="N69" s="105"/>
      <c r="O69" s="454"/>
      <c r="P69" s="105"/>
    </row>
    <row r="70" spans="1:16" ht="19.5" customHeight="1" x14ac:dyDescent="0.25">
      <c r="A70" s="458"/>
      <c r="B70" s="459"/>
      <c r="C70" s="103"/>
      <c r="D70" s="104"/>
      <c r="E70" s="693"/>
      <c r="F70" s="105"/>
      <c r="G70" s="669"/>
      <c r="H70" s="459"/>
      <c r="I70" s="103"/>
      <c r="J70" s="104"/>
      <c r="K70" s="693"/>
      <c r="L70" s="105"/>
      <c r="M70" s="104"/>
      <c r="N70" s="105"/>
      <c r="O70" s="454"/>
      <c r="P70" s="105"/>
    </row>
    <row r="71" spans="1:16" ht="19.5" customHeight="1" x14ac:dyDescent="0.25">
      <c r="A71" s="458"/>
      <c r="B71" s="459"/>
      <c r="C71" s="103"/>
      <c r="D71" s="104"/>
      <c r="E71" s="693"/>
      <c r="F71" s="105"/>
      <c r="G71" s="669"/>
      <c r="H71" s="459"/>
      <c r="I71" s="103"/>
      <c r="J71" s="104"/>
      <c r="K71" s="693"/>
      <c r="L71" s="105"/>
      <c r="M71" s="104"/>
      <c r="N71" s="105"/>
      <c r="O71" s="454"/>
      <c r="P71" s="105"/>
    </row>
    <row r="72" spans="1:16" ht="19.5" customHeight="1" x14ac:dyDescent="0.25">
      <c r="A72" s="458"/>
      <c r="B72" s="459"/>
      <c r="C72" s="103"/>
      <c r="D72" s="104"/>
      <c r="E72" s="104"/>
      <c r="F72" s="117"/>
      <c r="G72" s="669"/>
      <c r="H72" s="456"/>
      <c r="I72" s="291"/>
      <c r="J72" s="104"/>
      <c r="K72" s="104"/>
      <c r="L72" s="105"/>
      <c r="M72" s="104"/>
      <c r="N72" s="105"/>
      <c r="O72" s="454"/>
      <c r="P72" s="105"/>
    </row>
    <row r="73" spans="1:16" ht="19.5" customHeight="1" x14ac:dyDescent="0.25">
      <c r="A73" s="458"/>
      <c r="B73" s="459"/>
      <c r="C73" s="103"/>
      <c r="D73" s="104"/>
      <c r="E73" s="693"/>
      <c r="F73" s="105"/>
      <c r="G73" s="669"/>
      <c r="H73" s="459"/>
      <c r="I73" s="103"/>
      <c r="J73" s="104"/>
      <c r="K73" s="693"/>
      <c r="L73" s="105"/>
      <c r="M73" s="104"/>
      <c r="N73" s="105"/>
      <c r="O73" s="454"/>
      <c r="P73" s="105"/>
    </row>
    <row r="74" spans="1:16" ht="19.5" customHeight="1" x14ac:dyDescent="0.25">
      <c r="A74" s="458"/>
      <c r="B74" s="459"/>
      <c r="C74" s="103"/>
      <c r="D74" s="104"/>
      <c r="E74" s="693"/>
      <c r="F74" s="105"/>
      <c r="G74" s="669"/>
      <c r="H74" s="459"/>
      <c r="I74" s="103"/>
      <c r="J74" s="104"/>
      <c r="K74" s="693"/>
      <c r="L74" s="105"/>
      <c r="M74" s="104"/>
      <c r="N74" s="105"/>
      <c r="O74" s="454"/>
      <c r="P74" s="105"/>
    </row>
    <row r="75" spans="1:16" ht="19.5" customHeight="1" x14ac:dyDescent="0.25">
      <c r="A75" s="458"/>
      <c r="B75" s="459"/>
      <c r="C75" s="103"/>
      <c r="D75" s="104"/>
      <c r="E75" s="693"/>
      <c r="F75" s="105"/>
      <c r="G75" s="669"/>
      <c r="H75" s="459"/>
      <c r="I75" s="103"/>
      <c r="J75" s="104"/>
      <c r="K75" s="693"/>
      <c r="L75" s="105"/>
      <c r="M75" s="104"/>
      <c r="N75" s="105"/>
      <c r="O75" s="454"/>
      <c r="P75" s="105"/>
    </row>
    <row r="76" spans="1:16" ht="19.5" customHeight="1" x14ac:dyDescent="0.25">
      <c r="A76" s="458"/>
      <c r="B76" s="459"/>
      <c r="C76" s="103"/>
      <c r="D76" s="104"/>
      <c r="E76" s="693"/>
      <c r="F76" s="105"/>
      <c r="G76" s="669"/>
      <c r="H76" s="459"/>
      <c r="I76" s="103"/>
      <c r="J76" s="104"/>
      <c r="K76" s="693"/>
      <c r="L76" s="105"/>
      <c r="M76" s="104"/>
      <c r="N76" s="105"/>
      <c r="O76" s="454"/>
      <c r="P76" s="105"/>
    </row>
    <row r="77" spans="1:16" ht="19.5" customHeight="1" x14ac:dyDescent="0.25">
      <c r="A77" s="458"/>
      <c r="B77" s="459"/>
      <c r="C77" s="103"/>
      <c r="D77" s="104"/>
      <c r="E77" s="693"/>
      <c r="F77" s="105"/>
      <c r="G77" s="669"/>
      <c r="H77" s="459"/>
      <c r="I77" s="103"/>
      <c r="J77" s="104"/>
      <c r="K77" s="693"/>
      <c r="L77" s="105"/>
      <c r="M77" s="104"/>
      <c r="N77" s="292"/>
      <c r="O77" s="454"/>
      <c r="P77" s="105"/>
    </row>
    <row r="78" spans="1:16" ht="19.5" customHeight="1" x14ac:dyDescent="0.25">
      <c r="A78" s="458"/>
      <c r="B78" s="459"/>
      <c r="C78" s="103"/>
      <c r="D78" s="104"/>
      <c r="E78" s="693"/>
      <c r="F78" s="105"/>
      <c r="G78" s="669"/>
      <c r="H78" s="459"/>
      <c r="I78" s="103"/>
      <c r="J78" s="104"/>
      <c r="K78" s="693"/>
      <c r="L78" s="105"/>
      <c r="M78" s="104"/>
      <c r="N78" s="105"/>
      <c r="O78" s="454"/>
      <c r="P78" s="105"/>
    </row>
    <row r="79" spans="1:16" ht="19.5" customHeight="1" x14ac:dyDescent="0.25">
      <c r="A79" s="458"/>
      <c r="B79" s="459"/>
      <c r="C79" s="103"/>
      <c r="D79" s="104"/>
      <c r="E79" s="693"/>
      <c r="F79" s="105"/>
      <c r="G79" s="669"/>
      <c r="H79" s="459"/>
      <c r="I79" s="103"/>
      <c r="J79" s="104"/>
      <c r="K79" s="694"/>
      <c r="L79" s="105"/>
      <c r="M79" s="104"/>
      <c r="N79" s="105"/>
      <c r="O79" s="454"/>
      <c r="P79" s="105"/>
    </row>
    <row r="80" spans="1:16" ht="19.5" customHeight="1" x14ac:dyDescent="0.25">
      <c r="A80" s="458"/>
      <c r="B80" s="459"/>
      <c r="C80" s="103"/>
      <c r="D80" s="104"/>
      <c r="E80" s="693"/>
      <c r="F80" s="105"/>
      <c r="G80" s="669"/>
      <c r="H80" s="459"/>
      <c r="I80" s="103"/>
      <c r="J80" s="104"/>
      <c r="K80" s="693"/>
      <c r="L80" s="105"/>
      <c r="M80" s="104"/>
      <c r="N80" s="105"/>
      <c r="O80" s="454"/>
      <c r="P80" s="105"/>
    </row>
    <row r="81" spans="1:16" ht="19.5" customHeight="1" x14ac:dyDescent="0.25">
      <c r="A81" s="458"/>
      <c r="B81" s="459"/>
      <c r="C81" s="103"/>
      <c r="D81" s="104"/>
      <c r="E81" s="693"/>
      <c r="F81" s="105"/>
      <c r="G81" s="669"/>
      <c r="H81" s="459"/>
      <c r="I81" s="103"/>
      <c r="J81" s="104"/>
      <c r="K81" s="693"/>
      <c r="L81" s="105"/>
      <c r="M81" s="104"/>
      <c r="N81" s="105"/>
      <c r="O81" s="454"/>
      <c r="P81" s="105"/>
    </row>
    <row r="82" spans="1:16" ht="19.5" customHeight="1" x14ac:dyDescent="0.25">
      <c r="A82" s="458"/>
      <c r="B82" s="459"/>
      <c r="C82" s="103"/>
      <c r="D82" s="104"/>
      <c r="E82" s="693"/>
      <c r="F82" s="105"/>
      <c r="G82" s="669"/>
      <c r="H82" s="459"/>
      <c r="I82" s="103"/>
      <c r="J82" s="104"/>
      <c r="K82" s="695"/>
      <c r="L82" s="105"/>
      <c r="M82" s="104"/>
      <c r="N82" s="105"/>
      <c r="O82" s="454"/>
      <c r="P82" s="105"/>
    </row>
    <row r="83" spans="1:16" ht="19.5" customHeight="1" x14ac:dyDescent="0.25">
      <c r="A83" s="458"/>
      <c r="B83" s="459"/>
      <c r="C83" s="103"/>
      <c r="D83" s="104"/>
      <c r="E83" s="693"/>
      <c r="F83" s="105"/>
      <c r="G83" s="669"/>
      <c r="H83" s="459"/>
      <c r="I83" s="103"/>
      <c r="J83" s="104"/>
      <c r="K83" s="693"/>
      <c r="L83" s="105"/>
      <c r="M83" s="104"/>
      <c r="N83" s="105"/>
      <c r="O83" s="454"/>
      <c r="P83" s="105"/>
    </row>
    <row r="84" spans="1:16" ht="19.5" customHeight="1" x14ac:dyDescent="0.25">
      <c r="A84" s="458"/>
      <c r="B84" s="459"/>
      <c r="C84" s="103"/>
      <c r="D84" s="104"/>
      <c r="E84" s="693"/>
      <c r="F84" s="105"/>
      <c r="G84" s="669"/>
      <c r="H84" s="459"/>
      <c r="I84" s="103"/>
      <c r="J84" s="104"/>
      <c r="K84" s="693"/>
      <c r="L84" s="105"/>
      <c r="M84" s="104"/>
      <c r="N84" s="105"/>
      <c r="O84" s="454"/>
      <c r="P84" s="105"/>
    </row>
    <row r="85" spans="1:16" ht="19.5" customHeight="1" x14ac:dyDescent="0.25">
      <c r="A85" s="458"/>
      <c r="B85" s="459"/>
      <c r="C85" s="103"/>
      <c r="D85" s="104"/>
      <c r="E85" s="693"/>
      <c r="F85" s="105"/>
      <c r="G85" s="669"/>
      <c r="H85" s="459"/>
      <c r="I85" s="103"/>
      <c r="J85" s="104"/>
      <c r="K85" s="693"/>
      <c r="L85" s="105"/>
      <c r="M85" s="104"/>
      <c r="N85" s="105"/>
      <c r="O85" s="454"/>
      <c r="P85" s="105"/>
    </row>
    <row r="86" spans="1:16" ht="19.5" customHeight="1" x14ac:dyDescent="0.25">
      <c r="A86" s="458"/>
      <c r="B86" s="459"/>
      <c r="C86" s="103"/>
      <c r="D86" s="104"/>
      <c r="E86" s="693"/>
      <c r="F86" s="105"/>
      <c r="G86" s="669"/>
      <c r="H86" s="459"/>
      <c r="I86" s="103"/>
      <c r="J86" s="104"/>
      <c r="K86" s="693"/>
      <c r="L86" s="105"/>
      <c r="M86" s="104"/>
      <c r="N86" s="105"/>
      <c r="O86" s="454"/>
      <c r="P86" s="105"/>
    </row>
    <row r="87" spans="1:16" ht="19.5" customHeight="1" thickBot="1" x14ac:dyDescent="0.3">
      <c r="A87" s="458"/>
      <c r="B87" s="460"/>
      <c r="C87" s="364"/>
      <c r="D87" s="457"/>
      <c r="E87" s="696"/>
      <c r="F87" s="697"/>
      <c r="G87" s="670"/>
      <c r="H87" s="460"/>
      <c r="I87" s="364"/>
      <c r="J87" s="457"/>
      <c r="K87" s="696"/>
      <c r="L87" s="697"/>
      <c r="M87" s="104"/>
      <c r="N87" s="105"/>
      <c r="O87" s="454"/>
      <c r="P87" s="105"/>
    </row>
  </sheetData>
  <mergeCells count="4">
    <mergeCell ref="A5:B5"/>
    <mergeCell ref="B6:F6"/>
    <mergeCell ref="H6:L6"/>
    <mergeCell ref="M6:P6"/>
  </mergeCells>
  <printOptions horizontalCentered="1"/>
  <pageMargins left="0.35" right="0.35" top="0.39" bottom="0.39" header="0" footer="0"/>
  <pageSetup paperSize="9" orientation="landscape" horizontalDpi="200" verticalDpi="200" r:id="rId1"/>
  <headerFooter alignWithMargins="0"/>
  <rowBreaks count="4" manualBreakCount="4">
    <brk id="27" max="16383" man="1"/>
    <brk id="47" max="16383" man="1"/>
    <brk id="67"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06561" r:id="rId4" name="Button 1">
              <controlPr defaultSize="0" print="0" autoFill="0" autoPict="0" macro="[0]!páros_egyesített_rangsor">
                <anchor moveWithCells="1" sizeWithCells="1">
                  <from>
                    <xdr:col>9</xdr:col>
                    <xdr:colOff>281940</xdr:colOff>
                    <xdr:row>0</xdr:row>
                    <xdr:rowOff>91440</xdr:rowOff>
                  </from>
                  <to>
                    <xdr:col>12</xdr:col>
                    <xdr:colOff>45720</xdr:colOff>
                    <xdr:row>1</xdr:row>
                    <xdr:rowOff>137160</xdr:rowOff>
                  </to>
                </anchor>
              </controlPr>
            </control>
          </mc:Choice>
        </mc:AlternateContent>
      </controls>
    </mc:Choice>
  </mc:AlternateContent>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2DD06-B54F-410B-8AAC-29119710DE78}">
  <sheetPr codeName="Sheet44">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2.88671875" customWidth="1"/>
    <col min="5" max="5" width="7.109375" customWidth="1"/>
    <col min="6" max="6" width="12.6640625" customWidth="1"/>
    <col min="7" max="7" width="2.6640625" customWidth="1"/>
    <col min="8" max="8" width="6.554687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20" max="20" width="8.6640625" customWidth="1"/>
    <col min="21" max="21" width="8.88671875" hidden="1" customWidth="1"/>
    <col min="22" max="22" width="5.6640625" customWidth="1"/>
  </cols>
  <sheetData>
    <row r="1" spans="1:21" s="132" customFormat="1" ht="21.75" customHeight="1" x14ac:dyDescent="0.4">
      <c r="A1" s="92" t="str">
        <f>Altalanos!$A$6</f>
        <v>Diákolimpiai Döntő</v>
      </c>
      <c r="B1" s="134"/>
      <c r="I1" s="379"/>
      <c r="J1" s="133"/>
      <c r="K1" s="293" t="s">
        <v>145</v>
      </c>
      <c r="L1" s="293"/>
      <c r="M1" s="294"/>
      <c r="N1" s="133"/>
      <c r="O1" s="133"/>
      <c r="P1" s="133"/>
      <c r="R1" s="133"/>
    </row>
    <row r="2" spans="1:21" s="106" customFormat="1" x14ac:dyDescent="0.25">
      <c r="A2" s="436" t="s">
        <v>122</v>
      </c>
      <c r="B2" s="95"/>
      <c r="C2" s="95"/>
      <c r="D2" s="95"/>
      <c r="E2" s="95"/>
      <c r="F2" s="430">
        <f>Altalanos!$D$8</f>
        <v>0</v>
      </c>
      <c r="G2" s="137"/>
      <c r="J2" s="131"/>
      <c r="K2" s="293"/>
      <c r="L2" s="293"/>
      <c r="M2" s="293"/>
      <c r="N2" s="131"/>
      <c r="P2" s="131"/>
      <c r="R2" s="131"/>
    </row>
    <row r="3" spans="1:21" s="19" customFormat="1" ht="10.5" customHeight="1" x14ac:dyDescent="0.25">
      <c r="A3" s="53" t="s">
        <v>82</v>
      </c>
      <c r="B3" s="53"/>
      <c r="C3" s="53"/>
      <c r="D3" s="53"/>
      <c r="E3" s="53"/>
      <c r="F3" s="53"/>
      <c r="G3" s="53" t="s">
        <v>79</v>
      </c>
      <c r="H3" s="53"/>
      <c r="I3" s="53"/>
      <c r="J3" s="295"/>
      <c r="K3" s="54" t="s">
        <v>87</v>
      </c>
      <c r="L3" s="140"/>
      <c r="M3" s="87"/>
      <c r="N3" s="295"/>
      <c r="O3" s="53"/>
      <c r="P3" s="295"/>
      <c r="Q3" s="53"/>
      <c r="R3" s="296" t="s">
        <v>88</v>
      </c>
    </row>
    <row r="4" spans="1:21" s="31" customFormat="1" ht="11.25" customHeight="1" thickBot="1" x14ac:dyDescent="0.3">
      <c r="A4" s="771" t="str">
        <f>Altalanos!$A$10</f>
        <v xml:space="preserve">2026. május 7. </v>
      </c>
      <c r="B4" s="771"/>
      <c r="C4" s="771"/>
      <c r="D4" s="141"/>
      <c r="E4" s="402"/>
      <c r="F4" s="141"/>
      <c r="G4" s="142" t="str">
        <f>Altalanos!$C$10</f>
        <v>Gyula</v>
      </c>
      <c r="H4" s="297"/>
      <c r="I4" s="141"/>
      <c r="J4" s="298"/>
      <c r="K4" s="144"/>
      <c r="L4" s="143"/>
      <c r="M4" s="102"/>
      <c r="N4" s="298"/>
      <c r="O4" s="141"/>
      <c r="P4" s="298"/>
      <c r="Q4" s="141"/>
      <c r="R4" s="88" t="str">
        <f>Altalanos!$E$10</f>
        <v>Kovács Zoltán</v>
      </c>
    </row>
    <row r="5" spans="1:21" s="19" customFormat="1" ht="9.6" x14ac:dyDescent="0.25">
      <c r="A5" s="299"/>
      <c r="B5" s="56" t="s">
        <v>4</v>
      </c>
      <c r="C5" s="445" t="s">
        <v>148</v>
      </c>
      <c r="D5" s="56" t="s">
        <v>101</v>
      </c>
      <c r="E5" s="445" t="s">
        <v>91</v>
      </c>
      <c r="F5" s="66" t="s">
        <v>85</v>
      </c>
      <c r="G5" s="66" t="s">
        <v>86</v>
      </c>
      <c r="H5" s="66"/>
      <c r="I5" s="66" t="s">
        <v>90</v>
      </c>
      <c r="J5" s="66"/>
      <c r="K5" s="56" t="s">
        <v>102</v>
      </c>
      <c r="L5" s="300"/>
      <c r="M5" s="56" t="s">
        <v>129</v>
      </c>
      <c r="N5" s="300"/>
      <c r="O5" s="56" t="s">
        <v>146</v>
      </c>
      <c r="P5" s="300"/>
      <c r="Q5" s="56"/>
      <c r="R5" s="301"/>
    </row>
    <row r="6" spans="1:21" s="712" customFormat="1" ht="11.25" customHeight="1" thickBot="1" x14ac:dyDescent="0.3">
      <c r="A6" s="713"/>
      <c r="B6" s="707"/>
      <c r="C6" s="707"/>
      <c r="D6" s="707"/>
      <c r="E6" s="707"/>
      <c r="F6" s="726"/>
      <c r="G6" s="726"/>
      <c r="I6" s="726"/>
      <c r="J6" s="727"/>
      <c r="K6" s="707"/>
      <c r="L6" s="727"/>
      <c r="M6" s="707"/>
      <c r="N6" s="727"/>
      <c r="O6" s="707"/>
      <c r="P6" s="727"/>
      <c r="Q6" s="707"/>
      <c r="R6" s="728"/>
    </row>
    <row r="7" spans="1:21" s="38" customFormat="1" ht="10.5" customHeight="1" x14ac:dyDescent="0.25">
      <c r="A7" s="303">
        <v>1</v>
      </c>
      <c r="B7" s="384" t="str">
        <f>IF($D7="","",VLOOKUP($D7,'1D ELO (4)'!$A$7:$P$23,14))</f>
        <v/>
      </c>
      <c r="C7" s="384" t="str">
        <f>IF($D7="","",VLOOKUP($D7,'1D ELO (4)'!$A$7:$P$23,15))</f>
        <v/>
      </c>
      <c r="D7" s="155"/>
      <c r="E7" s="617" t="str">
        <f>UPPER(IF($D7="","",VLOOKUP($D7,'1D ELO (4)'!$A$7:$P$23,5)))</f>
        <v/>
      </c>
      <c r="F7" s="618" t="str">
        <f>UPPER(IF($D7="","",VLOOKUP($D7,'1D ELO (4)'!$A$7:$P$23,2)))</f>
        <v/>
      </c>
      <c r="G7" s="618" t="str">
        <f>IF($D7="","",VLOOKUP($D7,'1D ELO (4)'!$A$7:$P$23,3))</f>
        <v/>
      </c>
      <c r="H7" s="619"/>
      <c r="I7" s="618" t="str">
        <f>IF($D7="","",VLOOKUP($D7,'1D ELO (4)'!$A$7:$P$23,4))</f>
        <v/>
      </c>
      <c r="J7" s="305"/>
      <c r="K7" s="159"/>
      <c r="L7" s="161"/>
      <c r="M7" s="159"/>
      <c r="N7" s="161"/>
      <c r="O7" s="159"/>
      <c r="P7" s="161"/>
      <c r="Q7" s="159"/>
      <c r="R7" s="162"/>
      <c r="S7" s="165"/>
      <c r="U7" s="166" t="str">
        <f>Birók!P21</f>
        <v>Bíró</v>
      </c>
    </row>
    <row r="8" spans="1:21" s="38" customFormat="1" ht="9.6" customHeight="1" x14ac:dyDescent="0.25">
      <c r="A8" s="277"/>
      <c r="B8" s="306"/>
      <c r="C8" s="306"/>
      <c r="D8" s="306"/>
      <c r="E8" s="617" t="str">
        <f>UPPER(IF($D7="","",VLOOKUP($D7,'1D ELO (4)'!$A$7:$P$23,11)))</f>
        <v/>
      </c>
      <c r="F8" s="618" t="str">
        <f>UPPER(IF($D7="","",VLOOKUP($D7,'1D ELO (4)'!$A$7:$P$23,8)))</f>
        <v/>
      </c>
      <c r="G8" s="618" t="str">
        <f>IF($D7="","",VLOOKUP($D7,'1D ELO (4)'!$A$7:$P$23,9))</f>
        <v/>
      </c>
      <c r="H8" s="619"/>
      <c r="I8" s="618" t="str">
        <f>IF($D7="","",VLOOKUP($D7,'1D ELO (4)'!$A$7:$P$23,10))</f>
        <v/>
      </c>
      <c r="J8" s="307"/>
      <c r="K8" s="152" t="str">
        <f>IF(J8="a",F7,IF(J8="b",F9,""))</f>
        <v/>
      </c>
      <c r="L8" s="161"/>
      <c r="M8" s="159"/>
      <c r="N8" s="161"/>
      <c r="O8" s="159"/>
      <c r="P8" s="161"/>
      <c r="Q8" s="159"/>
      <c r="R8" s="162"/>
      <c r="S8" s="165"/>
      <c r="U8" s="174" t="str">
        <f>Birók!P22</f>
        <v xml:space="preserve"> </v>
      </c>
    </row>
    <row r="9" spans="1:21" s="38" customFormat="1" ht="9.6" customHeight="1" x14ac:dyDescent="0.25">
      <c r="A9" s="277"/>
      <c r="B9" s="168"/>
      <c r="C9" s="168"/>
      <c r="D9" s="168"/>
      <c r="E9" s="168"/>
      <c r="F9" s="154"/>
      <c r="G9" s="154"/>
      <c r="H9" s="2"/>
      <c r="I9" s="154"/>
      <c r="J9" s="308"/>
      <c r="K9" s="309" t="str">
        <f>UPPER(IF(OR(J10="a",J10="as"),F7,IF(OR(J10="b",J10="bs"),F11,)))</f>
        <v/>
      </c>
      <c r="L9" s="310"/>
      <c r="M9" s="159"/>
      <c r="N9" s="161"/>
      <c r="O9" s="159"/>
      <c r="P9" s="161"/>
      <c r="Q9" s="159"/>
      <c r="R9" s="162"/>
      <c r="S9" s="165"/>
      <c r="U9" s="174" t="str">
        <f>Birók!P23</f>
        <v xml:space="preserve"> </v>
      </c>
    </row>
    <row r="10" spans="1:21" s="38" customFormat="1" ht="9.6" customHeight="1" x14ac:dyDescent="0.25">
      <c r="A10" s="277"/>
      <c r="B10" s="168"/>
      <c r="C10" s="168"/>
      <c r="D10" s="168"/>
      <c r="E10" s="463"/>
      <c r="F10" s="464"/>
      <c r="G10" s="464"/>
      <c r="H10" s="465"/>
      <c r="I10" s="453" t="s">
        <v>0</v>
      </c>
      <c r="J10" s="180"/>
      <c r="K10" s="311" t="str">
        <f>UPPER(IF(OR(J10="a",J10="as"),F8,IF(OR(J10="b",J10="bs"),F12,)))</f>
        <v/>
      </c>
      <c r="L10" s="312"/>
      <c r="M10" s="159"/>
      <c r="N10" s="161"/>
      <c r="O10" s="159"/>
      <c r="P10" s="161"/>
      <c r="Q10" s="159"/>
      <c r="R10" s="162"/>
      <c r="S10" s="165"/>
      <c r="U10" s="174" t="str">
        <f>Birók!P24</f>
        <v xml:space="preserve"> </v>
      </c>
    </row>
    <row r="11" spans="1:21" s="38" customFormat="1" ht="9.6" customHeight="1" x14ac:dyDescent="0.25">
      <c r="A11" s="277">
        <v>2</v>
      </c>
      <c r="B11" s="384" t="str">
        <f>IF($D11="","",VLOOKUP($D11,'1D ELO (4)'!$A$7:$P$23,14))</f>
        <v/>
      </c>
      <c r="C11" s="384" t="str">
        <f>IF($D11="","",VLOOKUP($D11,'1D ELO (4)'!$A$7:$P$23,15))</f>
        <v/>
      </c>
      <c r="D11" s="155"/>
      <c r="E11" s="461" t="str">
        <f>UPPER(IF($D11="","",VLOOKUP($D11,'1D ELO (4)'!$A$7:$P$23,5)))</f>
        <v/>
      </c>
      <c r="F11" s="450" t="str">
        <f>UPPER(IF($D11="","",VLOOKUP($D11,'1D ELO (4)'!$A$7:$P$23,2)))</f>
        <v/>
      </c>
      <c r="G11" s="450" t="str">
        <f>IF($D11="","",VLOOKUP($D11,'1D ELO (4)'!$A$7:$P$23,3))</f>
        <v/>
      </c>
      <c r="H11" s="462"/>
      <c r="I11" s="450" t="str">
        <f>IF($D11="","",VLOOKUP($D11,'1D ELO (4)'!$A$7:$P$23,4))</f>
        <v/>
      </c>
      <c r="J11" s="313"/>
      <c r="K11" s="159"/>
      <c r="L11" s="314"/>
      <c r="M11" s="197"/>
      <c r="N11" s="310"/>
      <c r="O11" s="159"/>
      <c r="P11" s="161"/>
      <c r="Q11" s="159"/>
      <c r="R11" s="162"/>
      <c r="S11" s="165"/>
      <c r="U11" s="174" t="str">
        <f>Birók!P25</f>
        <v xml:space="preserve"> </v>
      </c>
    </row>
    <row r="12" spans="1:21" s="38" customFormat="1" ht="9.6" customHeight="1" x14ac:dyDescent="0.25">
      <c r="A12" s="277"/>
      <c r="B12" s="306"/>
      <c r="C12" s="306"/>
      <c r="D12" s="306"/>
      <c r="E12" s="461" t="str">
        <f>UPPER(IF($D11="","",VLOOKUP($D11,'1D ELO (4)'!$A$7:$P$23,11)))</f>
        <v/>
      </c>
      <c r="F12" s="450" t="str">
        <f>UPPER(IF($D11="","",VLOOKUP($D11,'1D ELO (4)'!$A$7:$P$23,8)))</f>
        <v/>
      </c>
      <c r="G12" s="450" t="str">
        <f>IF($D11="","",VLOOKUP($D11,'1D ELO (4)'!$A$7:$P$23,9))</f>
        <v/>
      </c>
      <c r="H12" s="462"/>
      <c r="I12" s="450" t="str">
        <f>IF($D11="","",VLOOKUP($D11,'1D ELO (4)'!$A$7:$P$23,10))</f>
        <v/>
      </c>
      <c r="J12" s="307"/>
      <c r="K12" s="159"/>
      <c r="L12" s="314"/>
      <c r="M12" s="281"/>
      <c r="N12" s="315"/>
      <c r="O12" s="159"/>
      <c r="P12" s="161"/>
      <c r="Q12" s="159"/>
      <c r="R12" s="162"/>
      <c r="S12" s="165"/>
      <c r="U12" s="174" t="str">
        <f>Birók!P26</f>
        <v xml:space="preserve"> </v>
      </c>
    </row>
    <row r="13" spans="1:21" s="38" customFormat="1" ht="9.6" customHeight="1" x14ac:dyDescent="0.25">
      <c r="A13" s="277"/>
      <c r="B13" s="168"/>
      <c r="C13" s="168"/>
      <c r="D13" s="178"/>
      <c r="E13" s="463"/>
      <c r="F13" s="464"/>
      <c r="G13" s="464"/>
      <c r="H13" s="465"/>
      <c r="I13" s="464"/>
      <c r="J13" s="316"/>
      <c r="K13" s="159"/>
      <c r="L13" s="308"/>
      <c r="M13" s="309" t="str">
        <f>UPPER(IF(OR(L14="a",L14="as"),K9,IF(OR(L14="b",L14="bs"),K17,)))</f>
        <v/>
      </c>
      <c r="N13" s="161"/>
      <c r="O13" s="159"/>
      <c r="P13" s="161"/>
      <c r="Q13" s="159"/>
      <c r="R13" s="162"/>
      <c r="S13" s="165"/>
      <c r="U13" s="174" t="str">
        <f>Birók!P27</f>
        <v xml:space="preserve"> </v>
      </c>
    </row>
    <row r="14" spans="1:21" s="38" customFormat="1" ht="9.6" customHeight="1" x14ac:dyDescent="0.25">
      <c r="A14" s="277"/>
      <c r="B14" s="168"/>
      <c r="C14" s="168"/>
      <c r="D14" s="178"/>
      <c r="E14" s="463"/>
      <c r="F14" s="464"/>
      <c r="G14" s="464"/>
      <c r="H14" s="465"/>
      <c r="I14" s="464"/>
      <c r="J14" s="316"/>
      <c r="K14" s="171" t="s">
        <v>0</v>
      </c>
      <c r="L14" s="180"/>
      <c r="M14" s="311" t="str">
        <f>UPPER(IF(OR(L14="a",L14="as"),K10,IF(OR(L14="b",L14="bs"),K18,)))</f>
        <v/>
      </c>
      <c r="N14" s="312"/>
      <c r="O14" s="159"/>
      <c r="P14" s="161"/>
      <c r="Q14" s="159"/>
      <c r="R14" s="162"/>
      <c r="S14" s="165"/>
      <c r="U14" s="174" t="str">
        <f>Birók!P28</f>
        <v xml:space="preserve"> </v>
      </c>
    </row>
    <row r="15" spans="1:21" s="38" customFormat="1" ht="9.6" customHeight="1" x14ac:dyDescent="0.25">
      <c r="A15" s="317">
        <v>3</v>
      </c>
      <c r="B15" s="384" t="str">
        <f>IF($D15="","",VLOOKUP($D15,'1D ELO (4)'!$A$7:$P$23,14))</f>
        <v/>
      </c>
      <c r="C15" s="384" t="str">
        <f>IF($D15="","",VLOOKUP($D15,'1D ELO (4)'!$A$7:$P$23,15))</f>
        <v/>
      </c>
      <c r="D15" s="155"/>
      <c r="E15" s="461" t="str">
        <f>UPPER(IF($D15="","",VLOOKUP($D15,'1D ELO (4)'!$A$7:$P$23,5)))</f>
        <v/>
      </c>
      <c r="F15" s="450" t="str">
        <f>UPPER(IF($D15="","",VLOOKUP($D15,'1D ELO (4)'!$A$7:$P$23,2)))</f>
        <v/>
      </c>
      <c r="G15" s="450" t="str">
        <f>IF($D15="","",VLOOKUP($D15,'1D ELO (4)'!$A$7:$P$23,3))</f>
        <v/>
      </c>
      <c r="H15" s="462"/>
      <c r="I15" s="450" t="str">
        <f>IF($D15="","",VLOOKUP($D15,'1D ELO (4)'!$A$7:$P$23,4))</f>
        <v/>
      </c>
      <c r="J15" s="305"/>
      <c r="K15" s="159"/>
      <c r="L15" s="314"/>
      <c r="M15" s="159"/>
      <c r="N15" s="314"/>
      <c r="O15" s="197"/>
      <c r="P15" s="161"/>
      <c r="Q15" s="159"/>
      <c r="R15" s="162"/>
      <c r="S15" s="165"/>
      <c r="U15" s="174" t="str">
        <f>Birók!P29</f>
        <v xml:space="preserve"> </v>
      </c>
    </row>
    <row r="16" spans="1:21" s="38" customFormat="1" ht="9.6" customHeight="1" thickBot="1" x14ac:dyDescent="0.3">
      <c r="A16" s="277"/>
      <c r="B16" s="306"/>
      <c r="C16" s="306"/>
      <c r="D16" s="306"/>
      <c r="E16" s="461" t="str">
        <f>UPPER(IF($D15="","",VLOOKUP($D15,'1D ELO (4)'!$A$7:$P$23,11)))</f>
        <v/>
      </c>
      <c r="F16" s="450" t="str">
        <f>UPPER(IF($D15="","",VLOOKUP($D15,'1D ELO (4)'!$A$7:$P$23,8)))</f>
        <v/>
      </c>
      <c r="G16" s="450" t="str">
        <f>IF($D15="","",VLOOKUP($D15,'1D ELO (4)'!$A$7:$P$23,9))</f>
        <v/>
      </c>
      <c r="H16" s="462"/>
      <c r="I16" s="450" t="str">
        <f>IF($D15="","",VLOOKUP($D15,'1D ELO (4)'!$A$7:$P$23,10))</f>
        <v/>
      </c>
      <c r="J16" s="307"/>
      <c r="K16" s="152" t="str">
        <f>IF(J16="a",F15,IF(J16="b",F17,""))</f>
        <v/>
      </c>
      <c r="L16" s="314"/>
      <c r="M16" s="159"/>
      <c r="N16" s="314"/>
      <c r="O16" s="159"/>
      <c r="P16" s="161"/>
      <c r="Q16" s="159"/>
      <c r="R16" s="162"/>
      <c r="S16" s="165"/>
      <c r="U16" s="189" t="str">
        <f>Birók!P30</f>
        <v>Egyik sem</v>
      </c>
    </row>
    <row r="17" spans="1:19" s="38" customFormat="1" ht="9.6" customHeight="1" x14ac:dyDescent="0.25">
      <c r="A17" s="277"/>
      <c r="B17" s="168"/>
      <c r="C17" s="168"/>
      <c r="D17" s="178"/>
      <c r="E17" s="463"/>
      <c r="F17" s="464"/>
      <c r="G17" s="464"/>
      <c r="H17" s="465"/>
      <c r="I17" s="464"/>
      <c r="J17" s="308"/>
      <c r="K17" s="309" t="str">
        <f>UPPER(IF(OR(J18="a",J18="as"),F15,IF(OR(J18="b",J18="bs"),F19,)))</f>
        <v/>
      </c>
      <c r="L17" s="318"/>
      <c r="M17" s="159"/>
      <c r="N17" s="314"/>
      <c r="O17" s="159"/>
      <c r="P17" s="161"/>
      <c r="Q17" s="159"/>
      <c r="R17" s="162"/>
      <c r="S17" s="165"/>
    </row>
    <row r="18" spans="1:19" s="38" customFormat="1" ht="9.6" customHeight="1" x14ac:dyDescent="0.25">
      <c r="A18" s="277"/>
      <c r="B18" s="168"/>
      <c r="C18" s="168"/>
      <c r="D18" s="178"/>
      <c r="E18" s="463"/>
      <c r="F18" s="464"/>
      <c r="G18" s="464"/>
      <c r="H18" s="465"/>
      <c r="I18" s="453" t="s">
        <v>0</v>
      </c>
      <c r="J18" s="180"/>
      <c r="K18" s="311" t="str">
        <f>UPPER(IF(OR(J18="a",J18="as"),F16,IF(OR(J18="b",J18="bs"),F20,)))</f>
        <v/>
      </c>
      <c r="L18" s="307"/>
      <c r="M18" s="159"/>
      <c r="N18" s="314"/>
      <c r="O18" s="159"/>
      <c r="P18" s="161"/>
      <c r="Q18" s="159"/>
      <c r="R18" s="162"/>
      <c r="S18" s="165"/>
    </row>
    <row r="19" spans="1:19" s="38" customFormat="1" ht="9.6" customHeight="1" x14ac:dyDescent="0.25">
      <c r="A19" s="277">
        <v>4</v>
      </c>
      <c r="B19" s="384" t="str">
        <f>IF($D19="","",VLOOKUP($D19,'1D ELO (4)'!$A$7:$P$23,14))</f>
        <v/>
      </c>
      <c r="C19" s="384" t="str">
        <f>IF($D19="","",VLOOKUP($D19,'1D ELO (4)'!$A$7:$P$23,15))</f>
        <v/>
      </c>
      <c r="D19" s="155"/>
      <c r="E19" s="461" t="str">
        <f>UPPER(IF($D19="","",VLOOKUP($D19,'1D ELO (4)'!$A$7:$P$23,5)))</f>
        <v/>
      </c>
      <c r="F19" s="450" t="str">
        <f>UPPER(IF($D19="","",VLOOKUP($D19,'1D ELO (4)'!$A$7:$P$23,2)))</f>
        <v/>
      </c>
      <c r="G19" s="450" t="str">
        <f>IF($D19="","",VLOOKUP($D19,'1D ELO (4)'!$A$7:$P$23,3))</f>
        <v/>
      </c>
      <c r="H19" s="462"/>
      <c r="I19" s="450" t="str">
        <f>IF($D19="","",VLOOKUP($D19,'1D ELO (4)'!$A$7:$P$23,4))</f>
        <v/>
      </c>
      <c r="J19" s="313"/>
      <c r="K19" s="159"/>
      <c r="L19" s="161"/>
      <c r="M19" s="197"/>
      <c r="N19" s="318"/>
      <c r="O19" s="159"/>
      <c r="P19" s="161"/>
      <c r="Q19" s="159"/>
      <c r="R19" s="162"/>
      <c r="S19" s="165"/>
    </row>
    <row r="20" spans="1:19" s="38" customFormat="1" ht="9.6" customHeight="1" x14ac:dyDescent="0.25">
      <c r="A20" s="277"/>
      <c r="B20" s="306"/>
      <c r="C20" s="306"/>
      <c r="D20" s="306"/>
      <c r="E20" s="461" t="str">
        <f>UPPER(IF($D19="","",VLOOKUP($D19,'1D ELO (4)'!$A$7:$P$23,11)))</f>
        <v/>
      </c>
      <c r="F20" s="450" t="str">
        <f>UPPER(IF($D19="","",VLOOKUP($D19,'1D ELO (4)'!$A$7:$P$23,8)))</f>
        <v/>
      </c>
      <c r="G20" s="450" t="str">
        <f>IF($D19="","",VLOOKUP($D19,'1D ELO (4)'!$A$7:$P$23,9))</f>
        <v/>
      </c>
      <c r="H20" s="462"/>
      <c r="I20" s="450" t="str">
        <f>IF($D19="","",VLOOKUP($D19,'1D ELO (4)'!$A$7:$P$23,10))</f>
        <v/>
      </c>
      <c r="J20" s="307"/>
      <c r="K20" s="159"/>
      <c r="L20" s="161"/>
      <c r="M20" s="281"/>
      <c r="N20" s="319"/>
      <c r="O20" s="159"/>
      <c r="P20" s="161"/>
      <c r="Q20" s="159"/>
      <c r="R20" s="162"/>
      <c r="S20" s="165"/>
    </row>
    <row r="21" spans="1:19" s="38" customFormat="1" ht="9.6" customHeight="1" x14ac:dyDescent="0.25">
      <c r="A21" s="277"/>
      <c r="B21" s="168"/>
      <c r="C21" s="168"/>
      <c r="D21" s="168"/>
      <c r="E21" s="463"/>
      <c r="F21" s="464"/>
      <c r="G21" s="464"/>
      <c r="H21" s="465"/>
      <c r="I21" s="464"/>
      <c r="J21" s="316"/>
      <c r="K21" s="159"/>
      <c r="L21" s="161"/>
      <c r="M21" s="159"/>
      <c r="N21" s="308"/>
      <c r="O21" s="309" t="str">
        <f>UPPER(IF(OR(N22="a",N22="as"),M13,IF(OR(N22="b",N22="bs"),M29,)))</f>
        <v/>
      </c>
      <c r="P21" s="161"/>
      <c r="Q21" s="159"/>
      <c r="R21" s="162"/>
      <c r="S21" s="165"/>
    </row>
    <row r="22" spans="1:19" s="38" customFormat="1" ht="9.6" customHeight="1" x14ac:dyDescent="0.25">
      <c r="A22" s="277"/>
      <c r="B22" s="168"/>
      <c r="C22" s="168"/>
      <c r="D22" s="168"/>
      <c r="E22" s="463"/>
      <c r="F22" s="464"/>
      <c r="G22" s="464"/>
      <c r="H22" s="465"/>
      <c r="I22" s="464"/>
      <c r="J22" s="316"/>
      <c r="K22" s="159"/>
      <c r="L22" s="161"/>
      <c r="M22" s="171" t="s">
        <v>0</v>
      </c>
      <c r="N22" s="180"/>
      <c r="O22" s="311" t="str">
        <f>UPPER(IF(OR(N22="a",N22="as"),M14,IF(OR(N22="b",N22="bs"),M30,)))</f>
        <v/>
      </c>
      <c r="P22" s="312"/>
      <c r="Q22" s="159"/>
      <c r="R22" s="162"/>
      <c r="S22" s="165"/>
    </row>
    <row r="23" spans="1:19" s="38" customFormat="1" ht="9.6" customHeight="1" x14ac:dyDescent="0.25">
      <c r="A23" s="277">
        <v>5</v>
      </c>
      <c r="B23" s="384" t="str">
        <f>IF($D23="","",VLOOKUP($D23,'1D ELO (4)'!$A$7:$P$23,14))</f>
        <v/>
      </c>
      <c r="C23" s="384" t="str">
        <f>IF($D23="","",VLOOKUP($D23,'1D ELO (4)'!$A$7:$P$23,15))</f>
        <v/>
      </c>
      <c r="D23" s="155"/>
      <c r="E23" s="461" t="str">
        <f>UPPER(IF($D23="","",VLOOKUP($D23,'1D ELO (4)'!$A$7:$P$23,5)))</f>
        <v/>
      </c>
      <c r="F23" s="450" t="str">
        <f>UPPER(IF($D23="","",VLOOKUP($D23,'1D ELO (4)'!$A$7:$P$23,2)))</f>
        <v/>
      </c>
      <c r="G23" s="450" t="str">
        <f>IF($D23="","",VLOOKUP($D23,'1D ELO (4)'!$A$7:$P$23,3))</f>
        <v/>
      </c>
      <c r="H23" s="462"/>
      <c r="I23" s="450" t="str">
        <f>IF($D23="","",VLOOKUP($D23,'1D ELO (4)'!$A$7:$P$23,4))</f>
        <v/>
      </c>
      <c r="J23" s="305"/>
      <c r="K23" s="159"/>
      <c r="L23" s="161"/>
      <c r="M23" s="159"/>
      <c r="N23" s="314"/>
      <c r="O23" s="159"/>
      <c r="P23" s="389"/>
      <c r="Q23" s="159"/>
      <c r="R23" s="162"/>
      <c r="S23" s="165"/>
    </row>
    <row r="24" spans="1:19" s="38" customFormat="1" ht="9.6" customHeight="1" x14ac:dyDescent="0.25">
      <c r="A24" s="277"/>
      <c r="B24" s="306"/>
      <c r="C24" s="306"/>
      <c r="D24" s="306"/>
      <c r="E24" s="461" t="str">
        <f>UPPER(IF($D23="","",VLOOKUP($D23,'1D ELO (4)'!$A$7:$P$23,11)))</f>
        <v/>
      </c>
      <c r="F24" s="450" t="str">
        <f>UPPER(IF($D23="","",VLOOKUP($D23,'1D ELO (4)'!$A$7:$P$23,8)))</f>
        <v/>
      </c>
      <c r="G24" s="450" t="str">
        <f>IF($D23="","",VLOOKUP($D23,'1D ELO (4)'!$A$7:$P$23,9))</f>
        <v/>
      </c>
      <c r="H24" s="462"/>
      <c r="I24" s="450" t="str">
        <f>IF($D23="","",VLOOKUP($D23,'1D ELO (4)'!$A$7:$P$23,10))</f>
        <v/>
      </c>
      <c r="J24" s="307"/>
      <c r="K24" s="152" t="str">
        <f>IF(J24="a",F23,IF(J24="b",F25,""))</f>
        <v/>
      </c>
      <c r="L24" s="161"/>
      <c r="M24" s="159"/>
      <c r="N24" s="314"/>
      <c r="O24" s="159"/>
      <c r="P24" s="161"/>
      <c r="Q24" s="159"/>
      <c r="R24" s="162"/>
      <c r="S24" s="165"/>
    </row>
    <row r="25" spans="1:19" s="38" customFormat="1" ht="9.6" customHeight="1" x14ac:dyDescent="0.25">
      <c r="A25" s="277"/>
      <c r="B25" s="168"/>
      <c r="C25" s="168"/>
      <c r="D25" s="168"/>
      <c r="E25" s="463"/>
      <c r="F25" s="464"/>
      <c r="G25" s="464"/>
      <c r="H25" s="465"/>
      <c r="I25" s="464"/>
      <c r="J25" s="308"/>
      <c r="K25" s="309" t="str">
        <f>UPPER(IF(OR(J26="a",J26="as"),F23,IF(OR(J26="b",J26="bs"),F27,)))</f>
        <v/>
      </c>
      <c r="L25" s="310"/>
      <c r="M25" s="159"/>
      <c r="N25" s="314"/>
      <c r="O25" s="159"/>
      <c r="P25" s="161"/>
      <c r="Q25" s="159"/>
      <c r="R25" s="162"/>
      <c r="S25" s="165"/>
    </row>
    <row r="26" spans="1:19" s="38" customFormat="1" ht="9.6" customHeight="1" x14ac:dyDescent="0.25">
      <c r="A26" s="277"/>
      <c r="B26" s="168"/>
      <c r="C26" s="168"/>
      <c r="D26" s="168"/>
      <c r="E26" s="463"/>
      <c r="F26" s="464"/>
      <c r="G26" s="464"/>
      <c r="H26" s="465"/>
      <c r="I26" s="453" t="s">
        <v>0</v>
      </c>
      <c r="J26" s="180"/>
      <c r="K26" s="311" t="str">
        <f>UPPER(IF(OR(J26="a",J26="as"),F24,IF(OR(J26="b",J26="bs"),F28,)))</f>
        <v/>
      </c>
      <c r="L26" s="312"/>
      <c r="M26" s="159"/>
      <c r="N26" s="314"/>
      <c r="O26" s="159"/>
      <c r="P26" s="161"/>
      <c r="Q26" s="159"/>
      <c r="R26" s="162"/>
      <c r="S26" s="165"/>
    </row>
    <row r="27" spans="1:19" s="38" customFormat="1" ht="9.6" customHeight="1" x14ac:dyDescent="0.25">
      <c r="A27" s="277">
        <v>6</v>
      </c>
      <c r="B27" s="384" t="str">
        <f>IF($D27="","",VLOOKUP($D27,'1D ELO (4)'!$A$7:$P$23,14))</f>
        <v/>
      </c>
      <c r="C27" s="384" t="str">
        <f>IF($D27="","",VLOOKUP($D27,'1D ELO (4)'!$A$7:$P$23,15))</f>
        <v/>
      </c>
      <c r="D27" s="155"/>
      <c r="E27" s="461" t="str">
        <f>UPPER(IF($D27="","",VLOOKUP($D27,'1D ELO (4)'!$A$7:$P$23,5)))</f>
        <v/>
      </c>
      <c r="F27" s="450" t="str">
        <f>UPPER(IF($D27="","",VLOOKUP($D27,'1D ELO (4)'!$A$7:$P$23,2)))</f>
        <v/>
      </c>
      <c r="G27" s="450" t="str">
        <f>IF($D27="","",VLOOKUP($D27,'1D ELO (4)'!$A$7:$P$23,3))</f>
        <v/>
      </c>
      <c r="H27" s="462"/>
      <c r="I27" s="450" t="str">
        <f>IF($D27="","",VLOOKUP($D27,'1D ELO (4)'!$A$7:$P$23,4))</f>
        <v/>
      </c>
      <c r="J27" s="313"/>
      <c r="K27" s="159"/>
      <c r="L27" s="314"/>
      <c r="M27" s="197"/>
      <c r="N27" s="318"/>
      <c r="O27" s="159"/>
      <c r="P27" s="161"/>
      <c r="Q27" s="159"/>
      <c r="R27" s="162"/>
      <c r="S27" s="165"/>
    </row>
    <row r="28" spans="1:19" s="38" customFormat="1" ht="9.6" customHeight="1" x14ac:dyDescent="0.25">
      <c r="A28" s="277"/>
      <c r="B28" s="306"/>
      <c r="C28" s="306"/>
      <c r="D28" s="306"/>
      <c r="E28" s="461" t="str">
        <f>UPPER(IF($D27="","",VLOOKUP($D27,'1D ELO (4)'!$A$7:$P$23,11)))</f>
        <v/>
      </c>
      <c r="F28" s="450" t="str">
        <f>UPPER(IF($D27="","",VLOOKUP($D27,'1D ELO (4)'!$A$7:$P$23,8)))</f>
        <v/>
      </c>
      <c r="G28" s="450" t="str">
        <f>IF($D27="","",VLOOKUP($D27,'1D ELO (4)'!$A$7:$P$23,9))</f>
        <v/>
      </c>
      <c r="H28" s="462"/>
      <c r="I28" s="450" t="str">
        <f>IF($D27="","",VLOOKUP($D27,'1D ELO (4)'!$A$7:$P$23,10))</f>
        <v/>
      </c>
      <c r="J28" s="307"/>
      <c r="K28" s="159"/>
      <c r="L28" s="314"/>
      <c r="M28" s="281"/>
      <c r="N28" s="319"/>
      <c r="O28" s="159"/>
      <c r="P28" s="161"/>
      <c r="Q28" s="159"/>
      <c r="R28" s="162"/>
      <c r="S28" s="165"/>
    </row>
    <row r="29" spans="1:19" s="38" customFormat="1" ht="9.6" customHeight="1" x14ac:dyDescent="0.25">
      <c r="A29" s="277"/>
      <c r="B29" s="168"/>
      <c r="C29" s="168"/>
      <c r="D29" s="178"/>
      <c r="E29" s="463"/>
      <c r="F29" s="464"/>
      <c r="G29" s="464"/>
      <c r="H29" s="465"/>
      <c r="I29" s="464"/>
      <c r="J29" s="316"/>
      <c r="K29" s="159"/>
      <c r="L29" s="308"/>
      <c r="M29" s="309" t="str">
        <f>UPPER(IF(OR(L30="a",L30="as"),K25,IF(OR(L30="b",L30="bs"),K33,)))</f>
        <v/>
      </c>
      <c r="N29" s="314"/>
      <c r="O29" s="159"/>
      <c r="P29" s="161"/>
      <c r="Q29" s="159"/>
      <c r="R29" s="162"/>
      <c r="S29" s="165"/>
    </row>
    <row r="30" spans="1:19" s="38" customFormat="1" ht="9.6" customHeight="1" x14ac:dyDescent="0.25">
      <c r="A30" s="277"/>
      <c r="B30" s="168"/>
      <c r="C30" s="168"/>
      <c r="D30" s="178"/>
      <c r="E30" s="463"/>
      <c r="F30" s="464"/>
      <c r="G30" s="464"/>
      <c r="H30" s="465"/>
      <c r="I30" s="464"/>
      <c r="J30" s="316"/>
      <c r="K30" s="171" t="s">
        <v>0</v>
      </c>
      <c r="L30" s="180"/>
      <c r="M30" s="311" t="str">
        <f>UPPER(IF(OR(L30="a",L30="as"),K26,IF(OR(L30="b",L30="bs"),K34,)))</f>
        <v/>
      </c>
      <c r="N30" s="307"/>
      <c r="O30" s="159"/>
      <c r="P30" s="161"/>
      <c r="Q30" s="159"/>
      <c r="R30" s="162"/>
      <c r="S30" s="165"/>
    </row>
    <row r="31" spans="1:19" s="38" customFormat="1" ht="9.6" customHeight="1" x14ac:dyDescent="0.25">
      <c r="A31" s="317">
        <v>7</v>
      </c>
      <c r="B31" s="384" t="str">
        <f>IF($D31="","",VLOOKUP($D31,'1D ELO (4)'!$A$7:$P$23,14))</f>
        <v/>
      </c>
      <c r="C31" s="384" t="str">
        <f>IF($D31="","",VLOOKUP($D31,'1D ELO (4)'!$A$7:$P$23,15))</f>
        <v/>
      </c>
      <c r="D31" s="155"/>
      <c r="E31" s="461" t="str">
        <f>UPPER(IF($D31="","",VLOOKUP($D31,'1D ELO (4)'!$A$7:$P$23,5)))</f>
        <v/>
      </c>
      <c r="F31" s="450" t="str">
        <f>UPPER(IF($D31="","",VLOOKUP($D31,'1D ELO (4)'!$A$7:$P$23,2)))</f>
        <v/>
      </c>
      <c r="G31" s="450" t="str">
        <f>IF($D31="","",VLOOKUP($D31,'1D ELO (4)'!$A$7:$P$23,3))</f>
        <v/>
      </c>
      <c r="H31" s="462"/>
      <c r="I31" s="450" t="str">
        <f>IF($D31="","",VLOOKUP($D31,'1D ELO (4)'!$A$7:$P$23,4))</f>
        <v/>
      </c>
      <c r="J31" s="305"/>
      <c r="K31" s="159"/>
      <c r="L31" s="314"/>
      <c r="M31" s="159"/>
      <c r="N31" s="161"/>
      <c r="O31" s="197"/>
      <c r="P31" s="161"/>
      <c r="Q31" s="159"/>
      <c r="R31" s="162"/>
      <c r="S31" s="165"/>
    </row>
    <row r="32" spans="1:19" s="38" customFormat="1" ht="9.6" customHeight="1" x14ac:dyDescent="0.25">
      <c r="A32" s="277"/>
      <c r="B32" s="306"/>
      <c r="C32" s="306"/>
      <c r="D32" s="306"/>
      <c r="E32" s="461" t="str">
        <f>UPPER(IF($D31="","",VLOOKUP($D31,'1D ELO (4)'!$A$7:$P$23,11)))</f>
        <v/>
      </c>
      <c r="F32" s="450" t="str">
        <f>UPPER(IF($D31="","",VLOOKUP($D31,'1D ELO (4)'!$A$7:$P$23,8)))</f>
        <v/>
      </c>
      <c r="G32" s="450" t="str">
        <f>IF($D31="","",VLOOKUP($D31,'1D ELO (4)'!$A$7:$P$23,9))</f>
        <v/>
      </c>
      <c r="H32" s="462"/>
      <c r="I32" s="450" t="str">
        <f>IF($D31="","",VLOOKUP($D31,'1D ELO (4)'!$A$7:$P$23,10))</f>
        <v/>
      </c>
      <c r="J32" s="307"/>
      <c r="K32" s="152" t="str">
        <f>IF(J32="a",F31,IF(J32="b",F33,""))</f>
        <v/>
      </c>
      <c r="L32" s="314"/>
      <c r="M32" s="159"/>
      <c r="N32" s="161"/>
      <c r="O32" s="159"/>
      <c r="P32" s="161"/>
      <c r="Q32" s="159"/>
      <c r="R32" s="162"/>
      <c r="S32" s="165"/>
    </row>
    <row r="33" spans="1:19" s="38" customFormat="1" ht="9.6" customHeight="1" x14ac:dyDescent="0.25">
      <c r="A33" s="277"/>
      <c r="B33" s="168"/>
      <c r="C33" s="168"/>
      <c r="D33" s="178"/>
      <c r="E33" s="168"/>
      <c r="F33" s="154"/>
      <c r="G33" s="154"/>
      <c r="H33" s="2"/>
      <c r="I33" s="154"/>
      <c r="J33" s="308"/>
      <c r="K33" s="309" t="str">
        <f>UPPER(IF(OR(J34="a",J34="as"),F31,IF(OR(J34="b",J34="bs"),F35,)))</f>
        <v/>
      </c>
      <c r="L33" s="318"/>
      <c r="M33" s="159"/>
      <c r="N33" s="161"/>
      <c r="O33" s="159"/>
      <c r="P33" s="161"/>
      <c r="Q33" s="159"/>
      <c r="R33" s="162"/>
      <c r="S33" s="165"/>
    </row>
    <row r="34" spans="1:19" s="38" customFormat="1" ht="9.6" customHeight="1" x14ac:dyDescent="0.25">
      <c r="A34" s="277"/>
      <c r="B34" s="168"/>
      <c r="C34" s="168"/>
      <c r="D34" s="178"/>
      <c r="E34" s="168"/>
      <c r="F34" s="154"/>
      <c r="G34" s="154"/>
      <c r="H34" s="2"/>
      <c r="I34" s="171" t="s">
        <v>0</v>
      </c>
      <c r="J34" s="180"/>
      <c r="K34" s="311" t="str">
        <f>UPPER(IF(OR(J34="a",J34="as"),F32,IF(OR(J34="b",J34="bs"),F36,)))</f>
        <v/>
      </c>
      <c r="L34" s="307"/>
      <c r="M34" s="159"/>
      <c r="N34" s="161"/>
      <c r="O34" s="159"/>
      <c r="P34" s="161"/>
      <c r="Q34" s="159"/>
      <c r="R34" s="162"/>
      <c r="S34" s="165"/>
    </row>
    <row r="35" spans="1:19" s="38" customFormat="1" ht="9.6" customHeight="1" x14ac:dyDescent="0.25">
      <c r="A35" s="303">
        <v>8</v>
      </c>
      <c r="B35" s="384" t="str">
        <f>IF($D35="","",VLOOKUP($D35,'1D ELO (4)'!$A$7:$P$23,14))</f>
        <v/>
      </c>
      <c r="C35" s="384" t="str">
        <f>IF($D35="","",VLOOKUP($D35,'1D ELO (4)'!$A$7:$P$23,15))</f>
        <v/>
      </c>
      <c r="D35" s="155"/>
      <c r="E35" s="461" t="str">
        <f>UPPER(IF($D35="","",VLOOKUP($D35,'1D ELO (4)'!$A$7:$P$23,5)))</f>
        <v/>
      </c>
      <c r="F35" s="156" t="str">
        <f>UPPER(IF($D35="","",VLOOKUP($D35,'1D ELO (4)'!$A$7:$P$23,2)))</f>
        <v/>
      </c>
      <c r="G35" s="156" t="str">
        <f>IF($D35="","",VLOOKUP($D35,'1D ELO (4)'!$A$7:$P$23,3))</f>
        <v/>
      </c>
      <c r="H35" s="304"/>
      <c r="I35" s="156" t="str">
        <f>IF($D35="","",VLOOKUP($D35,'1D ELO (4)'!$A$7:$P$23,4))</f>
        <v/>
      </c>
      <c r="J35" s="313"/>
      <c r="K35" s="159"/>
      <c r="L35" s="161"/>
      <c r="M35" s="197"/>
      <c r="N35" s="310"/>
      <c r="O35" s="159"/>
      <c r="P35" s="161"/>
      <c r="Q35" s="159"/>
      <c r="R35" s="162"/>
      <c r="S35" s="165"/>
    </row>
    <row r="36" spans="1:19" s="38" customFormat="1" ht="9.6" customHeight="1" x14ac:dyDescent="0.25">
      <c r="A36" s="277"/>
      <c r="B36" s="306"/>
      <c r="C36" s="306"/>
      <c r="D36" s="306"/>
      <c r="E36" s="617" t="str">
        <f>UPPER(IF($D35="","",VLOOKUP($D35,'1D ELO (4)'!$A$7:$P$23,11)))</f>
        <v/>
      </c>
      <c r="F36" s="618" t="str">
        <f>UPPER(IF($D35="","",VLOOKUP($D35,'1D ELO (4)'!$A$7:$P$23,8)))</f>
        <v/>
      </c>
      <c r="G36" s="618" t="str">
        <f>IF($D35="","",VLOOKUP($D35,'1D ELO (4)'!$A$7:$P$23,9))</f>
        <v/>
      </c>
      <c r="H36" s="619"/>
      <c r="I36" s="618" t="str">
        <f>IF($D35="","",VLOOKUP($D35,'1D ELO (4)'!$A$7:$P$23,10))</f>
        <v/>
      </c>
      <c r="J36" s="307"/>
      <c r="K36" s="159"/>
      <c r="L36" s="161"/>
      <c r="M36" s="281"/>
      <c r="N36" s="315"/>
      <c r="O36" s="159"/>
      <c r="P36" s="161"/>
      <c r="Q36" s="159"/>
      <c r="R36" s="162"/>
      <c r="S36" s="165"/>
    </row>
    <row r="37" spans="1:19" s="38" customFormat="1" ht="9.6" customHeight="1" x14ac:dyDescent="0.25">
      <c r="A37" s="168"/>
      <c r="B37" s="168"/>
      <c r="C37" s="168"/>
      <c r="D37" s="178"/>
      <c r="E37" s="168"/>
      <c r="F37" s="154"/>
      <c r="G37" s="154"/>
      <c r="H37" s="2"/>
      <c r="I37" s="154"/>
      <c r="J37" s="316"/>
      <c r="K37" s="159"/>
      <c r="L37" s="161"/>
      <c r="M37" s="159"/>
      <c r="N37" s="161"/>
      <c r="O37" s="161"/>
      <c r="P37" s="388"/>
      <c r="Q37" s="309" t="str">
        <f>UPPER(IF(OR(P38="a",P38="as"),O21,IF(OR(P38="b",P38="bs"),O53,)))</f>
        <v/>
      </c>
      <c r="R37" s="320"/>
      <c r="S37" s="165"/>
    </row>
    <row r="38" spans="1:19" s="38" customFormat="1" ht="9.6" customHeight="1" x14ac:dyDescent="0.25">
      <c r="A38" s="168"/>
      <c r="B38" s="168"/>
      <c r="C38" s="168"/>
      <c r="D38" s="178"/>
      <c r="E38" s="168"/>
      <c r="F38" s="154"/>
      <c r="G38" s="154"/>
      <c r="H38" s="2"/>
      <c r="I38" s="154"/>
      <c r="J38" s="316"/>
      <c r="K38" s="159"/>
      <c r="L38" s="161"/>
      <c r="M38" s="159"/>
      <c r="N38" s="161"/>
      <c r="O38" s="171"/>
      <c r="P38" s="161"/>
      <c r="Q38" s="309"/>
      <c r="R38" s="320"/>
      <c r="S38" s="165"/>
    </row>
    <row r="39" spans="1:19" s="38" customFormat="1" ht="9.6" customHeight="1" x14ac:dyDescent="0.25">
      <c r="A39" s="168"/>
      <c r="B39" s="168"/>
      <c r="C39" s="168"/>
      <c r="D39" s="178"/>
      <c r="E39" s="168"/>
      <c r="F39" s="154"/>
      <c r="G39" s="154"/>
      <c r="H39" s="2"/>
      <c r="I39" s="154"/>
      <c r="J39" s="316"/>
      <c r="K39" s="159"/>
      <c r="L39" s="161"/>
      <c r="M39" s="159"/>
      <c r="N39" s="161"/>
      <c r="O39" s="171"/>
      <c r="P39" s="161"/>
      <c r="Q39" s="309"/>
      <c r="R39" s="320"/>
      <c r="S39" s="165"/>
    </row>
    <row r="40" spans="1:19" s="38" customFormat="1" ht="9.6" customHeight="1" x14ac:dyDescent="0.25">
      <c r="A40" s="168"/>
      <c r="B40" s="168"/>
      <c r="C40" s="168"/>
      <c r="D40" s="178"/>
      <c r="E40" s="168"/>
      <c r="F40" s="154"/>
      <c r="G40" s="154"/>
      <c r="H40" s="2"/>
      <c r="I40" s="154"/>
      <c r="J40" s="316"/>
      <c r="K40" s="159"/>
      <c r="L40" s="161"/>
      <c r="M40" s="159"/>
      <c r="N40" s="161"/>
      <c r="O40" s="171"/>
      <c r="P40" s="161"/>
      <c r="Q40" s="309"/>
      <c r="R40" s="320"/>
      <c r="S40" s="165"/>
    </row>
    <row r="41" spans="1:19" s="38" customFormat="1" ht="9.6" customHeight="1" x14ac:dyDescent="0.25">
      <c r="A41" s="168"/>
      <c r="B41" s="168"/>
      <c r="C41" s="168"/>
      <c r="D41" s="178"/>
      <c r="E41" s="168"/>
      <c r="F41" s="154"/>
      <c r="G41" s="154"/>
      <c r="H41" s="2"/>
      <c r="I41" s="154"/>
      <c r="J41" s="316"/>
      <c r="K41" s="159"/>
      <c r="L41" s="161"/>
      <c r="M41" s="159"/>
      <c r="N41" s="161"/>
      <c r="O41" s="171"/>
      <c r="P41" s="161"/>
      <c r="Q41" s="309"/>
      <c r="R41" s="320"/>
      <c r="S41" s="165"/>
    </row>
    <row r="42" spans="1:19" s="38" customFormat="1" ht="9.6" customHeight="1" x14ac:dyDescent="0.25">
      <c r="A42" s="168"/>
      <c r="B42" s="168"/>
      <c r="C42" s="168"/>
      <c r="D42" s="178"/>
      <c r="E42" s="168"/>
      <c r="F42" s="154"/>
      <c r="G42" s="154"/>
      <c r="H42" s="2"/>
      <c r="I42" s="154"/>
      <c r="J42" s="316"/>
      <c r="K42" s="159"/>
      <c r="L42" s="161"/>
      <c r="M42" s="159"/>
      <c r="N42" s="161"/>
      <c r="O42" s="171"/>
      <c r="P42" s="161"/>
      <c r="Q42" s="309"/>
      <c r="R42" s="320"/>
      <c r="S42" s="165"/>
    </row>
    <row r="43" spans="1:19" s="38" customFormat="1" ht="9.6" customHeight="1" x14ac:dyDescent="0.25">
      <c r="A43" s="168"/>
      <c r="B43" s="168"/>
      <c r="C43" s="168"/>
      <c r="D43" s="178"/>
      <c r="E43" s="168"/>
      <c r="F43" s="154"/>
      <c r="G43" s="154"/>
      <c r="H43" s="2"/>
      <c r="I43" s="154"/>
      <c r="J43" s="316"/>
      <c r="K43" s="159"/>
      <c r="L43" s="161"/>
      <c r="M43" s="159"/>
      <c r="N43" s="161"/>
      <c r="O43" s="171"/>
      <c r="P43" s="161"/>
      <c r="Q43" s="309"/>
      <c r="R43" s="320"/>
      <c r="S43" s="165"/>
    </row>
    <row r="44" spans="1:19" s="38" customFormat="1" ht="9.6" customHeight="1" x14ac:dyDescent="0.25">
      <c r="A44" s="168"/>
      <c r="B44" s="168"/>
      <c r="C44" s="168"/>
      <c r="D44" s="178"/>
      <c r="E44" s="168"/>
      <c r="F44" s="154"/>
      <c r="G44" s="154"/>
      <c r="H44" s="2"/>
      <c r="I44" s="154"/>
      <c r="J44" s="316"/>
      <c r="K44" s="159"/>
      <c r="L44" s="161"/>
      <c r="M44" s="159"/>
      <c r="N44" s="161"/>
      <c r="O44" s="171"/>
      <c r="P44" s="161"/>
      <c r="Q44" s="309"/>
      <c r="R44" s="320"/>
      <c r="S44" s="165"/>
    </row>
    <row r="45" spans="1:19" s="38" customFormat="1" ht="9.6" customHeight="1" x14ac:dyDescent="0.25">
      <c r="A45" s="168"/>
      <c r="B45" s="168"/>
      <c r="C45" s="168"/>
      <c r="D45" s="178"/>
      <c r="E45" s="168"/>
      <c r="F45" s="154"/>
      <c r="G45" s="154"/>
      <c r="H45" s="2"/>
      <c r="I45" s="154"/>
      <c r="J45" s="316"/>
      <c r="K45" s="159"/>
      <c r="L45" s="161"/>
      <c r="M45" s="159"/>
      <c r="N45" s="161"/>
      <c r="O45" s="171"/>
      <c r="P45" s="161"/>
      <c r="Q45" s="309"/>
      <c r="R45" s="320"/>
      <c r="S45" s="165"/>
    </row>
    <row r="46" spans="1:19" s="38" customFormat="1" ht="9.6" customHeight="1" x14ac:dyDescent="0.25">
      <c r="A46" s="168"/>
      <c r="B46" s="168"/>
      <c r="C46" s="168"/>
      <c r="D46" s="178"/>
      <c r="E46" s="168"/>
      <c r="F46" s="154"/>
      <c r="G46" s="154"/>
      <c r="H46" s="2"/>
      <c r="I46" s="154"/>
      <c r="J46" s="316"/>
      <c r="K46" s="159"/>
      <c r="L46" s="161"/>
      <c r="M46" s="159"/>
      <c r="N46" s="161"/>
      <c r="O46" s="171"/>
      <c r="P46" s="161"/>
      <c r="Q46" s="309"/>
      <c r="R46" s="320"/>
      <c r="S46" s="165"/>
    </row>
    <row r="47" spans="1:19" s="38" customFormat="1" ht="9.6" customHeight="1" x14ac:dyDescent="0.25">
      <c r="A47" s="168"/>
      <c r="B47" s="168"/>
      <c r="C47" s="168"/>
      <c r="D47" s="178"/>
      <c r="E47" s="168"/>
      <c r="F47" s="154"/>
      <c r="G47" s="154"/>
      <c r="H47" s="2"/>
      <c r="I47" s="154"/>
      <c r="J47" s="316"/>
      <c r="K47" s="159"/>
      <c r="L47" s="161"/>
      <c r="M47" s="159"/>
      <c r="N47" s="161"/>
      <c r="O47" s="171"/>
      <c r="P47" s="161"/>
      <c r="Q47" s="309"/>
      <c r="R47" s="320"/>
      <c r="S47" s="165"/>
    </row>
    <row r="48" spans="1:19" s="38" customFormat="1" ht="9.6" customHeight="1" x14ac:dyDescent="0.25">
      <c r="A48" s="168"/>
      <c r="B48" s="168"/>
      <c r="C48" s="168"/>
      <c r="D48" s="178"/>
      <c r="E48" s="168"/>
      <c r="F48" s="154"/>
      <c r="G48" s="154"/>
      <c r="H48" s="2"/>
      <c r="I48" s="154"/>
      <c r="J48" s="316"/>
      <c r="K48" s="159"/>
      <c r="L48" s="161"/>
      <c r="M48" s="159"/>
      <c r="N48" s="161"/>
      <c r="O48" s="171"/>
      <c r="P48" s="161"/>
      <c r="Q48" s="309"/>
      <c r="R48" s="320"/>
      <c r="S48" s="165"/>
    </row>
    <row r="49" spans="1:19" s="38" customFormat="1" ht="9.6" customHeight="1" x14ac:dyDescent="0.25">
      <c r="A49" s="168"/>
      <c r="B49" s="168"/>
      <c r="C49" s="168"/>
      <c r="D49" s="178"/>
      <c r="E49" s="168"/>
      <c r="F49" s="154"/>
      <c r="G49" s="154"/>
      <c r="H49" s="2"/>
      <c r="I49" s="154"/>
      <c r="J49" s="316"/>
      <c r="K49" s="159"/>
      <c r="L49" s="161"/>
      <c r="M49" s="159"/>
      <c r="N49" s="161"/>
      <c r="O49" s="171"/>
      <c r="P49" s="161"/>
      <c r="Q49" s="309"/>
      <c r="R49" s="320"/>
      <c r="S49" s="165"/>
    </row>
    <row r="50" spans="1:19" s="38" customFormat="1" ht="9.6" customHeight="1" x14ac:dyDescent="0.25">
      <c r="A50" s="168"/>
      <c r="B50" s="168"/>
      <c r="C50" s="168"/>
      <c r="D50" s="178"/>
      <c r="E50" s="168"/>
      <c r="F50" s="154"/>
      <c r="G50" s="154"/>
      <c r="H50" s="2"/>
      <c r="I50" s="154"/>
      <c r="J50" s="316"/>
      <c r="K50" s="159"/>
      <c r="L50" s="161"/>
      <c r="M50" s="159"/>
      <c r="N50" s="161"/>
      <c r="O50" s="171"/>
      <c r="P50" s="161"/>
      <c r="Q50" s="309"/>
      <c r="R50" s="320"/>
      <c r="S50" s="165"/>
    </row>
    <row r="51" spans="1:19" s="38" customFormat="1" ht="9.6" customHeight="1" x14ac:dyDescent="0.25">
      <c r="A51" s="168"/>
      <c r="B51" s="168"/>
      <c r="C51" s="168"/>
      <c r="D51" s="178"/>
      <c r="E51" s="168"/>
      <c r="F51" s="154"/>
      <c r="G51" s="154"/>
      <c r="H51" s="2"/>
      <c r="I51" s="154"/>
      <c r="J51" s="316"/>
      <c r="K51" s="159"/>
      <c r="L51" s="161"/>
      <c r="M51" s="159"/>
      <c r="N51" s="161"/>
      <c r="O51" s="171"/>
      <c r="P51" s="161"/>
      <c r="Q51" s="309"/>
      <c r="R51" s="320"/>
      <c r="S51" s="165"/>
    </row>
    <row r="52" spans="1:19" s="38" customFormat="1" ht="9.6" customHeight="1" x14ac:dyDescent="0.25">
      <c r="A52" s="168"/>
      <c r="B52" s="168"/>
      <c r="C52" s="168"/>
      <c r="D52" s="178"/>
      <c r="E52" s="168"/>
      <c r="F52" s="154"/>
      <c r="G52" s="154"/>
      <c r="H52" s="2"/>
      <c r="I52" s="154"/>
      <c r="J52" s="316"/>
      <c r="K52" s="159"/>
      <c r="L52" s="161"/>
      <c r="M52" s="159"/>
      <c r="N52" s="161"/>
      <c r="O52" s="171"/>
      <c r="P52" s="161"/>
      <c r="Q52" s="309"/>
      <c r="R52" s="320"/>
      <c r="S52" s="165"/>
    </row>
    <row r="53" spans="1:19" s="38" customFormat="1" ht="9.6" customHeight="1" x14ac:dyDescent="0.25">
      <c r="A53" s="168"/>
      <c r="B53" s="168"/>
      <c r="C53" s="168"/>
      <c r="D53" s="178"/>
      <c r="E53" s="168"/>
      <c r="F53" s="154"/>
      <c r="G53" s="154"/>
      <c r="H53" s="2"/>
      <c r="I53" s="154"/>
      <c r="J53" s="316"/>
      <c r="K53" s="159"/>
      <c r="L53" s="161"/>
      <c r="M53" s="159"/>
      <c r="N53" s="161"/>
      <c r="O53" s="171"/>
      <c r="P53" s="161"/>
      <c r="Q53" s="309"/>
      <c r="R53" s="320"/>
      <c r="S53" s="165"/>
    </row>
    <row r="54" spans="1:19" s="38" customFormat="1" ht="9.6" customHeight="1" x14ac:dyDescent="0.25">
      <c r="A54" s="168"/>
      <c r="B54" s="168"/>
      <c r="C54" s="168"/>
      <c r="D54" s="178"/>
      <c r="E54" s="168"/>
      <c r="F54" s="154"/>
      <c r="G54" s="154"/>
      <c r="H54" s="2"/>
      <c r="I54" s="154"/>
      <c r="J54" s="316"/>
      <c r="K54" s="159"/>
      <c r="L54" s="161"/>
      <c r="M54" s="159"/>
      <c r="N54" s="161"/>
      <c r="O54" s="171"/>
      <c r="P54" s="161"/>
      <c r="Q54" s="309"/>
      <c r="R54" s="320"/>
      <c r="S54" s="165"/>
    </row>
    <row r="55" spans="1:19" s="38" customFormat="1" ht="9.6" customHeight="1" x14ac:dyDescent="0.25">
      <c r="A55" s="168"/>
      <c r="B55" s="168"/>
      <c r="C55" s="168"/>
      <c r="D55" s="178"/>
      <c r="E55" s="168"/>
      <c r="F55" s="154"/>
      <c r="G55" s="154"/>
      <c r="H55" s="2"/>
      <c r="I55" s="154"/>
      <c r="J55" s="316"/>
      <c r="K55" s="159"/>
      <c r="L55" s="161"/>
      <c r="M55" s="159"/>
      <c r="N55" s="161"/>
      <c r="O55" s="171"/>
      <c r="P55" s="161"/>
      <c r="Q55" s="309"/>
      <c r="R55" s="320"/>
      <c r="S55" s="165"/>
    </row>
    <row r="56" spans="1:19" s="38" customFormat="1" ht="9.6" customHeight="1" x14ac:dyDescent="0.25">
      <c r="A56" s="168"/>
      <c r="B56" s="168"/>
      <c r="C56" s="168"/>
      <c r="D56" s="178"/>
      <c r="E56" s="168"/>
      <c r="F56" s="154"/>
      <c r="G56" s="154"/>
      <c r="H56" s="2"/>
      <c r="I56" s="154"/>
      <c r="J56" s="316"/>
      <c r="K56" s="159"/>
      <c r="L56" s="161"/>
      <c r="M56" s="159"/>
      <c r="N56" s="161"/>
      <c r="O56" s="171"/>
      <c r="P56" s="161"/>
      <c r="Q56" s="309"/>
      <c r="R56" s="320"/>
      <c r="S56" s="165"/>
    </row>
    <row r="57" spans="1:19" s="38" customFormat="1" ht="9.6" customHeight="1" x14ac:dyDescent="0.25">
      <c r="A57" s="168"/>
      <c r="B57" s="168"/>
      <c r="C57" s="168"/>
      <c r="D57" s="178"/>
      <c r="E57" s="168"/>
      <c r="F57" s="154"/>
      <c r="G57" s="154"/>
      <c r="H57" s="2"/>
      <c r="I57" s="154"/>
      <c r="J57" s="316"/>
      <c r="K57" s="159"/>
      <c r="L57" s="161"/>
      <c r="M57" s="159"/>
      <c r="N57" s="161"/>
      <c r="O57" s="171"/>
      <c r="P57" s="161"/>
      <c r="Q57" s="309"/>
      <c r="R57" s="320"/>
      <c r="S57" s="165"/>
    </row>
    <row r="58" spans="1:19" s="38" customFormat="1" ht="9.6" customHeight="1" x14ac:dyDescent="0.25">
      <c r="A58" s="168"/>
      <c r="B58" s="168"/>
      <c r="C58" s="168"/>
      <c r="D58" s="178"/>
      <c r="E58" s="168"/>
      <c r="F58" s="154"/>
      <c r="G58" s="154"/>
      <c r="H58" s="2"/>
      <c r="I58" s="154"/>
      <c r="J58" s="316"/>
      <c r="K58" s="159"/>
      <c r="L58" s="161"/>
      <c r="M58" s="159"/>
      <c r="N58" s="161"/>
      <c r="O58" s="171"/>
      <c r="P58" s="161"/>
      <c r="Q58" s="309"/>
      <c r="R58" s="320"/>
      <c r="S58" s="165"/>
    </row>
    <row r="59" spans="1:19" s="38" customFormat="1" ht="9.6" customHeight="1" x14ac:dyDescent="0.25">
      <c r="A59" s="168"/>
      <c r="B59" s="168"/>
      <c r="C59" s="168"/>
      <c r="D59" s="178"/>
      <c r="E59" s="168"/>
      <c r="F59" s="154"/>
      <c r="G59" s="154"/>
      <c r="H59" s="2"/>
      <c r="I59" s="154"/>
      <c r="J59" s="316"/>
      <c r="K59" s="159"/>
      <c r="L59" s="161"/>
      <c r="M59" s="159"/>
      <c r="N59" s="161"/>
      <c r="O59" s="171"/>
      <c r="P59" s="161"/>
      <c r="Q59" s="309"/>
      <c r="R59" s="320"/>
      <c r="S59" s="165"/>
    </row>
    <row r="60" spans="1:19" s="38" customFormat="1" ht="9.6" customHeight="1" x14ac:dyDescent="0.25">
      <c r="A60" s="168"/>
      <c r="B60" s="168"/>
      <c r="C60" s="168"/>
      <c r="D60" s="178"/>
      <c r="E60" s="168"/>
      <c r="F60" s="154"/>
      <c r="G60" s="154"/>
      <c r="H60" s="2"/>
      <c r="I60" s="154"/>
      <c r="J60" s="316"/>
      <c r="K60" s="159"/>
      <c r="L60" s="161"/>
      <c r="M60" s="159"/>
      <c r="N60" s="161"/>
      <c r="O60" s="171"/>
      <c r="P60" s="161"/>
      <c r="Q60" s="309"/>
      <c r="R60" s="320"/>
      <c r="S60" s="165"/>
    </row>
    <row r="61" spans="1:19" s="38" customFormat="1" ht="9.6" customHeight="1" x14ac:dyDescent="0.25">
      <c r="A61" s="168"/>
      <c r="B61" s="168"/>
      <c r="C61" s="168"/>
      <c r="D61" s="178"/>
      <c r="E61" s="168"/>
      <c r="F61" s="154"/>
      <c r="G61" s="154"/>
      <c r="H61" s="2"/>
      <c r="I61" s="154"/>
      <c r="J61" s="316"/>
      <c r="K61" s="159"/>
      <c r="L61" s="161"/>
      <c r="M61" s="159"/>
      <c r="N61" s="161"/>
      <c r="O61" s="171"/>
      <c r="P61" s="161"/>
      <c r="Q61" s="309"/>
      <c r="R61" s="320"/>
      <c r="S61" s="165"/>
    </row>
    <row r="62" spans="1:19" s="38" customFormat="1" ht="9.6" customHeight="1" x14ac:dyDescent="0.25">
      <c r="A62" s="168"/>
      <c r="B62" s="168"/>
      <c r="C62" s="168"/>
      <c r="D62" s="178"/>
      <c r="E62" s="168"/>
      <c r="F62" s="154"/>
      <c r="G62" s="154"/>
      <c r="H62" s="2"/>
      <c r="I62" s="154"/>
      <c r="J62" s="316"/>
      <c r="K62" s="159"/>
      <c r="L62" s="161"/>
      <c r="M62" s="159"/>
      <c r="N62" s="161"/>
      <c r="O62" s="171"/>
      <c r="P62" s="161"/>
      <c r="Q62" s="309"/>
      <c r="R62" s="320"/>
      <c r="S62" s="165"/>
    </row>
    <row r="63" spans="1:19" s="38" customFormat="1" ht="9.6" customHeight="1" x14ac:dyDescent="0.25">
      <c r="A63" s="168"/>
      <c r="B63" s="168"/>
      <c r="C63" s="168"/>
      <c r="D63" s="178"/>
      <c r="E63" s="168"/>
      <c r="F63" s="154"/>
      <c r="G63" s="154"/>
      <c r="H63" s="2"/>
      <c r="I63" s="154"/>
      <c r="J63" s="316"/>
      <c r="K63" s="159"/>
      <c r="L63" s="161"/>
      <c r="M63" s="159"/>
      <c r="N63" s="161"/>
      <c r="O63" s="171"/>
      <c r="P63" s="161"/>
      <c r="Q63" s="309"/>
      <c r="R63" s="320"/>
      <c r="S63" s="165"/>
    </row>
    <row r="64" spans="1:19" s="38" customFormat="1" ht="9.6" customHeight="1" x14ac:dyDescent="0.25">
      <c r="A64" s="168"/>
      <c r="B64" s="168"/>
      <c r="C64" s="168"/>
      <c r="D64" s="178"/>
      <c r="E64" s="168"/>
      <c r="F64" s="154"/>
      <c r="G64" s="154"/>
      <c r="H64" s="2"/>
      <c r="I64" s="154"/>
      <c r="J64" s="316"/>
      <c r="K64" s="159"/>
      <c r="L64" s="161"/>
      <c r="M64" s="159"/>
      <c r="N64" s="161"/>
      <c r="O64" s="171"/>
      <c r="P64" s="161"/>
      <c r="Q64" s="309"/>
      <c r="R64" s="320"/>
      <c r="S64" s="165"/>
    </row>
    <row r="65" spans="1:19" s="38" customFormat="1" ht="9.6" customHeight="1" x14ac:dyDescent="0.25">
      <c r="A65" s="168"/>
      <c r="B65" s="168"/>
      <c r="C65" s="168"/>
      <c r="D65" s="178"/>
      <c r="E65" s="168"/>
      <c r="F65" s="154"/>
      <c r="G65" s="154"/>
      <c r="H65" s="2"/>
      <c r="I65" s="154"/>
      <c r="J65" s="316"/>
      <c r="K65" s="159"/>
      <c r="L65" s="161"/>
      <c r="M65" s="159"/>
      <c r="N65" s="161"/>
      <c r="O65" s="171"/>
      <c r="P65" s="161"/>
      <c r="Q65" s="309"/>
      <c r="R65" s="320"/>
      <c r="S65" s="165"/>
    </row>
    <row r="66" spans="1:19" s="38" customFormat="1" ht="9.6" customHeight="1" x14ac:dyDescent="0.25">
      <c r="A66" s="168"/>
      <c r="B66" s="168"/>
      <c r="C66" s="168"/>
      <c r="D66" s="178"/>
      <c r="E66" s="168"/>
      <c r="F66" s="154"/>
      <c r="G66" s="154"/>
      <c r="H66" s="2"/>
      <c r="I66" s="154"/>
      <c r="J66" s="316"/>
      <c r="K66" s="159"/>
      <c r="L66" s="161"/>
      <c r="M66" s="159"/>
      <c r="N66" s="161"/>
      <c r="O66" s="171"/>
      <c r="P66" s="161"/>
      <c r="Q66" s="309"/>
      <c r="R66" s="320"/>
      <c r="S66" s="165"/>
    </row>
    <row r="67" spans="1:19" s="38" customFormat="1" ht="9.6" customHeight="1" x14ac:dyDescent="0.25">
      <c r="A67" s="168"/>
      <c r="B67" s="168"/>
      <c r="C67" s="168"/>
      <c r="D67" s="178"/>
      <c r="E67" s="168"/>
      <c r="F67" s="154"/>
      <c r="G67" s="154"/>
      <c r="H67" s="2"/>
      <c r="I67" s="154"/>
      <c r="J67" s="316"/>
      <c r="K67" s="159"/>
      <c r="L67" s="161"/>
      <c r="M67" s="159"/>
      <c r="N67" s="161"/>
      <c r="O67" s="171"/>
      <c r="P67" s="161"/>
      <c r="Q67" s="309"/>
      <c r="R67" s="320"/>
      <c r="S67" s="165"/>
    </row>
    <row r="68" spans="1:19" s="38" customFormat="1" ht="9.6" customHeight="1" x14ac:dyDescent="0.25">
      <c r="A68" s="168"/>
      <c r="B68" s="168"/>
      <c r="C68" s="168"/>
      <c r="D68" s="178"/>
      <c r="E68" s="168"/>
      <c r="F68" s="154"/>
      <c r="G68" s="154"/>
      <c r="H68" s="2"/>
      <c r="I68" s="154"/>
      <c r="J68" s="316"/>
      <c r="K68" s="159"/>
      <c r="L68" s="161"/>
      <c r="M68" s="159"/>
      <c r="N68" s="161"/>
      <c r="O68" s="171"/>
      <c r="P68" s="161"/>
      <c r="Q68" s="309"/>
      <c r="R68" s="320"/>
      <c r="S68" s="165"/>
    </row>
    <row r="69" spans="1:19" s="38" customFormat="1" ht="9.6" customHeight="1" x14ac:dyDescent="0.25">
      <c r="A69" s="324"/>
      <c r="B69" s="325"/>
      <c r="C69" s="325"/>
      <c r="D69" s="326"/>
      <c r="E69" s="325"/>
      <c r="F69" s="195"/>
      <c r="G69" s="195"/>
      <c r="H69" s="151"/>
      <c r="I69" s="195"/>
      <c r="J69" s="327"/>
      <c r="K69" s="163"/>
      <c r="L69" s="164"/>
      <c r="M69" s="163"/>
      <c r="N69" s="164"/>
      <c r="O69" s="163"/>
      <c r="P69" s="164"/>
      <c r="Q69" s="163"/>
      <c r="R69" s="164"/>
      <c r="S69" s="165"/>
    </row>
    <row r="70" spans="1:19" s="2" customFormat="1" ht="6" customHeight="1" x14ac:dyDescent="0.25">
      <c r="A70" s="324"/>
      <c r="B70" s="325"/>
      <c r="C70" s="325"/>
      <c r="D70" s="326"/>
      <c r="E70" s="325"/>
      <c r="F70" s="195"/>
      <c r="G70" s="195"/>
      <c r="H70" s="151"/>
      <c r="I70" s="195"/>
      <c r="J70" s="327"/>
      <c r="K70" s="163"/>
      <c r="L70" s="164"/>
      <c r="M70" s="202"/>
      <c r="N70" s="203"/>
      <c r="O70" s="202"/>
      <c r="P70" s="203"/>
      <c r="Q70" s="202"/>
      <c r="R70" s="203"/>
      <c r="S70" s="204"/>
    </row>
    <row r="71" spans="1:19" s="18" customFormat="1" ht="10.5" customHeight="1" x14ac:dyDescent="0.25">
      <c r="A71" s="205" t="s">
        <v>105</v>
      </c>
      <c r="B71" s="206"/>
      <c r="C71" s="207"/>
      <c r="D71" s="208" t="s">
        <v>6</v>
      </c>
      <c r="E71" s="206"/>
      <c r="F71" s="209" t="s">
        <v>155</v>
      </c>
      <c r="G71" s="209"/>
      <c r="H71" s="209"/>
      <c r="I71" s="278"/>
      <c r="J71" s="209" t="s">
        <v>6</v>
      </c>
      <c r="K71" s="209" t="s">
        <v>108</v>
      </c>
      <c r="L71" s="212"/>
      <c r="M71" s="209" t="s">
        <v>109</v>
      </c>
      <c r="N71" s="213"/>
      <c r="O71" s="214" t="s">
        <v>156</v>
      </c>
      <c r="P71" s="214"/>
      <c r="Q71" s="215"/>
      <c r="R71" s="216"/>
    </row>
    <row r="72" spans="1:19" s="18" customFormat="1" ht="9" customHeight="1" x14ac:dyDescent="0.25">
      <c r="A72" s="218" t="s">
        <v>158</v>
      </c>
      <c r="B72" s="217"/>
      <c r="C72" s="219"/>
      <c r="D72" s="220">
        <v>1</v>
      </c>
      <c r="E72" s="412"/>
      <c r="F72" s="91">
        <f>IF(D72&gt;$R$79,,UPPER(VLOOKUP(D72,'1D ELO (4)'!$A$7:$L$23,2)))</f>
        <v>0</v>
      </c>
      <c r="G72" s="89"/>
      <c r="H72" s="89"/>
      <c r="I72" s="328"/>
      <c r="J72" s="329" t="s">
        <v>7</v>
      </c>
      <c r="K72" s="217"/>
      <c r="L72" s="223"/>
      <c r="M72" s="217"/>
      <c r="N72" s="224"/>
      <c r="O72" s="225" t="s">
        <v>157</v>
      </c>
      <c r="P72" s="226"/>
      <c r="Q72" s="226"/>
      <c r="R72" s="227"/>
    </row>
    <row r="73" spans="1:19" s="18" customFormat="1" ht="9" customHeight="1" x14ac:dyDescent="0.25">
      <c r="A73" s="232" t="s">
        <v>159</v>
      </c>
      <c r="B73" s="230"/>
      <c r="C73" s="233"/>
      <c r="D73" s="220"/>
      <c r="E73" s="412"/>
      <c r="F73" s="91">
        <f>IF(D72&gt;$R$79,,UPPER(VLOOKUP(D72,'1D ELO (4)'!$A$7:$L$23,8)))</f>
        <v>0</v>
      </c>
      <c r="G73" s="89"/>
      <c r="H73" s="89"/>
      <c r="I73" s="328"/>
      <c r="J73" s="329"/>
      <c r="K73" s="217"/>
      <c r="L73" s="223"/>
      <c r="M73" s="217"/>
      <c r="N73" s="224"/>
      <c r="O73" s="230"/>
      <c r="P73" s="229"/>
      <c r="Q73" s="230"/>
      <c r="R73" s="231"/>
    </row>
    <row r="74" spans="1:19" s="18" customFormat="1" ht="9" customHeight="1" x14ac:dyDescent="0.25">
      <c r="A74" s="374"/>
      <c r="B74" s="375"/>
      <c r="C74" s="376"/>
      <c r="D74" s="220">
        <v>2</v>
      </c>
      <c r="E74" s="146"/>
      <c r="F74" s="91">
        <f>IF(D74&gt;$R$79,,UPPER(VLOOKUP(D74,'1D ELO (4)'!$A$7:$L$23,2)))</f>
        <v>0</v>
      </c>
      <c r="G74" s="89"/>
      <c r="H74" s="89"/>
      <c r="I74" s="328"/>
      <c r="J74" s="329" t="s">
        <v>8</v>
      </c>
      <c r="K74" s="217"/>
      <c r="L74" s="223"/>
      <c r="M74" s="217"/>
      <c r="N74" s="224"/>
      <c r="O74" s="225" t="s">
        <v>112</v>
      </c>
      <c r="P74" s="226"/>
      <c r="Q74" s="226"/>
      <c r="R74" s="227"/>
    </row>
    <row r="75" spans="1:19" s="18" customFormat="1" ht="9" customHeight="1" x14ac:dyDescent="0.25">
      <c r="A75" s="234"/>
      <c r="B75" s="146"/>
      <c r="C75" s="235"/>
      <c r="D75" s="390"/>
      <c r="E75" s="146"/>
      <c r="F75" s="237">
        <f>IF(D74&gt;$R$79,,UPPER(VLOOKUP(D74,'1D ELO (4)'!$A$7:$L$23,8)))</f>
        <v>0</v>
      </c>
      <c r="G75" s="330"/>
      <c r="H75" s="330"/>
      <c r="I75" s="331"/>
      <c r="J75" s="329"/>
      <c r="K75" s="217"/>
      <c r="L75" s="223"/>
      <c r="M75" s="217"/>
      <c r="N75" s="224"/>
      <c r="O75" s="217"/>
      <c r="P75" s="223"/>
      <c r="Q75" s="217"/>
      <c r="R75" s="224"/>
    </row>
    <row r="76" spans="1:19" s="18" customFormat="1" ht="9" customHeight="1" x14ac:dyDescent="0.25">
      <c r="A76" s="361"/>
      <c r="B76" s="377"/>
      <c r="C76" s="378"/>
      <c r="D76" s="147"/>
      <c r="E76" s="377"/>
      <c r="F76" s="25"/>
      <c r="G76" s="24"/>
      <c r="H76" s="24"/>
      <c r="I76" s="391"/>
      <c r="J76" s="329" t="s">
        <v>9</v>
      </c>
      <c r="K76" s="217"/>
      <c r="L76" s="223"/>
      <c r="M76" s="217"/>
      <c r="N76" s="224"/>
      <c r="O76" s="230"/>
      <c r="P76" s="229"/>
      <c r="Q76" s="230"/>
      <c r="R76" s="231"/>
    </row>
    <row r="77" spans="1:19" s="18" customFormat="1" ht="9" customHeight="1" x14ac:dyDescent="0.25">
      <c r="A77" s="362"/>
      <c r="B77" s="24"/>
      <c r="C77" s="235"/>
      <c r="D77" s="147"/>
      <c r="E77" s="146"/>
      <c r="F77" s="25"/>
      <c r="G77" s="24"/>
      <c r="H77" s="24"/>
      <c r="I77" s="391"/>
      <c r="J77" s="329"/>
      <c r="K77" s="217"/>
      <c r="L77" s="223"/>
      <c r="M77" s="217"/>
      <c r="N77" s="224"/>
      <c r="O77" s="225" t="s">
        <v>92</v>
      </c>
      <c r="P77" s="226"/>
      <c r="Q77" s="226"/>
      <c r="R77" s="227"/>
    </row>
    <row r="78" spans="1:19" s="18" customFormat="1" ht="9" customHeight="1" x14ac:dyDescent="0.25">
      <c r="A78" s="362"/>
      <c r="B78" s="24"/>
      <c r="C78" s="372"/>
      <c r="D78" s="147"/>
      <c r="E78" s="299"/>
      <c r="F78" s="25"/>
      <c r="G78" s="24"/>
      <c r="H78" s="24"/>
      <c r="I78" s="391"/>
      <c r="J78" s="329" t="s">
        <v>10</v>
      </c>
      <c r="K78" s="217"/>
      <c r="L78" s="223"/>
      <c r="M78" s="217"/>
      <c r="N78" s="224"/>
      <c r="O78" s="217"/>
      <c r="P78" s="223"/>
      <c r="Q78" s="217"/>
      <c r="R78" s="224"/>
    </row>
    <row r="79" spans="1:19" s="18" customFormat="1" ht="9" customHeight="1" x14ac:dyDescent="0.25">
      <c r="A79" s="363"/>
      <c r="B79" s="360"/>
      <c r="C79" s="373"/>
      <c r="D79" s="385"/>
      <c r="E79" s="413"/>
      <c r="F79" s="383"/>
      <c r="G79" s="360"/>
      <c r="H79" s="360"/>
      <c r="I79" s="392"/>
      <c r="J79" s="332"/>
      <c r="K79" s="230"/>
      <c r="L79" s="229"/>
      <c r="M79" s="230"/>
      <c r="N79" s="231"/>
      <c r="O79" s="230" t="str">
        <f>R4</f>
        <v>Kovács Zoltán</v>
      </c>
      <c r="P79" s="229"/>
      <c r="Q79" s="230"/>
      <c r="R79" s="333">
        <f>MIN(4,'1D ELO (4)'!$P$5)</f>
        <v>0</v>
      </c>
    </row>
    <row r="80" spans="1:19" ht="15.75" customHeight="1" x14ac:dyDescent="0.25"/>
    <row r="81" ht="9" customHeight="1" x14ac:dyDescent="0.25"/>
  </sheetData>
  <mergeCells count="1">
    <mergeCell ref="A4:C4"/>
  </mergeCells>
  <conditionalFormatting sqref="D7 D11 D15 D19 D23 D27 D31 D35">
    <cfRule type="cellIs" dxfId="222" priority="1" stopIfTrue="1" operator="lessThan">
      <formula>3</formula>
    </cfRule>
  </conditionalFormatting>
  <conditionalFormatting sqref="E7:F7 E11:F11 E15:F15 E19:F19 E23:F23 E27:F27 E31:F31 E35:F35">
    <cfRule type="cellIs" dxfId="221" priority="2" stopIfTrue="1" operator="equal">
      <formula>"Bye"</formula>
    </cfRule>
  </conditionalFormatting>
  <conditionalFormatting sqref="I10 K14 I18 M22 I26 K30 I34 O38:O68">
    <cfRule type="expression" dxfId="220" priority="8" stopIfTrue="1">
      <formula>AND($O$1="CU",I10="Umpire")</formula>
    </cfRule>
    <cfRule type="expression" dxfId="219" priority="9" stopIfTrue="1">
      <formula>AND($O$1="CU",I10&lt;&gt;"Umpire",J10&lt;&gt;"")</formula>
    </cfRule>
    <cfRule type="expression" dxfId="218" priority="10" stopIfTrue="1">
      <formula>AND($O$1="CU",I10&lt;&gt;"Umpire")</formula>
    </cfRule>
  </conditionalFormatting>
  <conditionalFormatting sqref="J10 L14 J18 N22 J26 L30 J34">
    <cfRule type="expression" dxfId="217" priority="3" stopIfTrue="1">
      <formula>$O$1="CU"</formula>
    </cfRule>
  </conditionalFormatting>
  <conditionalFormatting sqref="K9 M13 K17 O21 K25 M29 K33 Q37">
    <cfRule type="expression" dxfId="216" priority="6" stopIfTrue="1">
      <formula>J10="as"</formula>
    </cfRule>
    <cfRule type="expression" dxfId="215" priority="7" stopIfTrue="1">
      <formula>J10="bs"</formula>
    </cfRule>
  </conditionalFormatting>
  <conditionalFormatting sqref="K10 M14 K18 O22 K26 M30 K34 Q38:Q68">
    <cfRule type="expression" dxfId="214" priority="4" stopIfTrue="1">
      <formula>J10="as"</formula>
    </cfRule>
    <cfRule type="expression" dxfId="213" priority="5" stopIfTrue="1">
      <formula>J10="bs"</formula>
    </cfRule>
  </conditionalFormatting>
  <dataValidations count="1">
    <dataValidation type="list" allowBlank="1" showInputMessage="1" sqref="I10 O38:O68 I34 K14 I26 M22 I18 K30" xr:uid="{B50E01B6-9F13-4C26-A435-3A2F09220330}">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07585"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07586"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71ED6-0950-4EF5-872C-210554C0A677}">
  <sheetPr codeName="Sheet39">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4.33203125" customWidth="1"/>
    <col min="5" max="5" width="7" customWidth="1"/>
    <col min="6" max="6" width="12.6640625" customWidth="1"/>
    <col min="7" max="7" width="2.6640625" customWidth="1"/>
    <col min="8" max="8" width="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20" max="20" width="8.6640625" customWidth="1"/>
    <col min="21" max="21" width="8.88671875" hidden="1" customWidth="1"/>
    <col min="22" max="22" width="5.6640625" customWidth="1"/>
  </cols>
  <sheetData>
    <row r="1" spans="1:21" s="132" customFormat="1" ht="21.75" customHeight="1" x14ac:dyDescent="0.4">
      <c r="A1" s="92" t="str">
        <f>Altalanos!$A$6</f>
        <v>Diákolimpiai Döntő</v>
      </c>
      <c r="B1" s="134"/>
      <c r="I1" s="379"/>
      <c r="J1" s="133"/>
      <c r="K1" s="293" t="s">
        <v>145</v>
      </c>
      <c r="L1" s="293"/>
      <c r="M1" s="294"/>
      <c r="N1" s="133"/>
      <c r="O1" s="133"/>
      <c r="P1" s="133" t="s">
        <v>3</v>
      </c>
      <c r="R1" s="133"/>
    </row>
    <row r="2" spans="1:21" s="106" customFormat="1" x14ac:dyDescent="0.25">
      <c r="A2" s="449" t="s">
        <v>122</v>
      </c>
      <c r="B2" s="95"/>
      <c r="C2" s="95"/>
      <c r="D2" s="95"/>
      <c r="E2" s="95"/>
      <c r="F2" s="430">
        <f>Altalanos!$D$8</f>
        <v>0</v>
      </c>
      <c r="G2" s="137"/>
      <c r="J2" s="131"/>
      <c r="K2" s="293"/>
      <c r="L2" s="293"/>
      <c r="M2" s="293"/>
      <c r="N2" s="131"/>
      <c r="P2" s="131"/>
      <c r="R2" s="131"/>
    </row>
    <row r="3" spans="1:21" s="19" customFormat="1" ht="10.5" customHeight="1" x14ac:dyDescent="0.25">
      <c r="A3" s="53" t="s">
        <v>82</v>
      </c>
      <c r="B3" s="53"/>
      <c r="C3" s="53"/>
      <c r="D3" s="53"/>
      <c r="E3" s="53"/>
      <c r="F3" s="53"/>
      <c r="G3" s="53" t="s">
        <v>79</v>
      </c>
      <c r="H3" s="53"/>
      <c r="I3" s="53"/>
      <c r="J3" s="295"/>
      <c r="K3" s="54" t="s">
        <v>87</v>
      </c>
      <c r="L3" s="140"/>
      <c r="M3" s="87"/>
      <c r="N3" s="295"/>
      <c r="O3" s="53"/>
      <c r="P3" s="295"/>
      <c r="Q3" s="53"/>
      <c r="R3" s="296" t="s">
        <v>88</v>
      </c>
    </row>
    <row r="4" spans="1:21" s="31" customFormat="1" ht="11.25" customHeight="1" thickBot="1" x14ac:dyDescent="0.3">
      <c r="A4" s="771" t="str">
        <f>Altalanos!$A$10</f>
        <v xml:space="preserve">2026. május 7. </v>
      </c>
      <c r="B4" s="771"/>
      <c r="C4" s="771"/>
      <c r="D4" s="141"/>
      <c r="E4" s="141"/>
      <c r="F4" s="141"/>
      <c r="G4" s="142" t="str">
        <f>Altalanos!$C$10</f>
        <v>Gyula</v>
      </c>
      <c r="H4" s="297"/>
      <c r="I4" s="141"/>
      <c r="J4" s="298"/>
      <c r="K4" s="144"/>
      <c r="L4" s="143"/>
      <c r="M4" s="102"/>
      <c r="N4" s="298"/>
      <c r="O4" s="141"/>
      <c r="P4" s="298"/>
      <c r="Q4" s="141"/>
      <c r="R4" s="88" t="str">
        <f>Altalanos!$E$10</f>
        <v>Kovács Zoltán</v>
      </c>
    </row>
    <row r="5" spans="1:21" s="19" customFormat="1" ht="9.6" x14ac:dyDescent="0.25">
      <c r="A5" s="299"/>
      <c r="B5" s="56" t="s">
        <v>4</v>
      </c>
      <c r="C5" s="56" t="s">
        <v>148</v>
      </c>
      <c r="D5" s="56" t="s">
        <v>101</v>
      </c>
      <c r="E5" s="445" t="s">
        <v>91</v>
      </c>
      <c r="F5" s="66" t="s">
        <v>85</v>
      </c>
      <c r="G5" s="66" t="s">
        <v>86</v>
      </c>
      <c r="H5" s="66"/>
      <c r="I5" s="66" t="s">
        <v>90</v>
      </c>
      <c r="J5" s="66"/>
      <c r="K5" s="56" t="s">
        <v>102</v>
      </c>
      <c r="L5" s="300"/>
      <c r="M5" s="56" t="s">
        <v>130</v>
      </c>
      <c r="N5" s="300"/>
      <c r="O5" s="56" t="s">
        <v>129</v>
      </c>
      <c r="P5" s="300"/>
      <c r="Q5" s="56" t="s">
        <v>149</v>
      </c>
      <c r="R5" s="301"/>
    </row>
    <row r="6" spans="1:21" s="704" customFormat="1" ht="11.25" customHeight="1" thickBot="1" x14ac:dyDescent="0.3">
      <c r="A6" s="729"/>
      <c r="B6" s="703"/>
      <c r="C6" s="703"/>
      <c r="D6" s="703"/>
      <c r="E6" s="703"/>
      <c r="F6" s="730"/>
      <c r="G6" s="730"/>
      <c r="I6" s="730"/>
      <c r="J6" s="731"/>
      <c r="K6" s="703"/>
      <c r="L6" s="731"/>
      <c r="M6" s="703"/>
      <c r="N6" s="731"/>
      <c r="O6" s="703"/>
      <c r="P6" s="731"/>
      <c r="Q6" s="703"/>
      <c r="R6" s="732"/>
    </row>
    <row r="7" spans="1:21" s="38" customFormat="1" ht="10.5" customHeight="1" x14ac:dyDescent="0.25">
      <c r="A7" s="303">
        <v>1</v>
      </c>
      <c r="B7" s="384" t="str">
        <f>IF($D7="","",VLOOKUP($D7,'1D ELO (4)'!$A$7:$P$23,14))</f>
        <v/>
      </c>
      <c r="C7" s="384" t="str">
        <f>IF($D7="","",VLOOKUP($D7,'1D ELO (4)'!$A$7:$P$33,15))</f>
        <v/>
      </c>
      <c r="D7" s="155"/>
      <c r="E7" s="466" t="str">
        <f>UPPER(IF($D7="","",VLOOKUP($D7,'1D ELO (4)'!$A$7:$P$33,5)))</f>
        <v/>
      </c>
      <c r="F7" s="156" t="str">
        <f>UPPER(IF($D7="","",VLOOKUP($D7,'1D ELO (4)'!$A$7:$P$33,2)))</f>
        <v/>
      </c>
      <c r="G7" s="156" t="str">
        <f>IF($D7="","",VLOOKUP($D7,'1D ELO (4)'!$A$7:$P$33,3))</f>
        <v/>
      </c>
      <c r="H7" s="304"/>
      <c r="I7" s="156" t="str">
        <f>IF($D7="","",VLOOKUP($D7,'1D ELO (4)'!$A$7:$P$33,4))</f>
        <v/>
      </c>
      <c r="J7" s="305"/>
      <c r="K7" s="159"/>
      <c r="L7" s="161"/>
      <c r="M7" s="159"/>
      <c r="N7" s="161"/>
      <c r="O7" s="159"/>
      <c r="P7" s="161"/>
      <c r="Q7" s="159"/>
      <c r="R7" s="162"/>
      <c r="S7" s="165"/>
      <c r="U7" s="166" t="str">
        <f>Birók!P21</f>
        <v>Bíró</v>
      </c>
    </row>
    <row r="8" spans="1:21" s="38" customFormat="1" ht="9.6" customHeight="1" x14ac:dyDescent="0.25">
      <c r="A8" s="277"/>
      <c r="B8" s="306"/>
      <c r="C8" s="306"/>
      <c r="D8" s="306"/>
      <c r="E8" s="466" t="str">
        <f>UPPER(IF($D7="","",VLOOKUP($D7,'1D ELO (4)'!$A$7:$P$33,11)))</f>
        <v/>
      </c>
      <c r="F8" s="156" t="str">
        <f>UPPER(IF($D7="","",VLOOKUP($D7,'1D ELO (4)'!$A$7:$P$33,8)))</f>
        <v/>
      </c>
      <c r="G8" s="156" t="str">
        <f>IF($D7="","",VLOOKUP($D7,'1D ELO (4)'!$A$7:$P$33,9))</f>
        <v/>
      </c>
      <c r="H8" s="304"/>
      <c r="I8" s="156" t="str">
        <f>IF($D7="","",VLOOKUP($D7,'1D ELO (4)'!$A$7:$P$33,10))</f>
        <v/>
      </c>
      <c r="J8" s="307"/>
      <c r="K8" s="152" t="str">
        <f>IF(J8="a",F7,IF(J8="b",F9,""))</f>
        <v/>
      </c>
      <c r="L8" s="161"/>
      <c r="M8" s="159"/>
      <c r="N8" s="161"/>
      <c r="O8" s="159"/>
      <c r="P8" s="161"/>
      <c r="Q8" s="159"/>
      <c r="R8" s="162"/>
      <c r="S8" s="165"/>
      <c r="U8" s="174" t="str">
        <f>Birók!P22</f>
        <v xml:space="preserve"> </v>
      </c>
    </row>
    <row r="9" spans="1:21" s="38" customFormat="1" ht="9.6" customHeight="1" x14ac:dyDescent="0.25">
      <c r="A9" s="277"/>
      <c r="B9" s="168"/>
      <c r="C9" s="168"/>
      <c r="D9" s="168"/>
      <c r="E9" s="415"/>
      <c r="F9" s="154"/>
      <c r="G9" s="154"/>
      <c r="H9" s="2"/>
      <c r="I9" s="154"/>
      <c r="J9" s="308"/>
      <c r="K9" s="309" t="str">
        <f>UPPER(IF(OR(J10="a",J10="as"),F7,IF(OR(J10="b",J10="bs"),F11,)))</f>
        <v/>
      </c>
      <c r="L9" s="310"/>
      <c r="M9" s="159"/>
      <c r="N9" s="161"/>
      <c r="O9" s="159"/>
      <c r="P9" s="161"/>
      <c r="Q9" s="159"/>
      <c r="R9" s="162"/>
      <c r="S9" s="165"/>
      <c r="U9" s="174" t="str">
        <f>Birók!P23</f>
        <v xml:space="preserve"> </v>
      </c>
    </row>
    <row r="10" spans="1:21" s="38" customFormat="1" ht="9.6" customHeight="1" x14ac:dyDescent="0.25">
      <c r="A10" s="277"/>
      <c r="B10" s="168"/>
      <c r="C10" s="168"/>
      <c r="D10" s="168"/>
      <c r="E10" s="467"/>
      <c r="F10" s="464"/>
      <c r="G10" s="464"/>
      <c r="H10" s="465"/>
      <c r="I10" s="453" t="s">
        <v>0</v>
      </c>
      <c r="J10" s="180"/>
      <c r="K10" s="311" t="str">
        <f>UPPER(IF(OR(J10="a",J10="as"),F8,IF(OR(J10="b",J10="bs"),F12,)))</f>
        <v/>
      </c>
      <c r="L10" s="312"/>
      <c r="M10" s="159"/>
      <c r="N10" s="161"/>
      <c r="O10" s="159"/>
      <c r="P10" s="161"/>
      <c r="Q10" s="159"/>
      <c r="R10" s="162"/>
      <c r="S10" s="165"/>
      <c r="U10" s="174" t="str">
        <f>Birók!P24</f>
        <v xml:space="preserve"> </v>
      </c>
    </row>
    <row r="11" spans="1:21" s="38" customFormat="1" ht="9.6" customHeight="1" x14ac:dyDescent="0.25">
      <c r="A11" s="277">
        <v>2</v>
      </c>
      <c r="B11" s="384" t="str">
        <f>IF($D11="","",VLOOKUP($D11,'1D ELO (4)'!$A$7:$P$23,14))</f>
        <v/>
      </c>
      <c r="C11" s="384" t="str">
        <f>IF($D11="","",VLOOKUP($D11,'1D ELO (4)'!$A$7:$P$33,15))</f>
        <v/>
      </c>
      <c r="D11" s="155"/>
      <c r="E11" s="461" t="str">
        <f>UPPER(IF($D11="","",VLOOKUP($D11,'1D ELO (4)'!$A$7:$P$33,5)))</f>
        <v/>
      </c>
      <c r="F11" s="450" t="str">
        <f>UPPER(IF($D11="","",VLOOKUP($D11,'1D ELO (4)'!$A$7:$P$33,2)))</f>
        <v/>
      </c>
      <c r="G11" s="450" t="str">
        <f>IF($D11="","",VLOOKUP($D11,'1D ELO (4)'!$A$7:$P$33,3))</f>
        <v/>
      </c>
      <c r="H11" s="462"/>
      <c r="I11" s="450" t="str">
        <f>IF($D11="","",VLOOKUP($D11,'1D ELO (4)'!$A$7:$P$33,4))</f>
        <v/>
      </c>
      <c r="J11" s="313"/>
      <c r="K11" s="159"/>
      <c r="L11" s="314"/>
      <c r="M11" s="197"/>
      <c r="N11" s="310"/>
      <c r="O11" s="159"/>
      <c r="P11" s="161"/>
      <c r="Q11" s="159"/>
      <c r="R11" s="162"/>
      <c r="S11" s="165"/>
      <c r="U11" s="174" t="str">
        <f>Birók!P25</f>
        <v xml:space="preserve"> </v>
      </c>
    </row>
    <row r="12" spans="1:21" s="38" customFormat="1" ht="9.6" customHeight="1" x14ac:dyDescent="0.25">
      <c r="A12" s="277"/>
      <c r="B12" s="306"/>
      <c r="C12" s="306"/>
      <c r="D12" s="306"/>
      <c r="E12" s="461" t="str">
        <f>UPPER(IF($D11="","",VLOOKUP($D11,'1D ELO (4)'!$A$7:$P$33,11)))</f>
        <v/>
      </c>
      <c r="F12" s="450" t="str">
        <f>UPPER(IF($D11="","",VLOOKUP($D11,'1D ELO (4)'!$A$7:$P$33,8)))</f>
        <v/>
      </c>
      <c r="G12" s="450" t="str">
        <f>IF($D11="","",VLOOKUP($D11,'1D ELO (4)'!$A$7:$P$33,9))</f>
        <v/>
      </c>
      <c r="H12" s="462"/>
      <c r="I12" s="450" t="str">
        <f>IF($D11="","",VLOOKUP($D11,'1D ELO (4)'!$A$7:$P$33,10))</f>
        <v/>
      </c>
      <c r="J12" s="307"/>
      <c r="K12" s="159"/>
      <c r="L12" s="314"/>
      <c r="M12" s="281"/>
      <c r="N12" s="315"/>
      <c r="O12" s="159"/>
      <c r="P12" s="161"/>
      <c r="Q12" s="159"/>
      <c r="R12" s="162"/>
      <c r="S12" s="165"/>
      <c r="U12" s="174" t="str">
        <f>Birók!P26</f>
        <v xml:space="preserve"> </v>
      </c>
    </row>
    <row r="13" spans="1:21" s="38" customFormat="1" ht="9.6" customHeight="1" x14ac:dyDescent="0.25">
      <c r="A13" s="277"/>
      <c r="B13" s="168"/>
      <c r="C13" s="168"/>
      <c r="D13" s="178"/>
      <c r="E13" s="468"/>
      <c r="F13" s="464"/>
      <c r="G13" s="464"/>
      <c r="H13" s="465"/>
      <c r="I13" s="464"/>
      <c r="J13" s="316"/>
      <c r="K13" s="159"/>
      <c r="L13" s="308"/>
      <c r="M13" s="309" t="str">
        <f>UPPER(IF(OR(L14="a",L14="as"),K9,IF(OR(L14="b",L14="bs"),K17,)))</f>
        <v/>
      </c>
      <c r="N13" s="161"/>
      <c r="O13" s="159"/>
      <c r="P13" s="161"/>
      <c r="Q13" s="159"/>
      <c r="R13" s="162"/>
      <c r="S13" s="165"/>
      <c r="U13" s="174" t="str">
        <f>Birók!P27</f>
        <v xml:space="preserve"> </v>
      </c>
    </row>
    <row r="14" spans="1:21" s="38" customFormat="1" ht="9.6" customHeight="1" x14ac:dyDescent="0.25">
      <c r="A14" s="277"/>
      <c r="B14" s="168"/>
      <c r="C14" s="168"/>
      <c r="D14" s="178"/>
      <c r="E14" s="468"/>
      <c r="F14" s="464"/>
      <c r="G14" s="464"/>
      <c r="H14" s="465"/>
      <c r="I14" s="464"/>
      <c r="J14" s="316"/>
      <c r="K14" s="171" t="s">
        <v>0</v>
      </c>
      <c r="L14" s="180"/>
      <c r="M14" s="311" t="str">
        <f>UPPER(IF(OR(L14="a",L14="as"),K10,IF(OR(L14="b",L14="bs"),K18,)))</f>
        <v/>
      </c>
      <c r="N14" s="312"/>
      <c r="O14" s="159"/>
      <c r="P14" s="161"/>
      <c r="Q14" s="159"/>
      <c r="R14" s="162"/>
      <c r="S14" s="165"/>
      <c r="U14" s="174" t="str">
        <f>Birók!P28</f>
        <v xml:space="preserve"> </v>
      </c>
    </row>
    <row r="15" spans="1:21" s="38" customFormat="1" ht="9.6" customHeight="1" x14ac:dyDescent="0.25">
      <c r="A15" s="317">
        <v>3</v>
      </c>
      <c r="B15" s="384" t="str">
        <f>IF($D15="","",VLOOKUP($D15,'1D ELO (4)'!$A$7:$P$23,14))</f>
        <v/>
      </c>
      <c r="C15" s="384" t="str">
        <f>IF($D15="","",VLOOKUP($D15,'1D ELO (4)'!$A$7:$P$33,15))</f>
        <v/>
      </c>
      <c r="D15" s="155"/>
      <c r="E15" s="461" t="str">
        <f>UPPER(IF($D15="","",VLOOKUP($D15,'1D ELO (4)'!$A$7:$P$33,5)))</f>
        <v/>
      </c>
      <c r="F15" s="450" t="str">
        <f>UPPER(IF($D15="","",VLOOKUP($D15,'1D ELO (4)'!$A$7:$P$33,2)))</f>
        <v/>
      </c>
      <c r="G15" s="450" t="str">
        <f>IF($D15="","",VLOOKUP($D15,'1D ELO (4)'!$A$7:$P$33,3))</f>
        <v/>
      </c>
      <c r="H15" s="462"/>
      <c r="I15" s="450" t="str">
        <f>IF($D15="","",VLOOKUP($D15,'1D ELO (4)'!$A$7:$P$33,4))</f>
        <v/>
      </c>
      <c r="J15" s="305"/>
      <c r="K15" s="159"/>
      <c r="L15" s="314"/>
      <c r="M15" s="159"/>
      <c r="N15" s="314"/>
      <c r="O15" s="197"/>
      <c r="P15" s="161"/>
      <c r="Q15" s="159"/>
      <c r="R15" s="162"/>
      <c r="S15" s="165"/>
      <c r="U15" s="174" t="str">
        <f>Birók!P29</f>
        <v xml:space="preserve"> </v>
      </c>
    </row>
    <row r="16" spans="1:21" s="38" customFormat="1" ht="9.6" customHeight="1" thickBot="1" x14ac:dyDescent="0.3">
      <c r="A16" s="277"/>
      <c r="B16" s="306"/>
      <c r="C16" s="306"/>
      <c r="D16" s="306"/>
      <c r="E16" s="461" t="str">
        <f>UPPER(IF($D15="","",VLOOKUP($D15,'1D ELO (4)'!$A$7:$P$33,11)))</f>
        <v/>
      </c>
      <c r="F16" s="450" t="str">
        <f>UPPER(IF($D15="","",VLOOKUP($D15,'1D ELO (4)'!$A$7:$P$33,8)))</f>
        <v/>
      </c>
      <c r="G16" s="450" t="str">
        <f>IF($D15="","",VLOOKUP($D15,'1D ELO (4)'!$A$7:$P$33,9))</f>
        <v/>
      </c>
      <c r="H16" s="462"/>
      <c r="I16" s="450" t="str">
        <f>IF($D15="","",VLOOKUP($D15,'1D ELO (4)'!$A$7:$P$33,10))</f>
        <v/>
      </c>
      <c r="J16" s="307"/>
      <c r="K16" s="152" t="str">
        <f>IF(J16="a",F15,IF(J16="b",F17,""))</f>
        <v/>
      </c>
      <c r="L16" s="314"/>
      <c r="M16" s="159"/>
      <c r="N16" s="314"/>
      <c r="O16" s="159"/>
      <c r="P16" s="161"/>
      <c r="Q16" s="159"/>
      <c r="R16" s="162"/>
      <c r="S16" s="165"/>
      <c r="U16" s="189" t="str">
        <f>Birók!P30</f>
        <v>Egyik sem</v>
      </c>
    </row>
    <row r="17" spans="1:19" s="38" customFormat="1" ht="9.6" customHeight="1" x14ac:dyDescent="0.25">
      <c r="A17" s="277"/>
      <c r="B17" s="168"/>
      <c r="C17" s="168"/>
      <c r="D17" s="178"/>
      <c r="E17" s="468"/>
      <c r="F17" s="464"/>
      <c r="G17" s="464"/>
      <c r="H17" s="465"/>
      <c r="I17" s="464"/>
      <c r="J17" s="308"/>
      <c r="K17" s="309" t="str">
        <f>UPPER(IF(OR(J18="a",J18="as"),F15,IF(OR(J18="b",J18="bs"),F19,)))</f>
        <v/>
      </c>
      <c r="L17" s="318"/>
      <c r="M17" s="159"/>
      <c r="N17" s="314"/>
      <c r="O17" s="159"/>
      <c r="P17" s="161"/>
      <c r="Q17" s="159"/>
      <c r="R17" s="162"/>
      <c r="S17" s="165"/>
    </row>
    <row r="18" spans="1:19" s="38" customFormat="1" ht="9.6" customHeight="1" x14ac:dyDescent="0.25">
      <c r="A18" s="277"/>
      <c r="B18" s="168"/>
      <c r="C18" s="168"/>
      <c r="D18" s="178"/>
      <c r="E18" s="468"/>
      <c r="F18" s="464"/>
      <c r="G18" s="464"/>
      <c r="H18" s="465"/>
      <c r="I18" s="453" t="s">
        <v>0</v>
      </c>
      <c r="J18" s="180"/>
      <c r="K18" s="311" t="str">
        <f>UPPER(IF(OR(J18="a",J18="as"),F16,IF(OR(J18="b",J18="bs"),F20,)))</f>
        <v/>
      </c>
      <c r="L18" s="307"/>
      <c r="M18" s="159"/>
      <c r="N18" s="314"/>
      <c r="O18" s="159"/>
      <c r="P18" s="161"/>
      <c r="Q18" s="159"/>
      <c r="R18" s="162"/>
      <c r="S18" s="165"/>
    </row>
    <row r="19" spans="1:19" s="38" customFormat="1" ht="9.6" customHeight="1" x14ac:dyDescent="0.25">
      <c r="A19" s="277">
        <v>4</v>
      </c>
      <c r="B19" s="384" t="str">
        <f>IF($D19="","",VLOOKUP($D19,'1D ELO (4)'!$A$7:$P$23,14))</f>
        <v/>
      </c>
      <c r="C19" s="384" t="str">
        <f>IF($D19="","",VLOOKUP($D19,'1D ELO (4)'!$A$7:$P$33,15))</f>
        <v/>
      </c>
      <c r="D19" s="155"/>
      <c r="E19" s="461" t="str">
        <f>UPPER(IF($D19="","",VLOOKUP($D19,'1D ELO (4)'!$A$7:$P$33,5)))</f>
        <v/>
      </c>
      <c r="F19" s="450" t="str">
        <f>UPPER(IF($D19="","",VLOOKUP($D19,'1D ELO (4)'!$A$7:$P$33,2)))</f>
        <v/>
      </c>
      <c r="G19" s="450" t="str">
        <f>IF($D19="","",VLOOKUP($D19,'1D ELO (4)'!$A$7:$P$33,3))</f>
        <v/>
      </c>
      <c r="H19" s="462"/>
      <c r="I19" s="450" t="str">
        <f>IF($D19="","",VLOOKUP($D19,'1D ELO (4)'!$A$7:$P$33,4))</f>
        <v/>
      </c>
      <c r="J19" s="313"/>
      <c r="K19" s="159"/>
      <c r="L19" s="161"/>
      <c r="M19" s="197"/>
      <c r="N19" s="318"/>
      <c r="O19" s="159"/>
      <c r="P19" s="161"/>
      <c r="Q19" s="159"/>
      <c r="R19" s="162"/>
      <c r="S19" s="165"/>
    </row>
    <row r="20" spans="1:19" s="38" customFormat="1" ht="9.6" customHeight="1" x14ac:dyDescent="0.25">
      <c r="A20" s="277"/>
      <c r="B20" s="306"/>
      <c r="C20" s="306"/>
      <c r="D20" s="306"/>
      <c r="E20" s="461" t="str">
        <f>UPPER(IF($D19="","",VLOOKUP($D19,'1D ELO (4)'!$A$7:$P$33,11)))</f>
        <v/>
      </c>
      <c r="F20" s="450" t="str">
        <f>UPPER(IF($D19="","",VLOOKUP($D19,'1D ELO (4)'!$A$7:$P$33,8)))</f>
        <v/>
      </c>
      <c r="G20" s="450" t="str">
        <f>IF($D19="","",VLOOKUP($D19,'1D ELO (4)'!$A$7:$P$33,9))</f>
        <v/>
      </c>
      <c r="H20" s="462"/>
      <c r="I20" s="450" t="str">
        <f>IF($D19="","",VLOOKUP($D19,'1D ELO (4)'!$A$7:$P$33,10))</f>
        <v/>
      </c>
      <c r="J20" s="307"/>
      <c r="K20" s="159"/>
      <c r="L20" s="161"/>
      <c r="M20" s="281"/>
      <c r="N20" s="319"/>
      <c r="O20" s="159"/>
      <c r="P20" s="161"/>
      <c r="Q20" s="159"/>
      <c r="R20" s="162"/>
      <c r="S20" s="165"/>
    </row>
    <row r="21" spans="1:19" s="38" customFormat="1" ht="9.6" customHeight="1" x14ac:dyDescent="0.25">
      <c r="A21" s="277"/>
      <c r="B21" s="168"/>
      <c r="C21" s="168"/>
      <c r="D21" s="168"/>
      <c r="E21" s="467"/>
      <c r="F21" s="464"/>
      <c r="G21" s="464"/>
      <c r="H21" s="465"/>
      <c r="I21" s="464"/>
      <c r="J21" s="316"/>
      <c r="K21" s="159"/>
      <c r="L21" s="161"/>
      <c r="M21" s="159"/>
      <c r="N21" s="308"/>
      <c r="O21" s="309" t="str">
        <f>UPPER(IF(OR(N22="a",N22="as"),M13,IF(OR(N22="b",N22="bs"),M29,)))</f>
        <v/>
      </c>
      <c r="P21" s="161"/>
      <c r="Q21" s="159"/>
      <c r="R21" s="162"/>
      <c r="S21" s="165"/>
    </row>
    <row r="22" spans="1:19" s="38" customFormat="1" ht="9.6" customHeight="1" x14ac:dyDescent="0.25">
      <c r="A22" s="277"/>
      <c r="B22" s="168"/>
      <c r="C22" s="168"/>
      <c r="D22" s="168"/>
      <c r="E22" s="415"/>
      <c r="F22" s="154"/>
      <c r="G22" s="154"/>
      <c r="H22" s="2"/>
      <c r="I22" s="154"/>
      <c r="J22" s="316"/>
      <c r="K22" s="159"/>
      <c r="L22" s="161"/>
      <c r="M22" s="171" t="s">
        <v>0</v>
      </c>
      <c r="N22" s="180"/>
      <c r="O22" s="311" t="str">
        <f>UPPER(IF(OR(N22="a",N22="as"),M14,IF(OR(N22="b",N22="bs"),M30,)))</f>
        <v/>
      </c>
      <c r="P22" s="312"/>
      <c r="Q22" s="159"/>
      <c r="R22" s="162"/>
      <c r="S22" s="165"/>
    </row>
    <row r="23" spans="1:19" s="38" customFormat="1" ht="9.6" customHeight="1" x14ac:dyDescent="0.25">
      <c r="A23" s="303">
        <v>5</v>
      </c>
      <c r="B23" s="384" t="str">
        <f>IF($D23="","",VLOOKUP($D23,'1D ELO (4)'!$A$7:$P$23,14))</f>
        <v/>
      </c>
      <c r="C23" s="384" t="str">
        <f>IF($D23="","",VLOOKUP($D23,'1D ELO (4)'!$A$7:$P$33,15))</f>
        <v/>
      </c>
      <c r="D23" s="155"/>
      <c r="E23" s="466" t="str">
        <f>UPPER(IF($D23="","",VLOOKUP($D23,'1D ELO (4)'!$A$7:$P$33,5)))</f>
        <v/>
      </c>
      <c r="F23" s="156" t="str">
        <f>UPPER(IF($D23="","",VLOOKUP($D23,'1D ELO (4)'!$A$7:$P$33,2)))</f>
        <v/>
      </c>
      <c r="G23" s="156" t="str">
        <f>IF($D23="","",VLOOKUP($D23,'1D ELO (4)'!$A$7:$P$33,3))</f>
        <v/>
      </c>
      <c r="H23" s="304"/>
      <c r="I23" s="156" t="str">
        <f>IF($D23="","",VLOOKUP($D23,'1D ELO (4)'!$A$7:$P$33,4))</f>
        <v/>
      </c>
      <c r="J23" s="305"/>
      <c r="K23" s="159"/>
      <c r="L23" s="161"/>
      <c r="M23" s="159"/>
      <c r="N23" s="314"/>
      <c r="O23" s="159"/>
      <c r="P23" s="314"/>
      <c r="Q23" s="159"/>
      <c r="R23" s="162"/>
      <c r="S23" s="165"/>
    </row>
    <row r="24" spans="1:19" s="38" customFormat="1" ht="9.6" customHeight="1" x14ac:dyDescent="0.25">
      <c r="A24" s="277"/>
      <c r="B24" s="306"/>
      <c r="C24" s="306"/>
      <c r="D24" s="306"/>
      <c r="E24" s="617" t="str">
        <f>UPPER(IF($D23="","",VLOOKUP($D23,'1D ELO (4)'!$A$7:$P$33,11)))</f>
        <v/>
      </c>
      <c r="F24" s="618" t="str">
        <f>UPPER(IF($D23="","",VLOOKUP($D23,'1D ELO (4)'!$A$7:$P$33,8)))</f>
        <v/>
      </c>
      <c r="G24" s="618" t="str">
        <f>IF($D23="","",VLOOKUP($D23,'1D ELO (4)'!$A$7:$P$33,9))</f>
        <v/>
      </c>
      <c r="H24" s="619"/>
      <c r="I24" s="618" t="str">
        <f>IF($D23="","",VLOOKUP($D23,'1D ELO (4)'!$A$7:$P$33,10))</f>
        <v/>
      </c>
      <c r="J24" s="307"/>
      <c r="K24" s="152" t="str">
        <f>IF(J24="a",F23,IF(J24="b",F25,""))</f>
        <v/>
      </c>
      <c r="L24" s="161"/>
      <c r="M24" s="159"/>
      <c r="N24" s="314"/>
      <c r="O24" s="159"/>
      <c r="P24" s="314"/>
      <c r="Q24" s="159"/>
      <c r="R24" s="162"/>
      <c r="S24" s="165"/>
    </row>
    <row r="25" spans="1:19" s="38" customFormat="1" ht="9.6" customHeight="1" x14ac:dyDescent="0.25">
      <c r="A25" s="277"/>
      <c r="B25" s="168"/>
      <c r="C25" s="168"/>
      <c r="D25" s="168"/>
      <c r="E25" s="415"/>
      <c r="F25" s="154"/>
      <c r="G25" s="154"/>
      <c r="H25" s="2"/>
      <c r="I25" s="154"/>
      <c r="J25" s="308"/>
      <c r="K25" s="309" t="str">
        <f>UPPER(IF(OR(J26="a",J26="as"),F23,IF(OR(J26="b",J26="bs"),F27,)))</f>
        <v/>
      </c>
      <c r="L25" s="310"/>
      <c r="M25" s="159"/>
      <c r="N25" s="314"/>
      <c r="O25" s="159"/>
      <c r="P25" s="314"/>
      <c r="Q25" s="159"/>
      <c r="R25" s="162"/>
      <c r="S25" s="165"/>
    </row>
    <row r="26" spans="1:19" s="38" customFormat="1" ht="9.6" customHeight="1" x14ac:dyDescent="0.25">
      <c r="A26" s="277"/>
      <c r="B26" s="168"/>
      <c r="C26" s="168"/>
      <c r="D26" s="168"/>
      <c r="E26" s="467"/>
      <c r="F26" s="464"/>
      <c r="G26" s="464"/>
      <c r="H26" s="465"/>
      <c r="I26" s="453" t="s">
        <v>0</v>
      </c>
      <c r="J26" s="180"/>
      <c r="K26" s="311" t="str">
        <f>UPPER(IF(OR(J26="a",J26="as"),F24,IF(OR(J26="b",J26="bs"),F28,)))</f>
        <v/>
      </c>
      <c r="L26" s="312"/>
      <c r="M26" s="159"/>
      <c r="N26" s="314"/>
      <c r="O26" s="159"/>
      <c r="P26" s="314"/>
      <c r="Q26" s="159"/>
      <c r="R26" s="162"/>
      <c r="S26" s="165"/>
    </row>
    <row r="27" spans="1:19" s="38" customFormat="1" ht="9.6" customHeight="1" x14ac:dyDescent="0.25">
      <c r="A27" s="277">
        <v>6</v>
      </c>
      <c r="B27" s="384" t="str">
        <f>IF($D27="","",VLOOKUP($D27,'1D ELO (4)'!$A$7:$P$23,14))</f>
        <v/>
      </c>
      <c r="C27" s="384" t="str">
        <f>IF($D27="","",VLOOKUP($D27,'1D ELO (4)'!$A$7:$P$33,15))</f>
        <v/>
      </c>
      <c r="D27" s="155"/>
      <c r="E27" s="461" t="str">
        <f>UPPER(IF($D27="","",VLOOKUP($D27,'1D ELO (4)'!$A$7:$P$33,5)))</f>
        <v/>
      </c>
      <c r="F27" s="450" t="str">
        <f>UPPER(IF($D27="","",VLOOKUP($D27,'1D ELO (4)'!$A$7:$P$33,2)))</f>
        <v/>
      </c>
      <c r="G27" s="450" t="str">
        <f>IF($D27="","",VLOOKUP($D27,'1D ELO (4)'!$A$7:$P$33,3))</f>
        <v/>
      </c>
      <c r="H27" s="462"/>
      <c r="I27" s="450" t="str">
        <f>IF($D27="","",VLOOKUP($D27,'1D ELO (4)'!$A$7:$P$33,4))</f>
        <v/>
      </c>
      <c r="J27" s="313"/>
      <c r="K27" s="159"/>
      <c r="L27" s="314"/>
      <c r="M27" s="197"/>
      <c r="N27" s="318"/>
      <c r="O27" s="159"/>
      <c r="P27" s="314"/>
      <c r="Q27" s="159"/>
      <c r="R27" s="162"/>
      <c r="S27" s="165"/>
    </row>
    <row r="28" spans="1:19" s="38" customFormat="1" ht="9.6" customHeight="1" x14ac:dyDescent="0.25">
      <c r="A28" s="277"/>
      <c r="B28" s="306"/>
      <c r="C28" s="306"/>
      <c r="D28" s="306"/>
      <c r="E28" s="461" t="str">
        <f>UPPER(IF($D27="","",VLOOKUP($D27,'1D ELO (4)'!$A$7:$P$33,11)))</f>
        <v/>
      </c>
      <c r="F28" s="450" t="str">
        <f>UPPER(IF($D27="","",VLOOKUP($D27,'1D ELO (4)'!$A$7:$P$33,8)))</f>
        <v/>
      </c>
      <c r="G28" s="450" t="str">
        <f>IF($D27="","",VLOOKUP($D27,'1D ELO (4)'!$A$7:$P$33,9))</f>
        <v/>
      </c>
      <c r="H28" s="462"/>
      <c r="I28" s="450" t="str">
        <f>IF($D27="","",VLOOKUP($D27,'1D ELO (4)'!$A$7:$P$33,10))</f>
        <v/>
      </c>
      <c r="J28" s="307"/>
      <c r="K28" s="159"/>
      <c r="L28" s="314"/>
      <c r="M28" s="281"/>
      <c r="N28" s="319"/>
      <c r="O28" s="159"/>
      <c r="P28" s="314"/>
      <c r="Q28" s="159"/>
      <c r="R28" s="162"/>
      <c r="S28" s="165"/>
    </row>
    <row r="29" spans="1:19" s="38" customFormat="1" ht="9.6" customHeight="1" x14ac:dyDescent="0.25">
      <c r="A29" s="277"/>
      <c r="B29" s="168"/>
      <c r="C29" s="168"/>
      <c r="D29" s="178"/>
      <c r="E29" s="468"/>
      <c r="F29" s="464"/>
      <c r="G29" s="464"/>
      <c r="H29" s="465"/>
      <c r="I29" s="464"/>
      <c r="J29" s="316"/>
      <c r="K29" s="159"/>
      <c r="L29" s="308"/>
      <c r="M29" s="309" t="str">
        <f>UPPER(IF(OR(L30="a",L30="as"),K25,IF(OR(L30="b",L30="bs"),K33,)))</f>
        <v/>
      </c>
      <c r="N29" s="314"/>
      <c r="O29" s="159"/>
      <c r="P29" s="314"/>
      <c r="Q29" s="159"/>
      <c r="R29" s="162"/>
      <c r="S29" s="165"/>
    </row>
    <row r="30" spans="1:19" s="38" customFormat="1" ht="9.6" customHeight="1" x14ac:dyDescent="0.25">
      <c r="A30" s="277"/>
      <c r="B30" s="168"/>
      <c r="C30" s="168"/>
      <c r="D30" s="178"/>
      <c r="E30" s="468"/>
      <c r="F30" s="464"/>
      <c r="G30" s="464"/>
      <c r="H30" s="465"/>
      <c r="I30" s="464"/>
      <c r="J30" s="316"/>
      <c r="K30" s="171" t="s">
        <v>0</v>
      </c>
      <c r="L30" s="180"/>
      <c r="M30" s="311" t="str">
        <f>UPPER(IF(OR(L30="a",L30="as"),K26,IF(OR(L30="b",L30="bs"),K34,)))</f>
        <v/>
      </c>
      <c r="N30" s="307"/>
      <c r="O30" s="159"/>
      <c r="P30" s="314"/>
      <c r="Q30" s="159"/>
      <c r="R30" s="162"/>
      <c r="S30" s="165"/>
    </row>
    <row r="31" spans="1:19" s="38" customFormat="1" ht="9.6" customHeight="1" x14ac:dyDescent="0.25">
      <c r="A31" s="317">
        <v>7</v>
      </c>
      <c r="B31" s="384" t="str">
        <f>IF($D31="","",VLOOKUP($D31,'1D ELO (4)'!$A$7:$P$23,14))</f>
        <v/>
      </c>
      <c r="C31" s="384" t="str">
        <f>IF($D31="","",VLOOKUP($D31,'1D ELO (4)'!$A$7:$P$33,15))</f>
        <v/>
      </c>
      <c r="D31" s="155"/>
      <c r="E31" s="461" t="str">
        <f>UPPER(IF($D31="","",VLOOKUP($D31,'1D ELO (4)'!$A$7:$P$33,5)))</f>
        <v/>
      </c>
      <c r="F31" s="450" t="str">
        <f>UPPER(IF($D31="","",VLOOKUP($D31,'1D ELO (4)'!$A$7:$P$33,2)))</f>
        <v/>
      </c>
      <c r="G31" s="450" t="str">
        <f>IF($D31="","",VLOOKUP($D31,'1D ELO (4)'!$A$7:$P$33,3))</f>
        <v/>
      </c>
      <c r="H31" s="462"/>
      <c r="I31" s="450" t="str">
        <f>IF($D31="","",VLOOKUP($D31,'1D ELO (4)'!$A$7:$P$33,4))</f>
        <v/>
      </c>
      <c r="J31" s="305"/>
      <c r="K31" s="159"/>
      <c r="L31" s="314"/>
      <c r="M31" s="159"/>
      <c r="N31" s="161"/>
      <c r="O31" s="197"/>
      <c r="P31" s="314"/>
      <c r="Q31" s="159"/>
      <c r="R31" s="162"/>
      <c r="S31" s="165"/>
    </row>
    <row r="32" spans="1:19" s="38" customFormat="1" ht="9.6" customHeight="1" x14ac:dyDescent="0.25">
      <c r="A32" s="277"/>
      <c r="B32" s="306"/>
      <c r="C32" s="306"/>
      <c r="D32" s="306"/>
      <c r="E32" s="461" t="str">
        <f>UPPER(IF($D31="","",VLOOKUP($D31,'1D ELO (4)'!$A$7:$P$33,11)))</f>
        <v/>
      </c>
      <c r="F32" s="450" t="str">
        <f>UPPER(IF($D31="","",VLOOKUP($D31,'1D ELO (4)'!$A$7:$P$33,8)))</f>
        <v/>
      </c>
      <c r="G32" s="450" t="str">
        <f>IF($D31="","",VLOOKUP($D31,'1D ELO (4)'!$A$7:$P$33,9))</f>
        <v/>
      </c>
      <c r="H32" s="462"/>
      <c r="I32" s="450" t="str">
        <f>IF($D31="","",VLOOKUP($D31,'1D ELO (4)'!$A$7:$P$33,10))</f>
        <v/>
      </c>
      <c r="J32" s="307"/>
      <c r="K32" s="152" t="str">
        <f>IF(J32="a",F31,IF(J32="b",F33,""))</f>
        <v/>
      </c>
      <c r="L32" s="314"/>
      <c r="M32" s="159"/>
      <c r="N32" s="161"/>
      <c r="O32" s="159"/>
      <c r="P32" s="314"/>
      <c r="Q32" s="159"/>
      <c r="R32" s="162"/>
      <c r="S32" s="165"/>
    </row>
    <row r="33" spans="1:19" s="38" customFormat="1" ht="9.6" customHeight="1" x14ac:dyDescent="0.25">
      <c r="A33" s="277"/>
      <c r="B33" s="168"/>
      <c r="C33" s="168"/>
      <c r="D33" s="178"/>
      <c r="E33" s="468"/>
      <c r="F33" s="464"/>
      <c r="G33" s="464"/>
      <c r="H33" s="465"/>
      <c r="I33" s="464"/>
      <c r="J33" s="308"/>
      <c r="K33" s="309" t="str">
        <f>UPPER(IF(OR(J34="a",J34="as"),F31,IF(OR(J34="b",J34="bs"),F35,)))</f>
        <v/>
      </c>
      <c r="L33" s="318"/>
      <c r="M33" s="159"/>
      <c r="N33" s="161"/>
      <c r="O33" s="159"/>
      <c r="P33" s="314"/>
      <c r="Q33" s="159"/>
      <c r="R33" s="162"/>
      <c r="S33" s="165"/>
    </row>
    <row r="34" spans="1:19" s="38" customFormat="1" ht="9.6" customHeight="1" x14ac:dyDescent="0.25">
      <c r="A34" s="277"/>
      <c r="B34" s="168"/>
      <c r="C34" s="168"/>
      <c r="D34" s="178"/>
      <c r="E34" s="468"/>
      <c r="F34" s="464"/>
      <c r="G34" s="464"/>
      <c r="H34" s="465"/>
      <c r="I34" s="453" t="s">
        <v>0</v>
      </c>
      <c r="J34" s="180"/>
      <c r="K34" s="311" t="str">
        <f>UPPER(IF(OR(J34="a",J34="as"),F32,IF(OR(J34="b",J34="bs"),F36,)))</f>
        <v/>
      </c>
      <c r="L34" s="307"/>
      <c r="M34" s="159"/>
      <c r="N34" s="161"/>
      <c r="O34" s="159"/>
      <c r="P34" s="314"/>
      <c r="Q34" s="159"/>
      <c r="R34" s="162"/>
      <c r="S34" s="165"/>
    </row>
    <row r="35" spans="1:19" s="38" customFormat="1" ht="9.6" customHeight="1" x14ac:dyDescent="0.25">
      <c r="A35" s="277">
        <v>8</v>
      </c>
      <c r="B35" s="384" t="str">
        <f>IF($D35="","",VLOOKUP($D35,'1D ELO (4)'!$A$7:$P$23,14))</f>
        <v/>
      </c>
      <c r="C35" s="384" t="str">
        <f>IF($D35="","",VLOOKUP($D35,'1D ELO (4)'!$A$7:$P$33,15))</f>
        <v/>
      </c>
      <c r="D35" s="155"/>
      <c r="E35" s="461" t="str">
        <f>UPPER(IF($D35="","",VLOOKUP($D35,'1D ELO (4)'!$A$7:$P$33,5)))</f>
        <v/>
      </c>
      <c r="F35" s="450" t="str">
        <f>UPPER(IF($D35="","",VLOOKUP($D35,'1D ELO (4)'!$A$7:$P$33,2)))</f>
        <v/>
      </c>
      <c r="G35" s="450" t="str">
        <f>IF($D35="","",VLOOKUP($D35,'1D ELO (4)'!$A$7:$P$33,3))</f>
        <v/>
      </c>
      <c r="H35" s="462"/>
      <c r="I35" s="450" t="str">
        <f>IF($D35="","",VLOOKUP($D35,'1D ELO (4)'!$A$7:$P$33,4))</f>
        <v/>
      </c>
      <c r="J35" s="313"/>
      <c r="K35" s="159"/>
      <c r="L35" s="161"/>
      <c r="M35" s="197"/>
      <c r="N35" s="310"/>
      <c r="O35" s="159"/>
      <c r="P35" s="314"/>
      <c r="Q35" s="159"/>
      <c r="R35" s="162"/>
      <c r="S35" s="165"/>
    </row>
    <row r="36" spans="1:19" s="38" customFormat="1" ht="9.6" customHeight="1" x14ac:dyDescent="0.25">
      <c r="A36" s="277"/>
      <c r="B36" s="306"/>
      <c r="C36" s="306"/>
      <c r="D36" s="306"/>
      <c r="E36" s="461" t="str">
        <f>UPPER(IF($D35="","",VLOOKUP($D35,'1D ELO (4)'!$A$7:$P$33,11)))</f>
        <v/>
      </c>
      <c r="F36" s="450" t="str">
        <f>UPPER(IF($D35="","",VLOOKUP($D35,'1D ELO (4)'!$A$7:$P$33,8)))</f>
        <v/>
      </c>
      <c r="G36" s="450" t="str">
        <f>IF($D35="","",VLOOKUP($D35,'1D ELO (4)'!$A$7:$P$33,9))</f>
        <v/>
      </c>
      <c r="H36" s="462"/>
      <c r="I36" s="450" t="str">
        <f>IF($D35="","",VLOOKUP($D35,'1D ELO (4)'!$A$7:$P$33,10))</f>
        <v/>
      </c>
      <c r="J36" s="307"/>
      <c r="K36" s="159"/>
      <c r="L36" s="161"/>
      <c r="M36" s="281"/>
      <c r="N36" s="315"/>
      <c r="O36" s="159"/>
      <c r="P36" s="314"/>
      <c r="Q36" s="159"/>
      <c r="R36" s="162"/>
      <c r="S36" s="165"/>
    </row>
    <row r="37" spans="1:19" s="38" customFormat="1" ht="9.6" customHeight="1" x14ac:dyDescent="0.25">
      <c r="A37" s="277"/>
      <c r="B37" s="168"/>
      <c r="C37" s="168"/>
      <c r="D37" s="178"/>
      <c r="E37" s="468"/>
      <c r="F37" s="464"/>
      <c r="G37" s="464"/>
      <c r="H37" s="465"/>
      <c r="I37" s="464"/>
      <c r="J37" s="316"/>
      <c r="K37" s="159"/>
      <c r="L37" s="161"/>
      <c r="M37" s="159"/>
      <c r="N37" s="161"/>
      <c r="O37" s="161"/>
      <c r="P37" s="308"/>
      <c r="Q37" s="309" t="str">
        <f>UPPER(IF(OR(P38="a",P38="as"),O21,IF(OR(P38="b",P38="bs"),O53,)))</f>
        <v/>
      </c>
      <c r="R37" s="320"/>
      <c r="S37" s="165"/>
    </row>
    <row r="38" spans="1:19" s="38" customFormat="1" ht="9.6" customHeight="1" x14ac:dyDescent="0.25">
      <c r="A38" s="277"/>
      <c r="B38" s="168"/>
      <c r="C38" s="168"/>
      <c r="D38" s="178"/>
      <c r="E38" s="468"/>
      <c r="F38" s="464"/>
      <c r="G38" s="464"/>
      <c r="H38" s="465"/>
      <c r="I38" s="464"/>
      <c r="J38" s="316"/>
      <c r="K38" s="159"/>
      <c r="L38" s="161"/>
      <c r="M38" s="159"/>
      <c r="N38" s="161"/>
      <c r="O38" s="171" t="s">
        <v>0</v>
      </c>
      <c r="P38" s="180"/>
      <c r="Q38" s="311" t="str">
        <f>UPPER(IF(OR(P38="a",P38="as"),O22,IF(OR(P38="b",P38="bs"),O54,)))</f>
        <v/>
      </c>
      <c r="R38" s="321"/>
      <c r="S38" s="165"/>
    </row>
    <row r="39" spans="1:19" s="38" customFormat="1" ht="9.6" customHeight="1" x14ac:dyDescent="0.25">
      <c r="A39" s="317">
        <v>9</v>
      </c>
      <c r="B39" s="384" t="str">
        <f>IF($D39="","",VLOOKUP($D39,'1D ELO (4)'!$A$7:$P$23,14))</f>
        <v/>
      </c>
      <c r="C39" s="384" t="str">
        <f>IF($D39="","",VLOOKUP($D39,'1D ELO (4)'!$A$7:$P$33,15))</f>
        <v/>
      </c>
      <c r="D39" s="155"/>
      <c r="E39" s="461" t="str">
        <f>UPPER(IF($D39="","",VLOOKUP($D39,'1D ELO (4)'!$A$7:$P$33,5)))</f>
        <v/>
      </c>
      <c r="F39" s="450" t="str">
        <f>UPPER(IF($D39="","",VLOOKUP($D39,'1D ELO (4)'!$A$7:$P$33,2)))</f>
        <v/>
      </c>
      <c r="G39" s="450" t="str">
        <f>IF($D39="","",VLOOKUP($D39,'1D ELO (4)'!$A$7:$P$33,3))</f>
        <v/>
      </c>
      <c r="H39" s="462"/>
      <c r="I39" s="450" t="str">
        <f>IF($D39="","",VLOOKUP($D39,'1D ELO (4)'!$A$7:$P$33,4))</f>
        <v/>
      </c>
      <c r="J39" s="305"/>
      <c r="K39" s="159"/>
      <c r="L39" s="161"/>
      <c r="M39" s="159"/>
      <c r="N39" s="161"/>
      <c r="O39" s="159"/>
      <c r="P39" s="314"/>
      <c r="Q39" s="197"/>
      <c r="R39" s="162"/>
      <c r="S39" s="165"/>
    </row>
    <row r="40" spans="1:19" s="38" customFormat="1" ht="9.6" customHeight="1" x14ac:dyDescent="0.25">
      <c r="A40" s="277"/>
      <c r="B40" s="306"/>
      <c r="C40" s="306"/>
      <c r="D40" s="306"/>
      <c r="E40" s="461" t="str">
        <f>UPPER(IF($D39="","",VLOOKUP($D39,'1D ELO (4)'!$A$7:$P$33,11)))</f>
        <v/>
      </c>
      <c r="F40" s="450" t="str">
        <f>UPPER(IF($D39="","",VLOOKUP($D39,'1D ELO (4)'!$A$7:$P$33,8)))</f>
        <v/>
      </c>
      <c r="G40" s="450" t="str">
        <f>IF($D39="","",VLOOKUP($D39,'1D ELO (4)'!$A$7:$P$33,9))</f>
        <v/>
      </c>
      <c r="H40" s="462"/>
      <c r="I40" s="450" t="str">
        <f>IF($D39="","",VLOOKUP($D39,'1D ELO (4)'!$A$7:$P$33,10))</f>
        <v/>
      </c>
      <c r="J40" s="307"/>
      <c r="K40" s="152" t="str">
        <f>IF(J40="a",F39,IF(J40="b",F41,""))</f>
        <v/>
      </c>
      <c r="L40" s="161"/>
      <c r="M40" s="159"/>
      <c r="N40" s="161"/>
      <c r="O40" s="159"/>
      <c r="P40" s="314"/>
      <c r="Q40" s="281"/>
      <c r="R40" s="322"/>
      <c r="S40" s="165"/>
    </row>
    <row r="41" spans="1:19" s="38" customFormat="1" ht="9.6" customHeight="1" x14ac:dyDescent="0.25">
      <c r="A41" s="277"/>
      <c r="B41" s="168"/>
      <c r="C41" s="168"/>
      <c r="D41" s="178"/>
      <c r="E41" s="468"/>
      <c r="F41" s="464"/>
      <c r="G41" s="464"/>
      <c r="H41" s="465"/>
      <c r="I41" s="464"/>
      <c r="J41" s="308"/>
      <c r="K41" s="309" t="str">
        <f>UPPER(IF(OR(J42="a",J42="as"),F39,IF(OR(J42="b",J42="bs"),F43,)))</f>
        <v/>
      </c>
      <c r="L41" s="310"/>
      <c r="M41" s="159"/>
      <c r="N41" s="161"/>
      <c r="O41" s="159"/>
      <c r="P41" s="314"/>
      <c r="Q41" s="159"/>
      <c r="R41" s="162"/>
      <c r="S41" s="165"/>
    </row>
    <row r="42" spans="1:19" s="38" customFormat="1" ht="9.6" customHeight="1" x14ac:dyDescent="0.25">
      <c r="A42" s="277"/>
      <c r="B42" s="168"/>
      <c r="C42" s="168"/>
      <c r="D42" s="178"/>
      <c r="E42" s="468"/>
      <c r="F42" s="464"/>
      <c r="G42" s="464"/>
      <c r="H42" s="465"/>
      <c r="I42" s="453" t="s">
        <v>0</v>
      </c>
      <c r="J42" s="180"/>
      <c r="K42" s="311" t="str">
        <f>UPPER(IF(OR(J42="a",J42="as"),F40,IF(OR(J42="b",J42="bs"),F44,)))</f>
        <v/>
      </c>
      <c r="L42" s="312"/>
      <c r="M42" s="159"/>
      <c r="N42" s="161"/>
      <c r="O42" s="159"/>
      <c r="P42" s="314"/>
      <c r="Q42" s="159"/>
      <c r="R42" s="162"/>
      <c r="S42" s="165"/>
    </row>
    <row r="43" spans="1:19" s="38" customFormat="1" ht="9.6" customHeight="1" x14ac:dyDescent="0.25">
      <c r="A43" s="277">
        <v>10</v>
      </c>
      <c r="B43" s="384" t="str">
        <f>IF($D43="","",VLOOKUP($D43,'1D ELO (4)'!$A$7:$P$23,14))</f>
        <v/>
      </c>
      <c r="C43" s="384" t="str">
        <f>IF($D43="","",VLOOKUP($D43,'1D ELO (4)'!$A$7:$P$33,15))</f>
        <v/>
      </c>
      <c r="D43" s="155"/>
      <c r="E43" s="461" t="str">
        <f>UPPER(IF($D43="","",VLOOKUP($D43,'1D ELO (4)'!$A$7:$P$33,5)))</f>
        <v/>
      </c>
      <c r="F43" s="450" t="str">
        <f>UPPER(IF($D43="","",VLOOKUP($D43,'1D ELO (4)'!$A$7:$P$33,2)))</f>
        <v/>
      </c>
      <c r="G43" s="450" t="str">
        <f>IF($D43="","",VLOOKUP($D43,'1D ELO (4)'!$A$7:$P$33,3))</f>
        <v/>
      </c>
      <c r="H43" s="462"/>
      <c r="I43" s="450" t="str">
        <f>IF($D43="","",VLOOKUP($D43,'1D ELO (4)'!$A$7:$P$33,4))</f>
        <v/>
      </c>
      <c r="J43" s="313"/>
      <c r="K43" s="159"/>
      <c r="L43" s="314"/>
      <c r="M43" s="197"/>
      <c r="N43" s="310"/>
      <c r="O43" s="159"/>
      <c r="P43" s="314"/>
      <c r="Q43" s="159"/>
      <c r="R43" s="162"/>
      <c r="S43" s="165"/>
    </row>
    <row r="44" spans="1:19" s="38" customFormat="1" ht="9.6" customHeight="1" x14ac:dyDescent="0.25">
      <c r="A44" s="277"/>
      <c r="B44" s="306"/>
      <c r="C44" s="306"/>
      <c r="D44" s="306"/>
      <c r="E44" s="461" t="str">
        <f>UPPER(IF($D43="","",VLOOKUP($D43,'1D ELO (4)'!$A$7:$P$33,11)))</f>
        <v/>
      </c>
      <c r="F44" s="450" t="str">
        <f>UPPER(IF($D43="","",VLOOKUP($D43,'1D ELO (4)'!$A$7:$P$33,8)))</f>
        <v/>
      </c>
      <c r="G44" s="450" t="str">
        <f>IF($D43="","",VLOOKUP($D43,'1D ELO (4)'!$A$7:$P$33,9))</f>
        <v/>
      </c>
      <c r="H44" s="462"/>
      <c r="I44" s="450" t="str">
        <f>IF($D43="","",VLOOKUP($D43,'1D ELO (4)'!$A$7:$P$33,10))</f>
        <v/>
      </c>
      <c r="J44" s="307"/>
      <c r="K44" s="159"/>
      <c r="L44" s="314"/>
      <c r="M44" s="281"/>
      <c r="N44" s="315"/>
      <c r="O44" s="159"/>
      <c r="P44" s="314"/>
      <c r="Q44" s="159"/>
      <c r="R44" s="162"/>
      <c r="S44" s="165"/>
    </row>
    <row r="45" spans="1:19" s="38" customFormat="1" ht="9.6" customHeight="1" x14ac:dyDescent="0.25">
      <c r="A45" s="277"/>
      <c r="B45" s="168"/>
      <c r="C45" s="168"/>
      <c r="D45" s="178"/>
      <c r="E45" s="468"/>
      <c r="F45" s="464"/>
      <c r="G45" s="464"/>
      <c r="H45" s="465"/>
      <c r="I45" s="464"/>
      <c r="J45" s="316"/>
      <c r="K45" s="159"/>
      <c r="L45" s="308"/>
      <c r="M45" s="309" t="str">
        <f>UPPER(IF(OR(L46="a",L46="as"),K41,IF(OR(L46="b",L46="bs"),K49,)))</f>
        <v/>
      </c>
      <c r="N45" s="161"/>
      <c r="O45" s="159"/>
      <c r="P45" s="314"/>
      <c r="Q45" s="159"/>
      <c r="R45" s="162"/>
      <c r="S45" s="165"/>
    </row>
    <row r="46" spans="1:19" s="38" customFormat="1" ht="9.6" customHeight="1" x14ac:dyDescent="0.25">
      <c r="A46" s="277"/>
      <c r="B46" s="168"/>
      <c r="C46" s="168"/>
      <c r="D46" s="178"/>
      <c r="E46" s="468"/>
      <c r="F46" s="464"/>
      <c r="G46" s="464"/>
      <c r="H46" s="465"/>
      <c r="I46" s="464"/>
      <c r="J46" s="316"/>
      <c r="K46" s="171" t="s">
        <v>0</v>
      </c>
      <c r="L46" s="180"/>
      <c r="M46" s="311" t="str">
        <f>UPPER(IF(OR(L46="a",L46="as"),K42,IF(OR(L46="b",L46="bs"),K50,)))</f>
        <v/>
      </c>
      <c r="N46" s="312"/>
      <c r="O46" s="159"/>
      <c r="P46" s="314"/>
      <c r="Q46" s="159"/>
      <c r="R46" s="162"/>
      <c r="S46" s="165"/>
    </row>
    <row r="47" spans="1:19" s="38" customFormat="1" ht="9.6" customHeight="1" x14ac:dyDescent="0.25">
      <c r="A47" s="317">
        <v>11</v>
      </c>
      <c r="B47" s="384" t="str">
        <f>IF($D47="","",VLOOKUP($D47,'1D ELO (4)'!$A$7:$P$23,14))</f>
        <v/>
      </c>
      <c r="C47" s="384" t="str">
        <f>IF($D47="","",VLOOKUP($D47,'1D ELO (4)'!$A$7:$P$33,15))</f>
        <v/>
      </c>
      <c r="D47" s="155"/>
      <c r="E47" s="461" t="str">
        <f>UPPER(IF($D47="","",VLOOKUP($D47,'1D ELO (4)'!$A$7:$P$33,5)))</f>
        <v/>
      </c>
      <c r="F47" s="450" t="str">
        <f>UPPER(IF($D47="","",VLOOKUP($D47,'1D ELO (4)'!$A$7:$P$33,2)))</f>
        <v/>
      </c>
      <c r="G47" s="450" t="str">
        <f>IF($D47="","",VLOOKUP($D47,'1D ELO (4)'!$A$7:$P$33,3))</f>
        <v/>
      </c>
      <c r="H47" s="462"/>
      <c r="I47" s="450" t="str">
        <f>IF($D47="","",VLOOKUP($D47,'1D ELO (4)'!$A$7:$P$33,4))</f>
        <v/>
      </c>
      <c r="J47" s="305"/>
      <c r="K47" s="159"/>
      <c r="L47" s="314"/>
      <c r="M47" s="159"/>
      <c r="N47" s="314"/>
      <c r="O47" s="197"/>
      <c r="P47" s="314"/>
      <c r="Q47" s="159"/>
      <c r="R47" s="162"/>
      <c r="S47" s="165"/>
    </row>
    <row r="48" spans="1:19" s="38" customFormat="1" ht="9.6" customHeight="1" x14ac:dyDescent="0.25">
      <c r="A48" s="277"/>
      <c r="B48" s="306"/>
      <c r="C48" s="306"/>
      <c r="D48" s="306"/>
      <c r="E48" s="461" t="str">
        <f>UPPER(IF($D47="","",VLOOKUP($D47,'1D ELO (4)'!$A$7:$P$33,11)))</f>
        <v/>
      </c>
      <c r="F48" s="450" t="str">
        <f>UPPER(IF($D47="","",VLOOKUP($D47,'1D ELO (4)'!$A$7:$P$33,8)))</f>
        <v/>
      </c>
      <c r="G48" s="450" t="str">
        <f>IF($D47="","",VLOOKUP($D47,'1D ELO (4)'!$A$7:$P$33,9))</f>
        <v/>
      </c>
      <c r="H48" s="462"/>
      <c r="I48" s="450" t="str">
        <f>IF($D47="","",VLOOKUP($D47,'1D ELO (4)'!$A$7:$P$33,10))</f>
        <v/>
      </c>
      <c r="J48" s="307"/>
      <c r="K48" s="152" t="str">
        <f>IF(J48="a",F47,IF(J48="b",F49,""))</f>
        <v/>
      </c>
      <c r="L48" s="314"/>
      <c r="M48" s="159"/>
      <c r="N48" s="314"/>
      <c r="O48" s="159"/>
      <c r="P48" s="314"/>
      <c r="Q48" s="159"/>
      <c r="R48" s="162"/>
      <c r="S48" s="165"/>
    </row>
    <row r="49" spans="1:19" s="38" customFormat="1" ht="9.6" customHeight="1" x14ac:dyDescent="0.25">
      <c r="A49" s="277"/>
      <c r="B49" s="168"/>
      <c r="C49" s="168"/>
      <c r="D49" s="168"/>
      <c r="E49" s="467"/>
      <c r="F49" s="464"/>
      <c r="G49" s="464"/>
      <c r="H49" s="465"/>
      <c r="I49" s="464"/>
      <c r="J49" s="308"/>
      <c r="K49" s="309" t="str">
        <f>UPPER(IF(OR(J50="a",J50="as"),F47,IF(OR(J50="b",J50="bs"),F51,)))</f>
        <v/>
      </c>
      <c r="L49" s="318"/>
      <c r="M49" s="159"/>
      <c r="N49" s="314"/>
      <c r="O49" s="159"/>
      <c r="P49" s="314"/>
      <c r="Q49" s="159"/>
      <c r="R49" s="162"/>
      <c r="S49" s="165"/>
    </row>
    <row r="50" spans="1:19" s="38" customFormat="1" ht="9.6" customHeight="1" x14ac:dyDescent="0.25">
      <c r="A50" s="277"/>
      <c r="B50" s="168"/>
      <c r="C50" s="168"/>
      <c r="D50" s="168"/>
      <c r="E50" s="415"/>
      <c r="F50" s="154"/>
      <c r="G50" s="154"/>
      <c r="H50" s="2"/>
      <c r="I50" s="171" t="s">
        <v>0</v>
      </c>
      <c r="J50" s="180"/>
      <c r="K50" s="311" t="str">
        <f>UPPER(IF(OR(J50="a",J50="as"),F48,IF(OR(J50="b",J50="bs"),F52,)))</f>
        <v/>
      </c>
      <c r="L50" s="307"/>
      <c r="M50" s="159"/>
      <c r="N50" s="314"/>
      <c r="O50" s="159"/>
      <c r="P50" s="314"/>
      <c r="Q50" s="159"/>
      <c r="R50" s="162"/>
      <c r="S50" s="165"/>
    </row>
    <row r="51" spans="1:19" s="38" customFormat="1" ht="9.6" customHeight="1" x14ac:dyDescent="0.25">
      <c r="A51" s="323">
        <v>12</v>
      </c>
      <c r="B51" s="384" t="str">
        <f>IF($D51="","",VLOOKUP($D51,'1D ELO (4)'!$A$7:$P$23,14))</f>
        <v/>
      </c>
      <c r="C51" s="384" t="str">
        <f>IF($D51="","",VLOOKUP($D51,'1D ELO (4)'!$A$7:$P$33,15))</f>
        <v/>
      </c>
      <c r="D51" s="155"/>
      <c r="E51" s="466" t="str">
        <f>UPPER(IF($D51="","",VLOOKUP($D51,'1D ELO (4)'!$A$7:$P$33,5)))</f>
        <v/>
      </c>
      <c r="F51" s="156" t="str">
        <f>UPPER(IF($D51="","",VLOOKUP($D51,'1D ELO (4)'!$A$7:$P$33,2)))</f>
        <v/>
      </c>
      <c r="G51" s="156" t="str">
        <f>IF($D51="","",VLOOKUP($D51,'1D ELO (4)'!$A$7:$P$33,3))</f>
        <v/>
      </c>
      <c r="H51" s="304"/>
      <c r="I51" s="156" t="str">
        <f>IF($D51="","",VLOOKUP($D51,'1D ELO (4)'!$A$7:$P$33,4))</f>
        <v/>
      </c>
      <c r="J51" s="313"/>
      <c r="K51" s="159"/>
      <c r="L51" s="161"/>
      <c r="M51" s="197"/>
      <c r="N51" s="318"/>
      <c r="O51" s="159"/>
      <c r="P51" s="314"/>
      <c r="Q51" s="159"/>
      <c r="R51" s="162"/>
      <c r="S51" s="165"/>
    </row>
    <row r="52" spans="1:19" s="38" customFormat="1" ht="9.6" customHeight="1" x14ac:dyDescent="0.25">
      <c r="A52" s="277"/>
      <c r="B52" s="306"/>
      <c r="C52" s="306"/>
      <c r="D52" s="306"/>
      <c r="E52" s="617" t="str">
        <f>UPPER(IF($D51="","",VLOOKUP($D51,'1D ELO (4)'!$A$7:$P$33,11)))</f>
        <v/>
      </c>
      <c r="F52" s="618" t="str">
        <f>UPPER(IF($D51="","",VLOOKUP($D51,'1D ELO (4)'!$A$7:$P$33,8)))</f>
        <v/>
      </c>
      <c r="G52" s="618" t="str">
        <f>IF($D51="","",VLOOKUP($D51,'1D ELO (4)'!$A$7:$P$33,9))</f>
        <v/>
      </c>
      <c r="H52" s="619"/>
      <c r="I52" s="618" t="str">
        <f>IF($D51="","",VLOOKUP($D51,'1D ELO (4)'!$A$7:$P$33,10))</f>
        <v/>
      </c>
      <c r="J52" s="307"/>
      <c r="K52" s="159"/>
      <c r="L52" s="161"/>
      <c r="M52" s="281"/>
      <c r="N52" s="319"/>
      <c r="O52" s="159"/>
      <c r="P52" s="314"/>
      <c r="Q52" s="159"/>
      <c r="R52" s="162"/>
      <c r="S52" s="165"/>
    </row>
    <row r="53" spans="1:19" s="38" customFormat="1" ht="9.6" customHeight="1" x14ac:dyDescent="0.25">
      <c r="A53" s="277"/>
      <c r="B53" s="168"/>
      <c r="C53" s="168"/>
      <c r="D53" s="168"/>
      <c r="E53" s="415"/>
      <c r="F53" s="154"/>
      <c r="G53" s="154"/>
      <c r="H53" s="2"/>
      <c r="I53" s="154"/>
      <c r="J53" s="316"/>
      <c r="K53" s="159"/>
      <c r="L53" s="161"/>
      <c r="M53" s="159"/>
      <c r="N53" s="308"/>
      <c r="O53" s="309" t="str">
        <f>UPPER(IF(OR(N54="a",N54="as"),M45,IF(OR(N54="b",N54="bs"),M61,)))</f>
        <v/>
      </c>
      <c r="P53" s="314"/>
      <c r="Q53" s="159"/>
      <c r="R53" s="162"/>
      <c r="S53" s="165"/>
    </row>
    <row r="54" spans="1:19" s="38" customFormat="1" ht="9.6" customHeight="1" x14ac:dyDescent="0.25">
      <c r="A54" s="277"/>
      <c r="B54" s="168"/>
      <c r="C54" s="168"/>
      <c r="D54" s="168"/>
      <c r="E54" s="467"/>
      <c r="F54" s="464"/>
      <c r="G54" s="464"/>
      <c r="H54" s="465"/>
      <c r="I54" s="464"/>
      <c r="J54" s="316"/>
      <c r="K54" s="159"/>
      <c r="L54" s="161"/>
      <c r="M54" s="171" t="s">
        <v>0</v>
      </c>
      <c r="N54" s="180"/>
      <c r="O54" s="311" t="str">
        <f>UPPER(IF(OR(N54="a",N54="as"),M46,IF(OR(N54="b",N54="bs"),M62,)))</f>
        <v/>
      </c>
      <c r="P54" s="307"/>
      <c r="Q54" s="159"/>
      <c r="R54" s="162"/>
      <c r="S54" s="165"/>
    </row>
    <row r="55" spans="1:19" s="38" customFormat="1" ht="9.6" customHeight="1" x14ac:dyDescent="0.25">
      <c r="A55" s="317">
        <v>13</v>
      </c>
      <c r="B55" s="384" t="str">
        <f>IF($D55="","",VLOOKUP($D55,'1D ELO (4)'!$A$7:$P$23,14))</f>
        <v/>
      </c>
      <c r="C55" s="384" t="str">
        <f>IF($D55="","",VLOOKUP($D55,'1D ELO (4)'!$A$7:$P$33,15))</f>
        <v/>
      </c>
      <c r="D55" s="155"/>
      <c r="E55" s="461" t="str">
        <f>UPPER(IF($D55="","",VLOOKUP($D55,'1D ELO (4)'!$A$7:$P$33,5)))</f>
        <v/>
      </c>
      <c r="F55" s="450" t="str">
        <f>UPPER(IF($D55="","",VLOOKUP($D55,'1D ELO (4)'!$A$7:$P$33,2)))</f>
        <v/>
      </c>
      <c r="G55" s="450" t="str">
        <f>IF($D55="","",VLOOKUP($D55,'1D ELO (4)'!$A$7:$P$33,3))</f>
        <v/>
      </c>
      <c r="H55" s="462"/>
      <c r="I55" s="450" t="str">
        <f>IF($D55="","",VLOOKUP($D55,'1D ELO (4)'!$A$7:$P$33,4))</f>
        <v/>
      </c>
      <c r="J55" s="305"/>
      <c r="K55" s="159"/>
      <c r="L55" s="161"/>
      <c r="M55" s="159"/>
      <c r="N55" s="314"/>
      <c r="O55" s="159"/>
      <c r="P55" s="161"/>
      <c r="Q55" s="159"/>
      <c r="R55" s="162"/>
      <c r="S55" s="165"/>
    </row>
    <row r="56" spans="1:19" s="38" customFormat="1" ht="9.6" customHeight="1" x14ac:dyDescent="0.25">
      <c r="A56" s="277"/>
      <c r="B56" s="306"/>
      <c r="C56" s="306"/>
      <c r="D56" s="306"/>
      <c r="E56" s="461" t="str">
        <f>UPPER(IF($D55="","",VLOOKUP($D55,'1D ELO (4)'!$A$7:$P$33,11)))</f>
        <v/>
      </c>
      <c r="F56" s="450" t="str">
        <f>UPPER(IF($D55="","",VLOOKUP($D55,'1D ELO (4)'!$A$7:$P$33,8)))</f>
        <v/>
      </c>
      <c r="G56" s="450" t="str">
        <f>IF($D55="","",VLOOKUP($D55,'1D ELO (4)'!$A$7:$P$33,9))</f>
        <v/>
      </c>
      <c r="H56" s="462"/>
      <c r="I56" s="450" t="str">
        <f>IF($D55="","",VLOOKUP($D55,'1D ELO (4)'!$A$7:$P$33,10))</f>
        <v/>
      </c>
      <c r="J56" s="307"/>
      <c r="K56" s="152" t="str">
        <f>IF(J56="a",F55,IF(J56="b",F57,""))</f>
        <v/>
      </c>
      <c r="L56" s="161"/>
      <c r="M56" s="159"/>
      <c r="N56" s="314"/>
      <c r="O56" s="159"/>
      <c r="P56" s="161"/>
      <c r="Q56" s="159"/>
      <c r="R56" s="162"/>
      <c r="S56" s="165"/>
    </row>
    <row r="57" spans="1:19" s="38" customFormat="1" ht="9.6" customHeight="1" x14ac:dyDescent="0.25">
      <c r="A57" s="277"/>
      <c r="B57" s="168"/>
      <c r="C57" s="168"/>
      <c r="D57" s="178"/>
      <c r="E57" s="468"/>
      <c r="F57" s="464"/>
      <c r="G57" s="464"/>
      <c r="H57" s="465"/>
      <c r="I57" s="464"/>
      <c r="J57" s="308"/>
      <c r="K57" s="309" t="str">
        <f>UPPER(IF(OR(J58="a",J58="as"),F55,IF(OR(J58="b",J58="bs"),F59,)))</f>
        <v/>
      </c>
      <c r="L57" s="310"/>
      <c r="M57" s="159"/>
      <c r="N57" s="314"/>
      <c r="O57" s="159"/>
      <c r="P57" s="161"/>
      <c r="Q57" s="159"/>
      <c r="R57" s="162"/>
      <c r="S57" s="165"/>
    </row>
    <row r="58" spans="1:19" s="38" customFormat="1" ht="9.6" customHeight="1" x14ac:dyDescent="0.25">
      <c r="A58" s="277"/>
      <c r="B58" s="168"/>
      <c r="C58" s="168"/>
      <c r="D58" s="178"/>
      <c r="E58" s="468"/>
      <c r="F58" s="464"/>
      <c r="G58" s="464"/>
      <c r="H58" s="465"/>
      <c r="I58" s="453" t="s">
        <v>0</v>
      </c>
      <c r="J58" s="180"/>
      <c r="K58" s="311" t="str">
        <f>UPPER(IF(OR(J58="a",J58="as"),F56,IF(OR(J58="b",J58="bs"),F60,)))</f>
        <v/>
      </c>
      <c r="L58" s="312"/>
      <c r="M58" s="159"/>
      <c r="N58" s="314"/>
      <c r="O58" s="159"/>
      <c r="P58" s="161"/>
      <c r="Q58" s="159"/>
      <c r="R58" s="162"/>
      <c r="S58" s="165"/>
    </row>
    <row r="59" spans="1:19" s="38" customFormat="1" ht="9.6" customHeight="1" x14ac:dyDescent="0.25">
      <c r="A59" s="277">
        <v>14</v>
      </c>
      <c r="B59" s="384" t="str">
        <f>IF($D59="","",VLOOKUP($D59,'1D ELO (4)'!$A$7:$P$23,14))</f>
        <v/>
      </c>
      <c r="C59" s="384" t="str">
        <f>IF($D59="","",VLOOKUP($D59,'1D ELO (4)'!$A$7:$P$33,15))</f>
        <v/>
      </c>
      <c r="D59" s="155"/>
      <c r="E59" s="461" t="str">
        <f>UPPER(IF($D59="","",VLOOKUP($D59,'1D ELO (4)'!$A$7:$P$33,5)))</f>
        <v/>
      </c>
      <c r="F59" s="450" t="str">
        <f>UPPER(IF($D59="","",VLOOKUP($D59,'1D ELO (4)'!$A$7:$P$33,2)))</f>
        <v/>
      </c>
      <c r="G59" s="450" t="str">
        <f>IF($D59="","",VLOOKUP($D59,'1D ELO (4)'!$A$7:$P$33,3))</f>
        <v/>
      </c>
      <c r="H59" s="462"/>
      <c r="I59" s="450" t="str">
        <f>IF($D59="","",VLOOKUP($D59,'1D ELO (4)'!$A$7:$P$33,4))</f>
        <v/>
      </c>
      <c r="J59" s="313"/>
      <c r="K59" s="159"/>
      <c r="L59" s="314"/>
      <c r="M59" s="197"/>
      <c r="N59" s="318"/>
      <c r="O59" s="159"/>
      <c r="P59" s="161"/>
      <c r="Q59" s="159"/>
      <c r="R59" s="162"/>
      <c r="S59" s="165"/>
    </row>
    <row r="60" spans="1:19" s="38" customFormat="1" ht="9.6" customHeight="1" x14ac:dyDescent="0.25">
      <c r="A60" s="277"/>
      <c r="B60" s="306"/>
      <c r="C60" s="306"/>
      <c r="D60" s="306"/>
      <c r="E60" s="461" t="str">
        <f>UPPER(IF($D59="","",VLOOKUP($D59,'1D ELO (4)'!$A$7:$P$33,11)))</f>
        <v/>
      </c>
      <c r="F60" s="450" t="str">
        <f>UPPER(IF($D59="","",VLOOKUP($D59,'1D ELO (4)'!$A$7:$P$33,8)))</f>
        <v/>
      </c>
      <c r="G60" s="450" t="str">
        <f>IF($D59="","",VLOOKUP($D59,'1D ELO (4)'!$A$7:$P$33,9))</f>
        <v/>
      </c>
      <c r="H60" s="462"/>
      <c r="I60" s="450" t="str">
        <f>IF($D59="","",VLOOKUP($D59,'1D ELO (4)'!$A$7:$P$33,10))</f>
        <v/>
      </c>
      <c r="J60" s="307"/>
      <c r="K60" s="159"/>
      <c r="L60" s="314"/>
      <c r="M60" s="281"/>
      <c r="N60" s="319"/>
      <c r="O60" s="159"/>
      <c r="P60" s="161"/>
      <c r="Q60" s="159"/>
      <c r="R60" s="162"/>
      <c r="S60" s="165"/>
    </row>
    <row r="61" spans="1:19" s="38" customFormat="1" ht="9.6" customHeight="1" x14ac:dyDescent="0.25">
      <c r="A61" s="277"/>
      <c r="B61" s="168"/>
      <c r="C61" s="168"/>
      <c r="D61" s="178"/>
      <c r="E61" s="468"/>
      <c r="F61" s="464"/>
      <c r="G61" s="464"/>
      <c r="H61" s="465"/>
      <c r="I61" s="464"/>
      <c r="J61" s="316"/>
      <c r="K61" s="159"/>
      <c r="L61" s="308"/>
      <c r="M61" s="309" t="str">
        <f>UPPER(IF(OR(L62="a",L62="as"),K57,IF(OR(L62="b",L62="bs"),K65,)))</f>
        <v/>
      </c>
      <c r="N61" s="314"/>
      <c r="O61" s="159"/>
      <c r="P61" s="161"/>
      <c r="Q61" s="159"/>
      <c r="R61" s="162"/>
      <c r="S61" s="165"/>
    </row>
    <row r="62" spans="1:19" s="38" customFormat="1" ht="9.6" customHeight="1" x14ac:dyDescent="0.25">
      <c r="A62" s="277"/>
      <c r="B62" s="168"/>
      <c r="C62" s="168"/>
      <c r="D62" s="178"/>
      <c r="E62" s="468"/>
      <c r="F62" s="464"/>
      <c r="G62" s="464"/>
      <c r="H62" s="465"/>
      <c r="I62" s="464"/>
      <c r="J62" s="316"/>
      <c r="K62" s="171" t="s">
        <v>0</v>
      </c>
      <c r="L62" s="180"/>
      <c r="M62" s="311" t="str">
        <f>UPPER(IF(OR(L62="a",L62="as"),K58,IF(OR(L62="b",L62="bs"),K66,)))</f>
        <v/>
      </c>
      <c r="N62" s="307"/>
      <c r="O62" s="159"/>
      <c r="P62" s="161"/>
      <c r="Q62" s="159"/>
      <c r="R62" s="162"/>
      <c r="S62" s="165"/>
    </row>
    <row r="63" spans="1:19" s="38" customFormat="1" ht="9.6" customHeight="1" x14ac:dyDescent="0.25">
      <c r="A63" s="317">
        <v>15</v>
      </c>
      <c r="B63" s="384" t="str">
        <f>IF($D63="","",VLOOKUP($D63,'1D ELO (4)'!$A$7:$P$23,14))</f>
        <v/>
      </c>
      <c r="C63" s="384" t="str">
        <f>IF($D63="","",VLOOKUP($D63,'1D ELO (4)'!$A$7:$P$33,15))</f>
        <v/>
      </c>
      <c r="D63" s="155"/>
      <c r="E63" s="461" t="str">
        <f>UPPER(IF($D63="","",VLOOKUP($D63,'1D ELO (4)'!$A$7:$P$33,5)))</f>
        <v/>
      </c>
      <c r="F63" s="450" t="str">
        <f>UPPER(IF($D63="","",VLOOKUP($D63,'1D ELO (4)'!$A$7:$P$33,2)))</f>
        <v/>
      </c>
      <c r="G63" s="450" t="str">
        <f>IF($D63="","",VLOOKUP($D63,'1D ELO (4)'!$A$7:$P$33,3))</f>
        <v/>
      </c>
      <c r="H63" s="462"/>
      <c r="I63" s="450" t="str">
        <f>IF($D63="","",VLOOKUP($D63,'1D ELO (4)'!$A$7:$P$33,4))</f>
        <v/>
      </c>
      <c r="J63" s="305"/>
      <c r="K63" s="159"/>
      <c r="L63" s="314"/>
      <c r="M63" s="159"/>
      <c r="N63" s="161"/>
      <c r="O63" s="197"/>
      <c r="P63" s="161"/>
      <c r="Q63" s="159"/>
      <c r="R63" s="162"/>
      <c r="S63" s="165"/>
    </row>
    <row r="64" spans="1:19" s="38" customFormat="1" ht="9.6" customHeight="1" x14ac:dyDescent="0.25">
      <c r="A64" s="277"/>
      <c r="B64" s="306"/>
      <c r="C64" s="306"/>
      <c r="D64" s="306"/>
      <c r="E64" s="461" t="str">
        <f>UPPER(IF($D63="","",VLOOKUP($D63,'1D ELO (4)'!$A$7:$P$33,11)))</f>
        <v/>
      </c>
      <c r="F64" s="450" t="str">
        <f>UPPER(IF($D63="","",VLOOKUP($D63,'1D ELO (4)'!$A$7:$P$33,8)))</f>
        <v/>
      </c>
      <c r="G64" s="450" t="str">
        <f>IF($D63="","",VLOOKUP($D63,'1D ELO (4)'!$A$7:$P$33,9))</f>
        <v/>
      </c>
      <c r="H64" s="462"/>
      <c r="I64" s="450" t="str">
        <f>IF($D63="","",VLOOKUP($D63,'1D ELO (4)'!$A$7:$P$33,10))</f>
        <v/>
      </c>
      <c r="J64" s="307"/>
      <c r="K64" s="152" t="str">
        <f>IF(J64="a",F63,IF(J64="b",F65,""))</f>
        <v/>
      </c>
      <c r="L64" s="314"/>
      <c r="M64" s="159"/>
      <c r="N64" s="161"/>
      <c r="O64" s="159"/>
      <c r="P64" s="161"/>
      <c r="Q64" s="159"/>
      <c r="R64" s="162"/>
      <c r="S64" s="165"/>
    </row>
    <row r="65" spans="1:19" s="38" customFormat="1" ht="9.6" customHeight="1" x14ac:dyDescent="0.25">
      <c r="A65" s="277"/>
      <c r="B65" s="168"/>
      <c r="C65" s="168"/>
      <c r="D65" s="168"/>
      <c r="E65" s="467"/>
      <c r="F65" s="464"/>
      <c r="G65" s="464"/>
      <c r="H65" s="465"/>
      <c r="I65" s="464"/>
      <c r="J65" s="308"/>
      <c r="K65" s="309" t="str">
        <f>UPPER(IF(OR(J66="a",J66="as"),F63,IF(OR(J66="b",J66="bs"),F67,)))</f>
        <v/>
      </c>
      <c r="L65" s="318"/>
      <c r="M65" s="159"/>
      <c r="N65" s="161"/>
      <c r="O65" s="159"/>
      <c r="P65" s="161"/>
      <c r="Q65" s="159"/>
      <c r="R65" s="162"/>
      <c r="S65" s="165"/>
    </row>
    <row r="66" spans="1:19" s="38" customFormat="1" ht="9.6" customHeight="1" x14ac:dyDescent="0.25">
      <c r="A66" s="277"/>
      <c r="B66" s="168"/>
      <c r="C66" s="168"/>
      <c r="D66" s="168"/>
      <c r="E66" s="415"/>
      <c r="F66" s="159"/>
      <c r="G66" s="159"/>
      <c r="H66" s="2"/>
      <c r="I66" s="171" t="s">
        <v>0</v>
      </c>
      <c r="J66" s="180"/>
      <c r="K66" s="311" t="str">
        <f>UPPER(IF(OR(J66="a",J66="as"),F64,IF(OR(J66="b",J66="bs"),F68,)))</f>
        <v/>
      </c>
      <c r="L66" s="307"/>
      <c r="M66" s="159"/>
      <c r="N66" s="161"/>
      <c r="O66" s="159"/>
      <c r="P66" s="161"/>
      <c r="Q66" s="159"/>
      <c r="R66" s="162"/>
      <c r="S66" s="165"/>
    </row>
    <row r="67" spans="1:19" s="38" customFormat="1" ht="9.6" customHeight="1" x14ac:dyDescent="0.25">
      <c r="A67" s="323">
        <v>16</v>
      </c>
      <c r="B67" s="384" t="str">
        <f>IF($D67="","",VLOOKUP($D67,'1D ELO (4)'!$A$7:$P$23,14))</f>
        <v/>
      </c>
      <c r="C67" s="384" t="str">
        <f>IF($D67="","",VLOOKUP($D67,'1D ELO (4)'!$A$7:$P$33,15))</f>
        <v/>
      </c>
      <c r="D67" s="155"/>
      <c r="E67" s="466" t="str">
        <f>UPPER(IF($D67="","",VLOOKUP($D67,'1D ELO (4)'!$A$7:$P$33,5)))</f>
        <v/>
      </c>
      <c r="F67" s="156" t="str">
        <f>UPPER(IF($D67="","",VLOOKUP($D67,'1D ELO (4)'!$A$7:$P$33,2)))</f>
        <v/>
      </c>
      <c r="G67" s="156" t="str">
        <f>IF($D67="","",VLOOKUP($D67,'1D ELO (4)'!$A$7:$P$33,3))</f>
        <v/>
      </c>
      <c r="H67" s="304"/>
      <c r="I67" s="156" t="str">
        <f>IF($D67="","",VLOOKUP($D67,'1D ELO (4)'!$A$7:$P$33,4))</f>
        <v/>
      </c>
      <c r="J67" s="313"/>
      <c r="K67" s="159"/>
      <c r="L67" s="161"/>
      <c r="M67" s="197"/>
      <c r="N67" s="310"/>
      <c r="O67" s="159"/>
      <c r="P67" s="161"/>
      <c r="Q67" s="159"/>
      <c r="R67" s="162"/>
      <c r="S67" s="165"/>
    </row>
    <row r="68" spans="1:19" s="38" customFormat="1" ht="9.6" customHeight="1" x14ac:dyDescent="0.25">
      <c r="A68" s="277"/>
      <c r="B68" s="306"/>
      <c r="C68" s="306"/>
      <c r="D68" s="306"/>
      <c r="E68" s="617" t="str">
        <f>UPPER(IF($D67="","",VLOOKUP($D67,'1D ELO (4)'!$A$7:$P$33,11)))</f>
        <v/>
      </c>
      <c r="F68" s="618" t="str">
        <f>UPPER(IF($D67="","",VLOOKUP($D67,'1D ELO (4)'!$A$7:$P$33,8)))</f>
        <v/>
      </c>
      <c r="G68" s="618" t="str">
        <f>IF($D67="","",VLOOKUP($D67,'1D ELO (4)'!$A$7:$P$33,9))</f>
        <v/>
      </c>
      <c r="H68" s="619"/>
      <c r="I68" s="618" t="str">
        <f>IF($D67="","",VLOOKUP($D67,'1D ELO (4)'!$A$7:$P$33,10))</f>
        <v/>
      </c>
      <c r="J68" s="307"/>
      <c r="K68" s="159"/>
      <c r="L68" s="161"/>
      <c r="M68" s="281"/>
      <c r="N68" s="315"/>
      <c r="O68" s="159"/>
      <c r="P68" s="161"/>
      <c r="Q68" s="159"/>
      <c r="R68" s="162"/>
      <c r="S68" s="165"/>
    </row>
    <row r="69" spans="1:19" s="38" customFormat="1" ht="9.6" customHeight="1" x14ac:dyDescent="0.25">
      <c r="A69" s="324"/>
      <c r="B69" s="325"/>
      <c r="C69" s="325"/>
      <c r="D69" s="326"/>
      <c r="E69" s="326"/>
      <c r="F69" s="195"/>
      <c r="G69" s="195"/>
      <c r="H69" s="151"/>
      <c r="I69" s="195"/>
      <c r="J69" s="327"/>
      <c r="K69" s="163"/>
      <c r="L69" s="164"/>
      <c r="M69" s="163"/>
      <c r="N69" s="164"/>
      <c r="O69" s="163"/>
      <c r="P69" s="164"/>
      <c r="Q69" s="163"/>
      <c r="R69" s="164"/>
      <c r="S69" s="165"/>
    </row>
    <row r="70" spans="1:19" s="2" customFormat="1" ht="6" customHeight="1" x14ac:dyDescent="0.25">
      <c r="A70" s="324"/>
      <c r="B70" s="325"/>
      <c r="C70" s="325"/>
      <c r="D70" s="326"/>
      <c r="E70" s="326"/>
      <c r="F70" s="195"/>
      <c r="G70" s="195"/>
      <c r="H70" s="151"/>
      <c r="I70" s="195"/>
      <c r="J70" s="327"/>
      <c r="K70" s="163"/>
      <c r="L70" s="164"/>
      <c r="M70" s="202"/>
      <c r="N70" s="203"/>
      <c r="O70" s="202"/>
      <c r="P70" s="203"/>
      <c r="Q70" s="202"/>
      <c r="R70" s="203"/>
      <c r="S70" s="204"/>
    </row>
    <row r="71" spans="1:19" s="18" customFormat="1" ht="10.5" customHeight="1" x14ac:dyDescent="0.25">
      <c r="A71" s="205" t="s">
        <v>105</v>
      </c>
      <c r="B71" s="206"/>
      <c r="C71" s="207"/>
      <c r="D71" s="208" t="s">
        <v>6</v>
      </c>
      <c r="E71" s="208"/>
      <c r="F71" s="209" t="s">
        <v>155</v>
      </c>
      <c r="G71" s="209"/>
      <c r="H71" s="209"/>
      <c r="I71" s="278"/>
      <c r="J71" s="209" t="s">
        <v>6</v>
      </c>
      <c r="K71" s="209" t="s">
        <v>108</v>
      </c>
      <c r="L71" s="212"/>
      <c r="M71" s="209" t="s">
        <v>109</v>
      </c>
      <c r="N71" s="213"/>
      <c r="O71" s="214" t="s">
        <v>156</v>
      </c>
      <c r="P71" s="214"/>
      <c r="Q71" s="215"/>
      <c r="R71" s="216"/>
    </row>
    <row r="72" spans="1:19" s="18" customFormat="1" ht="9" customHeight="1" x14ac:dyDescent="0.25">
      <c r="A72" s="218" t="s">
        <v>158</v>
      </c>
      <c r="B72" s="217"/>
      <c r="C72" s="219"/>
      <c r="D72" s="220">
        <v>1</v>
      </c>
      <c r="E72" s="220"/>
      <c r="F72" s="91">
        <f>IF(D72&gt;$R$79,,UPPER(VLOOKUP(D72,'1D ELO (4)'!$A$7:$L$23,2)))</f>
        <v>0</v>
      </c>
      <c r="G72" s="89"/>
      <c r="H72" s="89"/>
      <c r="I72" s="328"/>
      <c r="J72" s="329" t="s">
        <v>7</v>
      </c>
      <c r="K72" s="217"/>
      <c r="L72" s="223"/>
      <c r="M72" s="217"/>
      <c r="N72" s="224"/>
      <c r="O72" s="225" t="s">
        <v>157</v>
      </c>
      <c r="P72" s="226"/>
      <c r="Q72" s="226"/>
      <c r="R72" s="227"/>
    </row>
    <row r="73" spans="1:19" s="18" customFormat="1" ht="9" customHeight="1" x14ac:dyDescent="0.25">
      <c r="A73" s="232" t="s">
        <v>124</v>
      </c>
      <c r="B73" s="230"/>
      <c r="C73" s="233"/>
      <c r="D73" s="220"/>
      <c r="E73" s="220"/>
      <c r="F73" s="91">
        <f>IF(D72&gt;$R$79,,UPPER(VLOOKUP(D72,'1D ELO (4)'!$A$7:$L$23,8)))</f>
        <v>0</v>
      </c>
      <c r="G73" s="89"/>
      <c r="H73" s="89"/>
      <c r="I73" s="328"/>
      <c r="J73" s="329"/>
      <c r="K73" s="217"/>
      <c r="L73" s="223"/>
      <c r="M73" s="217"/>
      <c r="N73" s="224"/>
      <c r="O73" s="230"/>
      <c r="P73" s="229"/>
      <c r="Q73" s="230"/>
      <c r="R73" s="231"/>
    </row>
    <row r="74" spans="1:19" s="18" customFormat="1" ht="9" customHeight="1" x14ac:dyDescent="0.25">
      <c r="A74" s="374"/>
      <c r="B74" s="375"/>
      <c r="C74" s="376"/>
      <c r="D74" s="220">
        <v>2</v>
      </c>
      <c r="E74" s="220"/>
      <c r="F74" s="91">
        <f>IF(D74&gt;$R$79,,UPPER(VLOOKUP(D74,'1D ELO (4)'!$A$7:$L$23,2)))</f>
        <v>0</v>
      </c>
      <c r="G74" s="89"/>
      <c r="H74" s="89"/>
      <c r="I74" s="328"/>
      <c r="J74" s="329" t="s">
        <v>8</v>
      </c>
      <c r="K74" s="217"/>
      <c r="L74" s="223"/>
      <c r="M74" s="217"/>
      <c r="N74" s="224"/>
      <c r="O74" s="225" t="s">
        <v>112</v>
      </c>
      <c r="P74" s="226"/>
      <c r="Q74" s="226"/>
      <c r="R74" s="227"/>
    </row>
    <row r="75" spans="1:19" s="18" customFormat="1" ht="9" customHeight="1" x14ac:dyDescent="0.25">
      <c r="A75" s="234"/>
      <c r="B75" s="146"/>
      <c r="C75" s="235"/>
      <c r="D75" s="220"/>
      <c r="E75" s="220"/>
      <c r="F75" s="91">
        <f>IF(D74&gt;$R$79,,UPPER(VLOOKUP(D74,'1D ELO (4)'!$A$7:$L$23,8)))</f>
        <v>0</v>
      </c>
      <c r="G75" s="89"/>
      <c r="H75" s="89"/>
      <c r="I75" s="328"/>
      <c r="J75" s="329"/>
      <c r="K75" s="217"/>
      <c r="L75" s="223"/>
      <c r="M75" s="217"/>
      <c r="N75" s="224"/>
      <c r="O75" s="217"/>
      <c r="P75" s="223"/>
      <c r="Q75" s="217"/>
      <c r="R75" s="224"/>
    </row>
    <row r="76" spans="1:19" s="18" customFormat="1" ht="9" customHeight="1" x14ac:dyDescent="0.25">
      <c r="A76" s="361"/>
      <c r="B76" s="377"/>
      <c r="C76" s="378"/>
      <c r="D76" s="220">
        <v>3</v>
      </c>
      <c r="E76" s="220"/>
      <c r="F76" s="91">
        <f>IF(D76&gt;$R$79,,UPPER(VLOOKUP(D76,'1D ELO (4)'!$A$7:$L$23,2)))</f>
        <v>0</v>
      </c>
      <c r="G76" s="89"/>
      <c r="H76" s="89"/>
      <c r="I76" s="328"/>
      <c r="J76" s="329" t="s">
        <v>9</v>
      </c>
      <c r="K76" s="217"/>
      <c r="L76" s="223"/>
      <c r="M76" s="217"/>
      <c r="N76" s="224"/>
      <c r="O76" s="230"/>
      <c r="P76" s="229"/>
      <c r="Q76" s="230"/>
      <c r="R76" s="231"/>
    </row>
    <row r="77" spans="1:19" s="18" customFormat="1" ht="9" customHeight="1" x14ac:dyDescent="0.25">
      <c r="A77" s="362"/>
      <c r="B77" s="24"/>
      <c r="C77" s="235"/>
      <c r="D77" s="220"/>
      <c r="E77" s="220"/>
      <c r="F77" s="91">
        <f>IF(D76&gt;$R$79,,UPPER(VLOOKUP(D76,'1D ELO (4)'!$A$7:$L$23,8)))</f>
        <v>0</v>
      </c>
      <c r="G77" s="89"/>
      <c r="H77" s="89"/>
      <c r="I77" s="328"/>
      <c r="J77" s="329"/>
      <c r="K77" s="217"/>
      <c r="L77" s="223"/>
      <c r="M77" s="217"/>
      <c r="N77" s="224"/>
      <c r="O77" s="225" t="s">
        <v>92</v>
      </c>
      <c r="P77" s="226"/>
      <c r="Q77" s="226"/>
      <c r="R77" s="227"/>
    </row>
    <row r="78" spans="1:19" s="18" customFormat="1" ht="9" customHeight="1" x14ac:dyDescent="0.25">
      <c r="A78" s="362"/>
      <c r="B78" s="24"/>
      <c r="C78" s="372"/>
      <c r="D78" s="220">
        <v>4</v>
      </c>
      <c r="E78" s="220"/>
      <c r="F78" s="91">
        <f>IF(D78&gt;$R$79,,UPPER(VLOOKUP(D78,'1D ELO (4)'!$A$7:$L$23,2)))</f>
        <v>0</v>
      </c>
      <c r="G78" s="89"/>
      <c r="H78" s="89"/>
      <c r="I78" s="328"/>
      <c r="J78" s="329" t="s">
        <v>10</v>
      </c>
      <c r="K78" s="217"/>
      <c r="L78" s="223"/>
      <c r="M78" s="217"/>
      <c r="N78" s="224"/>
      <c r="O78" s="217"/>
      <c r="P78" s="223"/>
      <c r="Q78" s="217"/>
      <c r="R78" s="224"/>
    </row>
    <row r="79" spans="1:19" s="18" customFormat="1" ht="9" customHeight="1" x14ac:dyDescent="0.25">
      <c r="A79" s="363"/>
      <c r="B79" s="360"/>
      <c r="C79" s="373"/>
      <c r="D79" s="236"/>
      <c r="E79" s="236"/>
      <c r="F79" s="91">
        <f>IF(D78&gt;$R$79,,UPPER(VLOOKUP(D78,'1D ELO (4)'!$A$7:$L$23,8)))</f>
        <v>0</v>
      </c>
      <c r="G79" s="330"/>
      <c r="H79" s="330"/>
      <c r="I79" s="331"/>
      <c r="J79" s="332"/>
      <c r="K79" s="230"/>
      <c r="L79" s="229"/>
      <c r="M79" s="230"/>
      <c r="N79" s="231"/>
      <c r="O79" s="230" t="str">
        <f>R4</f>
        <v>Kovács Zoltán</v>
      </c>
      <c r="P79" s="229"/>
      <c r="Q79" s="230"/>
      <c r="R79" s="333">
        <f>MIN(4,'1D ELO (4)'!$P$5)</f>
        <v>0</v>
      </c>
    </row>
    <row r="80" spans="1:19" ht="15.75" customHeight="1" x14ac:dyDescent="0.25"/>
    <row r="81" ht="9" customHeight="1" x14ac:dyDescent="0.25"/>
  </sheetData>
  <mergeCells count="1">
    <mergeCell ref="A4:C4"/>
  </mergeCells>
  <conditionalFormatting sqref="D7 D11 D15 D19 D23 D27 D31 D35 D39 D43 D47 D51 D55 D59 D63 D67">
    <cfRule type="cellIs" dxfId="212" priority="1" stopIfTrue="1" operator="lessThan">
      <formula>5</formula>
    </cfRule>
  </conditionalFormatting>
  <conditionalFormatting sqref="E7:F7 E11:F11 E15:F15 E19:F19 E23:F23 E27:F27 E31:F31 E35:F35 E39:F39 E43:F43 E47:F47 E51:F51 E55:F55 E59:F59 E63:F63 E67:F67">
    <cfRule type="cellIs" dxfId="211" priority="2" stopIfTrue="1" operator="equal">
      <formula>"Bye"</formula>
    </cfRule>
  </conditionalFormatting>
  <conditionalFormatting sqref="I10 K14 I18 M22 I26 K30 I34 O38 I42 K46 I50 M54 I58 K62 I66">
    <cfRule type="expression" dxfId="210" priority="8" stopIfTrue="1">
      <formula>AND($O$1="CU",I10="Umpire")</formula>
    </cfRule>
    <cfRule type="expression" dxfId="209" priority="9" stopIfTrue="1">
      <formula>AND($O$1="CU",I10&lt;&gt;"Umpire",J10&lt;&gt;"")</formula>
    </cfRule>
    <cfRule type="expression" dxfId="208" priority="10" stopIfTrue="1">
      <formula>AND($O$1="CU",I10&lt;&gt;"Umpire")</formula>
    </cfRule>
  </conditionalFormatting>
  <conditionalFormatting sqref="J10 L14 J18 N22 J26 L30 J34 P38 J42 L46 J50 N54 J58 L62 J66">
    <cfRule type="expression" dxfId="207" priority="3" stopIfTrue="1">
      <formula>$O$1="CU"</formula>
    </cfRule>
  </conditionalFormatting>
  <conditionalFormatting sqref="K9 M13 K17 O21 K25 M29 K33 Q37 K41 M45 K49 O53 K57 M61 K65">
    <cfRule type="expression" dxfId="206" priority="6" stopIfTrue="1">
      <formula>J10="as"</formula>
    </cfRule>
    <cfRule type="expression" dxfId="205" priority="7" stopIfTrue="1">
      <formula>J10="bs"</formula>
    </cfRule>
  </conditionalFormatting>
  <conditionalFormatting sqref="K10 M14 K18 O22 K26 M30 K34 Q38 K42 M46 K50 O54 K58 M62 K66">
    <cfRule type="expression" dxfId="204" priority="4" stopIfTrue="1">
      <formula>J10="as"</formula>
    </cfRule>
    <cfRule type="expression" dxfId="203" priority="5" stopIfTrue="1">
      <formula>J10="bs"</formula>
    </cfRule>
  </conditionalFormatting>
  <dataValidations count="1">
    <dataValidation type="list" allowBlank="1" showInputMessage="1" sqref="I10 K14 M22 K30 O38 M54 K46 K62 I66 I34 I50 I26 I58 I18 I42" xr:uid="{84023DBE-2B29-446D-979E-5CD7A78AF0F1}">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08609"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08610"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4E769-5832-404B-AE85-9C755C973E7F}">
  <sheetPr codeName="Sheet40">
    <tabColor indexed="17"/>
  </sheetPr>
  <dimension ref="A1:U154"/>
  <sheetViews>
    <sheetView showGridLines="0" showZeros="0" workbookViewId="0">
      <selection activeCell="A6" sqref="A6:IV6"/>
    </sheetView>
  </sheetViews>
  <sheetFormatPr defaultRowHeight="13.2" x14ac:dyDescent="0.25"/>
  <cols>
    <col min="1" max="2" width="3.33203125" customWidth="1"/>
    <col min="3" max="3" width="4.6640625" customWidth="1"/>
    <col min="4" max="4" width="4.33203125" customWidth="1"/>
    <col min="5" max="5" width="7.33203125" style="2" customWidth="1"/>
    <col min="6" max="6" width="10.109375" customWidth="1"/>
    <col min="7" max="7" width="2.6640625" customWidth="1"/>
    <col min="8" max="8" width="6.10937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20" max="20" width="8.6640625" customWidth="1"/>
    <col min="21" max="21" width="8.88671875" hidden="1" customWidth="1"/>
    <col min="22" max="22" width="5.6640625" customWidth="1"/>
  </cols>
  <sheetData>
    <row r="1" spans="1:21" s="132" customFormat="1" ht="21.75" customHeight="1" x14ac:dyDescent="0.4">
      <c r="A1" s="92" t="str">
        <f>Altalanos!$A$6</f>
        <v>Diákolimpiai Döntő</v>
      </c>
      <c r="B1" s="134"/>
      <c r="E1" s="6"/>
      <c r="I1" s="379"/>
      <c r="J1" s="133"/>
      <c r="K1" s="293" t="s">
        <v>145</v>
      </c>
      <c r="L1" s="293"/>
      <c r="M1" s="294"/>
      <c r="N1" s="133"/>
      <c r="O1" s="133"/>
      <c r="P1" s="133"/>
      <c r="R1" s="133"/>
    </row>
    <row r="2" spans="1:21" s="106" customFormat="1" x14ac:dyDescent="0.25">
      <c r="A2" s="449" t="s">
        <v>122</v>
      </c>
      <c r="B2" s="95"/>
      <c r="C2" s="95"/>
      <c r="D2" s="95"/>
      <c r="E2" s="86"/>
      <c r="F2" s="430">
        <f>Altalanos!$D$8</f>
        <v>0</v>
      </c>
      <c r="G2" s="137"/>
      <c r="J2" s="131"/>
      <c r="K2" s="293"/>
      <c r="L2" s="293"/>
      <c r="M2" s="293"/>
      <c r="N2" s="131"/>
      <c r="P2" s="131"/>
      <c r="R2" s="131"/>
    </row>
    <row r="3" spans="1:21" s="19" customFormat="1" ht="10.5" customHeight="1" x14ac:dyDescent="0.25">
      <c r="A3" s="53" t="s">
        <v>82</v>
      </c>
      <c r="B3" s="53"/>
      <c r="C3" s="53"/>
      <c r="D3" s="53"/>
      <c r="E3" s="53"/>
      <c r="F3" s="53"/>
      <c r="G3" s="53" t="s">
        <v>79</v>
      </c>
      <c r="H3" s="53"/>
      <c r="I3" s="53"/>
      <c r="J3" s="295"/>
      <c r="K3" s="54" t="s">
        <v>87</v>
      </c>
      <c r="L3" s="140"/>
      <c r="M3" s="87"/>
      <c r="N3" s="295"/>
      <c r="O3" s="53"/>
      <c r="P3" s="295"/>
      <c r="Q3" s="53"/>
      <c r="R3" s="296" t="s">
        <v>88</v>
      </c>
    </row>
    <row r="4" spans="1:21" s="31" customFormat="1" ht="11.25" customHeight="1" thickBot="1" x14ac:dyDescent="0.3">
      <c r="A4" s="771" t="str">
        <f>Altalanos!$A$10</f>
        <v xml:space="preserve">2026. május 7. </v>
      </c>
      <c r="B4" s="771"/>
      <c r="C4" s="771"/>
      <c r="D4" s="141"/>
      <c r="E4" s="141"/>
      <c r="F4" s="141"/>
      <c r="G4" s="142" t="str">
        <f>Altalanos!$C$10</f>
        <v>Gyula</v>
      </c>
      <c r="H4" s="297"/>
      <c r="I4" s="141"/>
      <c r="J4" s="298"/>
      <c r="K4" s="144"/>
      <c r="L4" s="143"/>
      <c r="M4" s="102"/>
      <c r="N4" s="298"/>
      <c r="O4" s="141"/>
      <c r="P4" s="298"/>
      <c r="Q4" s="141"/>
      <c r="R4" s="88" t="str">
        <f>Altalanos!$E$10</f>
        <v>Kovács Zoltán</v>
      </c>
    </row>
    <row r="5" spans="1:21" s="19" customFormat="1" ht="9.6" x14ac:dyDescent="0.25">
      <c r="A5" s="299"/>
      <c r="B5" s="56" t="s">
        <v>4</v>
      </c>
      <c r="C5" s="56" t="s">
        <v>152</v>
      </c>
      <c r="D5" s="56" t="s">
        <v>120</v>
      </c>
      <c r="E5" s="56" t="s">
        <v>162</v>
      </c>
      <c r="F5" s="66" t="s">
        <v>85</v>
      </c>
      <c r="G5" s="66" t="s">
        <v>86</v>
      </c>
      <c r="H5" s="66"/>
      <c r="I5" s="66" t="s">
        <v>90</v>
      </c>
      <c r="J5" s="66"/>
      <c r="K5" s="56" t="s">
        <v>102</v>
      </c>
      <c r="L5" s="300"/>
      <c r="M5" s="56" t="s">
        <v>116</v>
      </c>
      <c r="N5" s="300"/>
      <c r="O5" s="56" t="s">
        <v>151</v>
      </c>
      <c r="P5" s="300"/>
      <c r="Q5" s="56" t="s">
        <v>150</v>
      </c>
      <c r="R5" s="301"/>
    </row>
    <row r="6" spans="1:21" s="712" customFormat="1" ht="11.25" customHeight="1" thickBot="1" x14ac:dyDescent="0.3">
      <c r="A6" s="713"/>
      <c r="B6" s="707"/>
      <c r="C6" s="707"/>
      <c r="D6" s="707"/>
      <c r="E6" s="707"/>
      <c r="F6" s="726"/>
      <c r="G6" s="726"/>
      <c r="I6" s="726"/>
      <c r="J6" s="727"/>
      <c r="K6" s="707"/>
      <c r="L6" s="727"/>
      <c r="M6" s="707"/>
      <c r="N6" s="727"/>
      <c r="O6" s="707"/>
      <c r="P6" s="727"/>
      <c r="Q6" s="707"/>
      <c r="R6" s="728"/>
    </row>
    <row r="7" spans="1:21" s="38" customFormat="1" ht="10.5" customHeight="1" x14ac:dyDescent="0.25">
      <c r="A7" s="303">
        <v>1</v>
      </c>
      <c r="B7" s="384" t="str">
        <f>IF($D7="","",VLOOKUP($D7,'1D ELO (4)'!$A$7:$P$39,14))</f>
        <v/>
      </c>
      <c r="C7" s="384" t="str">
        <f>IF($D7="","",VLOOKUP($D7,'1D ELO (4)'!$A$7:$P$39,15))</f>
        <v/>
      </c>
      <c r="D7" s="155"/>
      <c r="E7" s="466" t="str">
        <f>UPPER(IF($D7="","",VLOOKUP($D7,'1D ELO (4)'!$A$7:$P$33,5)))</f>
        <v/>
      </c>
      <c r="F7" s="156" t="str">
        <f>UPPER(IF($D7="","",VLOOKUP($D7,'1D ELO (4)'!$A$7:$P$33,2)))</f>
        <v/>
      </c>
      <c r="G7" s="156" t="str">
        <f>IF($D7="","",VLOOKUP($D7,'1D ELO (4)'!$A$7:$P$33,3))</f>
        <v/>
      </c>
      <c r="H7" s="304"/>
      <c r="I7" s="156" t="str">
        <f>IF($D7="","",VLOOKUP($D7,'1D ELO (4)'!$A$7:$P$33,4))</f>
        <v/>
      </c>
      <c r="J7" s="305"/>
      <c r="K7" s="159"/>
      <c r="L7" s="161"/>
      <c r="M7" s="159"/>
      <c r="N7" s="161"/>
      <c r="O7" s="159"/>
      <c r="P7" s="161"/>
      <c r="Q7" s="159"/>
      <c r="R7" s="276" t="s">
        <v>153</v>
      </c>
      <c r="S7" s="165"/>
      <c r="U7" s="166" t="str">
        <f>Birók!P21</f>
        <v>Bíró</v>
      </c>
    </row>
    <row r="8" spans="1:21" s="38" customFormat="1" ht="9.6" customHeight="1" x14ac:dyDescent="0.25">
      <c r="A8" s="277"/>
      <c r="B8" s="306"/>
      <c r="C8" s="306"/>
      <c r="D8" s="306"/>
      <c r="E8" s="466" t="str">
        <f>UPPER(IF($D7="","",VLOOKUP($D7,'1D ELO (4)'!$A$7:$P$33,11)))</f>
        <v/>
      </c>
      <c r="F8" s="156" t="str">
        <f>UPPER(IF($D7="","",VLOOKUP($D7,'1D ELO (4)'!$A$7:$P$33,8)))</f>
        <v/>
      </c>
      <c r="G8" s="156" t="str">
        <f>IF($D7="","",VLOOKUP($D7,'1D ELO (4)'!$A$7:$P$33,9))</f>
        <v/>
      </c>
      <c r="H8" s="304"/>
      <c r="I8" s="156" t="str">
        <f>IF($D7="","",VLOOKUP($D7,'1D ELO (4)'!$A$7:$P$33,10))</f>
        <v/>
      </c>
      <c r="J8" s="307"/>
      <c r="K8" s="152" t="str">
        <f>IF(J8="a",F7,IF(J8="b",F9,""))</f>
        <v/>
      </c>
      <c r="L8" s="161"/>
      <c r="M8" s="159"/>
      <c r="N8" s="161"/>
      <c r="O8" s="159"/>
      <c r="P8" s="161"/>
      <c r="Q8" s="159"/>
      <c r="R8" s="162"/>
      <c r="S8" s="165"/>
      <c r="U8" s="174" t="str">
        <f>Birók!P22</f>
        <v xml:space="preserve"> </v>
      </c>
    </row>
    <row r="9" spans="1:21" s="38" customFormat="1" ht="9.6" customHeight="1" x14ac:dyDescent="0.25">
      <c r="A9" s="277"/>
      <c r="B9" s="168"/>
      <c r="C9" s="168"/>
      <c r="D9" s="168"/>
      <c r="E9" s="415"/>
      <c r="F9" s="154"/>
      <c r="G9" s="154"/>
      <c r="H9" s="2"/>
      <c r="I9" s="154"/>
      <c r="J9" s="308"/>
      <c r="K9" s="309" t="str">
        <f>UPPER(IF(OR(J10="a",J10="as"),F7,IF(OR(J10="b",J10="bs"),F11,)))</f>
        <v/>
      </c>
      <c r="L9" s="310"/>
      <c r="M9" s="159"/>
      <c r="N9" s="161"/>
      <c r="O9" s="159"/>
      <c r="P9" s="161"/>
      <c r="Q9" s="159"/>
      <c r="R9" s="162"/>
      <c r="S9" s="165"/>
      <c r="U9" s="174" t="str">
        <f>Birók!P23</f>
        <v xml:space="preserve"> </v>
      </c>
    </row>
    <row r="10" spans="1:21" s="38" customFormat="1" ht="9.6" customHeight="1" x14ac:dyDescent="0.25">
      <c r="A10" s="277"/>
      <c r="B10" s="168"/>
      <c r="C10" s="168"/>
      <c r="D10" s="168"/>
      <c r="E10" s="467"/>
      <c r="F10" s="464"/>
      <c r="G10" s="464"/>
      <c r="H10" s="465"/>
      <c r="I10" s="453" t="s">
        <v>0</v>
      </c>
      <c r="J10" s="180"/>
      <c r="K10" s="311" t="str">
        <f>UPPER(IF(OR(J10="a",J10="as"),F8,IF(OR(J10="b",J10="bs"),F12,)))</f>
        <v/>
      </c>
      <c r="L10" s="312"/>
      <c r="M10" s="159"/>
      <c r="N10" s="161"/>
      <c r="O10" s="159"/>
      <c r="P10" s="161"/>
      <c r="Q10" s="159"/>
      <c r="R10" s="162"/>
      <c r="S10" s="165"/>
      <c r="U10" s="174" t="str">
        <f>Birók!P24</f>
        <v xml:space="preserve"> </v>
      </c>
    </row>
    <row r="11" spans="1:21" s="38" customFormat="1" ht="9.6" customHeight="1" x14ac:dyDescent="0.25">
      <c r="A11" s="277">
        <v>2</v>
      </c>
      <c r="B11" s="384" t="str">
        <f>IF($D11="","",VLOOKUP($D11,'1D ELO (4)'!$A$7:$P$39,14))</f>
        <v/>
      </c>
      <c r="C11" s="384" t="str">
        <f>IF($D11="","",VLOOKUP($D11,'1D ELO (4)'!$A$7:$P$39,15))</f>
        <v/>
      </c>
      <c r="D11" s="155"/>
      <c r="E11" s="461" t="str">
        <f>UPPER(IF($D11="","",VLOOKUP($D11,'1D ELO (4)'!$A$7:$P$39,5)))</f>
        <v/>
      </c>
      <c r="F11" s="450" t="str">
        <f>UPPER(IF($D11="","",VLOOKUP($D11,'1D ELO (4)'!$A$7:$P$39,2)))</f>
        <v/>
      </c>
      <c r="G11" s="450" t="str">
        <f>IF($D11="","",VLOOKUP($D11,'1D ELO (4)'!$A$7:$P$39,3))</f>
        <v/>
      </c>
      <c r="H11" s="462"/>
      <c r="I11" s="450" t="str">
        <f>IF($D11="","",VLOOKUP($D11,'1D ELO (4)'!$A$7:$P$39,4))</f>
        <v/>
      </c>
      <c r="J11" s="313"/>
      <c r="K11" s="159"/>
      <c r="L11" s="314"/>
      <c r="M11" s="197"/>
      <c r="N11" s="310"/>
      <c r="O11" s="159"/>
      <c r="P11" s="161"/>
      <c r="Q11" s="159"/>
      <c r="R11" s="162"/>
      <c r="S11" s="165"/>
      <c r="U11" s="174" t="str">
        <f>Birók!P25</f>
        <v xml:space="preserve"> </v>
      </c>
    </row>
    <row r="12" spans="1:21" s="38" customFormat="1" ht="9.6" customHeight="1" x14ac:dyDescent="0.25">
      <c r="A12" s="277"/>
      <c r="B12" s="306"/>
      <c r="C12" s="306"/>
      <c r="D12" s="306"/>
      <c r="E12" s="461" t="str">
        <f>UPPER(IF($D11="","",VLOOKUP($D11,'1D ELO (4)'!$A$7:$P$33,11)))</f>
        <v/>
      </c>
      <c r="F12" s="450" t="str">
        <f>UPPER(IF($D11="","",VLOOKUP($D11,'1D ELO (4)'!$A$7:$P$33,8)))</f>
        <v/>
      </c>
      <c r="G12" s="450" t="str">
        <f>IF($D11="","",VLOOKUP($D11,'1D ELO (4)'!$A$7:$P$33,9))</f>
        <v/>
      </c>
      <c r="H12" s="462"/>
      <c r="I12" s="450" t="str">
        <f>IF($D11="","",VLOOKUP($D11,'1D ELO (4)'!$A$7:$P$33,10))</f>
        <v/>
      </c>
      <c r="J12" s="307"/>
      <c r="K12" s="159"/>
      <c r="L12" s="314"/>
      <c r="M12" s="281"/>
      <c r="N12" s="315"/>
      <c r="O12" s="159"/>
      <c r="P12" s="161"/>
      <c r="Q12" s="159"/>
      <c r="R12" s="162"/>
      <c r="S12" s="165"/>
      <c r="U12" s="174" t="str">
        <f>Birók!P26</f>
        <v xml:space="preserve"> </v>
      </c>
    </row>
    <row r="13" spans="1:21" s="38" customFormat="1" ht="9.6" customHeight="1" x14ac:dyDescent="0.25">
      <c r="A13" s="277"/>
      <c r="B13" s="168"/>
      <c r="C13" s="168"/>
      <c r="D13" s="178"/>
      <c r="E13" s="468"/>
      <c r="F13" s="464"/>
      <c r="G13" s="464"/>
      <c r="H13" s="465"/>
      <c r="I13" s="464"/>
      <c r="J13" s="316"/>
      <c r="K13" s="159"/>
      <c r="L13" s="308"/>
      <c r="M13" s="309" t="str">
        <f>UPPER(IF(OR(L14="a",L14="as"),K9,IF(OR(L14="b",L14="bs"),K17,)))</f>
        <v/>
      </c>
      <c r="N13" s="161"/>
      <c r="O13" s="159"/>
      <c r="P13" s="161"/>
      <c r="Q13" s="159"/>
      <c r="R13" s="162"/>
      <c r="S13" s="165"/>
      <c r="U13" s="174" t="str">
        <f>Birók!P27</f>
        <v xml:space="preserve"> </v>
      </c>
    </row>
    <row r="14" spans="1:21" s="38" customFormat="1" ht="9.6" customHeight="1" x14ac:dyDescent="0.25">
      <c r="A14" s="277"/>
      <c r="B14" s="168"/>
      <c r="C14" s="168"/>
      <c r="D14" s="178"/>
      <c r="E14" s="468"/>
      <c r="F14" s="464"/>
      <c r="G14" s="464"/>
      <c r="H14" s="465"/>
      <c r="I14" s="464"/>
      <c r="J14" s="316"/>
      <c r="K14" s="171" t="s">
        <v>0</v>
      </c>
      <c r="L14" s="180"/>
      <c r="M14" s="311" t="str">
        <f>UPPER(IF(OR(L14="a",L14="as"),K10,IF(OR(L14="b",L14="bs"),K18,)))</f>
        <v/>
      </c>
      <c r="N14" s="312"/>
      <c r="O14" s="159"/>
      <c r="P14" s="161"/>
      <c r="Q14" s="159"/>
      <c r="R14" s="162"/>
      <c r="S14" s="165"/>
      <c r="U14" s="174" t="str">
        <f>Birók!P28</f>
        <v xml:space="preserve"> </v>
      </c>
    </row>
    <row r="15" spans="1:21" s="38" customFormat="1" ht="9.6" customHeight="1" x14ac:dyDescent="0.25">
      <c r="A15" s="317">
        <v>3</v>
      </c>
      <c r="B15" s="384" t="str">
        <f>IF($D15="","",VLOOKUP($D15,'1D ELO (4)'!$A$7:$P$39,14))</f>
        <v/>
      </c>
      <c r="C15" s="384" t="str">
        <f>IF($D15="","",VLOOKUP($D15,'1D ELO (4)'!$A$7:$P$39,15))</f>
        <v/>
      </c>
      <c r="D15" s="155"/>
      <c r="E15" s="461" t="str">
        <f>UPPER(IF($D15="","",VLOOKUP($D15,'1D ELO (4)'!$A$7:$P$39,5)))</f>
        <v/>
      </c>
      <c r="F15" s="450" t="str">
        <f>UPPER(IF($D15="","",VLOOKUP($D15,'1D ELO (4)'!$A$7:$P$39,2)))</f>
        <v/>
      </c>
      <c r="G15" s="450" t="str">
        <f>IF($D15="","",VLOOKUP($D15,'1D ELO (4)'!$A$7:$P$39,3))</f>
        <v/>
      </c>
      <c r="H15" s="462"/>
      <c r="I15" s="450" t="str">
        <f>IF($D15="","",VLOOKUP($D15,'1D ELO (4)'!$A$7:$P$39,4))</f>
        <v/>
      </c>
      <c r="J15" s="305"/>
      <c r="K15" s="159"/>
      <c r="L15" s="314"/>
      <c r="M15" s="159"/>
      <c r="N15" s="314"/>
      <c r="O15" s="197"/>
      <c r="P15" s="161"/>
      <c r="Q15" s="159"/>
      <c r="R15" s="162"/>
      <c r="S15" s="165"/>
      <c r="U15" s="174" t="str">
        <f>Birók!P29</f>
        <v xml:space="preserve"> </v>
      </c>
    </row>
    <row r="16" spans="1:21" s="38" customFormat="1" ht="9.6" customHeight="1" thickBot="1" x14ac:dyDescent="0.3">
      <c r="A16" s="277"/>
      <c r="B16" s="306"/>
      <c r="C16" s="306"/>
      <c r="D16" s="306"/>
      <c r="E16" s="461" t="str">
        <f>UPPER(IF($D15="","",VLOOKUP($D15,'1D ELO (4)'!$A$7:$P$33,11)))</f>
        <v/>
      </c>
      <c r="F16" s="450" t="str">
        <f>UPPER(IF($D15="","",VLOOKUP($D15,'1D ELO (4)'!$A$7:$P$33,8)))</f>
        <v/>
      </c>
      <c r="G16" s="450" t="str">
        <f>IF($D15="","",VLOOKUP($D15,'1D ELO (4)'!$A$7:$P$33,9))</f>
        <v/>
      </c>
      <c r="H16" s="462"/>
      <c r="I16" s="450" t="str">
        <f>IF($D15="","",VLOOKUP($D15,'1D ELO (4)'!$A$7:$P$33,10))</f>
        <v/>
      </c>
      <c r="J16" s="307"/>
      <c r="K16" s="152" t="str">
        <f>IF(J16="a",F15,IF(J16="b",F17,""))</f>
        <v/>
      </c>
      <c r="L16" s="314"/>
      <c r="M16" s="159"/>
      <c r="N16" s="314"/>
      <c r="O16" s="159"/>
      <c r="P16" s="161"/>
      <c r="Q16" s="159"/>
      <c r="R16" s="162"/>
      <c r="S16" s="165"/>
      <c r="U16" s="189" t="str">
        <f>Birók!P30</f>
        <v>Egyik sem</v>
      </c>
    </row>
    <row r="17" spans="1:19" s="38" customFormat="1" ht="9.6" customHeight="1" x14ac:dyDescent="0.25">
      <c r="A17" s="277"/>
      <c r="B17" s="168"/>
      <c r="C17" s="168"/>
      <c r="D17" s="178"/>
      <c r="E17" s="468"/>
      <c r="F17" s="464"/>
      <c r="G17" s="464"/>
      <c r="H17" s="465"/>
      <c r="I17" s="464"/>
      <c r="J17" s="308"/>
      <c r="K17" s="309" t="str">
        <f>UPPER(IF(OR(J18="a",J18="as"),F15,IF(OR(J18="b",J18="bs"),F19,)))</f>
        <v/>
      </c>
      <c r="L17" s="318"/>
      <c r="M17" s="159"/>
      <c r="N17" s="314"/>
      <c r="O17" s="159"/>
      <c r="P17" s="161"/>
      <c r="Q17" s="159"/>
      <c r="R17" s="162"/>
      <c r="S17" s="165"/>
    </row>
    <row r="18" spans="1:19" s="38" customFormat="1" ht="9.6" customHeight="1" x14ac:dyDescent="0.25">
      <c r="A18" s="277"/>
      <c r="B18" s="168"/>
      <c r="C18" s="168"/>
      <c r="D18" s="178"/>
      <c r="E18" s="468"/>
      <c r="F18" s="464"/>
      <c r="G18" s="464"/>
      <c r="H18" s="465"/>
      <c r="I18" s="453" t="s">
        <v>0</v>
      </c>
      <c r="J18" s="180"/>
      <c r="K18" s="311" t="str">
        <f>UPPER(IF(OR(J18="a",J18="as"),F16,IF(OR(J18="b",J18="bs"),F20,)))</f>
        <v/>
      </c>
      <c r="L18" s="307"/>
      <c r="M18" s="159"/>
      <c r="N18" s="314"/>
      <c r="O18" s="159"/>
      <c r="P18" s="161"/>
      <c r="Q18" s="159"/>
      <c r="R18" s="162"/>
      <c r="S18" s="165"/>
    </row>
    <row r="19" spans="1:19" s="38" customFormat="1" ht="9.6" customHeight="1" x14ac:dyDescent="0.25">
      <c r="A19" s="277">
        <v>4</v>
      </c>
      <c r="B19" s="384" t="str">
        <f>IF($D19="","",VLOOKUP($D19,'1D ELO (4)'!$A$7:$P$39,14))</f>
        <v/>
      </c>
      <c r="C19" s="384" t="str">
        <f>IF($D19="","",VLOOKUP($D19,'1D ELO (4)'!$A$7:$P$39,15))</f>
        <v/>
      </c>
      <c r="D19" s="155"/>
      <c r="E19" s="461" t="str">
        <f>UPPER(IF($D19="","",VLOOKUP($D19,'1D ELO (4)'!$A$7:$P$39,5)))</f>
        <v/>
      </c>
      <c r="F19" s="450" t="str">
        <f>UPPER(IF($D19="","",VLOOKUP($D19,'1D ELO (4)'!$A$7:$P$39,2)))</f>
        <v/>
      </c>
      <c r="G19" s="450" t="str">
        <f>IF($D19="","",VLOOKUP($D19,'1D ELO (4)'!$A$7:$P$39,3))</f>
        <v/>
      </c>
      <c r="H19" s="462"/>
      <c r="I19" s="450" t="str">
        <f>IF($D19="","",VLOOKUP($D19,'1D ELO (4)'!$A$7:$P$39,4))</f>
        <v/>
      </c>
      <c r="J19" s="313"/>
      <c r="K19" s="159"/>
      <c r="L19" s="161"/>
      <c r="M19" s="197"/>
      <c r="N19" s="318"/>
      <c r="O19" s="159"/>
      <c r="P19" s="161"/>
      <c r="Q19" s="159"/>
      <c r="R19" s="162"/>
      <c r="S19" s="165"/>
    </row>
    <row r="20" spans="1:19" s="38" customFormat="1" ht="9.6" customHeight="1" x14ac:dyDescent="0.25">
      <c r="A20" s="277"/>
      <c r="B20" s="306"/>
      <c r="C20" s="306"/>
      <c r="D20" s="306"/>
      <c r="E20" s="461" t="str">
        <f>UPPER(IF($D19="","",VLOOKUP($D19,'1D ELO (4)'!$A$7:$P$33,11)))</f>
        <v/>
      </c>
      <c r="F20" s="450" t="str">
        <f>UPPER(IF($D19="","",VLOOKUP($D19,'1D ELO (4)'!$A$7:$P$33,8)))</f>
        <v/>
      </c>
      <c r="G20" s="450" t="str">
        <f>IF($D19="","",VLOOKUP($D19,'1D ELO (4)'!$A$7:$P$33,9))</f>
        <v/>
      </c>
      <c r="H20" s="462"/>
      <c r="I20" s="450" t="str">
        <f>IF($D19="","",VLOOKUP($D19,'1D ELO (4)'!$A$7:$P$33,10))</f>
        <v/>
      </c>
      <c r="J20" s="307"/>
      <c r="K20" s="159"/>
      <c r="L20" s="161"/>
      <c r="M20" s="281"/>
      <c r="N20" s="319"/>
      <c r="O20" s="159"/>
      <c r="P20" s="161"/>
      <c r="Q20" s="159"/>
      <c r="R20" s="162"/>
      <c r="S20" s="165"/>
    </row>
    <row r="21" spans="1:19" s="38" customFormat="1" ht="9.6" customHeight="1" x14ac:dyDescent="0.25">
      <c r="A21" s="277"/>
      <c r="B21" s="168"/>
      <c r="C21" s="168"/>
      <c r="D21" s="168"/>
      <c r="E21" s="467"/>
      <c r="F21" s="464"/>
      <c r="G21" s="464"/>
      <c r="H21" s="465"/>
      <c r="I21" s="464"/>
      <c r="J21" s="316"/>
      <c r="K21" s="159"/>
      <c r="L21" s="161"/>
      <c r="M21" s="159"/>
      <c r="N21" s="308"/>
      <c r="O21" s="309" t="str">
        <f>UPPER(IF(OR(N22="a",N22="as"),M13,IF(OR(N22="b",N22="bs"),M29,)))</f>
        <v/>
      </c>
      <c r="P21" s="161"/>
      <c r="Q21" s="159"/>
      <c r="R21" s="162"/>
      <c r="S21" s="165"/>
    </row>
    <row r="22" spans="1:19" s="38" customFormat="1" ht="9.6" customHeight="1" x14ac:dyDescent="0.25">
      <c r="A22" s="277"/>
      <c r="B22" s="168"/>
      <c r="C22" s="168"/>
      <c r="D22" s="168"/>
      <c r="E22" s="467"/>
      <c r="F22" s="464"/>
      <c r="G22" s="464"/>
      <c r="H22" s="465"/>
      <c r="I22" s="464"/>
      <c r="J22" s="316"/>
      <c r="K22" s="159"/>
      <c r="L22" s="161"/>
      <c r="M22" s="171" t="s">
        <v>0</v>
      </c>
      <c r="N22" s="180"/>
      <c r="O22" s="311" t="str">
        <f>UPPER(IF(OR(N22="a",N22="as"),M14,IF(OR(N22="b",N22="bs"),M30,)))</f>
        <v/>
      </c>
      <c r="P22" s="312"/>
      <c r="Q22" s="159"/>
      <c r="R22" s="162"/>
      <c r="S22" s="165"/>
    </row>
    <row r="23" spans="1:19" s="38" customFormat="1" ht="9.6" customHeight="1" x14ac:dyDescent="0.25">
      <c r="A23" s="277">
        <v>5</v>
      </c>
      <c r="B23" s="384" t="str">
        <f>IF($D23="","",VLOOKUP($D23,'1D ELO (4)'!$A$7:$P$39,14))</f>
        <v/>
      </c>
      <c r="C23" s="384" t="str">
        <f>IF($D23="","",VLOOKUP($D23,'1D ELO (4)'!$A$7:$P$39,15))</f>
        <v/>
      </c>
      <c r="D23" s="155"/>
      <c r="E23" s="461" t="str">
        <f>UPPER(IF($D23="","",VLOOKUP($D23,'1D ELO (4)'!$A$7:$P$39,5)))</f>
        <v/>
      </c>
      <c r="F23" s="450" t="str">
        <f>UPPER(IF($D23="","",VLOOKUP($D23,'1D ELO (4)'!$A$7:$P$39,2)))</f>
        <v/>
      </c>
      <c r="G23" s="450" t="str">
        <f>IF($D23="","",VLOOKUP($D23,'1D ELO (4)'!$A$7:$P$39,3))</f>
        <v/>
      </c>
      <c r="H23" s="462"/>
      <c r="I23" s="450" t="str">
        <f>IF($D23="","",VLOOKUP($D23,'1D ELO (4)'!$A$7:$P$39,4))</f>
        <v/>
      </c>
      <c r="J23" s="305"/>
      <c r="K23" s="159"/>
      <c r="L23" s="161"/>
      <c r="M23" s="159"/>
      <c r="N23" s="314"/>
      <c r="O23" s="159"/>
      <c r="P23" s="314"/>
      <c r="Q23" s="159"/>
      <c r="R23" s="162"/>
      <c r="S23" s="165"/>
    </row>
    <row r="24" spans="1:19" s="38" customFormat="1" ht="9.6" customHeight="1" x14ac:dyDescent="0.25">
      <c r="A24" s="277"/>
      <c r="B24" s="306"/>
      <c r="C24" s="306"/>
      <c r="D24" s="306"/>
      <c r="E24" s="461" t="str">
        <f>UPPER(IF($D23="","",VLOOKUP($D23,'1D ELO (4)'!$A$7:$P$33,11)))</f>
        <v/>
      </c>
      <c r="F24" s="450" t="str">
        <f>UPPER(IF($D23="","",VLOOKUP($D23,'1D ELO (4)'!$A$7:$P$33,8)))</f>
        <v/>
      </c>
      <c r="G24" s="450" t="str">
        <f>IF($D23="","",VLOOKUP($D23,'1D ELO (4)'!$A$7:$P$33,9))</f>
        <v/>
      </c>
      <c r="H24" s="462"/>
      <c r="I24" s="450" t="str">
        <f>IF($D23="","",VLOOKUP($D23,'1D ELO (4)'!$A$7:$P$33,10))</f>
        <v/>
      </c>
      <c r="J24" s="307"/>
      <c r="K24" s="152" t="str">
        <f>IF(J24="a",F23,IF(J24="b",F25,""))</f>
        <v/>
      </c>
      <c r="L24" s="161"/>
      <c r="M24" s="159"/>
      <c r="N24" s="314"/>
      <c r="O24" s="159"/>
      <c r="P24" s="314"/>
      <c r="Q24" s="159"/>
      <c r="R24" s="162"/>
      <c r="S24" s="165"/>
    </row>
    <row r="25" spans="1:19" s="38" customFormat="1" ht="9.6" customHeight="1" x14ac:dyDescent="0.25">
      <c r="A25" s="277"/>
      <c r="B25" s="168"/>
      <c r="C25" s="168"/>
      <c r="D25" s="168"/>
      <c r="E25" s="467"/>
      <c r="F25" s="464"/>
      <c r="G25" s="464"/>
      <c r="H25" s="465"/>
      <c r="I25" s="464"/>
      <c r="J25" s="308"/>
      <c r="K25" s="309" t="str">
        <f>UPPER(IF(OR(J26="a",J26="as"),F23,IF(OR(J26="b",J26="bs"),F27,)))</f>
        <v/>
      </c>
      <c r="L25" s="310"/>
      <c r="M25" s="159"/>
      <c r="N25" s="314"/>
      <c r="O25" s="159"/>
      <c r="P25" s="314"/>
      <c r="Q25" s="159"/>
      <c r="R25" s="162"/>
      <c r="S25" s="165"/>
    </row>
    <row r="26" spans="1:19" s="38" customFormat="1" ht="9.6" customHeight="1" x14ac:dyDescent="0.25">
      <c r="A26" s="277"/>
      <c r="B26" s="168"/>
      <c r="C26" s="168"/>
      <c r="D26" s="168"/>
      <c r="E26" s="467"/>
      <c r="F26" s="464"/>
      <c r="G26" s="464"/>
      <c r="H26" s="465"/>
      <c r="I26" s="453" t="s">
        <v>0</v>
      </c>
      <c r="J26" s="180"/>
      <c r="K26" s="311" t="str">
        <f>UPPER(IF(OR(J26="a",J26="as"),F24,IF(OR(J26="b",J26="bs"),F28,)))</f>
        <v/>
      </c>
      <c r="L26" s="312"/>
      <c r="M26" s="159"/>
      <c r="N26" s="314"/>
      <c r="O26" s="159"/>
      <c r="P26" s="314"/>
      <c r="Q26" s="159"/>
      <c r="R26" s="162"/>
      <c r="S26" s="165"/>
    </row>
    <row r="27" spans="1:19" s="38" customFormat="1" ht="9.6" customHeight="1" x14ac:dyDescent="0.25">
      <c r="A27" s="277">
        <v>6</v>
      </c>
      <c r="B27" s="384" t="str">
        <f>IF($D27="","",VLOOKUP($D27,'1D ELO (4)'!$A$7:$P$39,14))</f>
        <v/>
      </c>
      <c r="C27" s="384" t="str">
        <f>IF($D27="","",VLOOKUP($D27,'1D ELO (4)'!$A$7:$P$39,15))</f>
        <v/>
      </c>
      <c r="D27" s="155"/>
      <c r="E27" s="461" t="str">
        <f>UPPER(IF($D27="","",VLOOKUP($D27,'1D ELO (4)'!$A$7:$P$39,5)))</f>
        <v/>
      </c>
      <c r="F27" s="450" t="str">
        <f>UPPER(IF($D27="","",VLOOKUP($D27,'1D ELO (4)'!$A$7:$P$39,2)))</f>
        <v/>
      </c>
      <c r="G27" s="450" t="str">
        <f>IF($D27="","",VLOOKUP($D27,'1D ELO (4)'!$A$7:$P$39,3))</f>
        <v/>
      </c>
      <c r="H27" s="462"/>
      <c r="I27" s="450" t="str">
        <f>IF($D27="","",VLOOKUP($D27,'1D ELO (4)'!$A$7:$P$39,4))</f>
        <v/>
      </c>
      <c r="J27" s="313"/>
      <c r="K27" s="159"/>
      <c r="L27" s="314"/>
      <c r="M27" s="197"/>
      <c r="N27" s="318"/>
      <c r="O27" s="159"/>
      <c r="P27" s="314"/>
      <c r="Q27" s="159"/>
      <c r="R27" s="162"/>
      <c r="S27" s="165"/>
    </row>
    <row r="28" spans="1:19" s="38" customFormat="1" ht="9.6" customHeight="1" x14ac:dyDescent="0.25">
      <c r="A28" s="277"/>
      <c r="B28" s="306"/>
      <c r="C28" s="306"/>
      <c r="D28" s="306"/>
      <c r="E28" s="461" t="str">
        <f>UPPER(IF($D27="","",VLOOKUP($D27,'1D ELO (4)'!$A$7:$P$33,11)))</f>
        <v/>
      </c>
      <c r="F28" s="450" t="str">
        <f>UPPER(IF($D27="","",VLOOKUP($D27,'1D ELO (4)'!$A$7:$P$33,8)))</f>
        <v/>
      </c>
      <c r="G28" s="450" t="str">
        <f>IF($D27="","",VLOOKUP($D27,'1D ELO (4)'!$A$7:$P$33,9))</f>
        <v/>
      </c>
      <c r="H28" s="462"/>
      <c r="I28" s="450" t="str">
        <f>IF($D27="","",VLOOKUP($D27,'1D ELO (4)'!$A$7:$P$33,10))</f>
        <v/>
      </c>
      <c r="J28" s="307"/>
      <c r="K28" s="159"/>
      <c r="L28" s="314"/>
      <c r="M28" s="281"/>
      <c r="N28" s="319"/>
      <c r="O28" s="159"/>
      <c r="P28" s="314"/>
      <c r="Q28" s="159"/>
      <c r="R28" s="162"/>
      <c r="S28" s="165"/>
    </row>
    <row r="29" spans="1:19" s="38" customFormat="1" ht="9.6" customHeight="1" x14ac:dyDescent="0.25">
      <c r="A29" s="277"/>
      <c r="B29" s="168"/>
      <c r="C29" s="168"/>
      <c r="D29" s="178"/>
      <c r="E29" s="468"/>
      <c r="F29" s="464"/>
      <c r="G29" s="464"/>
      <c r="H29" s="465"/>
      <c r="I29" s="464"/>
      <c r="J29" s="316"/>
      <c r="K29" s="159"/>
      <c r="L29" s="308"/>
      <c r="M29" s="309" t="str">
        <f>UPPER(IF(OR(L30="a",L30="as"),K25,IF(OR(L30="b",L30="bs"),K33,)))</f>
        <v/>
      </c>
      <c r="N29" s="314"/>
      <c r="O29" s="159"/>
      <c r="P29" s="314"/>
      <c r="Q29" s="159"/>
      <c r="R29" s="162"/>
      <c r="S29" s="165"/>
    </row>
    <row r="30" spans="1:19" s="38" customFormat="1" ht="9.6" customHeight="1" x14ac:dyDescent="0.25">
      <c r="A30" s="277"/>
      <c r="B30" s="168"/>
      <c r="C30" s="168"/>
      <c r="D30" s="178"/>
      <c r="E30" s="468"/>
      <c r="F30" s="464"/>
      <c r="G30" s="464"/>
      <c r="H30" s="465"/>
      <c r="I30" s="464"/>
      <c r="J30" s="316"/>
      <c r="K30" s="171" t="s">
        <v>0</v>
      </c>
      <c r="L30" s="180"/>
      <c r="M30" s="311" t="str">
        <f>UPPER(IF(OR(L30="a",L30="as"),K26,IF(OR(L30="b",L30="bs"),K34,)))</f>
        <v/>
      </c>
      <c r="N30" s="307"/>
      <c r="O30" s="159"/>
      <c r="P30" s="314"/>
      <c r="Q30" s="159"/>
      <c r="R30" s="162"/>
      <c r="S30" s="165"/>
    </row>
    <row r="31" spans="1:19" s="38" customFormat="1" ht="9.6" customHeight="1" x14ac:dyDescent="0.25">
      <c r="A31" s="317">
        <v>7</v>
      </c>
      <c r="B31" s="384" t="str">
        <f>IF($D31="","",VLOOKUP($D31,'1D ELO (4)'!$A$7:$P$39,14))</f>
        <v/>
      </c>
      <c r="C31" s="384" t="str">
        <f>IF($D31="","",VLOOKUP($D31,'1D ELO (4)'!$A$7:$P$39,15))</f>
        <v/>
      </c>
      <c r="D31" s="155"/>
      <c r="E31" s="461" t="str">
        <f>UPPER(IF($D31="","",VLOOKUP($D31,'1D ELO (4)'!$A$7:$P$39,5)))</f>
        <v/>
      </c>
      <c r="F31" s="450" t="str">
        <f>UPPER(IF($D31="","",VLOOKUP($D31,'1D ELO (4)'!$A$7:$P$39,2)))</f>
        <v/>
      </c>
      <c r="G31" s="450" t="str">
        <f>IF($D31="","",VLOOKUP($D31,'1D ELO (4)'!$A$7:$P$39,3))</f>
        <v/>
      </c>
      <c r="H31" s="462"/>
      <c r="I31" s="450" t="str">
        <f>IF($D31="","",VLOOKUP($D31,'1D ELO (4)'!$A$7:$P$39,4))</f>
        <v/>
      </c>
      <c r="J31" s="305"/>
      <c r="K31" s="159"/>
      <c r="L31" s="314"/>
      <c r="M31" s="159"/>
      <c r="N31" s="161"/>
      <c r="O31" s="197"/>
      <c r="P31" s="314"/>
      <c r="Q31" s="159"/>
      <c r="R31" s="162"/>
      <c r="S31" s="165"/>
    </row>
    <row r="32" spans="1:19" s="38" customFormat="1" ht="9.6" customHeight="1" x14ac:dyDescent="0.25">
      <c r="A32" s="277"/>
      <c r="B32" s="306"/>
      <c r="C32" s="306"/>
      <c r="D32" s="306"/>
      <c r="E32" s="461" t="str">
        <f>UPPER(IF($D31="","",VLOOKUP($D31,'1D ELO (4)'!$A$7:$P$33,11)))</f>
        <v/>
      </c>
      <c r="F32" s="450" t="str">
        <f>UPPER(IF($D31="","",VLOOKUP($D31,'1D ELO (4)'!$A$7:$P$33,8)))</f>
        <v/>
      </c>
      <c r="G32" s="450" t="str">
        <f>IF($D31="","",VLOOKUP($D31,'1D ELO (4)'!$A$7:$P$33,9))</f>
        <v/>
      </c>
      <c r="H32" s="462"/>
      <c r="I32" s="450" t="str">
        <f>IF($D31="","",VLOOKUP($D31,'1D ELO (4)'!$A$7:$P$33,10))</f>
        <v/>
      </c>
      <c r="J32" s="307"/>
      <c r="K32" s="152" t="str">
        <f>IF(J32="a",F31,IF(J32="b",F33,""))</f>
        <v/>
      </c>
      <c r="L32" s="314"/>
      <c r="M32" s="159"/>
      <c r="N32" s="161"/>
      <c r="O32" s="159"/>
      <c r="P32" s="314"/>
      <c r="Q32" s="159"/>
      <c r="R32" s="162"/>
      <c r="S32" s="165"/>
    </row>
    <row r="33" spans="1:19" s="38" customFormat="1" ht="9.6" customHeight="1" x14ac:dyDescent="0.25">
      <c r="A33" s="277"/>
      <c r="B33" s="168"/>
      <c r="C33" s="168"/>
      <c r="D33" s="178"/>
      <c r="E33" s="468"/>
      <c r="F33" s="464"/>
      <c r="G33" s="464"/>
      <c r="H33" s="465"/>
      <c r="I33" s="464"/>
      <c r="J33" s="308"/>
      <c r="K33" s="309" t="str">
        <f>UPPER(IF(OR(J34="a",J34="as"),F31,IF(OR(J34="b",J34="bs"),F35,)))</f>
        <v/>
      </c>
      <c r="L33" s="318"/>
      <c r="M33" s="159"/>
      <c r="N33" s="161"/>
      <c r="O33" s="159"/>
      <c r="P33" s="314"/>
      <c r="Q33" s="159"/>
      <c r="R33" s="162"/>
      <c r="S33" s="165"/>
    </row>
    <row r="34" spans="1:19" s="38" customFormat="1" ht="9.6" customHeight="1" x14ac:dyDescent="0.25">
      <c r="A34" s="277"/>
      <c r="B34" s="168"/>
      <c r="C34" s="168"/>
      <c r="D34" s="178"/>
      <c r="E34" s="468"/>
      <c r="F34" s="464"/>
      <c r="G34" s="464"/>
      <c r="H34" s="465"/>
      <c r="I34" s="453" t="s">
        <v>0</v>
      </c>
      <c r="J34" s="180"/>
      <c r="K34" s="311" t="str">
        <f>UPPER(IF(OR(J34="a",J34="as"),F32,IF(OR(J34="b",J34="bs"),F36,)))</f>
        <v/>
      </c>
      <c r="L34" s="307"/>
      <c r="M34" s="159"/>
      <c r="N34" s="161"/>
      <c r="O34" s="159"/>
      <c r="P34" s="314"/>
      <c r="Q34" s="159"/>
      <c r="R34" s="162"/>
      <c r="S34" s="165"/>
    </row>
    <row r="35" spans="1:19" s="38" customFormat="1" ht="9.6" customHeight="1" x14ac:dyDescent="0.25">
      <c r="A35" s="303">
        <v>8</v>
      </c>
      <c r="B35" s="384" t="str">
        <f>IF($D35="","",VLOOKUP($D35,'1D ELO (4)'!$A$7:$P$39,14))</f>
        <v/>
      </c>
      <c r="C35" s="384" t="str">
        <f>IF($D35="","",VLOOKUP($D35,'1D ELO (4)'!$A$7:$P$39,15))</f>
        <v/>
      </c>
      <c r="D35" s="155"/>
      <c r="E35" s="617" t="str">
        <f>UPPER(IF($D35="","",VLOOKUP($D35,'1D ELO (4)'!$A$7:$P$39,5)))</f>
        <v/>
      </c>
      <c r="F35" s="618" t="str">
        <f>UPPER(IF($D35="","",VLOOKUP($D35,'1D ELO (4)'!$A$7:$P$39,2)))</f>
        <v/>
      </c>
      <c r="G35" s="618" t="str">
        <f>IF($D35="","",VLOOKUP($D35,'1D ELO (4)'!$A$7:$P$39,3))</f>
        <v/>
      </c>
      <c r="H35" s="619"/>
      <c r="I35" s="618" t="str">
        <f>IF($D35="","",VLOOKUP($D35,'1D ELO (4)'!$A$7:$P$39,4))</f>
        <v/>
      </c>
      <c r="J35" s="313"/>
      <c r="K35" s="159"/>
      <c r="L35" s="161"/>
      <c r="M35" s="197"/>
      <c r="N35" s="310"/>
      <c r="O35" s="159"/>
      <c r="P35" s="314"/>
      <c r="Q35" s="159"/>
      <c r="R35" s="162"/>
      <c r="S35" s="165"/>
    </row>
    <row r="36" spans="1:19" s="38" customFormat="1" ht="9.6" customHeight="1" x14ac:dyDescent="0.25">
      <c r="A36" s="277"/>
      <c r="B36" s="306"/>
      <c r="C36" s="306"/>
      <c r="D36" s="306"/>
      <c r="E36" s="617" t="str">
        <f>UPPER(IF($D35="","",VLOOKUP($D35,'1D ELO (4)'!$A$7:$P$33,11)))</f>
        <v/>
      </c>
      <c r="F36" s="618" t="str">
        <f>UPPER(IF($D35="","",VLOOKUP($D35,'1D ELO (4)'!$A$7:$P$33,8)))</f>
        <v/>
      </c>
      <c r="G36" s="618" t="str">
        <f>IF($D35="","",VLOOKUP($D35,'1D ELO (4)'!$A$7:$P$33,9))</f>
        <v/>
      </c>
      <c r="H36" s="619"/>
      <c r="I36" s="618" t="str">
        <f>IF($D35="","",VLOOKUP($D35,'1D ELO (4)'!$A$7:$P$33,10))</f>
        <v/>
      </c>
      <c r="J36" s="307"/>
      <c r="K36" s="159"/>
      <c r="L36" s="161"/>
      <c r="M36" s="281"/>
      <c r="N36" s="315"/>
      <c r="O36" s="159"/>
      <c r="P36" s="314"/>
      <c r="Q36" s="159"/>
      <c r="R36" s="162"/>
      <c r="S36" s="165"/>
    </row>
    <row r="37" spans="1:19" s="38" customFormat="1" ht="9.6" customHeight="1" x14ac:dyDescent="0.25">
      <c r="A37" s="277"/>
      <c r="B37" s="168"/>
      <c r="C37" s="168"/>
      <c r="D37" s="178"/>
      <c r="E37" s="468"/>
      <c r="F37" s="464"/>
      <c r="G37" s="464"/>
      <c r="H37" s="465"/>
      <c r="I37" s="464"/>
      <c r="J37" s="316"/>
      <c r="K37" s="159"/>
      <c r="L37" s="161"/>
      <c r="M37" s="159"/>
      <c r="N37" s="161"/>
      <c r="O37" s="161"/>
      <c r="P37" s="308"/>
      <c r="Q37" s="309" t="str">
        <f>UPPER(IF(OR(P38="a",P38="as"),O21,IF(OR(P38="b",P38="bs"),O53,)))</f>
        <v/>
      </c>
      <c r="R37" s="320"/>
      <c r="S37" s="165"/>
    </row>
    <row r="38" spans="1:19" s="38" customFormat="1" ht="9.6" customHeight="1" x14ac:dyDescent="0.25">
      <c r="A38" s="277"/>
      <c r="B38" s="168"/>
      <c r="C38" s="168"/>
      <c r="D38" s="178"/>
      <c r="E38" s="468"/>
      <c r="F38" s="464"/>
      <c r="G38" s="464"/>
      <c r="H38" s="465"/>
      <c r="I38" s="464"/>
      <c r="J38" s="316"/>
      <c r="K38" s="159"/>
      <c r="L38" s="161"/>
      <c r="M38" s="159"/>
      <c r="N38" s="161"/>
      <c r="O38" s="171" t="s">
        <v>0</v>
      </c>
      <c r="P38" s="180"/>
      <c r="Q38" s="311" t="str">
        <f>UPPER(IF(OR(P38="a",P38="as"),O22,IF(OR(P38="b",P38="bs"),O54,)))</f>
        <v/>
      </c>
      <c r="R38" s="321"/>
      <c r="S38" s="165"/>
    </row>
    <row r="39" spans="1:19" s="38" customFormat="1" ht="9.6" customHeight="1" x14ac:dyDescent="0.25">
      <c r="A39" s="303">
        <v>9</v>
      </c>
      <c r="B39" s="384" t="str">
        <f>IF($D39="","",VLOOKUP($D39,'1D ELO (4)'!$A$7:$P$39,14))</f>
        <v/>
      </c>
      <c r="C39" s="384" t="str">
        <f>IF($D39="","",VLOOKUP($D39,'1D ELO (4)'!$A$7:$P$39,15))</f>
        <v/>
      </c>
      <c r="D39" s="155"/>
      <c r="E39" s="466" t="str">
        <f>UPPER(IF($D39="","",VLOOKUP($D39,'1D ELO (4)'!$A$7:$P$39,5)))</f>
        <v/>
      </c>
      <c r="F39" s="618" t="str">
        <f>UPPER(IF($D39="","",VLOOKUP($D39,'1D ELO (4)'!$A$7:$P$39,2)))</f>
        <v/>
      </c>
      <c r="G39" s="618" t="str">
        <f>IF($D39="","",VLOOKUP($D39,'1D ELO (4)'!$A$7:$P$39,3))</f>
        <v/>
      </c>
      <c r="H39" s="619"/>
      <c r="I39" s="618" t="str">
        <f>IF($D39="","",VLOOKUP($D39,'1D ELO (4)'!$A$7:$P$39,4))</f>
        <v/>
      </c>
      <c r="J39" s="305"/>
      <c r="K39" s="159"/>
      <c r="L39" s="161"/>
      <c r="M39" s="159"/>
      <c r="N39" s="161"/>
      <c r="O39" s="159"/>
      <c r="P39" s="314"/>
      <c r="Q39" s="197"/>
      <c r="R39" s="162"/>
      <c r="S39" s="165"/>
    </row>
    <row r="40" spans="1:19" s="38" customFormat="1" ht="9.6" customHeight="1" x14ac:dyDescent="0.25">
      <c r="A40" s="277"/>
      <c r="B40" s="306"/>
      <c r="C40" s="306"/>
      <c r="D40" s="306"/>
      <c r="E40" s="466" t="str">
        <f>UPPER(IF($D39="","",VLOOKUP($D39,'1D ELO (4)'!$A$7:$P$33,11)))</f>
        <v/>
      </c>
      <c r="F40" s="156" t="str">
        <f>UPPER(IF($D39="","",VLOOKUP($D39,'1D ELO (4)'!$A$7:$P$33,8)))</f>
        <v/>
      </c>
      <c r="G40" s="156" t="str">
        <f>IF($D39="","",VLOOKUP($D39,'1D ELO (4)'!$A$7:$P$33,9))</f>
        <v/>
      </c>
      <c r="H40" s="304"/>
      <c r="I40" s="156" t="str">
        <f>IF($D39="","",VLOOKUP($D39,'1D ELO (4)'!$A$7:$P$33,10))</f>
        <v/>
      </c>
      <c r="J40" s="307"/>
      <c r="K40" s="152" t="str">
        <f>IF(J40="a",F39,IF(J40="b",F41,""))</f>
        <v/>
      </c>
      <c r="L40" s="161"/>
      <c r="M40" s="159"/>
      <c r="N40" s="161"/>
      <c r="O40" s="159"/>
      <c r="P40" s="314"/>
      <c r="Q40" s="281"/>
      <c r="R40" s="322"/>
      <c r="S40" s="165"/>
    </row>
    <row r="41" spans="1:19" s="38" customFormat="1" ht="9.6" customHeight="1" x14ac:dyDescent="0.25">
      <c r="A41" s="277"/>
      <c r="B41" s="168"/>
      <c r="C41" s="168"/>
      <c r="D41" s="178"/>
      <c r="E41" s="468"/>
      <c r="F41" s="464"/>
      <c r="G41" s="464"/>
      <c r="H41" s="465"/>
      <c r="I41" s="464"/>
      <c r="J41" s="308"/>
      <c r="K41" s="309" t="str">
        <f>UPPER(IF(OR(J42="a",J42="as"),F39,IF(OR(J42="b",J42="bs"),F43,)))</f>
        <v/>
      </c>
      <c r="L41" s="310"/>
      <c r="M41" s="159"/>
      <c r="N41" s="161"/>
      <c r="O41" s="159"/>
      <c r="P41" s="314"/>
      <c r="Q41" s="159"/>
      <c r="R41" s="162"/>
      <c r="S41" s="165"/>
    </row>
    <row r="42" spans="1:19" s="38" customFormat="1" ht="9.6" customHeight="1" x14ac:dyDescent="0.25">
      <c r="A42" s="277"/>
      <c r="B42" s="168"/>
      <c r="C42" s="168"/>
      <c r="D42" s="178"/>
      <c r="E42" s="468"/>
      <c r="F42" s="464"/>
      <c r="G42" s="464"/>
      <c r="H42" s="465"/>
      <c r="I42" s="453" t="s">
        <v>0</v>
      </c>
      <c r="J42" s="180"/>
      <c r="K42" s="311" t="str">
        <f>UPPER(IF(OR(J42="a",J42="as"),F40,IF(OR(J42="b",J42="bs"),F44,)))</f>
        <v/>
      </c>
      <c r="L42" s="312"/>
      <c r="M42" s="159"/>
      <c r="N42" s="161"/>
      <c r="O42" s="159"/>
      <c r="P42" s="314"/>
      <c r="Q42" s="159"/>
      <c r="R42" s="162"/>
      <c r="S42" s="165"/>
    </row>
    <row r="43" spans="1:19" s="38" customFormat="1" ht="9.6" customHeight="1" x14ac:dyDescent="0.25">
      <c r="A43" s="277">
        <v>10</v>
      </c>
      <c r="B43" s="384" t="str">
        <f>IF($D43="","",VLOOKUP($D43,'1D ELO (4)'!$A$7:$P$39,13))</f>
        <v/>
      </c>
      <c r="C43" s="384" t="str">
        <f>IF($D43="","",VLOOKUP($D43,'1D ELO (4)'!$A$7:$P$39,15))</f>
        <v/>
      </c>
      <c r="D43" s="155"/>
      <c r="E43" s="461" t="str">
        <f>UPPER(IF($D43="","",VLOOKUP($D43,'1D ELO (4)'!$A$7:$P$39,5)))</f>
        <v/>
      </c>
      <c r="F43" s="450" t="str">
        <f>UPPER(IF($D43="","",VLOOKUP($D43,'1D ELO (4)'!$A$7:$P$39,2)))</f>
        <v/>
      </c>
      <c r="G43" s="450" t="str">
        <f>IF($D43="","",VLOOKUP($D43,'1D ELO (4)'!$A$7:$P$39,3))</f>
        <v/>
      </c>
      <c r="H43" s="462"/>
      <c r="I43" s="450" t="str">
        <f>IF($D43="","",VLOOKUP($D43,'1D ELO (4)'!$A$7:$P$39,4))</f>
        <v/>
      </c>
      <c r="J43" s="313"/>
      <c r="K43" s="159"/>
      <c r="L43" s="314"/>
      <c r="M43" s="197"/>
      <c r="N43" s="310"/>
      <c r="O43" s="159"/>
      <c r="P43" s="314"/>
      <c r="Q43" s="159"/>
      <c r="R43" s="162"/>
      <c r="S43" s="165"/>
    </row>
    <row r="44" spans="1:19" s="38" customFormat="1" ht="9.6" customHeight="1" x14ac:dyDescent="0.25">
      <c r="A44" s="277"/>
      <c r="B44" s="306"/>
      <c r="C44" s="306"/>
      <c r="D44" s="306"/>
      <c r="E44" s="461" t="str">
        <f>UPPER(IF($D43="","",VLOOKUP($D43,'1D ELO (4)'!$A$7:$P$33,11)))</f>
        <v/>
      </c>
      <c r="F44" s="450" t="str">
        <f>UPPER(IF($D43="","",VLOOKUP($D43,'1D ELO (4)'!$A$7:$P$33,8)))</f>
        <v/>
      </c>
      <c r="G44" s="450" t="str">
        <f>IF($D43="","",VLOOKUP($D43,'1D ELO (4)'!$A$7:$P$33,9))</f>
        <v/>
      </c>
      <c r="H44" s="462"/>
      <c r="I44" s="450" t="str">
        <f>IF($D43="","",VLOOKUP($D43,'1D ELO (4)'!$A$7:$P$33,10))</f>
        <v/>
      </c>
      <c r="J44" s="307"/>
      <c r="K44" s="159"/>
      <c r="L44" s="314"/>
      <c r="M44" s="281"/>
      <c r="N44" s="315"/>
      <c r="O44" s="159"/>
      <c r="P44" s="314"/>
      <c r="Q44" s="159"/>
      <c r="R44" s="162"/>
      <c r="S44" s="165"/>
    </row>
    <row r="45" spans="1:19" s="38" customFormat="1" ht="9.6" customHeight="1" x14ac:dyDescent="0.25">
      <c r="A45" s="277"/>
      <c r="B45" s="168"/>
      <c r="C45" s="168"/>
      <c r="D45" s="178"/>
      <c r="E45" s="468"/>
      <c r="F45" s="464"/>
      <c r="G45" s="464"/>
      <c r="H45" s="465"/>
      <c r="I45" s="464"/>
      <c r="J45" s="316"/>
      <c r="K45" s="159"/>
      <c r="L45" s="308"/>
      <c r="M45" s="309" t="str">
        <f>UPPER(IF(OR(L46="a",L46="as"),K41,IF(OR(L46="b",L46="bs"),K49,)))</f>
        <v/>
      </c>
      <c r="N45" s="161"/>
      <c r="O45" s="159"/>
      <c r="P45" s="314"/>
      <c r="Q45" s="159"/>
      <c r="R45" s="162"/>
      <c r="S45" s="165"/>
    </row>
    <row r="46" spans="1:19" s="38" customFormat="1" ht="9.6" customHeight="1" x14ac:dyDescent="0.25">
      <c r="A46" s="277"/>
      <c r="B46" s="168"/>
      <c r="C46" s="168"/>
      <c r="D46" s="178"/>
      <c r="E46" s="468"/>
      <c r="F46" s="464"/>
      <c r="G46" s="464"/>
      <c r="H46" s="465"/>
      <c r="I46" s="464"/>
      <c r="J46" s="316"/>
      <c r="K46" s="171" t="s">
        <v>0</v>
      </c>
      <c r="L46" s="180"/>
      <c r="M46" s="311" t="str">
        <f>UPPER(IF(OR(L46="a",L46="as"),K42,IF(OR(L46="b",L46="bs"),K50,)))</f>
        <v/>
      </c>
      <c r="N46" s="312"/>
      <c r="O46" s="159"/>
      <c r="P46" s="314"/>
      <c r="Q46" s="159"/>
      <c r="R46" s="162"/>
      <c r="S46" s="165"/>
    </row>
    <row r="47" spans="1:19" s="38" customFormat="1" ht="9.6" customHeight="1" x14ac:dyDescent="0.25">
      <c r="A47" s="317">
        <v>11</v>
      </c>
      <c r="B47" s="384" t="str">
        <f>IF($D47="","",VLOOKUP($D47,'1D ELO (4)'!$A$7:$P$39,14))</f>
        <v/>
      </c>
      <c r="C47" s="384" t="str">
        <f>IF($D47="","",VLOOKUP($D47,'1D ELO (4)'!$A$7:$P$39,15))</f>
        <v/>
      </c>
      <c r="D47" s="155"/>
      <c r="E47" s="461" t="str">
        <f>UPPER(IF($D47="","",VLOOKUP($D47,'1D ELO (4)'!$A$7:$P$39,5)))</f>
        <v/>
      </c>
      <c r="F47" s="450" t="str">
        <f>UPPER(IF($D47="","",VLOOKUP($D47,'1D ELO (4)'!$A$7:$P$39,2)))</f>
        <v/>
      </c>
      <c r="G47" s="450" t="str">
        <f>IF($D47="","",VLOOKUP($D47,'1D ELO (4)'!$A$7:$P$39,3))</f>
        <v/>
      </c>
      <c r="H47" s="462"/>
      <c r="I47" s="450" t="str">
        <f>IF($D47="","",VLOOKUP($D47,'1D ELO (4)'!$A$7:$P$39,4))</f>
        <v/>
      </c>
      <c r="J47" s="305"/>
      <c r="K47" s="159"/>
      <c r="L47" s="314"/>
      <c r="M47" s="159"/>
      <c r="N47" s="314"/>
      <c r="O47" s="197"/>
      <c r="P47" s="314"/>
      <c r="Q47" s="159"/>
      <c r="R47" s="162"/>
      <c r="S47" s="165"/>
    </row>
    <row r="48" spans="1:19" s="38" customFormat="1" ht="9.6" customHeight="1" x14ac:dyDescent="0.25">
      <c r="A48" s="277"/>
      <c r="B48" s="306"/>
      <c r="C48" s="306"/>
      <c r="D48" s="306"/>
      <c r="E48" s="461" t="str">
        <f>UPPER(IF($D47="","",VLOOKUP($D47,'1D ELO (4)'!$A$7:$P$33,11)))</f>
        <v/>
      </c>
      <c r="F48" s="450" t="str">
        <f>UPPER(IF($D47="","",VLOOKUP($D47,'1D ELO (4)'!$A$7:$P$33,8)))</f>
        <v/>
      </c>
      <c r="G48" s="450" t="str">
        <f>IF($D47="","",VLOOKUP($D47,'1D ELO (4)'!$A$7:$P$33,9))</f>
        <v/>
      </c>
      <c r="H48" s="462"/>
      <c r="I48" s="450" t="str">
        <f>IF($D47="","",VLOOKUP($D47,'1D ELO (4)'!$A$7:$P$33,10))</f>
        <v/>
      </c>
      <c r="J48" s="307"/>
      <c r="K48" s="152" t="str">
        <f>IF(J48="a",F47,IF(J48="b",F49,""))</f>
        <v/>
      </c>
      <c r="L48" s="314"/>
      <c r="M48" s="159"/>
      <c r="N48" s="314"/>
      <c r="O48" s="159"/>
      <c r="P48" s="314"/>
      <c r="Q48" s="159"/>
      <c r="R48" s="162"/>
      <c r="S48" s="165"/>
    </row>
    <row r="49" spans="1:19" s="38" customFormat="1" ht="9.6" customHeight="1" x14ac:dyDescent="0.25">
      <c r="A49" s="277"/>
      <c r="B49" s="168"/>
      <c r="C49" s="168"/>
      <c r="D49" s="168"/>
      <c r="E49" s="467"/>
      <c r="F49" s="464"/>
      <c r="G49" s="464"/>
      <c r="H49" s="465"/>
      <c r="I49" s="464"/>
      <c r="J49" s="308"/>
      <c r="K49" s="309" t="str">
        <f>UPPER(IF(OR(J50="a",J50="as"),F47,IF(OR(J50="b",J50="bs"),F51,)))</f>
        <v/>
      </c>
      <c r="L49" s="318"/>
      <c r="M49" s="159"/>
      <c r="N49" s="314"/>
      <c r="O49" s="159"/>
      <c r="P49" s="314"/>
      <c r="Q49" s="159"/>
      <c r="R49" s="162"/>
      <c r="S49" s="165"/>
    </row>
    <row r="50" spans="1:19" s="38" customFormat="1" ht="9.6" customHeight="1" x14ac:dyDescent="0.25">
      <c r="A50" s="277"/>
      <c r="B50" s="168"/>
      <c r="C50" s="168"/>
      <c r="D50" s="168"/>
      <c r="E50" s="467"/>
      <c r="F50" s="464"/>
      <c r="G50" s="464"/>
      <c r="H50" s="465"/>
      <c r="I50" s="453" t="s">
        <v>0</v>
      </c>
      <c r="J50" s="180"/>
      <c r="K50" s="311" t="str">
        <f>UPPER(IF(OR(J50="a",J50="as"),F48,IF(OR(J50="b",J50="bs"),F52,)))</f>
        <v/>
      </c>
      <c r="L50" s="307"/>
      <c r="M50" s="159"/>
      <c r="N50" s="314"/>
      <c r="O50" s="159"/>
      <c r="P50" s="314"/>
      <c r="Q50" s="159"/>
      <c r="R50" s="162"/>
      <c r="S50" s="165"/>
    </row>
    <row r="51" spans="1:19" s="38" customFormat="1" ht="9.6" customHeight="1" x14ac:dyDescent="0.25">
      <c r="A51" s="277">
        <v>12</v>
      </c>
      <c r="B51" s="384" t="str">
        <f>IF($D51="","",VLOOKUP($D51,'1D ELO (4)'!$A$7:$P$39,14))</f>
        <v/>
      </c>
      <c r="C51" s="384" t="str">
        <f>IF($D51="","",VLOOKUP($D51,'1D ELO (4)'!$A$7:$P$39,15))</f>
        <v/>
      </c>
      <c r="D51" s="155"/>
      <c r="E51" s="461" t="str">
        <f>UPPER(IF($D51="","",VLOOKUP($D51,'1D ELO (4)'!$A$7:$P$39,5)))</f>
        <v/>
      </c>
      <c r="F51" s="450" t="str">
        <f>UPPER(IF($D51="","",VLOOKUP($D51,'1D ELO (4)'!$A$7:$P$39,2)))</f>
        <v/>
      </c>
      <c r="G51" s="450" t="str">
        <f>IF($D51="","",VLOOKUP($D51,'1D ELO (4)'!$A$7:$P$39,3))</f>
        <v/>
      </c>
      <c r="H51" s="462"/>
      <c r="I51" s="450" t="str">
        <f>IF($D51="","",VLOOKUP($D51,'1D ELO (4)'!$A$7:$P$39,4))</f>
        <v/>
      </c>
      <c r="J51" s="313"/>
      <c r="K51" s="159"/>
      <c r="L51" s="161"/>
      <c r="M51" s="197"/>
      <c r="N51" s="318"/>
      <c r="O51" s="159"/>
      <c r="P51" s="314"/>
      <c r="Q51" s="159"/>
      <c r="R51" s="162"/>
      <c r="S51" s="165"/>
    </row>
    <row r="52" spans="1:19" s="38" customFormat="1" ht="9.6" customHeight="1" x14ac:dyDescent="0.25">
      <c r="A52" s="277"/>
      <c r="B52" s="306"/>
      <c r="C52" s="306"/>
      <c r="D52" s="306"/>
      <c r="E52" s="461" t="str">
        <f>UPPER(IF($D51="","",VLOOKUP($D51,'1D ELO (4)'!$A$7:$P$33,11)))</f>
        <v/>
      </c>
      <c r="F52" s="450" t="str">
        <f>UPPER(IF($D51="","",VLOOKUP($D51,'1D ELO (4)'!$A$7:$P$33,8)))</f>
        <v/>
      </c>
      <c r="G52" s="450" t="str">
        <f>IF($D51="","",VLOOKUP($D51,'1D ELO (4)'!$A$7:$P$33,9))</f>
        <v/>
      </c>
      <c r="H52" s="462"/>
      <c r="I52" s="450" t="str">
        <f>IF($D51="","",VLOOKUP($D51,'1D ELO (4)'!$A$7:$P$33,10))</f>
        <v/>
      </c>
      <c r="J52" s="307"/>
      <c r="K52" s="159"/>
      <c r="L52" s="161"/>
      <c r="M52" s="281"/>
      <c r="N52" s="319"/>
      <c r="O52" s="159"/>
      <c r="P52" s="314"/>
      <c r="Q52" s="159"/>
      <c r="R52" s="162"/>
      <c r="S52" s="165"/>
    </row>
    <row r="53" spans="1:19" s="38" customFormat="1" ht="9.6" customHeight="1" x14ac:dyDescent="0.25">
      <c r="A53" s="277"/>
      <c r="B53" s="168"/>
      <c r="C53" s="168"/>
      <c r="D53" s="168"/>
      <c r="E53" s="467"/>
      <c r="F53" s="464"/>
      <c r="G53" s="464"/>
      <c r="H53" s="465"/>
      <c r="I53" s="464"/>
      <c r="J53" s="316"/>
      <c r="K53" s="159"/>
      <c r="L53" s="161"/>
      <c r="M53" s="159"/>
      <c r="N53" s="308"/>
      <c r="O53" s="309" t="str">
        <f>UPPER(IF(OR(N54="a",N54="as"),M45,IF(OR(N54="b",N54="bs"),M61,)))</f>
        <v/>
      </c>
      <c r="P53" s="314"/>
      <c r="Q53" s="159"/>
      <c r="R53" s="162"/>
      <c r="S53" s="165"/>
    </row>
    <row r="54" spans="1:19" s="38" customFormat="1" ht="9.6" customHeight="1" x14ac:dyDescent="0.25">
      <c r="A54" s="277"/>
      <c r="B54" s="168"/>
      <c r="C54" s="168"/>
      <c r="D54" s="168"/>
      <c r="E54" s="467"/>
      <c r="F54" s="464"/>
      <c r="G54" s="464"/>
      <c r="H54" s="465"/>
      <c r="I54" s="464"/>
      <c r="J54" s="316"/>
      <c r="K54" s="159"/>
      <c r="L54" s="161"/>
      <c r="M54" s="171" t="s">
        <v>0</v>
      </c>
      <c r="N54" s="180"/>
      <c r="O54" s="311" t="str">
        <f>UPPER(IF(OR(N54="a",N54="as"),M46,IF(OR(N54="b",N54="bs"),M62,)))</f>
        <v/>
      </c>
      <c r="P54" s="307"/>
      <c r="Q54" s="159"/>
      <c r="R54" s="162"/>
      <c r="S54" s="165"/>
    </row>
    <row r="55" spans="1:19" s="38" customFormat="1" ht="9.6" customHeight="1" x14ac:dyDescent="0.25">
      <c r="A55" s="317">
        <v>13</v>
      </c>
      <c r="B55" s="384" t="str">
        <f>IF($D55="","",VLOOKUP($D55,'1D ELO (4)'!$A$7:$P$39,14))</f>
        <v/>
      </c>
      <c r="C55" s="384" t="str">
        <f>IF($D55="","",VLOOKUP($D55,'1D ELO (4)'!$A$7:$P$39,15))</f>
        <v/>
      </c>
      <c r="D55" s="155"/>
      <c r="E55" s="461" t="str">
        <f>UPPER(IF($D55="","",VLOOKUP($D55,'1D ELO (4)'!$A$7:$P$39,5)))</f>
        <v/>
      </c>
      <c r="F55" s="450" t="str">
        <f>UPPER(IF($D55="","",VLOOKUP($D55,'1D ELO (4)'!$A$7:$P$39,2)))</f>
        <v/>
      </c>
      <c r="G55" s="450" t="str">
        <f>IF($D55="","",VLOOKUP($D55,'1D ELO (4)'!$A$7:$P$39,3))</f>
        <v/>
      </c>
      <c r="H55" s="462"/>
      <c r="I55" s="450" t="str">
        <f>IF($D55="","",VLOOKUP($D55,'1D ELO (4)'!$A$7:$P$39,4))</f>
        <v/>
      </c>
      <c r="J55" s="305"/>
      <c r="K55" s="159"/>
      <c r="L55" s="161"/>
      <c r="M55" s="159"/>
      <c r="N55" s="314"/>
      <c r="O55" s="159"/>
      <c r="P55" s="161"/>
      <c r="Q55" s="159"/>
      <c r="R55" s="162"/>
      <c r="S55" s="165"/>
    </row>
    <row r="56" spans="1:19" s="38" customFormat="1" ht="9.6" customHeight="1" x14ac:dyDescent="0.25">
      <c r="A56" s="277"/>
      <c r="B56" s="306"/>
      <c r="C56" s="306"/>
      <c r="D56" s="306"/>
      <c r="E56" s="461" t="str">
        <f>UPPER(IF($D55="","",VLOOKUP($D55,'1D ELO (4)'!$A$7:$P$33,11)))</f>
        <v/>
      </c>
      <c r="F56" s="450" t="str">
        <f>UPPER(IF($D55="","",VLOOKUP($D55,'1D ELO (4)'!$A$7:$P$33,8)))</f>
        <v/>
      </c>
      <c r="G56" s="450" t="str">
        <f>IF($D55="","",VLOOKUP($D55,'1D ELO (4)'!$A$7:$P$33,9))</f>
        <v/>
      </c>
      <c r="H56" s="462"/>
      <c r="I56" s="450" t="str">
        <f>IF($D55="","",VLOOKUP($D55,'1D ELO (4)'!$A$7:$P$33,10))</f>
        <v/>
      </c>
      <c r="J56" s="307"/>
      <c r="K56" s="152" t="str">
        <f>IF(J56="a",F55,IF(J56="b",F57,""))</f>
        <v/>
      </c>
      <c r="L56" s="161"/>
      <c r="M56" s="159"/>
      <c r="N56" s="314"/>
      <c r="O56" s="159"/>
      <c r="P56" s="161"/>
      <c r="Q56" s="159"/>
      <c r="R56" s="162"/>
      <c r="S56" s="165"/>
    </row>
    <row r="57" spans="1:19" s="38" customFormat="1" ht="9.6" customHeight="1" x14ac:dyDescent="0.25">
      <c r="A57" s="277"/>
      <c r="B57" s="168"/>
      <c r="C57" s="168"/>
      <c r="D57" s="178"/>
      <c r="E57" s="468"/>
      <c r="F57" s="464"/>
      <c r="G57" s="464"/>
      <c r="H57" s="465"/>
      <c r="I57" s="464"/>
      <c r="J57" s="308"/>
      <c r="K57" s="309" t="str">
        <f>UPPER(IF(OR(J58="a",J58="as"),F55,IF(OR(J58="b",J58="bs"),F59,)))</f>
        <v/>
      </c>
      <c r="L57" s="310"/>
      <c r="M57" s="159"/>
      <c r="N57" s="314"/>
      <c r="O57" s="159"/>
      <c r="P57" s="161"/>
      <c r="Q57" s="159"/>
      <c r="R57" s="162"/>
      <c r="S57" s="165"/>
    </row>
    <row r="58" spans="1:19" s="38" customFormat="1" ht="9.6" customHeight="1" x14ac:dyDescent="0.25">
      <c r="A58" s="277"/>
      <c r="B58" s="168"/>
      <c r="C58" s="168"/>
      <c r="D58" s="178"/>
      <c r="E58" s="468"/>
      <c r="F58" s="464"/>
      <c r="G58" s="464"/>
      <c r="H58" s="465"/>
      <c r="I58" s="453" t="s">
        <v>0</v>
      </c>
      <c r="J58" s="180"/>
      <c r="K58" s="311" t="str">
        <f>UPPER(IF(OR(J58="a",J58="as"),F56,IF(OR(J58="b",J58="bs"),F60,)))</f>
        <v/>
      </c>
      <c r="L58" s="312"/>
      <c r="M58" s="159"/>
      <c r="N58" s="314"/>
      <c r="O58" s="159"/>
      <c r="P58" s="161"/>
      <c r="Q58" s="159"/>
      <c r="R58" s="162"/>
      <c r="S58" s="165"/>
    </row>
    <row r="59" spans="1:19" s="38" customFormat="1" ht="9.6" customHeight="1" x14ac:dyDescent="0.25">
      <c r="A59" s="277">
        <v>14</v>
      </c>
      <c r="B59" s="384" t="str">
        <f>IF($D59="","",VLOOKUP($D59,'1D ELO (4)'!$A$7:$P$39,14))</f>
        <v/>
      </c>
      <c r="C59" s="384" t="str">
        <f>IF($D59="","",VLOOKUP($D59,'1D ELO (4)'!$A$7:$P$39,15))</f>
        <v/>
      </c>
      <c r="D59" s="155"/>
      <c r="E59" s="461" t="str">
        <f>UPPER(IF($D59="","",VLOOKUP($D59,'1D ELO (4)'!$A$7:$P$39,5)))</f>
        <v/>
      </c>
      <c r="F59" s="450" t="str">
        <f>UPPER(IF($D59="","",VLOOKUP($D59,'1D ELO (4)'!$A$7:$P$39,2)))</f>
        <v/>
      </c>
      <c r="G59" s="450" t="str">
        <f>IF($D59="","",VLOOKUP($D59,'1D ELO (4)'!$A$7:$P$39,3))</f>
        <v/>
      </c>
      <c r="H59" s="462"/>
      <c r="I59" s="450" t="str">
        <f>IF($D59="","",VLOOKUP($D59,'1D ELO (4)'!$A$7:$P$39,4))</f>
        <v/>
      </c>
      <c r="J59" s="313"/>
      <c r="K59" s="159"/>
      <c r="L59" s="314"/>
      <c r="M59" s="197"/>
      <c r="N59" s="318"/>
      <c r="O59" s="159"/>
      <c r="P59" s="161"/>
      <c r="Q59" s="159"/>
      <c r="R59" s="162"/>
      <c r="S59" s="165"/>
    </row>
    <row r="60" spans="1:19" s="38" customFormat="1" ht="9.6" customHeight="1" x14ac:dyDescent="0.25">
      <c r="A60" s="277"/>
      <c r="B60" s="306"/>
      <c r="C60" s="306"/>
      <c r="D60" s="306"/>
      <c r="E60" s="461" t="str">
        <f>UPPER(IF($D59="","",VLOOKUP($D59,'1D ELO (4)'!$A$7:$P$33,11)))</f>
        <v/>
      </c>
      <c r="F60" s="450" t="str">
        <f>UPPER(IF($D59="","",VLOOKUP($D59,'1D ELO (4)'!$A$7:$P$33,8)))</f>
        <v/>
      </c>
      <c r="G60" s="450" t="str">
        <f>IF($D59="","",VLOOKUP($D59,'1D ELO (4)'!$A$7:$P$33,9))</f>
        <v/>
      </c>
      <c r="H60" s="462"/>
      <c r="I60" s="450" t="str">
        <f>IF($D59="","",VLOOKUP($D59,'1D ELO (4)'!$A$7:$P$33,10))</f>
        <v/>
      </c>
      <c r="J60" s="307"/>
      <c r="K60" s="159"/>
      <c r="L60" s="314"/>
      <c r="M60" s="281"/>
      <c r="N60" s="319"/>
      <c r="O60" s="159"/>
      <c r="P60" s="161"/>
      <c r="Q60" s="159"/>
      <c r="R60" s="162"/>
      <c r="S60" s="165"/>
    </row>
    <row r="61" spans="1:19" s="38" customFormat="1" ht="9.6" customHeight="1" x14ac:dyDescent="0.25">
      <c r="A61" s="277"/>
      <c r="B61" s="168"/>
      <c r="C61" s="168"/>
      <c r="D61" s="178"/>
      <c r="E61" s="468"/>
      <c r="F61" s="464"/>
      <c r="G61" s="464"/>
      <c r="H61" s="465"/>
      <c r="I61" s="464"/>
      <c r="J61" s="316"/>
      <c r="K61" s="159"/>
      <c r="L61" s="308"/>
      <c r="M61" s="309" t="str">
        <f>UPPER(IF(OR(L62="a",L62="as"),K57,IF(OR(L62="b",L62="bs"),K65,)))</f>
        <v/>
      </c>
      <c r="N61" s="314"/>
      <c r="O61" s="159"/>
      <c r="P61" s="161"/>
      <c r="Q61" s="159"/>
      <c r="R61" s="162"/>
      <c r="S61" s="165"/>
    </row>
    <row r="62" spans="1:19" s="38" customFormat="1" ht="9.6" customHeight="1" x14ac:dyDescent="0.25">
      <c r="A62" s="277"/>
      <c r="B62" s="168"/>
      <c r="C62" s="168"/>
      <c r="D62" s="178"/>
      <c r="E62" s="468"/>
      <c r="F62" s="464"/>
      <c r="G62" s="464"/>
      <c r="H62" s="465"/>
      <c r="I62" s="464"/>
      <c r="J62" s="316"/>
      <c r="K62" s="171" t="s">
        <v>0</v>
      </c>
      <c r="L62" s="180"/>
      <c r="M62" s="311" t="str">
        <f>UPPER(IF(OR(L62="a",L62="as"),K58,IF(OR(L62="b",L62="bs"),K66,)))</f>
        <v/>
      </c>
      <c r="N62" s="307"/>
      <c r="O62" s="159"/>
      <c r="P62" s="161"/>
      <c r="Q62" s="159"/>
      <c r="R62" s="162"/>
      <c r="S62" s="165"/>
    </row>
    <row r="63" spans="1:19" s="38" customFormat="1" ht="9.6" customHeight="1" x14ac:dyDescent="0.25">
      <c r="A63" s="317">
        <v>15</v>
      </c>
      <c r="B63" s="384" t="str">
        <f>IF($D63="","",VLOOKUP($D63,'1D ELO (4)'!$A$7:$P$39,14))</f>
        <v/>
      </c>
      <c r="C63" s="384" t="str">
        <f>IF($D63="","",VLOOKUP($D63,'1D ELO (4)'!$A$7:$P$39,15))</f>
        <v/>
      </c>
      <c r="D63" s="155"/>
      <c r="E63" s="461" t="str">
        <f>UPPER(IF($D63="","",VLOOKUP($D63,'1D ELO (4)'!$A$7:$P$39,5)))</f>
        <v/>
      </c>
      <c r="F63" s="450" t="str">
        <f>UPPER(IF($D63="","",VLOOKUP($D63,'1D ELO (4)'!$A$7:$P$39,2)))</f>
        <v/>
      </c>
      <c r="G63" s="450" t="str">
        <f>IF($D63="","",VLOOKUP($D63,'1D ELO (4)'!$A$7:$P$39,3))</f>
        <v/>
      </c>
      <c r="H63" s="462"/>
      <c r="I63" s="450" t="str">
        <f>IF($D63="","",VLOOKUP($D63,'1D ELO (4)'!$A$7:$P$39,4))</f>
        <v/>
      </c>
      <c r="J63" s="305"/>
      <c r="K63" s="159"/>
      <c r="L63" s="314"/>
      <c r="M63" s="159"/>
      <c r="N63" s="161"/>
      <c r="O63" s="334" t="s">
        <v>129</v>
      </c>
      <c r="P63" s="335"/>
      <c r="Q63" s="334" t="s">
        <v>149</v>
      </c>
      <c r="R63" s="335"/>
      <c r="S63" s="165"/>
    </row>
    <row r="64" spans="1:19" s="38" customFormat="1" ht="9.6" customHeight="1" x14ac:dyDescent="0.25">
      <c r="A64" s="277"/>
      <c r="B64" s="306"/>
      <c r="C64" s="306"/>
      <c r="D64" s="306"/>
      <c r="E64" s="461" t="str">
        <f>UPPER(IF($D63="","",VLOOKUP($D63,'1D ELO (4)'!$A$7:$P$33,11)))</f>
        <v/>
      </c>
      <c r="F64" s="450" t="str">
        <f>UPPER(IF($D63="","",VLOOKUP($D63,'1D ELO (4)'!$A$7:$P$33,8)))</f>
        <v/>
      </c>
      <c r="G64" s="450" t="str">
        <f>IF($D63="","",VLOOKUP($D63,'1D ELO (4)'!$A$7:$P$33,9))</f>
        <v/>
      </c>
      <c r="H64" s="462"/>
      <c r="I64" s="450" t="str">
        <f>IF($D63="","",VLOOKUP($D63,'1D ELO (4)'!$A$7:$P$33,10))</f>
        <v/>
      </c>
      <c r="J64" s="307"/>
      <c r="K64" s="152" t="str">
        <f>IF(J64="a",F63,IF(J64="b",F65,""))</f>
        <v/>
      </c>
      <c r="L64" s="314"/>
      <c r="M64" s="159"/>
      <c r="N64" s="161"/>
      <c r="O64" s="336" t="str">
        <f>UPPER(IF(OR(P38="a",P38="as"),O21,IF(OR(P38="b",P38="bs"),O53,)))</f>
        <v/>
      </c>
      <c r="P64" s="337"/>
      <c r="Q64" s="338"/>
      <c r="R64" s="335"/>
      <c r="S64" s="165"/>
    </row>
    <row r="65" spans="1:19" s="38" customFormat="1" ht="9.6" customHeight="1" x14ac:dyDescent="0.25">
      <c r="A65" s="277"/>
      <c r="B65" s="168"/>
      <c r="C65" s="168"/>
      <c r="D65" s="168"/>
      <c r="E65" s="467"/>
      <c r="F65" s="464"/>
      <c r="G65" s="464"/>
      <c r="H65" s="465"/>
      <c r="I65" s="464"/>
      <c r="J65" s="308"/>
      <c r="K65" s="309" t="str">
        <f>UPPER(IF(OR(J66="a",J66="as"),F63,IF(OR(J66="b",J66="bs"),F67,)))</f>
        <v/>
      </c>
      <c r="L65" s="318"/>
      <c r="M65" s="159"/>
      <c r="N65" s="161"/>
      <c r="O65" s="339" t="str">
        <f>UPPER(IF(OR(P38="a",P38="as"),O22,IF(OR(P38="b",P38="bs"),O54,)))</f>
        <v/>
      </c>
      <c r="P65" s="340"/>
      <c r="Q65" s="338"/>
      <c r="R65" s="335"/>
      <c r="S65" s="165"/>
    </row>
    <row r="66" spans="1:19" s="38" customFormat="1" ht="9.6" customHeight="1" x14ac:dyDescent="0.25">
      <c r="A66" s="277"/>
      <c r="B66" s="168"/>
      <c r="C66" s="168"/>
      <c r="D66" s="168"/>
      <c r="E66" s="467"/>
      <c r="F66" s="464"/>
      <c r="G66" s="464"/>
      <c r="H66" s="465"/>
      <c r="I66" s="453" t="s">
        <v>0</v>
      </c>
      <c r="J66" s="180"/>
      <c r="K66" s="311" t="str">
        <f>UPPER(IF(OR(J66="a",J66="as"),F64,IF(OR(J66="b",J66="bs"),F68,)))</f>
        <v/>
      </c>
      <c r="L66" s="307"/>
      <c r="M66" s="159"/>
      <c r="N66" s="161"/>
      <c r="O66" s="335"/>
      <c r="P66" s="341"/>
      <c r="Q66" s="336" t="str">
        <f>UPPER(IF(OR(P67="a",P67="as"),O64,IF(OR(P67="b",P67="bs"),O68,)))</f>
        <v/>
      </c>
      <c r="R66" s="342"/>
      <c r="S66" s="165"/>
    </row>
    <row r="67" spans="1:19" s="38" customFormat="1" ht="9.6" customHeight="1" x14ac:dyDescent="0.25">
      <c r="A67" s="323">
        <v>16</v>
      </c>
      <c r="B67" s="384" t="str">
        <f>IF($D67="","",VLOOKUP($D67,'1D ELO (4)'!$A$7:$P$39,14))</f>
        <v/>
      </c>
      <c r="C67" s="384" t="str">
        <f>IF($D67="","",VLOOKUP($D67,'1D ELO (4)'!$A$7:$P$39,15))</f>
        <v/>
      </c>
      <c r="D67" s="155"/>
      <c r="E67" s="466" t="str">
        <f>UPPER(IF($D67="","",VLOOKUP($D67,'1D ELO (4)'!$A$7:$P$39,5)))</f>
        <v/>
      </c>
      <c r="F67" s="618" t="str">
        <f>UPPER(IF($D67="","",VLOOKUP($D67,'1D ELO (4)'!$A$7:$P$39,2)))</f>
        <v/>
      </c>
      <c r="G67" s="618" t="str">
        <f>IF($D67="","",VLOOKUP($D67,'1D ELO (4)'!$A$7:$P$39,3))</f>
        <v/>
      </c>
      <c r="H67" s="619"/>
      <c r="I67" s="618" t="str">
        <f>IF($D67="","",VLOOKUP($D67,'1D ELO (4)'!$A$7:$P$39,4))</f>
        <v/>
      </c>
      <c r="J67" s="313"/>
      <c r="K67" s="159"/>
      <c r="L67" s="161"/>
      <c r="M67" s="197"/>
      <c r="N67" s="310"/>
      <c r="O67" s="263" t="s">
        <v>0</v>
      </c>
      <c r="P67" s="343"/>
      <c r="Q67" s="339" t="str">
        <f>UPPER(IF(OR(P67="a",P67="as"),O65,IF(OR(P67="b",P67="bs"),O69,)))</f>
        <v/>
      </c>
      <c r="R67" s="344"/>
      <c r="S67" s="165"/>
    </row>
    <row r="68" spans="1:19" s="38" customFormat="1" ht="9.6" customHeight="1" x14ac:dyDescent="0.25">
      <c r="A68" s="277"/>
      <c r="B68" s="306"/>
      <c r="C68" s="306"/>
      <c r="D68" s="306"/>
      <c r="E68" s="466" t="str">
        <f>UPPER(IF($D67="","",VLOOKUP($D67,'1D ELO (4)'!$A$7:$P$33,11)))</f>
        <v/>
      </c>
      <c r="F68" s="156" t="str">
        <f>UPPER(IF($D67="","",VLOOKUP($D67,'1D ELO (4)'!$A$7:$P$33,8)))</f>
        <v/>
      </c>
      <c r="G68" s="156" t="str">
        <f>IF($D67="","",VLOOKUP($D67,'1D ELO (4)'!$A$7:$P$33,9))</f>
        <v/>
      </c>
      <c r="H68" s="304"/>
      <c r="I68" s="156" t="str">
        <f>IF($D67="","",VLOOKUP($D67,'1D ELO (4)'!$A$7:$P$33,10))</f>
        <v/>
      </c>
      <c r="J68" s="307"/>
      <c r="K68" s="159"/>
      <c r="L68" s="161"/>
      <c r="M68" s="281"/>
      <c r="N68" s="315"/>
      <c r="O68" s="336" t="str">
        <f>UPPER(IF(OR(P113="a",P113="as"),O96,IF(OR(P113="b",P113="bs"),O128,)))</f>
        <v/>
      </c>
      <c r="P68" s="345"/>
      <c r="Q68" s="338"/>
      <c r="R68" s="335"/>
      <c r="S68" s="165"/>
    </row>
    <row r="69" spans="1:19" s="38" customFormat="1" ht="9.6" customHeight="1" x14ac:dyDescent="0.25">
      <c r="A69" s="324"/>
      <c r="B69" s="325"/>
      <c r="C69" s="325"/>
      <c r="D69" s="326"/>
      <c r="E69" s="326"/>
      <c r="F69" s="195"/>
      <c r="G69" s="195"/>
      <c r="H69" s="151"/>
      <c r="I69" s="195"/>
      <c r="J69" s="327"/>
      <c r="K69" s="163"/>
      <c r="L69" s="164"/>
      <c r="M69" s="163"/>
      <c r="N69" s="164"/>
      <c r="O69" s="339" t="str">
        <f>UPPER(IF(OR(P113="a",P113="as"),O97,IF(OR(P113="b",P113="bs"),O129,)))</f>
        <v/>
      </c>
      <c r="P69" s="346"/>
      <c r="Q69" s="338"/>
      <c r="R69" s="335"/>
      <c r="S69" s="165"/>
    </row>
    <row r="70" spans="1:19" s="2" customFormat="1" ht="6" customHeight="1" x14ac:dyDescent="0.25">
      <c r="A70" s="324"/>
      <c r="B70" s="325"/>
      <c r="C70" s="325"/>
      <c r="D70" s="326"/>
      <c r="E70" s="326"/>
      <c r="F70" s="195"/>
      <c r="G70" s="195"/>
      <c r="H70" s="151"/>
      <c r="I70" s="195"/>
      <c r="J70" s="327"/>
      <c r="K70" s="163"/>
      <c r="L70" s="164"/>
      <c r="M70" s="202"/>
      <c r="N70" s="203"/>
      <c r="O70" s="347"/>
      <c r="P70" s="348"/>
      <c r="Q70" s="347"/>
      <c r="R70" s="348"/>
      <c r="S70" s="204"/>
    </row>
    <row r="71" spans="1:19" s="18" customFormat="1" ht="10.5" customHeight="1" x14ac:dyDescent="0.25">
      <c r="A71" s="205" t="s">
        <v>105</v>
      </c>
      <c r="B71" s="206"/>
      <c r="C71" s="207"/>
      <c r="D71" s="208" t="s">
        <v>6</v>
      </c>
      <c r="E71" s="208"/>
      <c r="F71" s="209" t="s">
        <v>155</v>
      </c>
      <c r="G71" s="208" t="s">
        <v>6</v>
      </c>
      <c r="H71" s="209" t="s">
        <v>155</v>
      </c>
      <c r="I71" s="349"/>
      <c r="J71" s="209" t="s">
        <v>6</v>
      </c>
      <c r="K71" s="209" t="s">
        <v>108</v>
      </c>
      <c r="L71" s="212"/>
      <c r="M71" s="209" t="s">
        <v>109</v>
      </c>
      <c r="N71" s="213"/>
      <c r="O71" s="214" t="s">
        <v>156</v>
      </c>
      <c r="P71" s="214"/>
      <c r="Q71" s="215"/>
      <c r="R71" s="216"/>
    </row>
    <row r="72" spans="1:19" s="18" customFormat="1" ht="9" customHeight="1" x14ac:dyDescent="0.25">
      <c r="A72" s="218" t="s">
        <v>160</v>
      </c>
      <c r="B72" s="217"/>
      <c r="C72" s="219"/>
      <c r="D72" s="220">
        <v>1</v>
      </c>
      <c r="E72" s="220"/>
      <c r="F72" s="91">
        <f>IF(D72&gt;$R$79,,UPPER(VLOOKUP(D72,'1D ELO (4)'!$A$7:$L$23,2)))</f>
        <v>0</v>
      </c>
      <c r="G72" s="350">
        <v>5</v>
      </c>
      <c r="H72" s="91">
        <f>IF(G72&gt;$R$79,,UPPER(VLOOKUP(G72,'1D ELO (4)'!$A$7:$L$23,2)))</f>
        <v>0</v>
      </c>
      <c r="I72" s="328"/>
      <c r="J72" s="329" t="s">
        <v>7</v>
      </c>
      <c r="K72" s="217"/>
      <c r="L72" s="223"/>
      <c r="M72" s="217"/>
      <c r="N72" s="224"/>
      <c r="O72" s="225" t="s">
        <v>161</v>
      </c>
      <c r="P72" s="226"/>
      <c r="Q72" s="226"/>
      <c r="R72" s="227"/>
    </row>
    <row r="73" spans="1:19" s="18" customFormat="1" ht="9" customHeight="1" x14ac:dyDescent="0.25">
      <c r="A73" s="232" t="s">
        <v>124</v>
      </c>
      <c r="B73" s="230"/>
      <c r="C73" s="233"/>
      <c r="D73" s="220"/>
      <c r="E73" s="220"/>
      <c r="F73" s="91">
        <f>IF(D72&gt;$R$79,,UPPER(VLOOKUP(D72,'1D ELO (4)'!$A$7:$L$23,8)))</f>
        <v>0</v>
      </c>
      <c r="G73" s="350"/>
      <c r="H73" s="91">
        <f>IF(G72&gt;$R$79,,UPPER(VLOOKUP(G72,'1D ELO (4)'!$A$7:$L$23,8)))</f>
        <v>0</v>
      </c>
      <c r="I73" s="328"/>
      <c r="J73" s="329"/>
      <c r="K73" s="91">
        <f>IF(J72&gt;$R$79,,UPPER(VLOOKUP(J72,'1D ELO (4)'!$A$7:$L$23,8)))</f>
        <v>0</v>
      </c>
      <c r="L73" s="223"/>
      <c r="M73" s="217"/>
      <c r="N73" s="224"/>
      <c r="O73" s="230"/>
      <c r="P73" s="229"/>
      <c r="Q73" s="230"/>
      <c r="R73" s="231"/>
    </row>
    <row r="74" spans="1:19" s="18" customFormat="1" ht="9" customHeight="1" x14ac:dyDescent="0.25">
      <c r="A74" s="374"/>
      <c r="B74" s="375"/>
      <c r="C74" s="376"/>
      <c r="D74" s="220">
        <v>2</v>
      </c>
      <c r="E74" s="220"/>
      <c r="F74" s="91">
        <f>IF(D74&gt;$R$79,,UPPER(VLOOKUP(D74,'1D ELO (4)'!$A$7:$L$23,2)))</f>
        <v>0</v>
      </c>
      <c r="G74" s="350">
        <v>6</v>
      </c>
      <c r="H74" s="91">
        <f>IF(G74&gt;$R$79,,UPPER(VLOOKUP(G74,'1D ELO (4)'!$A$7:$L$23,2)))</f>
        <v>0</v>
      </c>
      <c r="I74" s="328"/>
      <c r="J74" s="329" t="s">
        <v>8</v>
      </c>
      <c r="K74" s="217"/>
      <c r="L74" s="223"/>
      <c r="M74" s="217"/>
      <c r="N74" s="224"/>
      <c r="O74" s="225" t="s">
        <v>112</v>
      </c>
      <c r="P74" s="226"/>
      <c r="Q74" s="226"/>
      <c r="R74" s="227"/>
    </row>
    <row r="75" spans="1:19" s="18" customFormat="1" ht="9" customHeight="1" x14ac:dyDescent="0.25">
      <c r="A75" s="234"/>
      <c r="B75" s="146"/>
      <c r="C75" s="235"/>
      <c r="D75" s="220"/>
      <c r="E75" s="220"/>
      <c r="F75" s="91">
        <f>IF(D74&gt;$R$79,,UPPER(VLOOKUP(D74,'1D ELO (4)'!$A$7:$L$23,8)))</f>
        <v>0</v>
      </c>
      <c r="G75" s="350"/>
      <c r="H75" s="91">
        <f>IF(G74&gt;$R$79,,UPPER(VLOOKUP(G74,'1D ELO (4)'!$A$7:$L$23,8)))</f>
        <v>0</v>
      </c>
      <c r="I75" s="328"/>
      <c r="J75" s="329"/>
      <c r="K75" s="217"/>
      <c r="L75" s="223"/>
      <c r="M75" s="217"/>
      <c r="N75" s="224"/>
      <c r="O75" s="217"/>
      <c r="P75" s="223"/>
      <c r="Q75" s="217"/>
      <c r="R75" s="224"/>
    </row>
    <row r="76" spans="1:19" s="18" customFormat="1" ht="9" customHeight="1" x14ac:dyDescent="0.25">
      <c r="A76" s="361"/>
      <c r="B76" s="377"/>
      <c r="C76" s="378"/>
      <c r="D76" s="220">
        <v>3</v>
      </c>
      <c r="E76" s="220"/>
      <c r="F76" s="91">
        <f>IF(D76&gt;$R$79,,UPPER(VLOOKUP(D76,'1D ELO (4)'!$A$7:$L$23,2)))</f>
        <v>0</v>
      </c>
      <c r="G76" s="350">
        <v>7</v>
      </c>
      <c r="H76" s="91">
        <f>IF(G76&gt;$R$79,,UPPER(VLOOKUP(G76,'1D ELO (4)'!$A$7:$L$23,2)))</f>
        <v>0</v>
      </c>
      <c r="I76" s="328"/>
      <c r="J76" s="329" t="s">
        <v>9</v>
      </c>
      <c r="K76" s="217"/>
      <c r="L76" s="223"/>
      <c r="M76" s="217"/>
      <c r="N76" s="224"/>
      <c r="O76" s="230"/>
      <c r="P76" s="229"/>
      <c r="Q76" s="230"/>
      <c r="R76" s="231"/>
    </row>
    <row r="77" spans="1:19" s="18" customFormat="1" ht="9" customHeight="1" x14ac:dyDescent="0.25">
      <c r="A77" s="362"/>
      <c r="B77" s="24"/>
      <c r="C77" s="235"/>
      <c r="D77" s="220"/>
      <c r="E77" s="220"/>
      <c r="F77" s="91">
        <f>IF(D76&gt;$R$79,,UPPER(VLOOKUP(D76,'1D ELO (4)'!$A$7:$L$23,8)))</f>
        <v>0</v>
      </c>
      <c r="G77" s="350"/>
      <c r="H77" s="91">
        <f>IF(G76&gt;$R$79,,UPPER(VLOOKUP(G76,'1D ELO (4)'!$A$7:$L$23,8)))</f>
        <v>0</v>
      </c>
      <c r="I77" s="328"/>
      <c r="J77" s="329"/>
      <c r="K77" s="217"/>
      <c r="L77" s="223"/>
      <c r="M77" s="217"/>
      <c r="N77" s="224"/>
      <c r="O77" s="225" t="s">
        <v>92</v>
      </c>
      <c r="P77" s="226"/>
      <c r="Q77" s="226"/>
      <c r="R77" s="227"/>
    </row>
    <row r="78" spans="1:19" s="18" customFormat="1" ht="9" customHeight="1" x14ac:dyDescent="0.25">
      <c r="A78" s="362"/>
      <c r="B78" s="24"/>
      <c r="C78" s="372"/>
      <c r="D78" s="220">
        <v>4</v>
      </c>
      <c r="E78" s="220"/>
      <c r="F78" s="91">
        <f>IF(D78&gt;$R$79,,UPPER(VLOOKUP(D78,'1D ELO (4)'!$A$7:$L$23,2)))</f>
        <v>0</v>
      </c>
      <c r="G78" s="350">
        <v>8</v>
      </c>
      <c r="H78" s="91">
        <f>IF(G78&gt;$R$79,,UPPER(VLOOKUP(G78,'1D ELO (4)'!$A$7:$L$23,2)))</f>
        <v>0</v>
      </c>
      <c r="I78" s="328"/>
      <c r="J78" s="329" t="s">
        <v>10</v>
      </c>
      <c r="K78" s="217"/>
      <c r="L78" s="223"/>
      <c r="M78" s="217"/>
      <c r="N78" s="224"/>
      <c r="O78" s="217"/>
      <c r="P78" s="223"/>
      <c r="Q78" s="217"/>
      <c r="R78" s="224"/>
    </row>
    <row r="79" spans="1:19" s="18" customFormat="1" ht="9" customHeight="1" x14ac:dyDescent="0.25">
      <c r="A79" s="363"/>
      <c r="B79" s="360"/>
      <c r="C79" s="373"/>
      <c r="D79" s="236"/>
      <c r="E79" s="236"/>
      <c r="F79" s="91">
        <f>IF(D78&gt;$R$79,,UPPER(VLOOKUP(D78,'1D ELO (4)'!$A$7:$L$23,8)))</f>
        <v>0</v>
      </c>
      <c r="G79" s="351"/>
      <c r="H79" s="237">
        <f>IF(G78&gt;$R$79,,UPPER(VLOOKUP(G78,'1D ELO (4)'!$A$7:$L$23,8)))</f>
        <v>0</v>
      </c>
      <c r="I79" s="331"/>
      <c r="J79" s="332"/>
      <c r="K79" s="230"/>
      <c r="L79" s="229"/>
      <c r="M79" s="230"/>
      <c r="N79" s="231"/>
      <c r="O79" s="230" t="str">
        <f>R4</f>
        <v>Kovács Zoltán</v>
      </c>
      <c r="P79" s="229"/>
      <c r="Q79" s="230"/>
      <c r="R79" s="352">
        <f>'1D ELO (4)'!$P$5</f>
        <v>0</v>
      </c>
    </row>
    <row r="80" spans="1:19" s="19" customFormat="1" ht="9.6" x14ac:dyDescent="0.25">
      <c r="A80" s="299"/>
      <c r="B80" s="56" t="s">
        <v>4</v>
      </c>
      <c r="C80" s="56" t="s">
        <v>152</v>
      </c>
      <c r="D80" s="56" t="s">
        <v>120</v>
      </c>
      <c r="E80" s="56" t="s">
        <v>162</v>
      </c>
      <c r="F80" s="66" t="s">
        <v>85</v>
      </c>
      <c r="G80" s="66" t="s">
        <v>86</v>
      </c>
      <c r="H80" s="66"/>
      <c r="I80" s="66" t="s">
        <v>90</v>
      </c>
      <c r="J80" s="66"/>
      <c r="K80" s="56" t="s">
        <v>102</v>
      </c>
      <c r="L80" s="300"/>
      <c r="M80" s="56" t="s">
        <v>116</v>
      </c>
      <c r="N80" s="300"/>
      <c r="O80" s="56" t="s">
        <v>151</v>
      </c>
      <c r="P80" s="300"/>
      <c r="Q80" s="56" t="s">
        <v>150</v>
      </c>
      <c r="R80" s="301"/>
    </row>
    <row r="81" spans="1:21" s="19" customFormat="1" ht="3.75" customHeight="1" thickBot="1" x14ac:dyDescent="0.3">
      <c r="A81" s="302"/>
      <c r="B81" s="98"/>
      <c r="C81" s="98"/>
      <c r="D81" s="98"/>
      <c r="E81" s="98"/>
      <c r="F81" s="22"/>
      <c r="G81" s="22"/>
      <c r="H81" s="2"/>
      <c r="I81" s="22"/>
      <c r="J81" s="119"/>
      <c r="K81" s="98"/>
      <c r="L81" s="119"/>
      <c r="M81" s="98"/>
      <c r="N81" s="119"/>
      <c r="O81" s="98"/>
      <c r="P81" s="119"/>
      <c r="Q81" s="98"/>
      <c r="R81" s="139"/>
    </row>
    <row r="82" spans="1:21" s="38" customFormat="1" ht="10.5" customHeight="1" x14ac:dyDescent="0.25">
      <c r="A82" s="303">
        <v>17</v>
      </c>
      <c r="B82" s="384" t="str">
        <f>IF($D82="","",VLOOKUP($D82,'1D ELO (4)'!$A$7:$P$39,14))</f>
        <v/>
      </c>
      <c r="C82" s="384" t="str">
        <f>IF($D82="","",VLOOKUP($D82,'1D ELO (4)'!$A$7:$P$39,15))</f>
        <v/>
      </c>
      <c r="D82" s="155"/>
      <c r="E82" s="617" t="str">
        <f>UPPER(IF($D82="","",VLOOKUP($D82,'1D ELO (4)'!$A$7:$P$39,5)))</f>
        <v/>
      </c>
      <c r="F82" s="618" t="str">
        <f>UPPER(IF($D82="","",VLOOKUP($D82,'1D ELO (4)'!$A$7:$P$39,2)))</f>
        <v/>
      </c>
      <c r="G82" s="618" t="str">
        <f>IF($D82="","",VLOOKUP($D82,'1D ELO (4)'!$A$7:$P$39,3))</f>
        <v/>
      </c>
      <c r="H82" s="619"/>
      <c r="I82" s="618" t="str">
        <f>IF($D82="","",VLOOKUP($D82,'1D ELO (4)'!$A$7:$P$39,4))</f>
        <v/>
      </c>
      <c r="J82" s="305"/>
      <c r="K82" s="159"/>
      <c r="L82" s="161"/>
      <c r="M82" s="159"/>
      <c r="N82" s="161"/>
      <c r="O82" s="159"/>
      <c r="P82" s="161"/>
      <c r="Q82" s="159"/>
      <c r="R82" s="276" t="s">
        <v>154</v>
      </c>
      <c r="S82" s="165"/>
      <c r="U82" s="166">
        <f>Birók!P60</f>
        <v>0</v>
      </c>
    </row>
    <row r="83" spans="1:21" s="38" customFormat="1" ht="9.6" customHeight="1" x14ac:dyDescent="0.25">
      <c r="A83" s="277"/>
      <c r="B83" s="306"/>
      <c r="C83" s="306"/>
      <c r="D83" s="306"/>
      <c r="E83" s="617" t="str">
        <f>UPPER(IF($D82="","",VLOOKUP($D82,'1D ELO (4)'!$A$7:$P$33,11)))</f>
        <v/>
      </c>
      <c r="F83" s="618" t="str">
        <f>UPPER(IF($D82="","",VLOOKUP($D82,'1D ELO (4)'!$A$7:$P$33,8)))</f>
        <v/>
      </c>
      <c r="G83" s="618" t="str">
        <f>IF($D82="","",VLOOKUP($D82,'1D ELO (4)'!$A$7:$P$33,9))</f>
        <v/>
      </c>
      <c r="H83" s="619"/>
      <c r="I83" s="618" t="str">
        <f>IF($D82="","",VLOOKUP($D82,'1D ELO (4)'!$A$7:$P$33,10))</f>
        <v/>
      </c>
      <c r="J83" s="307"/>
      <c r="K83" s="152" t="str">
        <f>IF(J83="a",F82,IF(J83="b",F84,""))</f>
        <v/>
      </c>
      <c r="L83" s="161"/>
      <c r="M83" s="159"/>
      <c r="N83" s="161"/>
      <c r="O83" s="159"/>
      <c r="P83" s="161"/>
      <c r="Q83" s="159"/>
      <c r="R83" s="162"/>
      <c r="S83" s="165"/>
      <c r="U83" s="174">
        <f>Birók!P61</f>
        <v>0</v>
      </c>
    </row>
    <row r="84" spans="1:21" s="38" customFormat="1" ht="9.6" customHeight="1" x14ac:dyDescent="0.25">
      <c r="A84" s="277"/>
      <c r="B84" s="168"/>
      <c r="C84" s="168"/>
      <c r="D84" s="168"/>
      <c r="E84" s="415"/>
      <c r="F84" s="154"/>
      <c r="G84" s="154"/>
      <c r="H84" s="2"/>
      <c r="I84" s="154"/>
      <c r="J84" s="308"/>
      <c r="K84" s="309" t="str">
        <f>UPPER(IF(OR(J85="a",J85="as"),F82,IF(OR(J85="b",J85="bs"),F86,)))</f>
        <v/>
      </c>
      <c r="L84" s="310"/>
      <c r="M84" s="159"/>
      <c r="N84" s="161"/>
      <c r="O84" s="159"/>
      <c r="P84" s="161"/>
      <c r="Q84" s="159"/>
      <c r="R84" s="162"/>
      <c r="S84" s="165"/>
      <c r="U84" s="174">
        <f>Birók!P62</f>
        <v>0</v>
      </c>
    </row>
    <row r="85" spans="1:21" s="38" customFormat="1" ht="9.6" customHeight="1" x14ac:dyDescent="0.25">
      <c r="A85" s="277"/>
      <c r="B85" s="168"/>
      <c r="C85" s="168"/>
      <c r="D85" s="168"/>
      <c r="E85" s="467"/>
      <c r="F85" s="464"/>
      <c r="G85" s="464"/>
      <c r="H85" s="465"/>
      <c r="I85" s="453" t="s">
        <v>0</v>
      </c>
      <c r="J85" s="180"/>
      <c r="K85" s="311" t="str">
        <f>UPPER(IF(OR(J85="a",J85="as"),F83,IF(OR(J85="b",J85="bs"),F87,)))</f>
        <v/>
      </c>
      <c r="L85" s="312"/>
      <c r="M85" s="159"/>
      <c r="N85" s="161"/>
      <c r="O85" s="159"/>
      <c r="P85" s="161"/>
      <c r="Q85" s="159"/>
      <c r="R85" s="162"/>
      <c r="S85" s="165"/>
      <c r="U85" s="174">
        <f>Birók!P63</f>
        <v>0</v>
      </c>
    </row>
    <row r="86" spans="1:21" s="38" customFormat="1" ht="9.6" customHeight="1" x14ac:dyDescent="0.25">
      <c r="A86" s="277">
        <v>18</v>
      </c>
      <c r="B86" s="384" t="str">
        <f>IF($D86="","",VLOOKUP($D86,'1D ELO (4)'!$A$7:$P$39,14))</f>
        <v/>
      </c>
      <c r="C86" s="384" t="str">
        <f>IF($D86="","",VLOOKUP($D86,'1D ELO (4)'!$A$7:$P$39,15))</f>
        <v/>
      </c>
      <c r="D86" s="155"/>
      <c r="E86" s="461" t="str">
        <f>UPPER(IF($D86="","",VLOOKUP($D86,'1D ELO (4)'!$A$7:$P$39,5)))</f>
        <v/>
      </c>
      <c r="F86" s="450" t="str">
        <f>UPPER(IF($D86="","",VLOOKUP($D86,'1D ELO (4)'!$A$7:$P$39,2)))</f>
        <v/>
      </c>
      <c r="G86" s="450" t="str">
        <f>IF($D86="","",VLOOKUP($D86,'1D ELO (4)'!$A$7:$P$39,3))</f>
        <v/>
      </c>
      <c r="H86" s="462"/>
      <c r="I86" s="450" t="str">
        <f>IF($D86="","",VLOOKUP($D86,'1D ELO (4)'!$A$7:$P$39,4))</f>
        <v/>
      </c>
      <c r="J86" s="313"/>
      <c r="K86" s="159"/>
      <c r="L86" s="314"/>
      <c r="M86" s="197"/>
      <c r="N86" s="310"/>
      <c r="O86" s="159"/>
      <c r="P86" s="161"/>
      <c r="Q86" s="159"/>
      <c r="R86" s="162"/>
      <c r="S86" s="165"/>
      <c r="U86" s="174">
        <f>Birók!P64</f>
        <v>0</v>
      </c>
    </row>
    <row r="87" spans="1:21" s="38" customFormat="1" ht="9.6" customHeight="1" x14ac:dyDescent="0.25">
      <c r="A87" s="277"/>
      <c r="B87" s="306"/>
      <c r="C87" s="306"/>
      <c r="D87" s="306"/>
      <c r="E87" s="461" t="str">
        <f>UPPER(IF($D86="","",VLOOKUP($D86,'1D ELO (4)'!$A$7:$P$33,11)))</f>
        <v/>
      </c>
      <c r="F87" s="450" t="str">
        <f>UPPER(IF($D86="","",VLOOKUP($D86,'1D ELO (4)'!$A$7:$P$33,8)))</f>
        <v/>
      </c>
      <c r="G87" s="450" t="str">
        <f>IF($D86="","",VLOOKUP($D86,'1D ELO (4)'!$A$7:$P$33,9))</f>
        <v/>
      </c>
      <c r="H87" s="462"/>
      <c r="I87" s="450" t="str">
        <f>IF($D86="","",VLOOKUP($D86,'1D ELO (4)'!$A$7:$P$33,10))</f>
        <v/>
      </c>
      <c r="J87" s="307"/>
      <c r="K87" s="159"/>
      <c r="L87" s="314"/>
      <c r="M87" s="281"/>
      <c r="N87" s="315"/>
      <c r="O87" s="159"/>
      <c r="P87" s="161"/>
      <c r="Q87" s="159"/>
      <c r="R87" s="162"/>
      <c r="S87" s="165"/>
      <c r="U87" s="174">
        <f>Birók!P65</f>
        <v>0</v>
      </c>
    </row>
    <row r="88" spans="1:21" s="38" customFormat="1" ht="9.6" customHeight="1" x14ac:dyDescent="0.25">
      <c r="A88" s="277"/>
      <c r="B88" s="168"/>
      <c r="C88" s="168"/>
      <c r="D88" s="178"/>
      <c r="E88" s="468"/>
      <c r="F88" s="464"/>
      <c r="G88" s="464"/>
      <c r="H88" s="465"/>
      <c r="I88" s="464"/>
      <c r="J88" s="316"/>
      <c r="K88" s="159"/>
      <c r="L88" s="308"/>
      <c r="M88" s="309" t="str">
        <f>UPPER(IF(OR(L89="a",L89="as"),K84,IF(OR(L89="b",L89="bs"),K92,)))</f>
        <v/>
      </c>
      <c r="N88" s="161"/>
      <c r="O88" s="159"/>
      <c r="P88" s="161"/>
      <c r="Q88" s="159"/>
      <c r="R88" s="162"/>
      <c r="S88" s="165"/>
      <c r="U88" s="174">
        <f>Birók!P66</f>
        <v>0</v>
      </c>
    </row>
    <row r="89" spans="1:21" s="38" customFormat="1" ht="9.6" customHeight="1" x14ac:dyDescent="0.25">
      <c r="A89" s="277"/>
      <c r="B89" s="168"/>
      <c r="C89" s="168"/>
      <c r="D89" s="178"/>
      <c r="E89" s="468"/>
      <c r="F89" s="464"/>
      <c r="G89" s="464"/>
      <c r="H89" s="465"/>
      <c r="I89" s="464"/>
      <c r="J89" s="316"/>
      <c r="K89" s="171" t="s">
        <v>0</v>
      </c>
      <c r="L89" s="180"/>
      <c r="M89" s="311" t="str">
        <f>UPPER(IF(OR(L89="a",L89="as"),K85,IF(OR(L89="b",L89="bs"),K93,)))</f>
        <v/>
      </c>
      <c r="N89" s="312"/>
      <c r="O89" s="159"/>
      <c r="P89" s="161"/>
      <c r="Q89" s="159"/>
      <c r="R89" s="162"/>
      <c r="S89" s="165"/>
      <c r="U89" s="174">
        <f>Birók!P67</f>
        <v>0</v>
      </c>
    </row>
    <row r="90" spans="1:21" s="38" customFormat="1" ht="9.6" customHeight="1" x14ac:dyDescent="0.25">
      <c r="A90" s="317">
        <v>19</v>
      </c>
      <c r="B90" s="384" t="str">
        <f>IF($D90="","",VLOOKUP($D90,'1D ELO (4)'!$A$7:$P$39,14))</f>
        <v/>
      </c>
      <c r="C90" s="384" t="str">
        <f>IF($D90="","",VLOOKUP($D90,'1D ELO (4)'!$A$7:$P$39,15))</f>
        <v/>
      </c>
      <c r="D90" s="155"/>
      <c r="E90" s="461" t="str">
        <f>UPPER(IF($D90="","",VLOOKUP($D90,'1D ELO (4)'!$A$7:$P$39,5)))</f>
        <v/>
      </c>
      <c r="F90" s="450" t="str">
        <f>UPPER(IF($D90="","",VLOOKUP($D90,'1D ELO (4)'!$A$7:$P$39,2)))</f>
        <v/>
      </c>
      <c r="G90" s="450" t="str">
        <f>IF($D90="","",VLOOKUP($D90,'1D ELO (4)'!$A$7:$P$39,3))</f>
        <v/>
      </c>
      <c r="H90" s="462"/>
      <c r="I90" s="450" t="str">
        <f>IF($D90="","",VLOOKUP($D90,'1D ELO (4)'!$A$7:$P$39,4))</f>
        <v/>
      </c>
      <c r="J90" s="305"/>
      <c r="K90" s="159"/>
      <c r="L90" s="314"/>
      <c r="M90" s="159"/>
      <c r="N90" s="314"/>
      <c r="O90" s="197"/>
      <c r="P90" s="161"/>
      <c r="Q90" s="159"/>
      <c r="R90" s="162"/>
      <c r="S90" s="165"/>
      <c r="U90" s="174">
        <f>Birók!P68</f>
        <v>0</v>
      </c>
    </row>
    <row r="91" spans="1:21" s="38" customFormat="1" ht="9.6" customHeight="1" thickBot="1" x14ac:dyDescent="0.3">
      <c r="A91" s="277"/>
      <c r="B91" s="306"/>
      <c r="C91" s="306"/>
      <c r="D91" s="306"/>
      <c r="E91" s="461" t="str">
        <f>UPPER(IF($D90="","",VLOOKUP($D90,'1D ELO (4)'!$A$7:$P$33,11)))</f>
        <v/>
      </c>
      <c r="F91" s="450" t="str">
        <f>UPPER(IF($D90="","",VLOOKUP($D90,'1D ELO (4)'!$A$7:$P$33,8)))</f>
        <v/>
      </c>
      <c r="G91" s="450" t="str">
        <f>IF($D90="","",VLOOKUP($D90,'1D ELO (4)'!$A$7:$P$33,9))</f>
        <v/>
      </c>
      <c r="H91" s="462"/>
      <c r="I91" s="450" t="str">
        <f>IF($D90="","",VLOOKUP($D90,'1D ELO (4)'!$A$7:$P$33,10))</f>
        <v/>
      </c>
      <c r="J91" s="307"/>
      <c r="K91" s="152" t="str">
        <f>IF(J91="a",F90,IF(J91="b",F92,""))</f>
        <v/>
      </c>
      <c r="L91" s="314"/>
      <c r="M91" s="159"/>
      <c r="N91" s="314"/>
      <c r="O91" s="159"/>
      <c r="P91" s="161"/>
      <c r="Q91" s="159"/>
      <c r="R91" s="162"/>
      <c r="S91" s="165"/>
      <c r="U91" s="189">
        <f>Birók!P69</f>
        <v>0</v>
      </c>
    </row>
    <row r="92" spans="1:21" s="38" customFormat="1" ht="9.6" customHeight="1" x14ac:dyDescent="0.25">
      <c r="A92" s="277"/>
      <c r="B92" s="168"/>
      <c r="C92" s="168"/>
      <c r="D92" s="178"/>
      <c r="E92" s="468"/>
      <c r="F92" s="464"/>
      <c r="G92" s="464"/>
      <c r="H92" s="465"/>
      <c r="I92" s="464"/>
      <c r="J92" s="308"/>
      <c r="K92" s="309" t="str">
        <f>UPPER(IF(OR(J93="a",J93="as"),F90,IF(OR(J93="b",J93="bs"),F94,)))</f>
        <v/>
      </c>
      <c r="L92" s="318"/>
      <c r="M92" s="159"/>
      <c r="N92" s="314"/>
      <c r="O92" s="159"/>
      <c r="P92" s="161"/>
      <c r="Q92" s="159"/>
      <c r="R92" s="162"/>
      <c r="S92" s="165"/>
    </row>
    <row r="93" spans="1:21" s="38" customFormat="1" ht="9.6" customHeight="1" x14ac:dyDescent="0.25">
      <c r="A93" s="277"/>
      <c r="B93" s="168"/>
      <c r="C93" s="168"/>
      <c r="D93" s="178"/>
      <c r="E93" s="468"/>
      <c r="F93" s="464"/>
      <c r="G93" s="464"/>
      <c r="H93" s="465"/>
      <c r="I93" s="453" t="s">
        <v>0</v>
      </c>
      <c r="J93" s="180"/>
      <c r="K93" s="311" t="str">
        <f>UPPER(IF(OR(J93="a",J93="as"),F91,IF(OR(J93="b",J93="bs"),F95,)))</f>
        <v/>
      </c>
      <c r="L93" s="307"/>
      <c r="M93" s="159"/>
      <c r="N93" s="314"/>
      <c r="O93" s="159"/>
      <c r="P93" s="161"/>
      <c r="Q93" s="159"/>
      <c r="R93" s="162"/>
      <c r="S93" s="165"/>
    </row>
    <row r="94" spans="1:21" s="38" customFormat="1" ht="9.6" customHeight="1" x14ac:dyDescent="0.25">
      <c r="A94" s="277">
        <v>20</v>
      </c>
      <c r="B94" s="384" t="str">
        <f>IF($D94="","",VLOOKUP($D94,'1D ELO (4)'!$A$7:$P$39,14))</f>
        <v/>
      </c>
      <c r="C94" s="384" t="str">
        <f>IF($D94="","",VLOOKUP($D94,'1D ELO (4)'!$A$7:$P$39,15))</f>
        <v/>
      </c>
      <c r="D94" s="155"/>
      <c r="E94" s="461" t="str">
        <f>UPPER(IF($D94="","",VLOOKUP($D94,'1D ELO (4)'!$A$7:$P$39,5)))</f>
        <v/>
      </c>
      <c r="F94" s="450" t="str">
        <f>UPPER(IF($D94="","",VLOOKUP($D94,'1D ELO (4)'!$A$7:$P$39,2)))</f>
        <v/>
      </c>
      <c r="G94" s="450" t="str">
        <f>IF($D94="","",VLOOKUP($D94,'1D ELO (4)'!$A$7:$P$39,3))</f>
        <v/>
      </c>
      <c r="H94" s="462"/>
      <c r="I94" s="450" t="str">
        <f>IF($D94="","",VLOOKUP($D94,'1D ELO (4)'!$A$7:$P$39,4))</f>
        <v/>
      </c>
      <c r="J94" s="313"/>
      <c r="K94" s="159"/>
      <c r="L94" s="161"/>
      <c r="M94" s="197"/>
      <c r="N94" s="318"/>
      <c r="O94" s="159"/>
      <c r="P94" s="161"/>
      <c r="Q94" s="159"/>
      <c r="R94" s="162"/>
      <c r="S94" s="165"/>
    </row>
    <row r="95" spans="1:21" s="38" customFormat="1" ht="9.6" customHeight="1" x14ac:dyDescent="0.25">
      <c r="A95" s="277"/>
      <c r="B95" s="306"/>
      <c r="C95" s="306"/>
      <c r="D95" s="306"/>
      <c r="E95" s="461" t="str">
        <f>UPPER(IF($D94="","",VLOOKUP($D94,'1D ELO (4)'!$A$7:$P$33,11)))</f>
        <v/>
      </c>
      <c r="F95" s="450" t="str">
        <f>UPPER(IF($D94="","",VLOOKUP($D94,'1D ELO (4)'!$A$7:$P$33,8)))</f>
        <v/>
      </c>
      <c r="G95" s="450" t="str">
        <f>IF($D94="","",VLOOKUP($D94,'1D ELO (4)'!$A$7:$P$33,9))</f>
        <v/>
      </c>
      <c r="H95" s="462"/>
      <c r="I95" s="450" t="str">
        <f>IF($D94="","",VLOOKUP($D94,'1D ELO (4)'!$A$7:$P$33,10))</f>
        <v/>
      </c>
      <c r="J95" s="307"/>
      <c r="K95" s="159"/>
      <c r="L95" s="161"/>
      <c r="M95" s="281"/>
      <c r="N95" s="319"/>
      <c r="O95" s="159"/>
      <c r="P95" s="161"/>
      <c r="Q95" s="159"/>
      <c r="R95" s="162"/>
      <c r="S95" s="165"/>
    </row>
    <row r="96" spans="1:21" s="38" customFormat="1" ht="9.6" customHeight="1" x14ac:dyDescent="0.25">
      <c r="A96" s="277"/>
      <c r="B96" s="168"/>
      <c r="C96" s="168"/>
      <c r="D96" s="168"/>
      <c r="E96" s="467"/>
      <c r="F96" s="464"/>
      <c r="G96" s="464"/>
      <c r="H96" s="465"/>
      <c r="I96" s="464"/>
      <c r="J96" s="316"/>
      <c r="K96" s="159"/>
      <c r="L96" s="161"/>
      <c r="M96" s="159"/>
      <c r="N96" s="308"/>
      <c r="O96" s="309" t="str">
        <f>UPPER(IF(OR(N97="a",N97="as"),M88,IF(OR(N97="b",N97="bs"),M104,)))</f>
        <v/>
      </c>
      <c r="P96" s="161"/>
      <c r="Q96" s="159"/>
      <c r="R96" s="162"/>
      <c r="S96" s="165"/>
    </row>
    <row r="97" spans="1:19" s="38" customFormat="1" ht="9.6" customHeight="1" x14ac:dyDescent="0.25">
      <c r="A97" s="277"/>
      <c r="B97" s="168"/>
      <c r="C97" s="168"/>
      <c r="D97" s="168"/>
      <c r="E97" s="467"/>
      <c r="F97" s="464"/>
      <c r="G97" s="464"/>
      <c r="H97" s="465"/>
      <c r="I97" s="464"/>
      <c r="J97" s="316"/>
      <c r="K97" s="159"/>
      <c r="L97" s="161"/>
      <c r="M97" s="171" t="s">
        <v>0</v>
      </c>
      <c r="N97" s="180"/>
      <c r="O97" s="311" t="str">
        <f>UPPER(IF(OR(N97="a",N97="as"),M89,IF(OR(N97="b",N97="bs"),M105,)))</f>
        <v/>
      </c>
      <c r="P97" s="312"/>
      <c r="Q97" s="159"/>
      <c r="R97" s="162"/>
      <c r="S97" s="165"/>
    </row>
    <row r="98" spans="1:19" s="38" customFormat="1" ht="9.6" customHeight="1" x14ac:dyDescent="0.25">
      <c r="A98" s="277">
        <v>21</v>
      </c>
      <c r="B98" s="384" t="str">
        <f>IF($D98="","",VLOOKUP($D98,'1D ELO (4)'!$A$7:$P$39,14))</f>
        <v/>
      </c>
      <c r="C98" s="384" t="str">
        <f>IF($D98="","",VLOOKUP($D98,'1D ELO (4)'!$A$7:$P$39,15))</f>
        <v/>
      </c>
      <c r="D98" s="155"/>
      <c r="E98" s="461" t="str">
        <f>UPPER(IF($D98="","",VLOOKUP($D98,'1D ELO (4)'!$A$7:$P$39,5)))</f>
        <v/>
      </c>
      <c r="F98" s="450" t="str">
        <f>UPPER(IF($D98="","",VLOOKUP($D98,'1D ELO (4)'!$A$7:$P$39,2)))</f>
        <v/>
      </c>
      <c r="G98" s="450" t="str">
        <f>IF($D98="","",VLOOKUP($D98,'1D ELO (4)'!$A$7:$P$39,3))</f>
        <v/>
      </c>
      <c r="H98" s="462"/>
      <c r="I98" s="450" t="str">
        <f>IF($D98="","",VLOOKUP($D98,'1D ELO (4)'!$A$7:$P$39,4))</f>
        <v/>
      </c>
      <c r="J98" s="305"/>
      <c r="K98" s="159"/>
      <c r="L98" s="161"/>
      <c r="M98" s="159"/>
      <c r="N98" s="314"/>
      <c r="O98" s="159"/>
      <c r="P98" s="314"/>
      <c r="Q98" s="159"/>
      <c r="R98" s="162"/>
      <c r="S98" s="165"/>
    </row>
    <row r="99" spans="1:19" s="38" customFormat="1" ht="9.6" customHeight="1" x14ac:dyDescent="0.25">
      <c r="A99" s="277"/>
      <c r="B99" s="306"/>
      <c r="C99" s="306"/>
      <c r="D99" s="306"/>
      <c r="E99" s="461" t="str">
        <f>UPPER(IF($D98="","",VLOOKUP($D98,'1D ELO (4)'!$A$7:$P$33,11)))</f>
        <v/>
      </c>
      <c r="F99" s="450" t="str">
        <f>UPPER(IF($D98="","",VLOOKUP($D98,'1D ELO (4)'!$A$7:$P$33,8)))</f>
        <v/>
      </c>
      <c r="G99" s="450" t="str">
        <f>IF($D98="","",VLOOKUP($D98,'1D ELO (4)'!$A$7:$P$33,9))</f>
        <v/>
      </c>
      <c r="H99" s="462"/>
      <c r="I99" s="450" t="str">
        <f>IF($D98="","",VLOOKUP($D98,'1D ELO (4)'!$A$7:$P$33,10))</f>
        <v/>
      </c>
      <c r="J99" s="307"/>
      <c r="K99" s="152" t="str">
        <f>IF(J99="a",F98,IF(J99="b",F100,""))</f>
        <v/>
      </c>
      <c r="L99" s="161"/>
      <c r="M99" s="159"/>
      <c r="N99" s="314"/>
      <c r="O99" s="159"/>
      <c r="P99" s="314"/>
      <c r="Q99" s="159"/>
      <c r="R99" s="162"/>
      <c r="S99" s="165"/>
    </row>
    <row r="100" spans="1:19" s="38" customFormat="1" ht="9.6" customHeight="1" x14ac:dyDescent="0.25">
      <c r="A100" s="277"/>
      <c r="B100" s="168"/>
      <c r="C100" s="168"/>
      <c r="D100" s="168"/>
      <c r="E100" s="467"/>
      <c r="F100" s="464"/>
      <c r="G100" s="464"/>
      <c r="H100" s="465"/>
      <c r="I100" s="464"/>
      <c r="J100" s="308"/>
      <c r="K100" s="309" t="str">
        <f>UPPER(IF(OR(J101="a",J101="as"),F98,IF(OR(J101="b",J101="bs"),F102,)))</f>
        <v/>
      </c>
      <c r="L100" s="310"/>
      <c r="M100" s="159"/>
      <c r="N100" s="314"/>
      <c r="O100" s="159"/>
      <c r="P100" s="314"/>
      <c r="Q100" s="159"/>
      <c r="R100" s="162"/>
      <c r="S100" s="165"/>
    </row>
    <row r="101" spans="1:19" s="38" customFormat="1" ht="9.6" customHeight="1" x14ac:dyDescent="0.25">
      <c r="A101" s="277"/>
      <c r="B101" s="168"/>
      <c r="C101" s="168"/>
      <c r="D101" s="168"/>
      <c r="E101" s="467"/>
      <c r="F101" s="464"/>
      <c r="G101" s="464"/>
      <c r="H101" s="465"/>
      <c r="I101" s="453" t="s">
        <v>0</v>
      </c>
      <c r="J101" s="180"/>
      <c r="K101" s="311" t="str">
        <f>UPPER(IF(OR(J101="a",J101="as"),F99,IF(OR(J101="b",J101="bs"),F103,)))</f>
        <v/>
      </c>
      <c r="L101" s="312"/>
      <c r="M101" s="159"/>
      <c r="N101" s="314"/>
      <c r="O101" s="159"/>
      <c r="P101" s="314"/>
      <c r="Q101" s="159"/>
      <c r="R101" s="162"/>
      <c r="S101" s="165"/>
    </row>
    <row r="102" spans="1:19" s="38" customFormat="1" ht="9.6" customHeight="1" x14ac:dyDescent="0.25">
      <c r="A102" s="277">
        <v>22</v>
      </c>
      <c r="B102" s="384" t="str">
        <f>IF($D102="","",VLOOKUP($D102,'1D ELO (4)'!$A$7:$P$39,14))</f>
        <v/>
      </c>
      <c r="C102" s="384" t="str">
        <f>IF($D102="","",VLOOKUP($D102,'1D ELO (4)'!$A$7:$P$39,15))</f>
        <v/>
      </c>
      <c r="D102" s="155"/>
      <c r="E102" s="461" t="str">
        <f>UPPER(IF($D102="","",VLOOKUP($D102,'1D ELO (4)'!$A$7:$P$39,5)))</f>
        <v/>
      </c>
      <c r="F102" s="450" t="str">
        <f>UPPER(IF($D102="","",VLOOKUP($D102,'1D ELO (4)'!$A$7:$P$39,2)))</f>
        <v/>
      </c>
      <c r="G102" s="450" t="str">
        <f>IF($D102="","",VLOOKUP($D102,'1D ELO (4)'!$A$7:$P$39,3))</f>
        <v/>
      </c>
      <c r="H102" s="462"/>
      <c r="I102" s="450" t="str">
        <f>IF($D102="","",VLOOKUP($D102,'1D ELO (4)'!$A$7:$P$39,4))</f>
        <v/>
      </c>
      <c r="J102" s="313"/>
      <c r="K102" s="159"/>
      <c r="L102" s="314"/>
      <c r="M102" s="197"/>
      <c r="N102" s="318"/>
      <c r="O102" s="159"/>
      <c r="P102" s="314"/>
      <c r="Q102" s="159"/>
      <c r="R102" s="162"/>
      <c r="S102" s="165"/>
    </row>
    <row r="103" spans="1:19" s="38" customFormat="1" ht="9.6" customHeight="1" x14ac:dyDescent="0.25">
      <c r="A103" s="277"/>
      <c r="B103" s="306"/>
      <c r="C103" s="306"/>
      <c r="D103" s="306"/>
      <c r="E103" s="461" t="str">
        <f>UPPER(IF($D102="","",VLOOKUP($D102,'1D ELO (4)'!$A$7:$P$33,11)))</f>
        <v/>
      </c>
      <c r="F103" s="450" t="str">
        <f>UPPER(IF($D102="","",VLOOKUP($D102,'1D ELO (4)'!$A$7:$P$33,8)))</f>
        <v/>
      </c>
      <c r="G103" s="450" t="str">
        <f>IF($D102="","",VLOOKUP($D102,'1D ELO (4)'!$A$7:$P$33,9))</f>
        <v/>
      </c>
      <c r="H103" s="462"/>
      <c r="I103" s="450" t="str">
        <f>IF($D102="","",VLOOKUP($D102,'1D ELO (4)'!$A$7:$P$33,10))</f>
        <v/>
      </c>
      <c r="J103" s="307"/>
      <c r="K103" s="159"/>
      <c r="L103" s="314"/>
      <c r="M103" s="281"/>
      <c r="N103" s="319"/>
      <c r="O103" s="159"/>
      <c r="P103" s="314"/>
      <c r="Q103" s="159"/>
      <c r="R103" s="162"/>
      <c r="S103" s="165"/>
    </row>
    <row r="104" spans="1:19" s="38" customFormat="1" ht="9.6" customHeight="1" x14ac:dyDescent="0.25">
      <c r="A104" s="277"/>
      <c r="B104" s="168"/>
      <c r="C104" s="168"/>
      <c r="D104" s="178"/>
      <c r="E104" s="468"/>
      <c r="F104" s="464"/>
      <c r="G104" s="464"/>
      <c r="H104" s="465"/>
      <c r="I104" s="464"/>
      <c r="J104" s="316"/>
      <c r="K104" s="159"/>
      <c r="L104" s="308"/>
      <c r="M104" s="309" t="str">
        <f>UPPER(IF(OR(L105="a",L105="as"),K100,IF(OR(L105="b",L105="bs"),K108,)))</f>
        <v/>
      </c>
      <c r="N104" s="314"/>
      <c r="O104" s="159"/>
      <c r="P104" s="314"/>
      <c r="Q104" s="159"/>
      <c r="R104" s="162"/>
      <c r="S104" s="165"/>
    </row>
    <row r="105" spans="1:19" s="38" customFormat="1" ht="9.6" customHeight="1" x14ac:dyDescent="0.25">
      <c r="A105" s="277"/>
      <c r="B105" s="168"/>
      <c r="C105" s="168"/>
      <c r="D105" s="178"/>
      <c r="E105" s="468"/>
      <c r="F105" s="464"/>
      <c r="G105" s="464"/>
      <c r="H105" s="465"/>
      <c r="I105" s="464"/>
      <c r="J105" s="316"/>
      <c r="K105" s="171" t="s">
        <v>0</v>
      </c>
      <c r="L105" s="180"/>
      <c r="M105" s="311" t="str">
        <f>UPPER(IF(OR(L105="a",L105="as"),K101,IF(OR(L105="b",L105="bs"),K109,)))</f>
        <v/>
      </c>
      <c r="N105" s="307"/>
      <c r="O105" s="159"/>
      <c r="P105" s="314"/>
      <c r="Q105" s="159"/>
      <c r="R105" s="162"/>
      <c r="S105" s="165"/>
    </row>
    <row r="106" spans="1:19" s="38" customFormat="1" ht="9.6" customHeight="1" x14ac:dyDescent="0.25">
      <c r="A106" s="317">
        <v>23</v>
      </c>
      <c r="B106" s="384" t="str">
        <f>IF($D106="","",VLOOKUP($D106,'1D ELO (4)'!$A$7:$P$39,14))</f>
        <v/>
      </c>
      <c r="C106" s="384" t="str">
        <f>IF($D106="","",VLOOKUP($D106,'1D ELO (4)'!$A$7:$P$39,15))</f>
        <v/>
      </c>
      <c r="D106" s="155"/>
      <c r="E106" s="461" t="str">
        <f>UPPER(IF($D106="","",VLOOKUP($D106,'1D ELO (4)'!$A$7:$P$39,5)))</f>
        <v/>
      </c>
      <c r="F106" s="450" t="str">
        <f>UPPER(IF($D106="","",VLOOKUP($D106,'1D ELO (4)'!$A$7:$P$39,2)))</f>
        <v/>
      </c>
      <c r="G106" s="450" t="str">
        <f>IF($D106="","",VLOOKUP($D106,'1D ELO (4)'!$A$7:$P$39,3))</f>
        <v/>
      </c>
      <c r="H106" s="462"/>
      <c r="I106" s="450" t="str">
        <f>IF($D106="","",VLOOKUP($D106,'1D ELO (4)'!$A$7:$P$39,4))</f>
        <v/>
      </c>
      <c r="J106" s="305"/>
      <c r="K106" s="159"/>
      <c r="L106" s="314"/>
      <c r="M106" s="159"/>
      <c r="N106" s="161"/>
      <c r="O106" s="197"/>
      <c r="P106" s="314"/>
      <c r="Q106" s="159"/>
      <c r="R106" s="162"/>
      <c r="S106" s="165"/>
    </row>
    <row r="107" spans="1:19" s="38" customFormat="1" ht="9.6" customHeight="1" x14ac:dyDescent="0.25">
      <c r="A107" s="277"/>
      <c r="B107" s="306"/>
      <c r="C107" s="306"/>
      <c r="D107" s="306"/>
      <c r="E107" s="461" t="str">
        <f>UPPER(IF($D106="","",VLOOKUP($D106,'1D ELO (4)'!$A$7:$P$33,11)))</f>
        <v/>
      </c>
      <c r="F107" s="450" t="str">
        <f>UPPER(IF($D106="","",VLOOKUP($D106,'1D ELO (4)'!$A$7:$P$33,8)))</f>
        <v/>
      </c>
      <c r="G107" s="450" t="str">
        <f>IF($D106="","",VLOOKUP($D106,'1D ELO (4)'!$A$7:$P$33,9))</f>
        <v/>
      </c>
      <c r="H107" s="462"/>
      <c r="I107" s="450" t="str">
        <f>IF($D106="","",VLOOKUP($D106,'1D ELO (4)'!$A$7:$P$33,10))</f>
        <v/>
      </c>
      <c r="J107" s="307"/>
      <c r="K107" s="152" t="str">
        <f>IF(J107="a",F106,IF(J107="b",F108,""))</f>
        <v/>
      </c>
      <c r="L107" s="314"/>
      <c r="M107" s="159"/>
      <c r="N107" s="161"/>
      <c r="O107" s="159"/>
      <c r="P107" s="314"/>
      <c r="Q107" s="159"/>
      <c r="R107" s="162"/>
      <c r="S107" s="165"/>
    </row>
    <row r="108" spans="1:19" s="38" customFormat="1" ht="9.6" customHeight="1" x14ac:dyDescent="0.25">
      <c r="A108" s="277"/>
      <c r="B108" s="168"/>
      <c r="C108" s="168"/>
      <c r="D108" s="178"/>
      <c r="E108" s="468"/>
      <c r="F108" s="464"/>
      <c r="G108" s="464"/>
      <c r="H108" s="465"/>
      <c r="I108" s="464"/>
      <c r="J108" s="308"/>
      <c r="K108" s="309" t="str">
        <f>UPPER(IF(OR(J109="a",J109="as"),F106,IF(OR(J109="b",J109="bs"),F110,)))</f>
        <v/>
      </c>
      <c r="L108" s="318"/>
      <c r="M108" s="159"/>
      <c r="N108" s="161"/>
      <c r="O108" s="159"/>
      <c r="P108" s="314"/>
      <c r="Q108" s="159"/>
      <c r="R108" s="162"/>
      <c r="S108" s="165"/>
    </row>
    <row r="109" spans="1:19" s="38" customFormat="1" ht="9.6" customHeight="1" x14ac:dyDescent="0.25">
      <c r="A109" s="277"/>
      <c r="B109" s="168"/>
      <c r="C109" s="168"/>
      <c r="D109" s="178"/>
      <c r="E109" s="468"/>
      <c r="F109" s="464"/>
      <c r="G109" s="464"/>
      <c r="H109" s="465"/>
      <c r="I109" s="453" t="s">
        <v>0</v>
      </c>
      <c r="J109" s="180"/>
      <c r="K109" s="311" t="str">
        <f>UPPER(IF(OR(J109="a",J109="as"),F107,IF(OR(J109="b",J109="bs"),F111,)))</f>
        <v/>
      </c>
      <c r="L109" s="307"/>
      <c r="M109" s="159"/>
      <c r="N109" s="161"/>
      <c r="O109" s="159"/>
      <c r="P109" s="314"/>
      <c r="Q109" s="159"/>
      <c r="R109" s="162"/>
      <c r="S109" s="165"/>
    </row>
    <row r="110" spans="1:19" s="38" customFormat="1" ht="9.6" customHeight="1" x14ac:dyDescent="0.25">
      <c r="A110" s="303">
        <v>24</v>
      </c>
      <c r="B110" s="384" t="str">
        <f>IF($D110="","",VLOOKUP($D110,'1D ELO (4)'!$A$7:$P$39,14))</f>
        <v/>
      </c>
      <c r="C110" s="384" t="str">
        <f>IF($D110="","",VLOOKUP($D110,'1D ELO (4)'!$A$7:$P$39,15))</f>
        <v/>
      </c>
      <c r="D110" s="155"/>
      <c r="E110" s="617" t="str">
        <f>UPPER(IF($D110="","",VLOOKUP($D110,'1D ELO (4)'!$A$7:$P$39,5)))</f>
        <v/>
      </c>
      <c r="F110" s="618" t="str">
        <f>UPPER(IF($D110="","",VLOOKUP($D110,'1D ELO (4)'!$A$7:$P$39,2)))</f>
        <v/>
      </c>
      <c r="G110" s="618" t="str">
        <f>IF($D110="","",VLOOKUP($D110,'1D ELO (4)'!$A$7:$P$39,3))</f>
        <v/>
      </c>
      <c r="H110" s="619"/>
      <c r="I110" s="618" t="str">
        <f>IF($D110="","",VLOOKUP($D110,'1D ELO (4)'!$A$7:$P$39,4))</f>
        <v/>
      </c>
      <c r="J110" s="313"/>
      <c r="K110" s="159"/>
      <c r="L110" s="161"/>
      <c r="M110" s="197"/>
      <c r="N110" s="310"/>
      <c r="O110" s="159"/>
      <c r="P110" s="314"/>
      <c r="Q110" s="159"/>
      <c r="R110" s="162"/>
      <c r="S110" s="165"/>
    </row>
    <row r="111" spans="1:19" s="38" customFormat="1" ht="9.6" customHeight="1" x14ac:dyDescent="0.25">
      <c r="A111" s="277"/>
      <c r="B111" s="306"/>
      <c r="C111" s="306"/>
      <c r="D111" s="306"/>
      <c r="E111" s="617" t="str">
        <f>UPPER(IF($D110="","",VLOOKUP($D110,'1D ELO (4)'!$A$7:$P$33,11)))</f>
        <v/>
      </c>
      <c r="F111" s="618" t="str">
        <f>UPPER(IF($D110="","",VLOOKUP($D110,'1D ELO (4)'!$A$7:$P$33,8)))</f>
        <v/>
      </c>
      <c r="G111" s="618" t="str">
        <f>IF($D110="","",VLOOKUP($D110,'1D ELO (4)'!$A$7:$P$33,9))</f>
        <v/>
      </c>
      <c r="H111" s="619"/>
      <c r="I111" s="618" t="str">
        <f>IF($D110="","",VLOOKUP($D110,'1D ELO (4)'!$A$7:$P$33,10))</f>
        <v/>
      </c>
      <c r="J111" s="307"/>
      <c r="K111" s="159"/>
      <c r="L111" s="161"/>
      <c r="M111" s="281"/>
      <c r="N111" s="315"/>
      <c r="O111" s="159"/>
      <c r="P111" s="314"/>
      <c r="Q111" s="159"/>
      <c r="R111" s="162"/>
      <c r="S111" s="165"/>
    </row>
    <row r="112" spans="1:19" s="38" customFormat="1" ht="9.6" customHeight="1" x14ac:dyDescent="0.25">
      <c r="A112" s="277"/>
      <c r="B112" s="168"/>
      <c r="C112" s="168"/>
      <c r="D112" s="178"/>
      <c r="E112" s="468"/>
      <c r="F112" s="464"/>
      <c r="G112" s="464"/>
      <c r="H112" s="465"/>
      <c r="I112" s="464"/>
      <c r="J112" s="316"/>
      <c r="K112" s="159"/>
      <c r="L112" s="161"/>
      <c r="M112" s="159"/>
      <c r="N112" s="161"/>
      <c r="O112" s="161"/>
      <c r="P112" s="308"/>
      <c r="Q112" s="309" t="str">
        <f>UPPER(IF(OR(P113="a",P113="as"),O96,IF(OR(P113="b",P113="bs"),O128,)))</f>
        <v/>
      </c>
      <c r="R112" s="320"/>
      <c r="S112" s="165"/>
    </row>
    <row r="113" spans="1:19" s="38" customFormat="1" ht="9.6" customHeight="1" x14ac:dyDescent="0.25">
      <c r="A113" s="277"/>
      <c r="B113" s="168"/>
      <c r="C113" s="168"/>
      <c r="D113" s="178"/>
      <c r="E113" s="468"/>
      <c r="F113" s="464"/>
      <c r="G113" s="464"/>
      <c r="H113" s="465"/>
      <c r="I113" s="464"/>
      <c r="J113" s="316"/>
      <c r="K113" s="159"/>
      <c r="L113" s="161"/>
      <c r="M113" s="159"/>
      <c r="N113" s="161"/>
      <c r="O113" s="171" t="s">
        <v>0</v>
      </c>
      <c r="P113" s="180"/>
      <c r="Q113" s="311" t="str">
        <f>UPPER(IF(OR(P113="a",P113="as"),O97,IF(OR(P113="b",P113="bs"),O129,)))</f>
        <v/>
      </c>
      <c r="R113" s="321"/>
      <c r="S113" s="165"/>
    </row>
    <row r="114" spans="1:19" s="38" customFormat="1" ht="9.6" customHeight="1" x14ac:dyDescent="0.25">
      <c r="A114" s="303">
        <v>25</v>
      </c>
      <c r="B114" s="384" t="str">
        <f>IF($D114="","",VLOOKUP($D114,'1D ELO (4)'!$A$7:$P$39,14))</f>
        <v/>
      </c>
      <c r="C114" s="384" t="str">
        <f>IF($D114="","",VLOOKUP($D114,'1D ELO (4)'!$A$7:$P$39,15))</f>
        <v/>
      </c>
      <c r="D114" s="155"/>
      <c r="E114" s="617" t="str">
        <f>UPPER(IF($D114="","",VLOOKUP($D114,'1D ELO (4)'!$A$7:$P$39,5)))</f>
        <v/>
      </c>
      <c r="F114" s="618" t="str">
        <f>UPPER(IF($D114="","",VLOOKUP($D114,'1D ELO (4)'!$A$7:$P$39,2)))</f>
        <v/>
      </c>
      <c r="G114" s="618" t="str">
        <f>IF($D114="","",VLOOKUP($D114,'1D ELO (4)'!$A$7:$P$39,3))</f>
        <v/>
      </c>
      <c r="H114" s="619"/>
      <c r="I114" s="618" t="str">
        <f>IF($D114="","",VLOOKUP($D114,'1D ELO (4)'!$A$7:$P$39,4))</f>
        <v/>
      </c>
      <c r="J114" s="305"/>
      <c r="K114" s="159"/>
      <c r="L114" s="161"/>
      <c r="M114" s="159"/>
      <c r="N114" s="161"/>
      <c r="O114" s="159"/>
      <c r="P114" s="314"/>
      <c r="Q114" s="197"/>
      <c r="R114" s="162"/>
      <c r="S114" s="165"/>
    </row>
    <row r="115" spans="1:19" s="38" customFormat="1" ht="9.6" customHeight="1" x14ac:dyDescent="0.25">
      <c r="A115" s="277"/>
      <c r="B115" s="306"/>
      <c r="C115" s="306"/>
      <c r="D115" s="306"/>
      <c r="E115" s="617" t="str">
        <f>UPPER(IF($D114="","",VLOOKUP($D114,'1D ELO (4)'!$A$7:$P$33,11)))</f>
        <v/>
      </c>
      <c r="F115" s="618" t="str">
        <f>UPPER(IF($D114="","",VLOOKUP($D114,'1D ELO (4)'!$A$7:$P$33,8)))</f>
        <v/>
      </c>
      <c r="G115" s="618" t="str">
        <f>IF($D114="","",VLOOKUP($D114,'1D ELO (4)'!$A$7:$P$33,9))</f>
        <v/>
      </c>
      <c r="H115" s="619"/>
      <c r="I115" s="618" t="str">
        <f>IF($D114="","",VLOOKUP($D114,'1D ELO (4)'!$A$7:$P$33,10))</f>
        <v/>
      </c>
      <c r="J115" s="307"/>
      <c r="K115" s="152" t="str">
        <f>IF(J115="a",F114,IF(J115="b",F116,""))</f>
        <v/>
      </c>
      <c r="L115" s="161"/>
      <c r="M115" s="159"/>
      <c r="N115" s="161"/>
      <c r="O115" s="159"/>
      <c r="P115" s="314"/>
      <c r="Q115" s="281"/>
      <c r="R115" s="322"/>
      <c r="S115" s="165"/>
    </row>
    <row r="116" spans="1:19" s="38" customFormat="1" ht="9.6" customHeight="1" x14ac:dyDescent="0.25">
      <c r="A116" s="277"/>
      <c r="B116" s="168"/>
      <c r="C116" s="168"/>
      <c r="D116" s="178"/>
      <c r="E116" s="468"/>
      <c r="F116" s="464"/>
      <c r="G116" s="464"/>
      <c r="H116" s="465"/>
      <c r="I116" s="464"/>
      <c r="J116" s="308"/>
      <c r="K116" s="309" t="str">
        <f>UPPER(IF(OR(J117="a",J117="as"),F114,IF(OR(J117="b",J117="bs"),F118,)))</f>
        <v/>
      </c>
      <c r="L116" s="310"/>
      <c r="M116" s="159"/>
      <c r="N116" s="161"/>
      <c r="O116" s="159"/>
      <c r="P116" s="314"/>
      <c r="Q116" s="159"/>
      <c r="R116" s="162"/>
      <c r="S116" s="165"/>
    </row>
    <row r="117" spans="1:19" s="38" customFormat="1" ht="9.6" customHeight="1" x14ac:dyDescent="0.25">
      <c r="A117" s="277"/>
      <c r="B117" s="168"/>
      <c r="C117" s="168"/>
      <c r="D117" s="178"/>
      <c r="E117" s="468"/>
      <c r="F117" s="464"/>
      <c r="G117" s="464"/>
      <c r="H117" s="465"/>
      <c r="I117" s="453" t="s">
        <v>0</v>
      </c>
      <c r="J117" s="180"/>
      <c r="K117" s="311" t="str">
        <f>UPPER(IF(OR(J117="a",J117="as"),F115,IF(OR(J117="b",J117="bs"),F119,)))</f>
        <v/>
      </c>
      <c r="L117" s="312"/>
      <c r="M117" s="159"/>
      <c r="N117" s="161"/>
      <c r="O117" s="159"/>
      <c r="P117" s="314"/>
      <c r="Q117" s="159"/>
      <c r="R117" s="162"/>
      <c r="S117" s="165"/>
    </row>
    <row r="118" spans="1:19" s="38" customFormat="1" ht="9.6" customHeight="1" x14ac:dyDescent="0.25">
      <c r="A118" s="277">
        <v>26</v>
      </c>
      <c r="B118" s="384" t="str">
        <f>IF($D118="","",VLOOKUP($D118,'1D ELO (4)'!$A$7:$P$39,14))</f>
        <v/>
      </c>
      <c r="C118" s="384" t="str">
        <f>IF($D118="","",VLOOKUP($D118,'1D ELO (4)'!$A$7:$P$39,15))</f>
        <v/>
      </c>
      <c r="D118" s="155"/>
      <c r="E118" s="461" t="str">
        <f>UPPER(IF($D118="","",VLOOKUP($D118,'1D ELO (4)'!$A$7:$P$39,5)))</f>
        <v/>
      </c>
      <c r="F118" s="450" t="str">
        <f>UPPER(IF($D118="","",VLOOKUP($D118,'1D ELO (4)'!$A$7:$P$39,2)))</f>
        <v/>
      </c>
      <c r="G118" s="450" t="str">
        <f>IF($D118="","",VLOOKUP($D118,'1D ELO (4)'!$A$7:$P$39,3))</f>
        <v/>
      </c>
      <c r="H118" s="462"/>
      <c r="I118" s="450" t="str">
        <f>IF($D118="","",VLOOKUP($D118,'1D ELO (4)'!$A$7:$P$39,4))</f>
        <v/>
      </c>
      <c r="J118" s="313"/>
      <c r="K118" s="159"/>
      <c r="L118" s="314"/>
      <c r="M118" s="197"/>
      <c r="N118" s="310"/>
      <c r="O118" s="159"/>
      <c r="P118" s="314"/>
      <c r="Q118" s="159"/>
      <c r="R118" s="162"/>
      <c r="S118" s="165"/>
    </row>
    <row r="119" spans="1:19" s="38" customFormat="1" ht="9.6" customHeight="1" x14ac:dyDescent="0.25">
      <c r="A119" s="277"/>
      <c r="B119" s="306"/>
      <c r="C119" s="306"/>
      <c r="D119" s="306"/>
      <c r="E119" s="461" t="str">
        <f>UPPER(IF($D118="","",VLOOKUP($D118,'1D ELO (4)'!$A$7:$P$33,11)))</f>
        <v/>
      </c>
      <c r="F119" s="450" t="str">
        <f>UPPER(IF($D118="","",VLOOKUP($D118,'1D ELO (4)'!$A$7:$P$33,8)))</f>
        <v/>
      </c>
      <c r="G119" s="450" t="str">
        <f>IF($D118="","",VLOOKUP($D118,'1D ELO (4)'!$A$7:$P$33,9))</f>
        <v/>
      </c>
      <c r="H119" s="462"/>
      <c r="I119" s="450" t="str">
        <f>IF($D118="","",VLOOKUP($D118,'1D ELO (4)'!$A$7:$P$33,10))</f>
        <v/>
      </c>
      <c r="J119" s="307"/>
      <c r="K119" s="159"/>
      <c r="L119" s="314"/>
      <c r="M119" s="281"/>
      <c r="N119" s="315"/>
      <c r="O119" s="159"/>
      <c r="P119" s="314"/>
      <c r="Q119" s="159"/>
      <c r="R119" s="162"/>
      <c r="S119" s="165"/>
    </row>
    <row r="120" spans="1:19" s="38" customFormat="1" ht="9.6" customHeight="1" x14ac:dyDescent="0.25">
      <c r="A120" s="277"/>
      <c r="B120" s="168"/>
      <c r="C120" s="168"/>
      <c r="D120" s="178"/>
      <c r="E120" s="468"/>
      <c r="F120" s="464"/>
      <c r="G120" s="464"/>
      <c r="H120" s="465"/>
      <c r="I120" s="464"/>
      <c r="J120" s="316"/>
      <c r="K120" s="159"/>
      <c r="L120" s="308"/>
      <c r="M120" s="309" t="str">
        <f>UPPER(IF(OR(L121="a",L121="as"),K116,IF(OR(L121="b",L121="bs"),K124,)))</f>
        <v/>
      </c>
      <c r="N120" s="161"/>
      <c r="O120" s="159"/>
      <c r="P120" s="314"/>
      <c r="Q120" s="159"/>
      <c r="R120" s="162"/>
      <c r="S120" s="165"/>
    </row>
    <row r="121" spans="1:19" s="38" customFormat="1" ht="9.6" customHeight="1" x14ac:dyDescent="0.25">
      <c r="A121" s="277"/>
      <c r="B121" s="168"/>
      <c r="C121" s="168"/>
      <c r="D121" s="178"/>
      <c r="E121" s="468"/>
      <c r="F121" s="464"/>
      <c r="G121" s="464"/>
      <c r="H121" s="465"/>
      <c r="I121" s="464"/>
      <c r="J121" s="316"/>
      <c r="K121" s="171" t="s">
        <v>0</v>
      </c>
      <c r="L121" s="180"/>
      <c r="M121" s="311" t="str">
        <f>UPPER(IF(OR(L121="a",L121="as"),K117,IF(OR(L121="b",L121="bs"),K125,)))</f>
        <v/>
      </c>
      <c r="N121" s="312"/>
      <c r="O121" s="159"/>
      <c r="P121" s="314"/>
      <c r="Q121" s="159"/>
      <c r="R121" s="162"/>
      <c r="S121" s="165"/>
    </row>
    <row r="122" spans="1:19" s="38" customFormat="1" ht="9.6" customHeight="1" x14ac:dyDescent="0.25">
      <c r="A122" s="317">
        <v>27</v>
      </c>
      <c r="B122" s="384" t="str">
        <f>IF($D122="","",VLOOKUP($D122,'1D ELO (4)'!$A$7:$P$39,14))</f>
        <v/>
      </c>
      <c r="C122" s="384" t="str">
        <f>IF($D122="","",VLOOKUP($D122,'1D ELO (4)'!$A$7:$P$39,15))</f>
        <v/>
      </c>
      <c r="D122" s="155"/>
      <c r="E122" s="461" t="str">
        <f>UPPER(IF($D122="","",VLOOKUP($D122,'1D ELO (4)'!$A$7:$P$39,5)))</f>
        <v/>
      </c>
      <c r="F122" s="450" t="str">
        <f>UPPER(IF($D122="","",VLOOKUP($D122,'1D ELO (4)'!$A$7:$P$39,2)))</f>
        <v/>
      </c>
      <c r="G122" s="450" t="str">
        <f>IF($D122="","",VLOOKUP($D122,'1D ELO (4)'!$A$7:$P$39,3))</f>
        <v/>
      </c>
      <c r="H122" s="462"/>
      <c r="I122" s="450" t="str">
        <f>IF($D122="","",VLOOKUP($D122,'1D ELO (4)'!$A$7:$P$39,4))</f>
        <v/>
      </c>
      <c r="J122" s="305"/>
      <c r="K122" s="159"/>
      <c r="L122" s="314"/>
      <c r="M122" s="159"/>
      <c r="N122" s="314"/>
      <c r="O122" s="197"/>
      <c r="P122" s="314"/>
      <c r="Q122" s="159"/>
      <c r="R122" s="162"/>
      <c r="S122" s="165"/>
    </row>
    <row r="123" spans="1:19" s="38" customFormat="1" ht="9.6" customHeight="1" x14ac:dyDescent="0.25">
      <c r="A123" s="277"/>
      <c r="B123" s="306"/>
      <c r="C123" s="306"/>
      <c r="D123" s="306"/>
      <c r="E123" s="461" t="str">
        <f>UPPER(IF($D122="","",VLOOKUP($D122,'1D ELO (4)'!$A$7:$P$33,11)))</f>
        <v/>
      </c>
      <c r="F123" s="450" t="str">
        <f>UPPER(IF($D122="","",VLOOKUP($D122,'1D ELO (4)'!$A$7:$P$33,8)))</f>
        <v/>
      </c>
      <c r="G123" s="450" t="str">
        <f>IF($D122="","",VLOOKUP($D122,'1D ELO (4)'!$A$7:$P$33,9))</f>
        <v/>
      </c>
      <c r="H123" s="462"/>
      <c r="I123" s="450" t="str">
        <f>IF($D122="","",VLOOKUP($D122,'1D ELO (4)'!$A$7:$P$33,10))</f>
        <v/>
      </c>
      <c r="J123" s="307"/>
      <c r="K123" s="152" t="str">
        <f>IF(J123="a",F122,IF(J123="b",F124,""))</f>
        <v/>
      </c>
      <c r="L123" s="314"/>
      <c r="M123" s="159"/>
      <c r="N123" s="314"/>
      <c r="O123" s="159"/>
      <c r="P123" s="314"/>
      <c r="Q123" s="159"/>
      <c r="R123" s="162"/>
      <c r="S123" s="165"/>
    </row>
    <row r="124" spans="1:19" s="38" customFormat="1" ht="9.6" customHeight="1" x14ac:dyDescent="0.25">
      <c r="A124" s="277"/>
      <c r="B124" s="168"/>
      <c r="C124" s="168"/>
      <c r="D124" s="168"/>
      <c r="E124" s="467"/>
      <c r="F124" s="464"/>
      <c r="G124" s="464"/>
      <c r="H124" s="465"/>
      <c r="I124" s="464"/>
      <c r="J124" s="308"/>
      <c r="K124" s="309" t="str">
        <f>UPPER(IF(OR(J125="a",J125="as"),F122,IF(OR(J125="b",J125="bs"),F126,)))</f>
        <v/>
      </c>
      <c r="L124" s="318"/>
      <c r="M124" s="159"/>
      <c r="N124" s="314"/>
      <c r="O124" s="159"/>
      <c r="P124" s="314"/>
      <c r="Q124" s="159"/>
      <c r="R124" s="162"/>
      <c r="S124" s="165"/>
    </row>
    <row r="125" spans="1:19" s="38" customFormat="1" ht="9.6" customHeight="1" x14ac:dyDescent="0.25">
      <c r="A125" s="277"/>
      <c r="B125" s="168"/>
      <c r="C125" s="168"/>
      <c r="D125" s="168"/>
      <c r="E125" s="467"/>
      <c r="F125" s="464"/>
      <c r="G125" s="464"/>
      <c r="H125" s="465"/>
      <c r="I125" s="453" t="s">
        <v>0</v>
      </c>
      <c r="J125" s="180"/>
      <c r="K125" s="311" t="str">
        <f>UPPER(IF(OR(J125="a",J125="as"),F123,IF(OR(J125="b",J125="bs"),F127,)))</f>
        <v/>
      </c>
      <c r="L125" s="307"/>
      <c r="M125" s="159"/>
      <c r="N125" s="314"/>
      <c r="O125" s="159"/>
      <c r="P125" s="314"/>
      <c r="Q125" s="159"/>
      <c r="R125" s="162"/>
      <c r="S125" s="165"/>
    </row>
    <row r="126" spans="1:19" s="38" customFormat="1" ht="9.6" customHeight="1" x14ac:dyDescent="0.25">
      <c r="A126" s="277">
        <v>28</v>
      </c>
      <c r="B126" s="384" t="str">
        <f>IF($D126="","",VLOOKUP($D126,'1D ELO (4)'!$A$7:$P$39,14))</f>
        <v/>
      </c>
      <c r="C126" s="384" t="str">
        <f>IF($D126="","",VLOOKUP($D126,'1D ELO (4)'!$A$7:$P$39,15))</f>
        <v/>
      </c>
      <c r="D126" s="155"/>
      <c r="E126" s="461" t="str">
        <f>UPPER(IF($D126="","",VLOOKUP($D126,'1D ELO (4)'!$A$7:$P$39,5)))</f>
        <v/>
      </c>
      <c r="F126" s="450" t="str">
        <f>UPPER(IF($D126="","",VLOOKUP($D126,'1D ELO (4)'!$A$7:$P$39,2)))</f>
        <v/>
      </c>
      <c r="G126" s="450" t="str">
        <f>IF($D126="","",VLOOKUP($D126,'1D ELO (4)'!$A$7:$P$39,3))</f>
        <v/>
      </c>
      <c r="H126" s="462"/>
      <c r="I126" s="450" t="str">
        <f>IF($D126="","",VLOOKUP($D126,'1D ELO (4)'!$A$7:$P$39,4))</f>
        <v/>
      </c>
      <c r="J126" s="313"/>
      <c r="K126" s="159"/>
      <c r="L126" s="161"/>
      <c r="M126" s="197"/>
      <c r="N126" s="318"/>
      <c r="O126" s="159"/>
      <c r="P126" s="314"/>
      <c r="Q126" s="159"/>
      <c r="R126" s="162"/>
      <c r="S126" s="165"/>
    </row>
    <row r="127" spans="1:19" s="38" customFormat="1" ht="9.6" customHeight="1" x14ac:dyDescent="0.25">
      <c r="A127" s="277"/>
      <c r="B127" s="306"/>
      <c r="C127" s="306"/>
      <c r="D127" s="306"/>
      <c r="E127" s="461" t="str">
        <f>UPPER(IF($D126="","",VLOOKUP($D126,'1D ELO (4)'!$A$7:$P$33,11)))</f>
        <v/>
      </c>
      <c r="F127" s="450" t="str">
        <f>UPPER(IF($D126="","",VLOOKUP($D126,'1D ELO (4)'!$A$7:$P$33,8)))</f>
        <v/>
      </c>
      <c r="G127" s="450" t="str">
        <f>IF($D126="","",VLOOKUP($D126,'1D ELO (4)'!$A$7:$P$33,9))</f>
        <v/>
      </c>
      <c r="H127" s="462"/>
      <c r="I127" s="450" t="str">
        <f>IF($D126="","",VLOOKUP($D126,'1D ELO (4)'!$A$7:$P$33,10))</f>
        <v/>
      </c>
      <c r="J127" s="307"/>
      <c r="K127" s="159"/>
      <c r="L127" s="161"/>
      <c r="M127" s="281"/>
      <c r="N127" s="319"/>
      <c r="O127" s="159"/>
      <c r="P127" s="314"/>
      <c r="Q127" s="159"/>
      <c r="R127" s="162"/>
      <c r="S127" s="165"/>
    </row>
    <row r="128" spans="1:19" s="38" customFormat="1" ht="9.6" customHeight="1" x14ac:dyDescent="0.25">
      <c r="A128" s="277"/>
      <c r="B128" s="168"/>
      <c r="C128" s="168"/>
      <c r="D128" s="168"/>
      <c r="E128" s="467"/>
      <c r="F128" s="464"/>
      <c r="G128" s="464"/>
      <c r="H128" s="465"/>
      <c r="I128" s="464"/>
      <c r="J128" s="316"/>
      <c r="K128" s="159"/>
      <c r="L128" s="161"/>
      <c r="M128" s="159"/>
      <c r="N128" s="308"/>
      <c r="O128" s="309" t="str">
        <f>UPPER(IF(OR(N129="a",N129="as"),M120,IF(OR(N129="b",N129="bs"),M136,)))</f>
        <v/>
      </c>
      <c r="P128" s="314"/>
      <c r="Q128" s="159"/>
      <c r="R128" s="162"/>
      <c r="S128" s="165"/>
    </row>
    <row r="129" spans="1:19" s="38" customFormat="1" ht="9.6" customHeight="1" x14ac:dyDescent="0.25">
      <c r="A129" s="277"/>
      <c r="B129" s="168"/>
      <c r="C129" s="168"/>
      <c r="D129" s="168"/>
      <c r="E129" s="467"/>
      <c r="F129" s="464"/>
      <c r="G129" s="464"/>
      <c r="H129" s="465"/>
      <c r="I129" s="464"/>
      <c r="J129" s="316"/>
      <c r="K129" s="159"/>
      <c r="L129" s="161"/>
      <c r="M129" s="171" t="s">
        <v>0</v>
      </c>
      <c r="N129" s="180"/>
      <c r="O129" s="311" t="str">
        <f>UPPER(IF(OR(N129="a",N129="as"),M121,IF(OR(N129="b",N129="bs"),M137,)))</f>
        <v/>
      </c>
      <c r="P129" s="307"/>
      <c r="Q129" s="159"/>
      <c r="R129" s="162"/>
      <c r="S129" s="165"/>
    </row>
    <row r="130" spans="1:19" s="38" customFormat="1" ht="9.6" customHeight="1" x14ac:dyDescent="0.25">
      <c r="A130" s="317">
        <v>29</v>
      </c>
      <c r="B130" s="384" t="str">
        <f>IF($D130="","",VLOOKUP($D130,'1D ELO (4)'!$A$7:$P$39,14))</f>
        <v/>
      </c>
      <c r="C130" s="384" t="str">
        <f>IF($D130="","",VLOOKUP($D130,'1D ELO (4)'!$A$7:$P$39,15))</f>
        <v/>
      </c>
      <c r="D130" s="155"/>
      <c r="E130" s="461" t="str">
        <f>UPPER(IF($D130="","",VLOOKUP($D130,'1D ELO (4)'!$A$7:$P$39,5)))</f>
        <v/>
      </c>
      <c r="F130" s="450" t="str">
        <f>UPPER(IF($D130="","",VLOOKUP($D130,'1D ELO (4)'!$A$7:$P$39,2)))</f>
        <v/>
      </c>
      <c r="G130" s="450" t="str">
        <f>IF($D130="","",VLOOKUP($D130,'1D ELO (4)'!$A$7:$P$39,3))</f>
        <v/>
      </c>
      <c r="H130" s="462"/>
      <c r="I130" s="450" t="str">
        <f>IF($D130="","",VLOOKUP($D130,'1D ELO (4)'!$A$7:$P$39,4))</f>
        <v/>
      </c>
      <c r="J130" s="305"/>
      <c r="K130" s="159"/>
      <c r="L130" s="161"/>
      <c r="M130" s="159"/>
      <c r="N130" s="314"/>
      <c r="O130" s="159"/>
      <c r="P130" s="161"/>
      <c r="Q130" s="159"/>
      <c r="R130" s="162"/>
      <c r="S130" s="165"/>
    </row>
    <row r="131" spans="1:19" s="38" customFormat="1" ht="9.6" customHeight="1" x14ac:dyDescent="0.25">
      <c r="A131" s="277"/>
      <c r="B131" s="306"/>
      <c r="C131" s="306"/>
      <c r="D131" s="306"/>
      <c r="E131" s="461" t="str">
        <f>UPPER(IF($D130="","",VLOOKUP($D130,'1D ELO (4)'!$A$7:$P$33,11)))</f>
        <v/>
      </c>
      <c r="F131" s="450" t="str">
        <f>UPPER(IF($D130="","",VLOOKUP($D130,'1D ELO (4)'!$A$7:$P$33,8)))</f>
        <v/>
      </c>
      <c r="G131" s="450" t="str">
        <f>IF($D130="","",VLOOKUP($D130,'1D ELO (4)'!$A$7:$P$33,9))</f>
        <v/>
      </c>
      <c r="H131" s="462"/>
      <c r="I131" s="450" t="str">
        <f>IF($D130="","",VLOOKUP($D130,'1D ELO (4)'!$A$7:$P$33,10))</f>
        <v/>
      </c>
      <c r="J131" s="307"/>
      <c r="K131" s="152" t="str">
        <f>IF(J131="a",F130,IF(J131="b",F132,""))</f>
        <v/>
      </c>
      <c r="L131" s="161"/>
      <c r="M131" s="159"/>
      <c r="N131" s="314"/>
      <c r="O131" s="159"/>
      <c r="P131" s="161"/>
      <c r="Q131" s="159"/>
      <c r="R131" s="162"/>
      <c r="S131" s="165"/>
    </row>
    <row r="132" spans="1:19" s="38" customFormat="1" ht="9.6" customHeight="1" x14ac:dyDescent="0.25">
      <c r="A132" s="277"/>
      <c r="B132" s="168"/>
      <c r="C132" s="168"/>
      <c r="D132" s="178"/>
      <c r="E132" s="468"/>
      <c r="F132" s="464"/>
      <c r="G132" s="464"/>
      <c r="H132" s="465"/>
      <c r="I132" s="464"/>
      <c r="J132" s="308"/>
      <c r="K132" s="309" t="str">
        <f>UPPER(IF(OR(J133="a",J133="as"),F130,IF(OR(J133="b",J133="bs"),F134,)))</f>
        <v/>
      </c>
      <c r="L132" s="310"/>
      <c r="M132" s="159"/>
      <c r="N132" s="314"/>
      <c r="O132" s="159"/>
      <c r="P132" s="161"/>
      <c r="Q132" s="159"/>
      <c r="R132" s="162"/>
      <c r="S132" s="165"/>
    </row>
    <row r="133" spans="1:19" s="38" customFormat="1" ht="9.6" customHeight="1" x14ac:dyDescent="0.25">
      <c r="A133" s="277"/>
      <c r="B133" s="168"/>
      <c r="C133" s="168"/>
      <c r="D133" s="178"/>
      <c r="E133" s="468"/>
      <c r="F133" s="464"/>
      <c r="G133" s="464"/>
      <c r="H133" s="465"/>
      <c r="I133" s="453" t="s">
        <v>0</v>
      </c>
      <c r="J133" s="180"/>
      <c r="K133" s="311" t="str">
        <f>UPPER(IF(OR(J133="a",J133="as"),F131,IF(OR(J133="b",J133="bs"),F135,)))</f>
        <v/>
      </c>
      <c r="L133" s="312"/>
      <c r="M133" s="159"/>
      <c r="N133" s="314"/>
      <c r="O133" s="159"/>
      <c r="P133" s="161"/>
      <c r="Q133" s="159"/>
      <c r="R133" s="162"/>
      <c r="S133" s="165"/>
    </row>
    <row r="134" spans="1:19" s="38" customFormat="1" ht="9.6" customHeight="1" x14ac:dyDescent="0.25">
      <c r="A134" s="277">
        <v>30</v>
      </c>
      <c r="B134" s="384" t="str">
        <f>IF($D134="","",VLOOKUP($D134,'1D ELO (4)'!$A$7:$P$39,14))</f>
        <v/>
      </c>
      <c r="C134" s="384" t="str">
        <f>IF($D134="","",VLOOKUP($D134,'1D ELO (4)'!$A$7:$P$39,15))</f>
        <v/>
      </c>
      <c r="D134" s="155"/>
      <c r="E134" s="461" t="str">
        <f>UPPER(IF($D134="","",VLOOKUP($D134,'1D ELO (4)'!$A$7:$P$39,5)))</f>
        <v/>
      </c>
      <c r="F134" s="450" t="str">
        <f>UPPER(IF($D134="","",VLOOKUP($D134,'1D ELO (4)'!$A$7:$P$39,2)))</f>
        <v/>
      </c>
      <c r="G134" s="450" t="str">
        <f>IF($D134="","",VLOOKUP($D134,'1D ELO (4)'!$A$7:$P$39,3))</f>
        <v/>
      </c>
      <c r="H134" s="462"/>
      <c r="I134" s="450" t="str">
        <f>IF($D134="","",VLOOKUP($D134,'1D ELO (4)'!$A$7:$P$39,4))</f>
        <v/>
      </c>
      <c r="J134" s="313"/>
      <c r="K134" s="159"/>
      <c r="L134" s="314"/>
      <c r="M134" s="197"/>
      <c r="N134" s="318"/>
      <c r="O134" s="159"/>
      <c r="P134" s="161"/>
      <c r="Q134" s="159"/>
      <c r="R134" s="162"/>
      <c r="S134" s="165"/>
    </row>
    <row r="135" spans="1:19" s="38" customFormat="1" ht="9.6" customHeight="1" x14ac:dyDescent="0.25">
      <c r="A135" s="277"/>
      <c r="B135" s="306"/>
      <c r="C135" s="306"/>
      <c r="D135" s="306"/>
      <c r="E135" s="461" t="str">
        <f>UPPER(IF($D134="","",VLOOKUP($D134,'1D ELO (4)'!$A$7:$P$33,11)))</f>
        <v/>
      </c>
      <c r="F135" s="450" t="str">
        <f>UPPER(IF($D134="","",VLOOKUP($D134,'1D ELO (4)'!$A$7:$P$33,8)))</f>
        <v/>
      </c>
      <c r="G135" s="450" t="str">
        <f>IF($D134="","",VLOOKUP($D134,'1D ELO (4)'!$A$7:$P$33,9))</f>
        <v/>
      </c>
      <c r="H135" s="462"/>
      <c r="I135" s="450" t="str">
        <f>IF($D134="","",VLOOKUP($D134,'1D ELO (4)'!$A$7:$P$33,10))</f>
        <v/>
      </c>
      <c r="J135" s="307"/>
      <c r="K135" s="159"/>
      <c r="L135" s="314"/>
      <c r="M135" s="281"/>
      <c r="N135" s="319"/>
      <c r="O135" s="159"/>
      <c r="P135" s="161"/>
      <c r="Q135" s="159"/>
      <c r="R135" s="162"/>
      <c r="S135" s="165"/>
    </row>
    <row r="136" spans="1:19" s="38" customFormat="1" ht="9.6" customHeight="1" x14ac:dyDescent="0.25">
      <c r="A136" s="277"/>
      <c r="B136" s="168"/>
      <c r="C136" s="168"/>
      <c r="D136" s="178"/>
      <c r="E136" s="468"/>
      <c r="F136" s="464"/>
      <c r="G136" s="464"/>
      <c r="H136" s="465"/>
      <c r="I136" s="464"/>
      <c r="J136" s="316"/>
      <c r="K136" s="159"/>
      <c r="L136" s="308"/>
      <c r="M136" s="309" t="str">
        <f>UPPER(IF(OR(L137="a",L137="as"),K132,IF(OR(L137="b",L137="bs"),K140,)))</f>
        <v/>
      </c>
      <c r="N136" s="314"/>
      <c r="O136" s="159"/>
      <c r="P136" s="161"/>
      <c r="Q136" s="159"/>
      <c r="R136" s="162"/>
      <c r="S136" s="165"/>
    </row>
    <row r="137" spans="1:19" s="38" customFormat="1" ht="9.6" customHeight="1" x14ac:dyDescent="0.25">
      <c r="A137" s="277"/>
      <c r="B137" s="168"/>
      <c r="C137" s="168"/>
      <c r="D137" s="178"/>
      <c r="E137" s="468"/>
      <c r="F137" s="464"/>
      <c r="G137" s="464"/>
      <c r="H137" s="465"/>
      <c r="I137" s="464"/>
      <c r="J137" s="316"/>
      <c r="K137" s="171" t="s">
        <v>0</v>
      </c>
      <c r="L137" s="180"/>
      <c r="M137" s="311" t="str">
        <f>UPPER(IF(OR(L137="a",L137="as"),K133,IF(OR(L137="b",L137="bs"),K141,)))</f>
        <v/>
      </c>
      <c r="N137" s="307"/>
      <c r="O137" s="159"/>
      <c r="P137" s="161"/>
      <c r="Q137" s="159"/>
      <c r="R137" s="162"/>
      <c r="S137" s="165"/>
    </row>
    <row r="138" spans="1:19" s="38" customFormat="1" ht="9.6" customHeight="1" x14ac:dyDescent="0.25">
      <c r="A138" s="317">
        <v>31</v>
      </c>
      <c r="B138" s="384" t="str">
        <f>IF($D138="","",VLOOKUP($D138,'1D ELO (4)'!$A$7:$P$39,14))</f>
        <v/>
      </c>
      <c r="C138" s="384" t="str">
        <f>IF($D138="","",VLOOKUP($D138,'1D ELO (4)'!$A$7:$P$39,15))</f>
        <v/>
      </c>
      <c r="D138" s="155"/>
      <c r="E138" s="461" t="str">
        <f>UPPER(IF($D138="","",VLOOKUP($D138,'1D ELO (4)'!$A$7:$P$39,5)))</f>
        <v/>
      </c>
      <c r="F138" s="450" t="str">
        <f>UPPER(IF($D138="","",VLOOKUP($D138,'1D ELO (4)'!$A$7:$P$39,2)))</f>
        <v/>
      </c>
      <c r="G138" s="450" t="str">
        <f>IF($D138="","",VLOOKUP($D138,'1D ELO (4)'!$A$7:$P$39,3))</f>
        <v/>
      </c>
      <c r="H138" s="462"/>
      <c r="I138" s="450" t="str">
        <f>IF($D138="","",VLOOKUP($D138,'1D ELO (4)'!$A$7:$P$39,4))</f>
        <v/>
      </c>
      <c r="J138" s="305"/>
      <c r="K138" s="159"/>
      <c r="L138" s="314"/>
      <c r="M138" s="159"/>
      <c r="N138" s="161"/>
      <c r="O138" s="334" t="str">
        <f>O63</f>
        <v>Döntő</v>
      </c>
      <c r="P138" s="335"/>
      <c r="Q138" s="334" t="str">
        <f>Q63</f>
        <v>Nyertes</v>
      </c>
      <c r="R138" s="335"/>
      <c r="S138" s="165"/>
    </row>
    <row r="139" spans="1:19" s="38" customFormat="1" ht="9.6" customHeight="1" x14ac:dyDescent="0.25">
      <c r="A139" s="277"/>
      <c r="B139" s="306"/>
      <c r="C139" s="306"/>
      <c r="D139" s="306"/>
      <c r="E139" s="461" t="str">
        <f>UPPER(IF($D138="","",VLOOKUP($D138,'1D ELO (4)'!$A$7:$P$33,11)))</f>
        <v/>
      </c>
      <c r="F139" s="450" t="str">
        <f>UPPER(IF($D138="","",VLOOKUP($D138,'1D ELO (4)'!$A$7:$P$33,8)))</f>
        <v/>
      </c>
      <c r="G139" s="450" t="str">
        <f>IF($D138="","",VLOOKUP($D138,'1D ELO (4)'!$A$7:$P$33,9))</f>
        <v/>
      </c>
      <c r="H139" s="462"/>
      <c r="I139" s="450" t="str">
        <f>IF($D138="","",VLOOKUP($D138,'1D ELO (4)'!$A$7:$P$33,10))</f>
        <v/>
      </c>
      <c r="J139" s="307"/>
      <c r="K139" s="152" t="str">
        <f>IF(J139="a",F138,IF(J139="b",F140,""))</f>
        <v/>
      </c>
      <c r="L139" s="314"/>
      <c r="M139" s="159"/>
      <c r="N139" s="161"/>
      <c r="O139" s="336" t="str">
        <f>O64</f>
        <v/>
      </c>
      <c r="P139" s="335"/>
      <c r="Q139" s="338"/>
      <c r="R139" s="335"/>
      <c r="S139" s="165"/>
    </row>
    <row r="140" spans="1:19" s="38" customFormat="1" ht="9.6" customHeight="1" x14ac:dyDescent="0.25">
      <c r="A140" s="277"/>
      <c r="B140" s="168"/>
      <c r="C140" s="168"/>
      <c r="D140" s="168"/>
      <c r="E140" s="467"/>
      <c r="F140" s="464"/>
      <c r="G140" s="464"/>
      <c r="H140" s="465"/>
      <c r="I140" s="464"/>
      <c r="J140" s="308"/>
      <c r="K140" s="309" t="str">
        <f>UPPER(IF(OR(J141="a",J141="as"),F138,IF(OR(J141="b",J141="bs"),F142,)))</f>
        <v/>
      </c>
      <c r="L140" s="318"/>
      <c r="M140" s="159"/>
      <c r="N140" s="161"/>
      <c r="O140" s="339" t="str">
        <f>O65</f>
        <v/>
      </c>
      <c r="P140" s="353"/>
      <c r="Q140" s="338"/>
      <c r="R140" s="335"/>
      <c r="S140" s="165"/>
    </row>
    <row r="141" spans="1:19" s="38" customFormat="1" ht="9.6" customHeight="1" x14ac:dyDescent="0.25">
      <c r="A141" s="277"/>
      <c r="B141" s="168"/>
      <c r="C141" s="168"/>
      <c r="D141" s="168"/>
      <c r="E141" s="467"/>
      <c r="F141" s="464"/>
      <c r="G141" s="464"/>
      <c r="H141" s="465"/>
      <c r="I141" s="453" t="s">
        <v>0</v>
      </c>
      <c r="J141" s="180"/>
      <c r="K141" s="311" t="str">
        <f>UPPER(IF(OR(J141="a",J141="as"),F139,IF(OR(J141="b",J141="bs"),F143,)))</f>
        <v/>
      </c>
      <c r="L141" s="307"/>
      <c r="M141" s="159"/>
      <c r="N141" s="161"/>
      <c r="O141" s="338"/>
      <c r="P141" s="354"/>
      <c r="Q141" s="336" t="str">
        <f>Q66</f>
        <v/>
      </c>
      <c r="R141" s="335"/>
      <c r="S141" s="165"/>
    </row>
    <row r="142" spans="1:19" s="38" customFormat="1" ht="9.6" customHeight="1" x14ac:dyDescent="0.25">
      <c r="A142" s="323">
        <v>32</v>
      </c>
      <c r="B142" s="384" t="str">
        <f>IF($D142="","",VLOOKUP($D142,'1D ELO (4)'!$A$7:$P$39,14))</f>
        <v/>
      </c>
      <c r="C142" s="384" t="str">
        <f>IF($D142="","",VLOOKUP($D142,'1D ELO (4)'!$A$7:$P$39,15))</f>
        <v/>
      </c>
      <c r="D142" s="155"/>
      <c r="E142" s="617" t="str">
        <f>UPPER(IF($D142="","",VLOOKUP($D142,'1D ELO (4)'!$A$7:$P$39,5)))</f>
        <v/>
      </c>
      <c r="F142" s="618" t="str">
        <f>UPPER(IF($D142="","",VLOOKUP($D142,'1D ELO (4)'!$A$7:$P$39,2)))</f>
        <v/>
      </c>
      <c r="G142" s="618" t="str">
        <f>IF($D142="","",VLOOKUP($D142,'1D ELO (4)'!$A$7:$P$39,3))</f>
        <v/>
      </c>
      <c r="H142" s="619"/>
      <c r="I142" s="618" t="str">
        <f>IF($D142="","",VLOOKUP($D142,'1D ELO (4)'!$A$7:$P$39,4))</f>
        <v/>
      </c>
      <c r="J142" s="313"/>
      <c r="K142" s="159"/>
      <c r="L142" s="161"/>
      <c r="M142" s="197"/>
      <c r="N142" s="310"/>
      <c r="O142" s="338"/>
      <c r="P142" s="354"/>
      <c r="Q142" s="339" t="str">
        <f>Q67</f>
        <v/>
      </c>
      <c r="R142" s="353"/>
      <c r="S142" s="165"/>
    </row>
    <row r="143" spans="1:19" s="38" customFormat="1" ht="9.6" customHeight="1" x14ac:dyDescent="0.25">
      <c r="A143" s="277"/>
      <c r="B143" s="306"/>
      <c r="C143" s="306"/>
      <c r="D143" s="306"/>
      <c r="E143" s="617" t="str">
        <f>UPPER(IF($D142="","",VLOOKUP($D142,'1D ELO (4)'!$A$7:$P$33,11)))</f>
        <v/>
      </c>
      <c r="F143" s="618" t="str">
        <f>UPPER(IF($D142="","",VLOOKUP($D142,'1D ELO (4)'!$A$7:$P$33,8)))</f>
        <v/>
      </c>
      <c r="G143" s="618" t="str">
        <f>IF($D142="","",VLOOKUP($D142,'1D ELO (4)'!$A$7:$P$33,9))</f>
        <v/>
      </c>
      <c r="H143" s="619"/>
      <c r="I143" s="618" t="str">
        <f>IF($D142="","",VLOOKUP($D142,'1D ELO (4)'!$A$7:$P$33,10))</f>
        <v/>
      </c>
      <c r="J143" s="307"/>
      <c r="K143" s="159"/>
      <c r="L143" s="161"/>
      <c r="M143" s="281"/>
      <c r="N143" s="315"/>
      <c r="O143" s="336" t="str">
        <f>O68</f>
        <v/>
      </c>
      <c r="P143" s="354"/>
      <c r="Q143" s="338">
        <f>Q68</f>
        <v>0</v>
      </c>
      <c r="R143" s="335"/>
      <c r="S143" s="165"/>
    </row>
    <row r="144" spans="1:19" s="38" customFormat="1" ht="9.6" customHeight="1" x14ac:dyDescent="0.25">
      <c r="A144" s="324"/>
      <c r="B144" s="325"/>
      <c r="C144" s="325"/>
      <c r="D144" s="326"/>
      <c r="E144" s="326"/>
      <c r="F144" s="195"/>
      <c r="G144" s="195"/>
      <c r="H144" s="151"/>
      <c r="I144" s="195"/>
      <c r="J144" s="327"/>
      <c r="K144" s="163"/>
      <c r="L144" s="164"/>
      <c r="M144" s="163"/>
      <c r="N144" s="164"/>
      <c r="O144" s="339" t="str">
        <f>O69</f>
        <v/>
      </c>
      <c r="P144" s="355"/>
      <c r="Q144" s="356"/>
      <c r="R144" s="357"/>
      <c r="S144" s="165"/>
    </row>
    <row r="145" spans="1:19" s="2" customFormat="1" ht="6" customHeight="1" x14ac:dyDescent="0.25">
      <c r="A145" s="324"/>
      <c r="B145" s="325"/>
      <c r="C145" s="325"/>
      <c r="D145" s="326"/>
      <c r="E145" s="326"/>
      <c r="F145" s="195"/>
      <c r="G145" s="195"/>
      <c r="H145" s="151"/>
      <c r="I145" s="195"/>
      <c r="J145" s="327"/>
      <c r="K145" s="163"/>
      <c r="L145" s="164"/>
      <c r="M145" s="202"/>
      <c r="N145" s="203"/>
      <c r="O145" s="347"/>
      <c r="P145" s="348"/>
      <c r="Q145" s="347"/>
      <c r="R145" s="348"/>
      <c r="S145" s="204"/>
    </row>
    <row r="146" spans="1:19" s="18" customFormat="1" ht="10.5" customHeight="1" x14ac:dyDescent="0.25">
      <c r="A146" s="205" t="s">
        <v>105</v>
      </c>
      <c r="B146" s="206"/>
      <c r="C146" s="207"/>
      <c r="D146" s="208" t="s">
        <v>6</v>
      </c>
      <c r="E146" s="208"/>
      <c r="F146" s="209" t="s">
        <v>155</v>
      </c>
      <c r="G146" s="208" t="s">
        <v>6</v>
      </c>
      <c r="H146" s="209" t="s">
        <v>155</v>
      </c>
      <c r="I146" s="349"/>
      <c r="J146" s="209" t="s">
        <v>6</v>
      </c>
      <c r="K146" s="209" t="s">
        <v>108</v>
      </c>
      <c r="L146" s="212"/>
      <c r="M146" s="209" t="s">
        <v>109</v>
      </c>
      <c r="N146" s="213"/>
      <c r="O146" s="214" t="s">
        <v>156</v>
      </c>
      <c r="P146" s="214"/>
      <c r="Q146" s="215">
        <f>Q71</f>
        <v>0</v>
      </c>
      <c r="R146" s="216"/>
    </row>
    <row r="147" spans="1:19" s="18" customFormat="1" ht="9" customHeight="1" x14ac:dyDescent="0.25">
      <c r="A147" s="218" t="s">
        <v>160</v>
      </c>
      <c r="B147" s="217"/>
      <c r="C147" s="219"/>
      <c r="D147" s="220">
        <v>1</v>
      </c>
      <c r="E147" s="220"/>
      <c r="F147" s="91">
        <f t="shared" ref="F147:H154" si="0">F72</f>
        <v>0</v>
      </c>
      <c r="G147" s="89">
        <f t="shared" si="0"/>
        <v>5</v>
      </c>
      <c r="H147" s="89">
        <f t="shared" si="0"/>
        <v>0</v>
      </c>
      <c r="I147" s="328"/>
      <c r="J147" s="329" t="s">
        <v>7</v>
      </c>
      <c r="K147" s="217">
        <f t="shared" ref="K147:K154" si="1">K72</f>
        <v>0</v>
      </c>
      <c r="L147" s="223"/>
      <c r="M147" s="217">
        <f t="shared" ref="M147:M154" si="2">M72</f>
        <v>0</v>
      </c>
      <c r="N147" s="224"/>
      <c r="O147" s="225" t="s">
        <v>161</v>
      </c>
      <c r="P147" s="226"/>
      <c r="Q147" s="226"/>
      <c r="R147" s="227"/>
    </row>
    <row r="148" spans="1:19" s="18" customFormat="1" ht="9" customHeight="1" x14ac:dyDescent="0.25">
      <c r="A148" s="232" t="s">
        <v>124</v>
      </c>
      <c r="B148" s="230"/>
      <c r="C148" s="233"/>
      <c r="D148" s="220"/>
      <c r="E148" s="220"/>
      <c r="F148" s="91">
        <f t="shared" si="0"/>
        <v>0</v>
      </c>
      <c r="G148" s="89">
        <f t="shared" si="0"/>
        <v>0</v>
      </c>
      <c r="H148" s="89">
        <f t="shared" si="0"/>
        <v>0</v>
      </c>
      <c r="I148" s="328"/>
      <c r="J148" s="329"/>
      <c r="K148" s="217">
        <f t="shared" si="1"/>
        <v>0</v>
      </c>
      <c r="L148" s="223"/>
      <c r="M148" s="217">
        <f t="shared" si="2"/>
        <v>0</v>
      </c>
      <c r="N148" s="224"/>
      <c r="O148" s="230"/>
      <c r="P148" s="229"/>
      <c r="Q148" s="230"/>
      <c r="R148" s="231"/>
    </row>
    <row r="149" spans="1:19" s="18" customFormat="1" ht="9" customHeight="1" x14ac:dyDescent="0.25">
      <c r="A149" s="374"/>
      <c r="B149" s="375"/>
      <c r="C149" s="376"/>
      <c r="D149" s="220">
        <v>2</v>
      </c>
      <c r="E149" s="220"/>
      <c r="F149" s="91">
        <f t="shared" si="0"/>
        <v>0</v>
      </c>
      <c r="G149" s="89">
        <f t="shared" si="0"/>
        <v>6</v>
      </c>
      <c r="H149" s="89">
        <f t="shared" si="0"/>
        <v>0</v>
      </c>
      <c r="I149" s="328"/>
      <c r="J149" s="329" t="s">
        <v>8</v>
      </c>
      <c r="K149" s="217">
        <f t="shared" si="1"/>
        <v>0</v>
      </c>
      <c r="L149" s="223"/>
      <c r="M149" s="217">
        <f t="shared" si="2"/>
        <v>0</v>
      </c>
      <c r="N149" s="224"/>
      <c r="O149" s="225" t="s">
        <v>112</v>
      </c>
      <c r="P149" s="226"/>
      <c r="Q149" s="226"/>
      <c r="R149" s="227"/>
    </row>
    <row r="150" spans="1:19" s="18" customFormat="1" ht="9" customHeight="1" x14ac:dyDescent="0.25">
      <c r="A150" s="234"/>
      <c r="B150" s="146"/>
      <c r="C150" s="235"/>
      <c r="D150" s="220"/>
      <c r="E150" s="220"/>
      <c r="F150" s="91">
        <f t="shared" si="0"/>
        <v>0</v>
      </c>
      <c r="G150" s="89">
        <f t="shared" si="0"/>
        <v>0</v>
      </c>
      <c r="H150" s="89">
        <f t="shared" si="0"/>
        <v>0</v>
      </c>
      <c r="I150" s="328"/>
      <c r="J150" s="329"/>
      <c r="K150" s="217">
        <f t="shared" si="1"/>
        <v>0</v>
      </c>
      <c r="L150" s="223"/>
      <c r="M150" s="217">
        <f t="shared" si="2"/>
        <v>0</v>
      </c>
      <c r="N150" s="224"/>
      <c r="O150" s="217"/>
      <c r="P150" s="223"/>
      <c r="Q150" s="217"/>
      <c r="R150" s="224"/>
    </row>
    <row r="151" spans="1:19" s="18" customFormat="1" ht="9" customHeight="1" x14ac:dyDescent="0.25">
      <c r="A151" s="361"/>
      <c r="B151" s="377"/>
      <c r="C151" s="378"/>
      <c r="D151" s="220">
        <v>3</v>
      </c>
      <c r="E151" s="220"/>
      <c r="F151" s="91">
        <f t="shared" si="0"/>
        <v>0</v>
      </c>
      <c r="G151" s="89">
        <f t="shared" si="0"/>
        <v>7</v>
      </c>
      <c r="H151" s="89">
        <f t="shared" si="0"/>
        <v>0</v>
      </c>
      <c r="I151" s="328"/>
      <c r="J151" s="329" t="s">
        <v>9</v>
      </c>
      <c r="K151" s="217">
        <f t="shared" si="1"/>
        <v>0</v>
      </c>
      <c r="L151" s="223"/>
      <c r="M151" s="217">
        <f t="shared" si="2"/>
        <v>0</v>
      </c>
      <c r="N151" s="224"/>
      <c r="O151" s="230"/>
      <c r="P151" s="229"/>
      <c r="Q151" s="230"/>
      <c r="R151" s="231"/>
    </row>
    <row r="152" spans="1:19" s="18" customFormat="1" ht="9" customHeight="1" x14ac:dyDescent="0.25">
      <c r="A152" s="362"/>
      <c r="B152" s="24"/>
      <c r="C152" s="235"/>
      <c r="D152" s="220"/>
      <c r="E152" s="220"/>
      <c r="F152" s="91">
        <f t="shared" si="0"/>
        <v>0</v>
      </c>
      <c r="G152" s="89">
        <f t="shared" si="0"/>
        <v>0</v>
      </c>
      <c r="H152" s="89">
        <f t="shared" si="0"/>
        <v>0</v>
      </c>
      <c r="I152" s="328"/>
      <c r="J152" s="329"/>
      <c r="K152" s="217">
        <f t="shared" si="1"/>
        <v>0</v>
      </c>
      <c r="L152" s="223"/>
      <c r="M152" s="217">
        <f t="shared" si="2"/>
        <v>0</v>
      </c>
      <c r="N152" s="224"/>
      <c r="O152" s="225" t="s">
        <v>92</v>
      </c>
      <c r="P152" s="226"/>
      <c r="Q152" s="226"/>
      <c r="R152" s="227"/>
    </row>
    <row r="153" spans="1:19" s="18" customFormat="1" ht="9" customHeight="1" x14ac:dyDescent="0.25">
      <c r="A153" s="362"/>
      <c r="B153" s="24"/>
      <c r="C153" s="372"/>
      <c r="D153" s="220">
        <v>4</v>
      </c>
      <c r="E153" s="220"/>
      <c r="F153" s="91">
        <f t="shared" si="0"/>
        <v>0</v>
      </c>
      <c r="G153" s="89">
        <f t="shared" si="0"/>
        <v>8</v>
      </c>
      <c r="H153" s="89">
        <f t="shared" si="0"/>
        <v>0</v>
      </c>
      <c r="I153" s="328"/>
      <c r="J153" s="329" t="s">
        <v>10</v>
      </c>
      <c r="K153" s="217">
        <f t="shared" si="1"/>
        <v>0</v>
      </c>
      <c r="L153" s="223"/>
      <c r="M153" s="217">
        <f t="shared" si="2"/>
        <v>0</v>
      </c>
      <c r="N153" s="224"/>
      <c r="O153" s="217"/>
      <c r="P153" s="223"/>
      <c r="Q153" s="217"/>
      <c r="R153" s="224"/>
    </row>
    <row r="154" spans="1:19" s="18" customFormat="1" ht="9" customHeight="1" x14ac:dyDescent="0.25">
      <c r="A154" s="363"/>
      <c r="B154" s="360"/>
      <c r="C154" s="373"/>
      <c r="D154" s="236"/>
      <c r="E154" s="236"/>
      <c r="F154" s="237">
        <f t="shared" si="0"/>
        <v>0</v>
      </c>
      <c r="G154" s="330">
        <f t="shared" si="0"/>
        <v>0</v>
      </c>
      <c r="H154" s="330">
        <f t="shared" si="0"/>
        <v>0</v>
      </c>
      <c r="I154" s="331"/>
      <c r="J154" s="332"/>
      <c r="K154" s="230">
        <f t="shared" si="1"/>
        <v>0</v>
      </c>
      <c r="L154" s="229"/>
      <c r="M154" s="230">
        <f t="shared" si="2"/>
        <v>0</v>
      </c>
      <c r="N154" s="231"/>
      <c r="O154" s="230" t="str">
        <f>O79</f>
        <v>Kovács Zoltán</v>
      </c>
      <c r="P154" s="229"/>
      <c r="Q154" s="230"/>
      <c r="R154" s="231"/>
    </row>
  </sheetData>
  <mergeCells count="1">
    <mergeCell ref="A4:C4"/>
  </mergeCells>
  <conditionalFormatting sqref="D7 D11 D15 D19 D23 D27 D31 D35 D39 D43 D47 D51 D55 D59 D63 D67 D82 D86 D90 D94 D98 D102 D106 D110 D114 D118 D122 D126 D130 D134 D138 D142">
    <cfRule type="cellIs" dxfId="202" priority="21" stopIfTrue="1" operator="lessThan">
      <formula>9</formula>
    </cfRule>
  </conditionalFormatting>
  <conditionalFormatting sqref="E7:F7 E11:F11 E15:F15 E19:F19 E23:F23 E27:F27 E31:F31 E35:F35 E39:F39 E43:F43 E47:F47 E51:F51 E55:F55 E59:F59 E63:F63 E67:F67 E82:F82 E86:F86 E90:F90 E94:F94 E98:F98 E102:F102 E106:F106 E110:F110 E114:F114 E118:F118 E122:F122 E126:F126 E130:F130 E134:F134 E138:F138 E142:F142">
    <cfRule type="cellIs" dxfId="201" priority="22" stopIfTrue="1" operator="equal">
      <formula>"Bye"</formula>
    </cfRule>
  </conditionalFormatting>
  <conditionalFormatting sqref="I10 K14 I18 M22 I26 K30 I34 O38 I42 K46 I50 M54 I58 K62 I66 O67 I85 K89 I93 M97 I101 K105 I109 O113 I117 K121 I125 M129 I133 K137 I141">
    <cfRule type="expression" dxfId="200" priority="28" stopIfTrue="1">
      <formula>AND($O$1="CU",I10="Umpire")</formula>
    </cfRule>
    <cfRule type="expression" dxfId="199" priority="29" stopIfTrue="1">
      <formula>AND($O$1="CU",I10&lt;&gt;"Umpire",J10&lt;&gt;"")</formula>
    </cfRule>
    <cfRule type="expression" dxfId="198" priority="30" stopIfTrue="1">
      <formula>AND($O$1="CU",I10&lt;&gt;"Umpire")</formula>
    </cfRule>
  </conditionalFormatting>
  <conditionalFormatting sqref="J10 L14 J18 N22 J26 L30 J34 P38 J42 L46 J50 N54 J58 L62 J66 P67 J85 L89 J93 N97 J101 L105 J109 P113 J117 L121 J125 N129 J133 L137 J141">
    <cfRule type="expression" dxfId="197" priority="23" stopIfTrue="1">
      <formula>$O$1="CU"</formula>
    </cfRule>
  </conditionalFormatting>
  <conditionalFormatting sqref="K9 M13 K17 O21 K25 M29 K33 Q37 K41 M45 K49 O53 K57 M61 K65 Q66 K84 M88 K92 O96 K100 M104 K108 Q112 K116 M120 K124 O128 K132 M136 K140">
    <cfRule type="expression" dxfId="196" priority="26" stopIfTrue="1">
      <formula>J10="as"</formula>
    </cfRule>
    <cfRule type="expression" dxfId="195" priority="27" stopIfTrue="1">
      <formula>J10="bs"</formula>
    </cfRule>
  </conditionalFormatting>
  <conditionalFormatting sqref="K10 M14 K18 O22 K26 M30 K34 Q38 K42 M46 K50 O54 K58 M62 K66 Q67 K85 M89 K93 O97 K101 M105 K109 Q113 K117 M121 K125 O129 K133 M137 K141">
    <cfRule type="expression" dxfId="194" priority="24" stopIfTrue="1">
      <formula>J10="as"</formula>
    </cfRule>
    <cfRule type="expression" dxfId="193" priority="25" stopIfTrue="1">
      <formula>J10="bs"</formula>
    </cfRule>
  </conditionalFormatting>
  <conditionalFormatting sqref="O64">
    <cfRule type="expression" dxfId="192" priority="15" stopIfTrue="1">
      <formula>P38="as"</formula>
    </cfRule>
    <cfRule type="expression" dxfId="191" priority="16" stopIfTrue="1">
      <formula>P38="bs"</formula>
    </cfRule>
  </conditionalFormatting>
  <conditionalFormatting sqref="O65">
    <cfRule type="expression" dxfId="190" priority="19" stopIfTrue="1">
      <formula>P38="as"</formula>
    </cfRule>
    <cfRule type="expression" dxfId="189" priority="20" stopIfTrue="1">
      <formula>P38="bs"</formula>
    </cfRule>
  </conditionalFormatting>
  <conditionalFormatting sqref="O68">
    <cfRule type="expression" dxfId="188" priority="13" stopIfTrue="1">
      <formula>P113="as"</formula>
    </cfRule>
    <cfRule type="expression" dxfId="187" priority="14" stopIfTrue="1">
      <formula>P113="bs"</formula>
    </cfRule>
  </conditionalFormatting>
  <conditionalFormatting sqref="O69">
    <cfRule type="expression" dxfId="186" priority="17" stopIfTrue="1">
      <formula>P113="as"</formula>
    </cfRule>
    <cfRule type="expression" dxfId="185" priority="18" stopIfTrue="1">
      <formula>P113="bs"</formula>
    </cfRule>
  </conditionalFormatting>
  <conditionalFormatting sqref="O139">
    <cfRule type="expression" dxfId="184" priority="5" stopIfTrue="1">
      <formula>P38="as"</formula>
    </cfRule>
    <cfRule type="expression" dxfId="183" priority="6" stopIfTrue="1">
      <formula>P38="bs"</formula>
    </cfRule>
  </conditionalFormatting>
  <conditionalFormatting sqref="O140">
    <cfRule type="expression" dxfId="182" priority="9" stopIfTrue="1">
      <formula>P38="as"</formula>
    </cfRule>
    <cfRule type="expression" dxfId="181" priority="10" stopIfTrue="1">
      <formula>P38="bs"</formula>
    </cfRule>
  </conditionalFormatting>
  <conditionalFormatting sqref="O143">
    <cfRule type="expression" dxfId="180" priority="3" stopIfTrue="1">
      <formula>P113="as"</formula>
    </cfRule>
    <cfRule type="expression" dxfId="179" priority="4" stopIfTrue="1">
      <formula>P113="bs"</formula>
    </cfRule>
  </conditionalFormatting>
  <conditionalFormatting sqref="O144">
    <cfRule type="expression" dxfId="178" priority="7" stopIfTrue="1">
      <formula>P113="as"</formula>
    </cfRule>
    <cfRule type="expression" dxfId="177" priority="8" stopIfTrue="1">
      <formula>P113="bs"</formula>
    </cfRule>
  </conditionalFormatting>
  <conditionalFormatting sqref="Q141">
    <cfRule type="expression" dxfId="176" priority="1" stopIfTrue="1">
      <formula>P67="as"</formula>
    </cfRule>
    <cfRule type="expression" dxfId="175" priority="2" stopIfTrue="1">
      <formula>P67="bs"</formula>
    </cfRule>
  </conditionalFormatting>
  <conditionalFormatting sqref="Q142">
    <cfRule type="expression" dxfId="174" priority="11" stopIfTrue="1">
      <formula>P67="as"</formula>
    </cfRule>
    <cfRule type="expression" dxfId="173" priority="12" stopIfTrue="1">
      <formula>P67="bs"</formula>
    </cfRule>
  </conditionalFormatting>
  <dataValidations count="1">
    <dataValidation type="list" allowBlank="1" showInputMessage="1" sqref="K62 O67 K89 M97 K105 O113 M129 K121 K137 I10 I66 I34 I50 I26 I58 I18 I42 K14 M22 K30 O38 M54 K46 I85 I141 I109 I125 I101 I133 I93 I117" xr:uid="{BD105D1C-AA48-42E4-A9BD-5BB76A385C50}">
      <formula1>$U$7:$U$16</formula1>
    </dataValidation>
  </dataValidations>
  <printOptions horizontalCentered="1"/>
  <pageMargins left="0.35" right="0.35" top="0.39" bottom="0.39" header="0" footer="0"/>
  <pageSetup paperSize="9" orientation="portrait" horizontalDpi="300" verticalDpi="300" r:id="rId1"/>
  <headerFooter alignWithMargins="0"/>
  <rowBreaks count="1" manualBreakCount="1">
    <brk id="7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09633" r:id="rId4"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09634" r:id="rId5"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EE68C-2F4F-4A23-94C5-CEF7F25E02E9}">
  <sheetPr codeName="Sheet45">
    <tabColor indexed="42"/>
  </sheetPr>
  <dimension ref="A1:O134"/>
  <sheetViews>
    <sheetView showGridLines="0" showZeros="0" workbookViewId="0">
      <pane ySplit="6" topLeftCell="A7" activePane="bottomLeft" state="frozen"/>
      <selection activeCell="F2" sqref="F2"/>
      <selection pane="bottomLeft" activeCell="Q11" sqref="Q11"/>
    </sheetView>
  </sheetViews>
  <sheetFormatPr defaultRowHeight="13.2" x14ac:dyDescent="0.25"/>
  <cols>
    <col min="1" max="1" width="6.33203125" customWidth="1"/>
    <col min="2" max="2" width="14.5546875" customWidth="1"/>
    <col min="3" max="3" width="13.6640625" customWidth="1"/>
    <col min="4" max="4" width="11.5546875" style="44" customWidth="1"/>
    <col min="5" max="5" width="10.5546875" style="656" customWidth="1"/>
    <col min="6" max="6" width="29.88671875" style="100" customWidth="1"/>
    <col min="7" max="7" width="8.6640625" style="664" customWidth="1"/>
    <col min="8" max="8" width="0.109375" style="44" customWidth="1"/>
    <col min="9" max="9" width="5.5546875" style="44" hidden="1" customWidth="1"/>
    <col min="10" max="10" width="8" style="44" hidden="1" customWidth="1"/>
    <col min="11" max="11" width="0.109375" style="44" hidden="1" customWidth="1"/>
    <col min="12" max="13" width="7.44140625" style="44" customWidth="1"/>
    <col min="14" max="14" width="7.44140625" style="44" hidden="1" customWidth="1"/>
    <col min="15" max="15" width="7.44140625" style="44" customWidth="1"/>
  </cols>
  <sheetData>
    <row r="1" spans="1:15" ht="24.6" x14ac:dyDescent="0.4">
      <c r="A1" s="387" t="str">
        <f>Altalanos!$A$6</f>
        <v>Diákolimpiai Döntő</v>
      </c>
      <c r="B1" s="92"/>
      <c r="C1" s="92"/>
      <c r="D1" s="379"/>
      <c r="E1" s="408" t="s">
        <v>93</v>
      </c>
      <c r="F1" s="118"/>
      <c r="G1" s="657"/>
      <c r="H1" s="400"/>
      <c r="I1" s="400"/>
      <c r="J1" s="400"/>
      <c r="K1" s="400"/>
      <c r="L1" s="400"/>
      <c r="M1" s="400"/>
      <c r="N1" s="400"/>
      <c r="O1" s="401"/>
    </row>
    <row r="2" spans="1:15" ht="13.8" thickBot="1" x14ac:dyDescent="0.3">
      <c r="B2" s="95" t="s">
        <v>122</v>
      </c>
      <c r="C2" s="431">
        <f>Altalanos!$E$8</f>
        <v>0</v>
      </c>
      <c r="D2" s="118"/>
      <c r="E2" s="408" t="s">
        <v>94</v>
      </c>
      <c r="F2" s="633"/>
      <c r="G2" s="658"/>
      <c r="H2" s="93"/>
      <c r="I2" s="93"/>
      <c r="J2" s="93"/>
      <c r="K2" s="93"/>
      <c r="L2" s="109"/>
      <c r="M2" s="85"/>
      <c r="N2" s="85"/>
      <c r="O2" s="109"/>
    </row>
    <row r="3" spans="1:15" s="2" customFormat="1" ht="13.8" thickBot="1" x14ac:dyDescent="0.3">
      <c r="A3" s="680"/>
      <c r="B3" s="621"/>
      <c r="C3" s="621"/>
      <c r="D3" s="621"/>
      <c r="E3" s="655"/>
      <c r="F3" s="621"/>
      <c r="G3" s="659"/>
      <c r="H3" s="110"/>
      <c r="I3" s="120"/>
      <c r="J3" s="120"/>
      <c r="K3" s="120"/>
      <c r="L3" s="448" t="s">
        <v>92</v>
      </c>
      <c r="M3" s="111"/>
      <c r="N3" s="121"/>
      <c r="O3" s="409"/>
    </row>
    <row r="4" spans="1:15" s="2" customFormat="1" x14ac:dyDescent="0.25">
      <c r="A4" s="54" t="s">
        <v>82</v>
      </c>
      <c r="B4" s="54"/>
      <c r="C4" s="52" t="s">
        <v>79</v>
      </c>
      <c r="D4" s="54" t="s">
        <v>87</v>
      </c>
      <c r="E4" s="690"/>
      <c r="F4" s="681"/>
      <c r="G4" s="660" t="s">
        <v>88</v>
      </c>
      <c r="H4" s="123"/>
      <c r="I4" s="124"/>
      <c r="J4" s="124"/>
      <c r="K4" s="124"/>
      <c r="L4" s="123"/>
      <c r="M4" s="410"/>
      <c r="N4" s="410"/>
      <c r="O4" s="125"/>
    </row>
    <row r="5" spans="1:15" s="2" customFormat="1" ht="13.8" thickBot="1" x14ac:dyDescent="0.3">
      <c r="A5" s="402" t="str">
        <f>Altalanos!$A$10</f>
        <v xml:space="preserve">2026. május 7. </v>
      </c>
      <c r="B5" s="402"/>
      <c r="C5" s="96" t="str">
        <f>Altalanos!$C$10</f>
        <v>Gyula</v>
      </c>
      <c r="D5" s="97" t="str">
        <f>Altalanos!$D$10</f>
        <v xml:space="preserve">  </v>
      </c>
      <c r="E5" s="88"/>
      <c r="F5" s="97"/>
      <c r="G5" s="661" t="str">
        <f>Altalanos!$E$10</f>
        <v>Kovács Zoltán</v>
      </c>
      <c r="H5" s="126"/>
      <c r="I5" s="88"/>
      <c r="J5" s="88"/>
      <c r="K5" s="88"/>
      <c r="L5" s="126"/>
      <c r="M5" s="97"/>
      <c r="N5" s="97"/>
      <c r="O5" s="682"/>
    </row>
    <row r="6" spans="1:15" ht="30" customHeight="1" thickBot="1" x14ac:dyDescent="0.3">
      <c r="A6" s="386" t="s">
        <v>95</v>
      </c>
      <c r="B6" s="113" t="s">
        <v>85</v>
      </c>
      <c r="C6" s="113" t="s">
        <v>86</v>
      </c>
      <c r="D6" s="113" t="s">
        <v>90</v>
      </c>
      <c r="E6" s="114" t="s">
        <v>91</v>
      </c>
      <c r="F6" s="630" t="s">
        <v>213</v>
      </c>
      <c r="G6" s="662" t="s">
        <v>97</v>
      </c>
      <c r="H6" s="394" t="s">
        <v>74</v>
      </c>
      <c r="I6" s="115" t="s">
        <v>72</v>
      </c>
      <c r="J6" s="396" t="s">
        <v>1</v>
      </c>
      <c r="K6" s="115" t="s">
        <v>73</v>
      </c>
      <c r="L6" s="381" t="s">
        <v>98</v>
      </c>
      <c r="M6" s="116" t="s">
        <v>99</v>
      </c>
      <c r="N6" s="128" t="s">
        <v>2</v>
      </c>
      <c r="O6" s="114" t="s">
        <v>100</v>
      </c>
    </row>
    <row r="7" spans="1:15" s="11" customFormat="1" ht="18.899999999999999" customHeight="1" x14ac:dyDescent="0.25">
      <c r="A7" s="398">
        <v>1</v>
      </c>
      <c r="B7" s="103"/>
      <c r="C7" s="103"/>
      <c r="D7" s="104"/>
      <c r="E7" s="411"/>
      <c r="F7" s="677"/>
      <c r="G7" s="692"/>
      <c r="H7" s="395"/>
      <c r="I7" s="393"/>
      <c r="J7" s="397"/>
      <c r="K7" s="393"/>
      <c r="L7" s="382"/>
      <c r="M7" s="104"/>
      <c r="N7" s="129"/>
      <c r="O7" s="677"/>
    </row>
    <row r="8" spans="1:15" s="11" customFormat="1" ht="18.899999999999999" customHeight="1" x14ac:dyDescent="0.25">
      <c r="A8" s="398">
        <v>2</v>
      </c>
      <c r="B8" s="103"/>
      <c r="C8" s="103"/>
      <c r="D8" s="104"/>
      <c r="E8" s="411"/>
      <c r="F8" s="426"/>
      <c r="G8" s="104"/>
      <c r="H8" s="395"/>
      <c r="I8" s="393"/>
      <c r="J8" s="397"/>
      <c r="K8" s="393"/>
      <c r="L8" s="382"/>
      <c r="M8" s="104"/>
      <c r="N8" s="129"/>
      <c r="O8" s="636"/>
    </row>
    <row r="9" spans="1:15" s="11" customFormat="1" ht="18.899999999999999" customHeight="1" x14ac:dyDescent="0.25">
      <c r="A9" s="398">
        <v>3</v>
      </c>
      <c r="B9" s="103"/>
      <c r="C9" s="103"/>
      <c r="D9" s="104"/>
      <c r="E9" s="411"/>
      <c r="F9" s="426"/>
      <c r="G9" s="104"/>
      <c r="H9" s="395"/>
      <c r="I9" s="393"/>
      <c r="J9" s="397"/>
      <c r="K9" s="393"/>
      <c r="L9" s="382"/>
      <c r="M9" s="104"/>
      <c r="N9" s="643"/>
      <c r="O9" s="426"/>
    </row>
    <row r="10" spans="1:15" s="11" customFormat="1" ht="18.899999999999999" customHeight="1" x14ac:dyDescent="0.25">
      <c r="A10" s="398">
        <v>4</v>
      </c>
      <c r="B10" s="103"/>
      <c r="C10" s="103"/>
      <c r="D10" s="104"/>
      <c r="E10" s="411"/>
      <c r="F10" s="426"/>
      <c r="G10" s="104"/>
      <c r="H10" s="395"/>
      <c r="I10" s="393"/>
      <c r="J10" s="397"/>
      <c r="K10" s="393"/>
      <c r="L10" s="382"/>
      <c r="M10" s="104"/>
      <c r="N10" s="642"/>
      <c r="O10" s="636"/>
    </row>
    <row r="11" spans="1:15" s="11" customFormat="1" ht="18.899999999999999" customHeight="1" x14ac:dyDescent="0.25">
      <c r="A11" s="398">
        <v>5</v>
      </c>
      <c r="B11" s="103"/>
      <c r="C11" s="103"/>
      <c r="D11" s="104"/>
      <c r="E11" s="411"/>
      <c r="F11" s="426"/>
      <c r="G11" s="692"/>
      <c r="H11" s="395"/>
      <c r="I11" s="393"/>
      <c r="J11" s="397"/>
      <c r="K11" s="393"/>
      <c r="L11" s="382"/>
      <c r="M11" s="104"/>
      <c r="N11" s="643"/>
      <c r="O11" s="636"/>
    </row>
    <row r="12" spans="1:15" s="11" customFormat="1" ht="18.899999999999999" customHeight="1" x14ac:dyDescent="0.25">
      <c r="A12" s="398">
        <v>6</v>
      </c>
      <c r="B12" s="103"/>
      <c r="C12" s="103"/>
      <c r="D12" s="104"/>
      <c r="E12" s="411"/>
      <c r="F12" s="426"/>
      <c r="G12" s="104"/>
      <c r="H12" s="395"/>
      <c r="I12" s="393"/>
      <c r="J12" s="397"/>
      <c r="K12" s="393"/>
      <c r="L12" s="382"/>
      <c r="M12" s="104"/>
      <c r="N12" s="643"/>
      <c r="O12" s="636"/>
    </row>
    <row r="13" spans="1:15" s="11" customFormat="1" ht="18.899999999999999" customHeight="1" x14ac:dyDescent="0.25">
      <c r="A13" s="398">
        <v>7</v>
      </c>
      <c r="B13" s="103"/>
      <c r="C13" s="103"/>
      <c r="D13" s="104"/>
      <c r="E13" s="411"/>
      <c r="F13" s="426"/>
      <c r="G13" s="104"/>
      <c r="H13" s="395"/>
      <c r="I13" s="393"/>
      <c r="J13" s="397"/>
      <c r="K13" s="393"/>
      <c r="L13" s="382"/>
      <c r="M13" s="104"/>
      <c r="N13" s="643"/>
      <c r="O13" s="636"/>
    </row>
    <row r="14" spans="1:15" s="11" customFormat="1" ht="18.899999999999999" customHeight="1" x14ac:dyDescent="0.25">
      <c r="A14" s="398">
        <v>8</v>
      </c>
      <c r="B14" s="103"/>
      <c r="C14" s="103"/>
      <c r="D14" s="104"/>
      <c r="E14" s="411"/>
      <c r="F14" s="426"/>
      <c r="G14" s="104"/>
      <c r="H14" s="395"/>
      <c r="I14" s="393"/>
      <c r="J14" s="397"/>
      <c r="K14" s="393"/>
      <c r="L14" s="382"/>
      <c r="M14" s="104"/>
      <c r="N14" s="643"/>
      <c r="O14" s="636"/>
    </row>
    <row r="15" spans="1:15" s="11" customFormat="1" ht="18.899999999999999" customHeight="1" x14ac:dyDescent="0.25">
      <c r="A15" s="398">
        <v>9</v>
      </c>
      <c r="B15" s="103"/>
      <c r="C15" s="103"/>
      <c r="D15" s="104"/>
      <c r="E15" s="411"/>
      <c r="F15" s="426"/>
      <c r="G15" s="104"/>
      <c r="H15" s="395"/>
      <c r="I15" s="393"/>
      <c r="J15" s="397"/>
      <c r="K15" s="393"/>
      <c r="L15" s="382"/>
      <c r="M15" s="104"/>
      <c r="N15" s="644"/>
      <c r="O15" s="636"/>
    </row>
    <row r="16" spans="1:15" s="11" customFormat="1" ht="18.899999999999999" customHeight="1" x14ac:dyDescent="0.25">
      <c r="A16" s="398">
        <v>10</v>
      </c>
      <c r="B16" s="103"/>
      <c r="C16" s="103"/>
      <c r="D16" s="104"/>
      <c r="E16" s="411"/>
      <c r="F16" s="426"/>
      <c r="G16" s="104"/>
      <c r="H16" s="395"/>
      <c r="I16" s="393"/>
      <c r="J16" s="397"/>
      <c r="K16" s="393"/>
      <c r="L16" s="382"/>
      <c r="M16" s="104"/>
      <c r="N16" s="129"/>
      <c r="O16" s="636"/>
    </row>
    <row r="17" spans="1:15" s="11" customFormat="1" ht="18.899999999999999" customHeight="1" x14ac:dyDescent="0.25">
      <c r="A17" s="398">
        <v>11</v>
      </c>
      <c r="B17" s="103"/>
      <c r="C17" s="103"/>
      <c r="D17" s="104"/>
      <c r="E17" s="411"/>
      <c r="F17" s="426"/>
      <c r="G17" s="104"/>
      <c r="H17" s="395"/>
      <c r="I17" s="393"/>
      <c r="J17" s="397"/>
      <c r="K17" s="393"/>
      <c r="L17" s="382"/>
      <c r="M17" s="104"/>
      <c r="N17" s="129"/>
      <c r="O17" s="636"/>
    </row>
    <row r="18" spans="1:15" s="11" customFormat="1" ht="18.899999999999999" customHeight="1" x14ac:dyDescent="0.25">
      <c r="A18" s="398">
        <v>12</v>
      </c>
      <c r="B18" s="103"/>
      <c r="C18" s="103"/>
      <c r="D18" s="104"/>
      <c r="E18" s="411"/>
      <c r="F18" s="426"/>
      <c r="G18" s="104"/>
      <c r="H18" s="395"/>
      <c r="I18" s="393"/>
      <c r="J18" s="397"/>
      <c r="K18" s="393"/>
      <c r="L18" s="382"/>
      <c r="M18" s="104"/>
      <c r="N18" s="129"/>
      <c r="O18" s="636"/>
    </row>
    <row r="19" spans="1:15" s="11" customFormat="1" ht="18.899999999999999" customHeight="1" x14ac:dyDescent="0.25">
      <c r="A19" s="398">
        <v>13</v>
      </c>
      <c r="B19" s="103"/>
      <c r="C19" s="103"/>
      <c r="D19" s="104"/>
      <c r="E19" s="411"/>
      <c r="F19" s="426"/>
      <c r="G19" s="104"/>
      <c r="H19" s="395"/>
      <c r="I19" s="393"/>
      <c r="J19" s="397"/>
      <c r="K19" s="393"/>
      <c r="L19" s="382"/>
      <c r="M19" s="104"/>
      <c r="N19" s="105"/>
      <c r="O19" s="636"/>
    </row>
    <row r="20" spans="1:15" s="11" customFormat="1" ht="18.899999999999999" customHeight="1" x14ac:dyDescent="0.25">
      <c r="A20" s="398">
        <v>14</v>
      </c>
      <c r="B20" s="103"/>
      <c r="C20" s="103"/>
      <c r="D20" s="104"/>
      <c r="E20" s="411"/>
      <c r="F20" s="426"/>
      <c r="G20" s="104"/>
      <c r="H20" s="395"/>
      <c r="I20" s="393"/>
      <c r="J20" s="397"/>
      <c r="K20" s="393"/>
      <c r="L20" s="382"/>
      <c r="M20" s="104"/>
      <c r="N20" s="105"/>
      <c r="O20" s="636"/>
    </row>
    <row r="21" spans="1:15" s="11" customFormat="1" ht="18.899999999999999" customHeight="1" x14ac:dyDescent="0.25">
      <c r="A21" s="398">
        <v>15</v>
      </c>
      <c r="B21" s="103"/>
      <c r="C21" s="103"/>
      <c r="D21" s="104"/>
      <c r="E21" s="411"/>
      <c r="F21" s="426"/>
      <c r="G21" s="104"/>
      <c r="H21" s="395"/>
      <c r="I21" s="393"/>
      <c r="J21" s="397"/>
      <c r="K21" s="393"/>
      <c r="L21" s="382"/>
      <c r="M21" s="104"/>
      <c r="N21" s="129"/>
      <c r="O21" s="636"/>
    </row>
    <row r="22" spans="1:15" s="11" customFormat="1" ht="18.899999999999999" customHeight="1" x14ac:dyDescent="0.25">
      <c r="A22" s="398">
        <v>16</v>
      </c>
      <c r="B22" s="103"/>
      <c r="C22" s="103"/>
      <c r="D22" s="104"/>
      <c r="E22" s="411"/>
      <c r="F22" s="426"/>
      <c r="G22" s="104"/>
      <c r="H22" s="395"/>
      <c r="I22" s="393"/>
      <c r="J22" s="397"/>
      <c r="K22" s="393"/>
      <c r="L22" s="382"/>
      <c r="M22" s="104"/>
      <c r="N22" s="129"/>
      <c r="O22" s="636"/>
    </row>
    <row r="23" spans="1:15" s="11" customFormat="1" ht="18.899999999999999" customHeight="1" x14ac:dyDescent="0.25">
      <c r="A23" s="398">
        <v>17</v>
      </c>
      <c r="B23" s="103"/>
      <c r="C23" s="103"/>
      <c r="D23" s="104"/>
      <c r="E23" s="411"/>
      <c r="F23" s="426"/>
      <c r="G23" s="104"/>
      <c r="H23" s="395"/>
      <c r="I23" s="393"/>
      <c r="J23" s="397"/>
      <c r="K23" s="393"/>
      <c r="L23" s="382"/>
      <c r="M23" s="104"/>
      <c r="N23" s="129"/>
      <c r="O23" s="636"/>
    </row>
    <row r="24" spans="1:15" s="11" customFormat="1" ht="18.899999999999999" customHeight="1" x14ac:dyDescent="0.25">
      <c r="A24" s="398">
        <v>18</v>
      </c>
      <c r="B24" s="103"/>
      <c r="C24" s="103"/>
      <c r="D24" s="104"/>
      <c r="E24" s="411"/>
      <c r="F24" s="426"/>
      <c r="G24" s="104"/>
      <c r="H24" s="395"/>
      <c r="I24" s="393"/>
      <c r="J24" s="397"/>
      <c r="K24" s="393"/>
      <c r="L24" s="382"/>
      <c r="M24" s="104"/>
      <c r="N24" s="129"/>
      <c r="O24" s="636"/>
    </row>
    <row r="25" spans="1:15" s="11" customFormat="1" ht="18.899999999999999" customHeight="1" x14ac:dyDescent="0.25">
      <c r="A25" s="398">
        <v>19</v>
      </c>
      <c r="B25" s="103"/>
      <c r="C25" s="103"/>
      <c r="D25" s="104"/>
      <c r="E25" s="411"/>
      <c r="F25" s="426"/>
      <c r="G25" s="104"/>
      <c r="H25" s="395"/>
      <c r="I25" s="393"/>
      <c r="J25" s="397"/>
      <c r="K25" s="393"/>
      <c r="L25" s="382"/>
      <c r="M25" s="104"/>
      <c r="N25" s="129"/>
      <c r="O25" s="636"/>
    </row>
    <row r="26" spans="1:15" s="11" customFormat="1" ht="18.899999999999999" customHeight="1" x14ac:dyDescent="0.25">
      <c r="A26" s="398">
        <v>20</v>
      </c>
      <c r="B26" s="103"/>
      <c r="C26" s="103"/>
      <c r="D26" s="104"/>
      <c r="E26" s="411"/>
      <c r="F26" s="426"/>
      <c r="G26" s="104"/>
      <c r="H26" s="395"/>
      <c r="I26" s="393"/>
      <c r="J26" s="397"/>
      <c r="K26" s="393"/>
      <c r="L26" s="382"/>
      <c r="M26" s="104"/>
      <c r="N26" s="129"/>
      <c r="O26" s="636"/>
    </row>
    <row r="27" spans="1:15" s="11" customFormat="1" ht="18.899999999999999" customHeight="1" x14ac:dyDescent="0.25">
      <c r="A27" s="398">
        <v>21</v>
      </c>
      <c r="B27" s="103"/>
      <c r="C27" s="103"/>
      <c r="D27" s="104"/>
      <c r="E27" s="411"/>
      <c r="F27" s="426"/>
      <c r="G27" s="104"/>
      <c r="H27" s="395"/>
      <c r="I27" s="393"/>
      <c r="J27" s="397"/>
      <c r="K27" s="393"/>
      <c r="L27" s="382"/>
      <c r="M27" s="104"/>
      <c r="N27" s="105"/>
      <c r="O27" s="426"/>
    </row>
    <row r="28" spans="1:15" s="11" customFormat="1" ht="18.899999999999999" customHeight="1" x14ac:dyDescent="0.25">
      <c r="A28" s="398">
        <v>22</v>
      </c>
      <c r="B28" s="103"/>
      <c r="C28" s="103"/>
      <c r="D28" s="104"/>
      <c r="E28" s="411"/>
      <c r="F28" s="625"/>
      <c r="G28" s="625"/>
      <c r="H28" s="395"/>
      <c r="I28" s="393"/>
      <c r="J28" s="397"/>
      <c r="K28" s="393"/>
      <c r="L28" s="382"/>
      <c r="M28" s="105"/>
      <c r="N28" s="105"/>
      <c r="O28" s="105"/>
    </row>
    <row r="29" spans="1:15" s="11" customFormat="1" ht="18.899999999999999" customHeight="1" x14ac:dyDescent="0.25">
      <c r="A29" s="398">
        <v>23</v>
      </c>
      <c r="B29" s="103"/>
      <c r="C29" s="103"/>
      <c r="D29" s="104"/>
      <c r="E29" s="411"/>
      <c r="F29" s="625"/>
      <c r="G29" s="625"/>
      <c r="H29" s="395"/>
      <c r="I29" s="393"/>
      <c r="J29" s="397"/>
      <c r="K29" s="393"/>
      <c r="L29" s="382"/>
      <c r="M29" s="105"/>
      <c r="N29" s="129"/>
      <c r="O29" s="105"/>
    </row>
    <row r="30" spans="1:15" s="11" customFormat="1" ht="18.899999999999999" customHeight="1" x14ac:dyDescent="0.25">
      <c r="A30" s="398">
        <v>24</v>
      </c>
      <c r="B30" s="103"/>
      <c r="C30" s="103"/>
      <c r="D30" s="104"/>
      <c r="E30" s="411"/>
      <c r="F30" s="625"/>
      <c r="G30" s="663"/>
      <c r="H30" s="395"/>
      <c r="I30" s="393"/>
      <c r="J30" s="397"/>
      <c r="K30" s="393"/>
      <c r="L30" s="382"/>
      <c r="M30" s="105"/>
      <c r="N30" s="129">
        <f t="shared" ref="N30:N93" si="0">IF(L30="DA",1,IF(L30="WC",2,IF(L30="SE",3,IF(L30="Q",4,IF(L30="LL",5,999)))))</f>
        <v>999</v>
      </c>
      <c r="O30" s="105"/>
    </row>
    <row r="31" spans="1:15" s="11" customFormat="1" ht="18.899999999999999" customHeight="1" x14ac:dyDescent="0.25">
      <c r="A31" s="398">
        <v>25</v>
      </c>
      <c r="B31" s="103"/>
      <c r="C31" s="103"/>
      <c r="D31" s="104"/>
      <c r="E31" s="411"/>
      <c r="F31" s="625"/>
      <c r="G31" s="663"/>
      <c r="H31" s="395"/>
      <c r="I31" s="393"/>
      <c r="J31" s="397"/>
      <c r="K31" s="393"/>
      <c r="L31" s="382"/>
      <c r="M31" s="105"/>
      <c r="N31" s="129">
        <f t="shared" si="0"/>
        <v>999</v>
      </c>
      <c r="O31" s="105"/>
    </row>
    <row r="32" spans="1:15" s="11" customFormat="1" ht="18.899999999999999" customHeight="1" x14ac:dyDescent="0.25">
      <c r="A32" s="398">
        <v>26</v>
      </c>
      <c r="B32" s="103"/>
      <c r="C32" s="103"/>
      <c r="D32" s="104"/>
      <c r="E32" s="411"/>
      <c r="F32" s="625"/>
      <c r="G32" s="663"/>
      <c r="H32" s="395"/>
      <c r="I32" s="393"/>
      <c r="J32" s="397"/>
      <c r="K32" s="393"/>
      <c r="L32" s="382"/>
      <c r="M32" s="105"/>
      <c r="N32" s="129">
        <f t="shared" si="0"/>
        <v>999</v>
      </c>
      <c r="O32" s="105"/>
    </row>
    <row r="33" spans="1:15" s="11" customFormat="1" ht="18.899999999999999" customHeight="1" x14ac:dyDescent="0.25">
      <c r="A33" s="398">
        <v>27</v>
      </c>
      <c r="B33" s="103"/>
      <c r="C33" s="103"/>
      <c r="D33" s="104"/>
      <c r="E33" s="411"/>
      <c r="F33" s="625"/>
      <c r="G33" s="663"/>
      <c r="H33" s="395" t="e">
        <f>IF(AND(O33="",#REF!&gt;0,#REF!&lt;5),I33,)</f>
        <v>#REF!</v>
      </c>
      <c r="I33" s="393" t="str">
        <f>IF(D33="","ZZZ9",IF(AND(#REF!&gt;0,#REF!&lt;5),D33&amp;#REF!,D33&amp;"9"))</f>
        <v>ZZZ9</v>
      </c>
      <c r="J33" s="397">
        <f t="shared" ref="J33:J96" si="1">IF(O33="",999,O33)</f>
        <v>999</v>
      </c>
      <c r="K33" s="393">
        <f t="shared" ref="K33:K96" si="2">IF(N33=999,999,1)</f>
        <v>999</v>
      </c>
      <c r="L33" s="382"/>
      <c r="M33" s="105"/>
      <c r="N33" s="129">
        <f t="shared" si="0"/>
        <v>999</v>
      </c>
      <c r="O33" s="105"/>
    </row>
    <row r="34" spans="1:15" s="11" customFormat="1" ht="18.899999999999999" customHeight="1" x14ac:dyDescent="0.25">
      <c r="A34" s="398">
        <v>28</v>
      </c>
      <c r="B34" s="103"/>
      <c r="C34" s="103"/>
      <c r="D34" s="104"/>
      <c r="E34" s="411"/>
      <c r="F34" s="625"/>
      <c r="G34" s="663"/>
      <c r="H34" s="395" t="e">
        <f>IF(AND(O34="",#REF!&gt;0,#REF!&lt;5),I34,)</f>
        <v>#REF!</v>
      </c>
      <c r="I34" s="393" t="str">
        <f>IF(D34="","ZZZ9",IF(AND(#REF!&gt;0,#REF!&lt;5),D34&amp;#REF!,D34&amp;"9"))</f>
        <v>ZZZ9</v>
      </c>
      <c r="J34" s="397">
        <f t="shared" si="1"/>
        <v>999</v>
      </c>
      <c r="K34" s="393">
        <f t="shared" si="2"/>
        <v>999</v>
      </c>
      <c r="L34" s="382"/>
      <c r="M34" s="105"/>
      <c r="N34" s="129">
        <f t="shared" si="0"/>
        <v>999</v>
      </c>
      <c r="O34" s="105"/>
    </row>
    <row r="35" spans="1:15" s="11" customFormat="1" ht="18.899999999999999" customHeight="1" x14ac:dyDescent="0.25">
      <c r="A35" s="398">
        <v>29</v>
      </c>
      <c r="B35" s="103"/>
      <c r="C35" s="103"/>
      <c r="D35" s="104"/>
      <c r="E35" s="411"/>
      <c r="F35" s="625"/>
      <c r="G35" s="663"/>
      <c r="H35" s="395" t="e">
        <f>IF(AND(O35="",#REF!&gt;0,#REF!&lt;5),I35,)</f>
        <v>#REF!</v>
      </c>
      <c r="I35" s="393" t="str">
        <f>IF(D35="","ZZZ9",IF(AND(#REF!&gt;0,#REF!&lt;5),D35&amp;#REF!,D35&amp;"9"))</f>
        <v>ZZZ9</v>
      </c>
      <c r="J35" s="397">
        <f t="shared" si="1"/>
        <v>999</v>
      </c>
      <c r="K35" s="393">
        <f t="shared" si="2"/>
        <v>999</v>
      </c>
      <c r="L35" s="382"/>
      <c r="M35" s="105"/>
      <c r="N35" s="129">
        <f t="shared" si="0"/>
        <v>999</v>
      </c>
      <c r="O35" s="105"/>
    </row>
    <row r="36" spans="1:15" s="11" customFormat="1" ht="18.899999999999999" customHeight="1" x14ac:dyDescent="0.25">
      <c r="A36" s="398">
        <v>30</v>
      </c>
      <c r="B36" s="103"/>
      <c r="C36" s="103"/>
      <c r="D36" s="104"/>
      <c r="E36" s="411"/>
      <c r="F36" s="625"/>
      <c r="G36" s="663"/>
      <c r="H36" s="395" t="e">
        <f>IF(AND(O36="",#REF!&gt;0,#REF!&lt;5),I36,)</f>
        <v>#REF!</v>
      </c>
      <c r="I36" s="393" t="str">
        <f>IF(D36="","ZZZ9",IF(AND(#REF!&gt;0,#REF!&lt;5),D36&amp;#REF!,D36&amp;"9"))</f>
        <v>ZZZ9</v>
      </c>
      <c r="J36" s="397">
        <f t="shared" si="1"/>
        <v>999</v>
      </c>
      <c r="K36" s="393">
        <f t="shared" si="2"/>
        <v>999</v>
      </c>
      <c r="L36" s="382"/>
      <c r="M36" s="105"/>
      <c r="N36" s="129">
        <f t="shared" si="0"/>
        <v>999</v>
      </c>
      <c r="O36" s="105"/>
    </row>
    <row r="37" spans="1:15" s="11" customFormat="1" ht="18.899999999999999" customHeight="1" x14ac:dyDescent="0.25">
      <c r="A37" s="398">
        <v>31</v>
      </c>
      <c r="B37" s="103"/>
      <c r="C37" s="103"/>
      <c r="D37" s="104"/>
      <c r="E37" s="411"/>
      <c r="F37" s="625"/>
      <c r="G37" s="663"/>
      <c r="H37" s="395" t="e">
        <f>IF(AND(O37="",#REF!&gt;0,#REF!&lt;5),I37,)</f>
        <v>#REF!</v>
      </c>
      <c r="I37" s="393" t="str">
        <f>IF(D37="","ZZZ9",IF(AND(#REF!&gt;0,#REF!&lt;5),D37&amp;#REF!,D37&amp;"9"))</f>
        <v>ZZZ9</v>
      </c>
      <c r="J37" s="397">
        <f t="shared" si="1"/>
        <v>999</v>
      </c>
      <c r="K37" s="393">
        <f t="shared" si="2"/>
        <v>999</v>
      </c>
      <c r="L37" s="382"/>
      <c r="M37" s="105"/>
      <c r="N37" s="129">
        <f t="shared" si="0"/>
        <v>999</v>
      </c>
      <c r="O37" s="105"/>
    </row>
    <row r="38" spans="1:15" s="11" customFormat="1" ht="18.899999999999999" customHeight="1" x14ac:dyDescent="0.25">
      <c r="A38" s="398">
        <v>32</v>
      </c>
      <c r="B38" s="103"/>
      <c r="C38" s="103"/>
      <c r="D38" s="104"/>
      <c r="E38" s="411"/>
      <c r="F38" s="625"/>
      <c r="G38" s="663"/>
      <c r="H38" s="395" t="e">
        <f>IF(AND(O38="",#REF!&gt;0,#REF!&lt;5),I38,)</f>
        <v>#REF!</v>
      </c>
      <c r="I38" s="393" t="str">
        <f>IF(D38="","ZZZ9",IF(AND(#REF!&gt;0,#REF!&lt;5),D38&amp;#REF!,D38&amp;"9"))</f>
        <v>ZZZ9</v>
      </c>
      <c r="J38" s="397">
        <f t="shared" si="1"/>
        <v>999</v>
      </c>
      <c r="K38" s="393">
        <f t="shared" si="2"/>
        <v>999</v>
      </c>
      <c r="L38" s="382"/>
      <c r="M38" s="105"/>
      <c r="N38" s="129">
        <f t="shared" si="0"/>
        <v>999</v>
      </c>
      <c r="O38" s="105"/>
    </row>
    <row r="39" spans="1:15" s="11" customFormat="1" ht="18.899999999999999" customHeight="1" x14ac:dyDescent="0.25">
      <c r="A39" s="398">
        <v>33</v>
      </c>
      <c r="B39" s="103"/>
      <c r="C39" s="103"/>
      <c r="D39" s="104"/>
      <c r="E39" s="411"/>
      <c r="F39" s="625"/>
      <c r="G39" s="663"/>
      <c r="H39" s="395" t="e">
        <f>IF(AND(O39="",#REF!&gt;0,#REF!&lt;5),I39,)</f>
        <v>#REF!</v>
      </c>
      <c r="I39" s="393" t="str">
        <f>IF(D39="","ZZZ9",IF(AND(#REF!&gt;0,#REF!&lt;5),D39&amp;#REF!,D39&amp;"9"))</f>
        <v>ZZZ9</v>
      </c>
      <c r="J39" s="397">
        <f t="shared" si="1"/>
        <v>999</v>
      </c>
      <c r="K39" s="393">
        <f t="shared" si="2"/>
        <v>999</v>
      </c>
      <c r="L39" s="382"/>
      <c r="M39" s="105"/>
      <c r="N39" s="129">
        <f t="shared" si="0"/>
        <v>999</v>
      </c>
      <c r="O39" s="105"/>
    </row>
    <row r="40" spans="1:15" s="11" customFormat="1" ht="18.899999999999999" customHeight="1" x14ac:dyDescent="0.25">
      <c r="A40" s="398">
        <v>34</v>
      </c>
      <c r="B40" s="103"/>
      <c r="C40" s="103"/>
      <c r="D40" s="104"/>
      <c r="E40" s="411"/>
      <c r="F40" s="625"/>
      <c r="G40" s="663"/>
      <c r="H40" s="395" t="e">
        <f>IF(AND(O40="",#REF!&gt;0,#REF!&lt;5),I40,)</f>
        <v>#REF!</v>
      </c>
      <c r="I40" s="393" t="str">
        <f>IF(D40="","ZZZ9",IF(AND(#REF!&gt;0,#REF!&lt;5),D40&amp;#REF!,D40&amp;"9"))</f>
        <v>ZZZ9</v>
      </c>
      <c r="J40" s="397">
        <f t="shared" si="1"/>
        <v>999</v>
      </c>
      <c r="K40" s="393">
        <f t="shared" si="2"/>
        <v>999</v>
      </c>
      <c r="L40" s="382"/>
      <c r="M40" s="105"/>
      <c r="N40" s="129">
        <f t="shared" si="0"/>
        <v>999</v>
      </c>
      <c r="O40" s="105"/>
    </row>
    <row r="41" spans="1:15" s="11" customFormat="1" ht="18.899999999999999" customHeight="1" x14ac:dyDescent="0.25">
      <c r="A41" s="398">
        <v>35</v>
      </c>
      <c r="B41" s="103"/>
      <c r="C41" s="103"/>
      <c r="D41" s="104"/>
      <c r="E41" s="411"/>
      <c r="F41" s="625"/>
      <c r="G41" s="663"/>
      <c r="H41" s="395" t="e">
        <f>IF(AND(O41="",#REF!&gt;0,#REF!&lt;5),I41,)</f>
        <v>#REF!</v>
      </c>
      <c r="I41" s="393" t="str">
        <f>IF(D41="","ZZZ9",IF(AND(#REF!&gt;0,#REF!&lt;5),D41&amp;#REF!,D41&amp;"9"))</f>
        <v>ZZZ9</v>
      </c>
      <c r="J41" s="397">
        <f t="shared" si="1"/>
        <v>999</v>
      </c>
      <c r="K41" s="393">
        <f t="shared" si="2"/>
        <v>999</v>
      </c>
      <c r="L41" s="382"/>
      <c r="M41" s="105"/>
      <c r="N41" s="129">
        <f t="shared" si="0"/>
        <v>999</v>
      </c>
      <c r="O41" s="105"/>
    </row>
    <row r="42" spans="1:15" s="11" customFormat="1" ht="18.899999999999999" customHeight="1" x14ac:dyDescent="0.25">
      <c r="A42" s="398">
        <v>36</v>
      </c>
      <c r="B42" s="103"/>
      <c r="C42" s="103"/>
      <c r="D42" s="104"/>
      <c r="E42" s="411"/>
      <c r="F42" s="625"/>
      <c r="G42" s="663"/>
      <c r="H42" s="395" t="e">
        <f>IF(AND(O42="",#REF!&gt;0,#REF!&lt;5),I42,)</f>
        <v>#REF!</v>
      </c>
      <c r="I42" s="393" t="str">
        <f>IF(D42="","ZZZ9",IF(AND(#REF!&gt;0,#REF!&lt;5),D42&amp;#REF!,D42&amp;"9"))</f>
        <v>ZZZ9</v>
      </c>
      <c r="J42" s="397">
        <f t="shared" si="1"/>
        <v>999</v>
      </c>
      <c r="K42" s="393">
        <f t="shared" si="2"/>
        <v>999</v>
      </c>
      <c r="L42" s="382"/>
      <c r="M42" s="105"/>
      <c r="N42" s="129">
        <f t="shared" si="0"/>
        <v>999</v>
      </c>
      <c r="O42" s="105"/>
    </row>
    <row r="43" spans="1:15" s="11" customFormat="1" ht="18.899999999999999" customHeight="1" x14ac:dyDescent="0.25">
      <c r="A43" s="398">
        <v>37</v>
      </c>
      <c r="B43" s="103"/>
      <c r="C43" s="103"/>
      <c r="D43" s="104"/>
      <c r="E43" s="411"/>
      <c r="F43" s="625"/>
      <c r="G43" s="663"/>
      <c r="H43" s="395" t="e">
        <f>IF(AND(O43="",#REF!&gt;0,#REF!&lt;5),I43,)</f>
        <v>#REF!</v>
      </c>
      <c r="I43" s="393" t="str">
        <f>IF(D43="","ZZZ9",IF(AND(#REF!&gt;0,#REF!&lt;5),D43&amp;#REF!,D43&amp;"9"))</f>
        <v>ZZZ9</v>
      </c>
      <c r="J43" s="397">
        <f t="shared" si="1"/>
        <v>999</v>
      </c>
      <c r="K43" s="393">
        <f t="shared" si="2"/>
        <v>999</v>
      </c>
      <c r="L43" s="382"/>
      <c r="M43" s="105"/>
      <c r="N43" s="129">
        <f t="shared" si="0"/>
        <v>999</v>
      </c>
      <c r="O43" s="105"/>
    </row>
    <row r="44" spans="1:15" s="11" customFormat="1" ht="18.899999999999999" customHeight="1" x14ac:dyDescent="0.25">
      <c r="A44" s="398">
        <v>38</v>
      </c>
      <c r="B44" s="103"/>
      <c r="C44" s="103"/>
      <c r="D44" s="104"/>
      <c r="E44" s="411"/>
      <c r="F44" s="625"/>
      <c r="G44" s="663"/>
      <c r="H44" s="395" t="e">
        <f>IF(AND(O44="",#REF!&gt;0,#REF!&lt;5),I44,)</f>
        <v>#REF!</v>
      </c>
      <c r="I44" s="393" t="str">
        <f>IF(D44="","ZZZ9",IF(AND(#REF!&gt;0,#REF!&lt;5),D44&amp;#REF!,D44&amp;"9"))</f>
        <v>ZZZ9</v>
      </c>
      <c r="J44" s="397">
        <f t="shared" si="1"/>
        <v>999</v>
      </c>
      <c r="K44" s="393">
        <f t="shared" si="2"/>
        <v>999</v>
      </c>
      <c r="L44" s="382"/>
      <c r="M44" s="105"/>
      <c r="N44" s="129">
        <f t="shared" si="0"/>
        <v>999</v>
      </c>
      <c r="O44" s="105"/>
    </row>
    <row r="45" spans="1:15" s="11" customFormat="1" ht="18.899999999999999" customHeight="1" x14ac:dyDescent="0.25">
      <c r="A45" s="398">
        <v>39</v>
      </c>
      <c r="B45" s="103"/>
      <c r="C45" s="103"/>
      <c r="D45" s="104"/>
      <c r="E45" s="411"/>
      <c r="F45" s="625"/>
      <c r="G45" s="663"/>
      <c r="H45" s="395" t="e">
        <f>IF(AND(O45="",#REF!&gt;0,#REF!&lt;5),I45,)</f>
        <v>#REF!</v>
      </c>
      <c r="I45" s="393" t="str">
        <f>IF(D45="","ZZZ9",IF(AND(#REF!&gt;0,#REF!&lt;5),D45&amp;#REF!,D45&amp;"9"))</f>
        <v>ZZZ9</v>
      </c>
      <c r="J45" s="397">
        <f t="shared" si="1"/>
        <v>999</v>
      </c>
      <c r="K45" s="393">
        <f t="shared" si="2"/>
        <v>999</v>
      </c>
      <c r="L45" s="382"/>
      <c r="M45" s="105"/>
      <c r="N45" s="129">
        <f t="shared" si="0"/>
        <v>999</v>
      </c>
      <c r="O45" s="105"/>
    </row>
    <row r="46" spans="1:15" s="11" customFormat="1" ht="18.899999999999999" customHeight="1" x14ac:dyDescent="0.25">
      <c r="A46" s="398">
        <v>40</v>
      </c>
      <c r="B46" s="103"/>
      <c r="C46" s="103"/>
      <c r="D46" s="104"/>
      <c r="E46" s="411"/>
      <c r="F46" s="625"/>
      <c r="G46" s="663"/>
      <c r="H46" s="395" t="e">
        <f>IF(AND(O46="",#REF!&gt;0,#REF!&lt;5),I46,)</f>
        <v>#REF!</v>
      </c>
      <c r="I46" s="393" t="str">
        <f>IF(D46="","ZZZ9",IF(AND(#REF!&gt;0,#REF!&lt;5),D46&amp;#REF!,D46&amp;"9"))</f>
        <v>ZZZ9</v>
      </c>
      <c r="J46" s="397">
        <f t="shared" si="1"/>
        <v>999</v>
      </c>
      <c r="K46" s="393">
        <f t="shared" si="2"/>
        <v>999</v>
      </c>
      <c r="L46" s="382"/>
      <c r="M46" s="105"/>
      <c r="N46" s="129">
        <f t="shared" si="0"/>
        <v>999</v>
      </c>
      <c r="O46" s="105"/>
    </row>
    <row r="47" spans="1:15" s="11" customFormat="1" ht="18.899999999999999" customHeight="1" x14ac:dyDescent="0.25">
      <c r="A47" s="398">
        <v>41</v>
      </c>
      <c r="B47" s="103"/>
      <c r="C47" s="103"/>
      <c r="D47" s="104"/>
      <c r="E47" s="411"/>
      <c r="F47" s="625"/>
      <c r="G47" s="663"/>
      <c r="H47" s="395" t="e">
        <f>IF(AND(O47="",#REF!&gt;0,#REF!&lt;5),I47,)</f>
        <v>#REF!</v>
      </c>
      <c r="I47" s="393" t="str">
        <f>IF(D47="","ZZZ9",IF(AND(#REF!&gt;0,#REF!&lt;5),D47&amp;#REF!,D47&amp;"9"))</f>
        <v>ZZZ9</v>
      </c>
      <c r="J47" s="397">
        <f t="shared" si="1"/>
        <v>999</v>
      </c>
      <c r="K47" s="393">
        <f t="shared" si="2"/>
        <v>999</v>
      </c>
      <c r="L47" s="382"/>
      <c r="M47" s="105"/>
      <c r="N47" s="129">
        <f t="shared" si="0"/>
        <v>999</v>
      </c>
      <c r="O47" s="105"/>
    </row>
    <row r="48" spans="1:15" s="11" customFormat="1" ht="18.899999999999999" customHeight="1" x14ac:dyDescent="0.25">
      <c r="A48" s="398">
        <v>42</v>
      </c>
      <c r="B48" s="103"/>
      <c r="C48" s="103"/>
      <c r="D48" s="104"/>
      <c r="E48" s="411"/>
      <c r="F48" s="625"/>
      <c r="G48" s="663"/>
      <c r="H48" s="395" t="e">
        <f>IF(AND(O48="",#REF!&gt;0,#REF!&lt;5),I48,)</f>
        <v>#REF!</v>
      </c>
      <c r="I48" s="393" t="str">
        <f>IF(D48="","ZZZ9",IF(AND(#REF!&gt;0,#REF!&lt;5),D48&amp;#REF!,D48&amp;"9"))</f>
        <v>ZZZ9</v>
      </c>
      <c r="J48" s="397">
        <f t="shared" si="1"/>
        <v>999</v>
      </c>
      <c r="K48" s="393">
        <f t="shared" si="2"/>
        <v>999</v>
      </c>
      <c r="L48" s="382"/>
      <c r="M48" s="105"/>
      <c r="N48" s="129">
        <f t="shared" si="0"/>
        <v>999</v>
      </c>
      <c r="O48" s="105"/>
    </row>
    <row r="49" spans="1:15" s="11" customFormat="1" ht="18.899999999999999" customHeight="1" x14ac:dyDescent="0.25">
      <c r="A49" s="398">
        <v>43</v>
      </c>
      <c r="B49" s="103"/>
      <c r="C49" s="103"/>
      <c r="D49" s="104"/>
      <c r="E49" s="411"/>
      <c r="F49" s="625"/>
      <c r="G49" s="663"/>
      <c r="H49" s="395" t="e">
        <f>IF(AND(O49="",#REF!&gt;0,#REF!&lt;5),I49,)</f>
        <v>#REF!</v>
      </c>
      <c r="I49" s="393" t="str">
        <f>IF(D49="","ZZZ9",IF(AND(#REF!&gt;0,#REF!&lt;5),D49&amp;#REF!,D49&amp;"9"))</f>
        <v>ZZZ9</v>
      </c>
      <c r="J49" s="397">
        <f t="shared" si="1"/>
        <v>999</v>
      </c>
      <c r="K49" s="393">
        <f t="shared" si="2"/>
        <v>999</v>
      </c>
      <c r="L49" s="382"/>
      <c r="M49" s="105"/>
      <c r="N49" s="129">
        <f t="shared" si="0"/>
        <v>999</v>
      </c>
      <c r="O49" s="105"/>
    </row>
    <row r="50" spans="1:15" s="11" customFormat="1" ht="18.899999999999999" customHeight="1" x14ac:dyDescent="0.25">
      <c r="A50" s="398">
        <v>44</v>
      </c>
      <c r="B50" s="103"/>
      <c r="C50" s="103"/>
      <c r="D50" s="104"/>
      <c r="E50" s="411"/>
      <c r="F50" s="625"/>
      <c r="G50" s="663"/>
      <c r="H50" s="395" t="e">
        <f>IF(AND(O50="",#REF!&gt;0,#REF!&lt;5),I50,)</f>
        <v>#REF!</v>
      </c>
      <c r="I50" s="393" t="str">
        <f>IF(D50="","ZZZ9",IF(AND(#REF!&gt;0,#REF!&lt;5),D50&amp;#REF!,D50&amp;"9"))</f>
        <v>ZZZ9</v>
      </c>
      <c r="J50" s="397">
        <f t="shared" si="1"/>
        <v>999</v>
      </c>
      <c r="K50" s="393">
        <f t="shared" si="2"/>
        <v>999</v>
      </c>
      <c r="L50" s="382"/>
      <c r="M50" s="105"/>
      <c r="N50" s="129">
        <f t="shared" si="0"/>
        <v>999</v>
      </c>
      <c r="O50" s="105"/>
    </row>
    <row r="51" spans="1:15" s="11" customFormat="1" ht="18.899999999999999" customHeight="1" x14ac:dyDescent="0.25">
      <c r="A51" s="398">
        <v>45</v>
      </c>
      <c r="B51" s="103"/>
      <c r="C51" s="103"/>
      <c r="D51" s="104"/>
      <c r="E51" s="411"/>
      <c r="F51" s="625"/>
      <c r="G51" s="663"/>
      <c r="H51" s="395" t="e">
        <f>IF(AND(O51="",#REF!&gt;0,#REF!&lt;5),I51,)</f>
        <v>#REF!</v>
      </c>
      <c r="I51" s="393" t="str">
        <f>IF(D51="","ZZZ9",IF(AND(#REF!&gt;0,#REF!&lt;5),D51&amp;#REF!,D51&amp;"9"))</f>
        <v>ZZZ9</v>
      </c>
      <c r="J51" s="397">
        <f t="shared" si="1"/>
        <v>999</v>
      </c>
      <c r="K51" s="393">
        <f t="shared" si="2"/>
        <v>999</v>
      </c>
      <c r="L51" s="382"/>
      <c r="M51" s="105"/>
      <c r="N51" s="129">
        <f t="shared" si="0"/>
        <v>999</v>
      </c>
      <c r="O51" s="105"/>
    </row>
    <row r="52" spans="1:15" s="11" customFormat="1" ht="18.899999999999999" customHeight="1" x14ac:dyDescent="0.25">
      <c r="A52" s="398">
        <v>46</v>
      </c>
      <c r="B52" s="103"/>
      <c r="C52" s="103"/>
      <c r="D52" s="104"/>
      <c r="E52" s="411"/>
      <c r="F52" s="625"/>
      <c r="G52" s="663"/>
      <c r="H52" s="395" t="e">
        <f>IF(AND(O52="",#REF!&gt;0,#REF!&lt;5),I52,)</f>
        <v>#REF!</v>
      </c>
      <c r="I52" s="393" t="str">
        <f>IF(D52="","ZZZ9",IF(AND(#REF!&gt;0,#REF!&lt;5),D52&amp;#REF!,D52&amp;"9"))</f>
        <v>ZZZ9</v>
      </c>
      <c r="J52" s="397">
        <f t="shared" si="1"/>
        <v>999</v>
      </c>
      <c r="K52" s="393">
        <f t="shared" si="2"/>
        <v>999</v>
      </c>
      <c r="L52" s="382"/>
      <c r="M52" s="105"/>
      <c r="N52" s="129">
        <f t="shared" si="0"/>
        <v>999</v>
      </c>
      <c r="O52" s="105"/>
    </row>
    <row r="53" spans="1:15" s="11" customFormat="1" ht="18.899999999999999" customHeight="1" x14ac:dyDescent="0.25">
      <c r="A53" s="398">
        <v>47</v>
      </c>
      <c r="B53" s="103"/>
      <c r="C53" s="103"/>
      <c r="D53" s="104"/>
      <c r="E53" s="411"/>
      <c r="F53" s="625"/>
      <c r="G53" s="663"/>
      <c r="H53" s="395" t="e">
        <f>IF(AND(O53="",#REF!&gt;0,#REF!&lt;5),I53,)</f>
        <v>#REF!</v>
      </c>
      <c r="I53" s="393" t="str">
        <f>IF(D53="","ZZZ9",IF(AND(#REF!&gt;0,#REF!&lt;5),D53&amp;#REF!,D53&amp;"9"))</f>
        <v>ZZZ9</v>
      </c>
      <c r="J53" s="397">
        <f t="shared" si="1"/>
        <v>999</v>
      </c>
      <c r="K53" s="393">
        <f t="shared" si="2"/>
        <v>999</v>
      </c>
      <c r="L53" s="382"/>
      <c r="M53" s="105"/>
      <c r="N53" s="129">
        <f t="shared" si="0"/>
        <v>999</v>
      </c>
      <c r="O53" s="105"/>
    </row>
    <row r="54" spans="1:15" s="11" customFormat="1" ht="18.899999999999999" customHeight="1" x14ac:dyDescent="0.25">
      <c r="A54" s="398">
        <v>48</v>
      </c>
      <c r="B54" s="103"/>
      <c r="C54" s="103"/>
      <c r="D54" s="104"/>
      <c r="E54" s="411"/>
      <c r="F54" s="625"/>
      <c r="G54" s="663"/>
      <c r="H54" s="395" t="e">
        <f>IF(AND(O54="",#REF!&gt;0,#REF!&lt;5),I54,)</f>
        <v>#REF!</v>
      </c>
      <c r="I54" s="393" t="str">
        <f>IF(D54="","ZZZ9",IF(AND(#REF!&gt;0,#REF!&lt;5),D54&amp;#REF!,D54&amp;"9"))</f>
        <v>ZZZ9</v>
      </c>
      <c r="J54" s="397">
        <f t="shared" si="1"/>
        <v>999</v>
      </c>
      <c r="K54" s="393">
        <f t="shared" si="2"/>
        <v>999</v>
      </c>
      <c r="L54" s="382"/>
      <c r="M54" s="105"/>
      <c r="N54" s="129">
        <f t="shared" si="0"/>
        <v>999</v>
      </c>
      <c r="O54" s="105"/>
    </row>
    <row r="55" spans="1:15" s="11" customFormat="1" ht="18.899999999999999" customHeight="1" x14ac:dyDescent="0.25">
      <c r="A55" s="398">
        <v>49</v>
      </c>
      <c r="B55" s="103"/>
      <c r="C55" s="103"/>
      <c r="D55" s="104"/>
      <c r="E55" s="411"/>
      <c r="F55" s="625"/>
      <c r="G55" s="663"/>
      <c r="H55" s="395" t="e">
        <f>IF(AND(O55="",#REF!&gt;0,#REF!&lt;5),I55,)</f>
        <v>#REF!</v>
      </c>
      <c r="I55" s="393" t="str">
        <f>IF(D55="","ZZZ9",IF(AND(#REF!&gt;0,#REF!&lt;5),D55&amp;#REF!,D55&amp;"9"))</f>
        <v>ZZZ9</v>
      </c>
      <c r="J55" s="397">
        <f t="shared" si="1"/>
        <v>999</v>
      </c>
      <c r="K55" s="393">
        <f t="shared" si="2"/>
        <v>999</v>
      </c>
      <c r="L55" s="382"/>
      <c r="M55" s="105"/>
      <c r="N55" s="129">
        <f t="shared" si="0"/>
        <v>999</v>
      </c>
      <c r="O55" s="105"/>
    </row>
    <row r="56" spans="1:15" s="11" customFormat="1" ht="18.899999999999999" customHeight="1" x14ac:dyDescent="0.25">
      <c r="A56" s="398">
        <v>50</v>
      </c>
      <c r="B56" s="103"/>
      <c r="C56" s="103"/>
      <c r="D56" s="104"/>
      <c r="E56" s="411"/>
      <c r="F56" s="625"/>
      <c r="G56" s="663"/>
      <c r="H56" s="395" t="e">
        <f>IF(AND(O56="",#REF!&gt;0,#REF!&lt;5),I56,)</f>
        <v>#REF!</v>
      </c>
      <c r="I56" s="393" t="str">
        <f>IF(D56="","ZZZ9",IF(AND(#REF!&gt;0,#REF!&lt;5),D56&amp;#REF!,D56&amp;"9"))</f>
        <v>ZZZ9</v>
      </c>
      <c r="J56" s="397">
        <f t="shared" si="1"/>
        <v>999</v>
      </c>
      <c r="K56" s="393">
        <f t="shared" si="2"/>
        <v>999</v>
      </c>
      <c r="L56" s="382"/>
      <c r="M56" s="105"/>
      <c r="N56" s="129">
        <f t="shared" si="0"/>
        <v>999</v>
      </c>
      <c r="O56" s="105"/>
    </row>
    <row r="57" spans="1:15" s="11" customFormat="1" ht="18.899999999999999" customHeight="1" x14ac:dyDescent="0.25">
      <c r="A57" s="398">
        <v>51</v>
      </c>
      <c r="B57" s="103"/>
      <c r="C57" s="103"/>
      <c r="D57" s="104"/>
      <c r="E57" s="411"/>
      <c r="F57" s="625"/>
      <c r="G57" s="663"/>
      <c r="H57" s="395" t="e">
        <f>IF(AND(O57="",#REF!&gt;0,#REF!&lt;5),I57,)</f>
        <v>#REF!</v>
      </c>
      <c r="I57" s="393" t="str">
        <f>IF(D57="","ZZZ9",IF(AND(#REF!&gt;0,#REF!&lt;5),D57&amp;#REF!,D57&amp;"9"))</f>
        <v>ZZZ9</v>
      </c>
      <c r="J57" s="397">
        <f t="shared" si="1"/>
        <v>999</v>
      </c>
      <c r="K57" s="393">
        <f t="shared" si="2"/>
        <v>999</v>
      </c>
      <c r="L57" s="382"/>
      <c r="M57" s="105"/>
      <c r="N57" s="129">
        <f t="shared" si="0"/>
        <v>999</v>
      </c>
      <c r="O57" s="105"/>
    </row>
    <row r="58" spans="1:15" s="11" customFormat="1" ht="18.899999999999999" customHeight="1" x14ac:dyDescent="0.25">
      <c r="A58" s="398">
        <v>52</v>
      </c>
      <c r="B58" s="103"/>
      <c r="C58" s="103"/>
      <c r="D58" s="104"/>
      <c r="E58" s="411"/>
      <c r="F58" s="625"/>
      <c r="G58" s="663"/>
      <c r="H58" s="395" t="e">
        <f>IF(AND(O58="",#REF!&gt;0,#REF!&lt;5),I58,)</f>
        <v>#REF!</v>
      </c>
      <c r="I58" s="393" t="str">
        <f>IF(D58="","ZZZ9",IF(AND(#REF!&gt;0,#REF!&lt;5),D58&amp;#REF!,D58&amp;"9"))</f>
        <v>ZZZ9</v>
      </c>
      <c r="J58" s="397">
        <f t="shared" si="1"/>
        <v>999</v>
      </c>
      <c r="K58" s="393">
        <f t="shared" si="2"/>
        <v>999</v>
      </c>
      <c r="L58" s="382"/>
      <c r="M58" s="105"/>
      <c r="N58" s="129">
        <f t="shared" si="0"/>
        <v>999</v>
      </c>
      <c r="O58" s="105"/>
    </row>
    <row r="59" spans="1:15" s="11" customFormat="1" ht="18.899999999999999" customHeight="1" x14ac:dyDescent="0.25">
      <c r="A59" s="398">
        <v>53</v>
      </c>
      <c r="B59" s="103"/>
      <c r="C59" s="103"/>
      <c r="D59" s="104"/>
      <c r="E59" s="411"/>
      <c r="F59" s="625"/>
      <c r="G59" s="663"/>
      <c r="H59" s="395" t="e">
        <f>IF(AND(O59="",#REF!&gt;0,#REF!&lt;5),I59,)</f>
        <v>#REF!</v>
      </c>
      <c r="I59" s="393" t="str">
        <f>IF(D59="","ZZZ9",IF(AND(#REF!&gt;0,#REF!&lt;5),D59&amp;#REF!,D59&amp;"9"))</f>
        <v>ZZZ9</v>
      </c>
      <c r="J59" s="397">
        <f t="shared" si="1"/>
        <v>999</v>
      </c>
      <c r="K59" s="393">
        <f t="shared" si="2"/>
        <v>999</v>
      </c>
      <c r="L59" s="382"/>
      <c r="M59" s="105"/>
      <c r="N59" s="129">
        <f t="shared" si="0"/>
        <v>999</v>
      </c>
      <c r="O59" s="105"/>
    </row>
    <row r="60" spans="1:15" s="11" customFormat="1" ht="18.899999999999999" customHeight="1" x14ac:dyDescent="0.25">
      <c r="A60" s="398">
        <v>54</v>
      </c>
      <c r="B60" s="103"/>
      <c r="C60" s="103"/>
      <c r="D60" s="104"/>
      <c r="E60" s="411"/>
      <c r="F60" s="625"/>
      <c r="G60" s="663"/>
      <c r="H60" s="395" t="e">
        <f>IF(AND(O60="",#REF!&gt;0,#REF!&lt;5),I60,)</f>
        <v>#REF!</v>
      </c>
      <c r="I60" s="393" t="str">
        <f>IF(D60="","ZZZ9",IF(AND(#REF!&gt;0,#REF!&lt;5),D60&amp;#REF!,D60&amp;"9"))</f>
        <v>ZZZ9</v>
      </c>
      <c r="J60" s="397">
        <f t="shared" si="1"/>
        <v>999</v>
      </c>
      <c r="K60" s="393">
        <f t="shared" si="2"/>
        <v>999</v>
      </c>
      <c r="L60" s="382"/>
      <c r="M60" s="105"/>
      <c r="N60" s="129">
        <f t="shared" si="0"/>
        <v>999</v>
      </c>
      <c r="O60" s="105"/>
    </row>
    <row r="61" spans="1:15" s="11" customFormat="1" ht="18.899999999999999" customHeight="1" x14ac:dyDescent="0.25">
      <c r="A61" s="398">
        <v>55</v>
      </c>
      <c r="B61" s="103"/>
      <c r="C61" s="103"/>
      <c r="D61" s="104"/>
      <c r="E61" s="411"/>
      <c r="F61" s="625"/>
      <c r="G61" s="663"/>
      <c r="H61" s="395" t="e">
        <f>IF(AND(O61="",#REF!&gt;0,#REF!&lt;5),I61,)</f>
        <v>#REF!</v>
      </c>
      <c r="I61" s="393" t="str">
        <f>IF(D61="","ZZZ9",IF(AND(#REF!&gt;0,#REF!&lt;5),D61&amp;#REF!,D61&amp;"9"))</f>
        <v>ZZZ9</v>
      </c>
      <c r="J61" s="397">
        <f t="shared" si="1"/>
        <v>999</v>
      </c>
      <c r="K61" s="393">
        <f t="shared" si="2"/>
        <v>999</v>
      </c>
      <c r="L61" s="382"/>
      <c r="M61" s="105"/>
      <c r="N61" s="129">
        <f t="shared" si="0"/>
        <v>999</v>
      </c>
      <c r="O61" s="105"/>
    </row>
    <row r="62" spans="1:15" s="11" customFormat="1" ht="18.899999999999999" customHeight="1" x14ac:dyDescent="0.25">
      <c r="A62" s="398">
        <v>56</v>
      </c>
      <c r="B62" s="103"/>
      <c r="C62" s="103"/>
      <c r="D62" s="104"/>
      <c r="E62" s="411"/>
      <c r="F62" s="625"/>
      <c r="G62" s="663"/>
      <c r="H62" s="395" t="e">
        <f>IF(AND(O62="",#REF!&gt;0,#REF!&lt;5),I62,)</f>
        <v>#REF!</v>
      </c>
      <c r="I62" s="393" t="str">
        <f>IF(D62="","ZZZ9",IF(AND(#REF!&gt;0,#REF!&lt;5),D62&amp;#REF!,D62&amp;"9"))</f>
        <v>ZZZ9</v>
      </c>
      <c r="J62" s="397">
        <f t="shared" si="1"/>
        <v>999</v>
      </c>
      <c r="K62" s="393">
        <f t="shared" si="2"/>
        <v>999</v>
      </c>
      <c r="L62" s="382"/>
      <c r="M62" s="105"/>
      <c r="N62" s="129">
        <f t="shared" si="0"/>
        <v>999</v>
      </c>
      <c r="O62" s="105"/>
    </row>
    <row r="63" spans="1:15" s="11" customFormat="1" ht="18.899999999999999" customHeight="1" x14ac:dyDescent="0.25">
      <c r="A63" s="398">
        <v>57</v>
      </c>
      <c r="B63" s="103"/>
      <c r="C63" s="103"/>
      <c r="D63" s="104"/>
      <c r="E63" s="411"/>
      <c r="F63" s="625"/>
      <c r="G63" s="663"/>
      <c r="H63" s="395" t="e">
        <f>IF(AND(O63="",#REF!&gt;0,#REF!&lt;5),I63,)</f>
        <v>#REF!</v>
      </c>
      <c r="I63" s="393" t="str">
        <f>IF(D63="","ZZZ9",IF(AND(#REF!&gt;0,#REF!&lt;5),D63&amp;#REF!,D63&amp;"9"))</f>
        <v>ZZZ9</v>
      </c>
      <c r="J63" s="397">
        <f t="shared" si="1"/>
        <v>999</v>
      </c>
      <c r="K63" s="393">
        <f t="shared" si="2"/>
        <v>999</v>
      </c>
      <c r="L63" s="382"/>
      <c r="M63" s="105"/>
      <c r="N63" s="129">
        <f t="shared" si="0"/>
        <v>999</v>
      </c>
      <c r="O63" s="105"/>
    </row>
    <row r="64" spans="1:15" s="11" customFormat="1" ht="18.899999999999999" customHeight="1" x14ac:dyDescent="0.25">
      <c r="A64" s="398">
        <v>58</v>
      </c>
      <c r="B64" s="103"/>
      <c r="C64" s="103"/>
      <c r="D64" s="104"/>
      <c r="E64" s="411"/>
      <c r="F64" s="625"/>
      <c r="G64" s="663"/>
      <c r="H64" s="395" t="e">
        <f>IF(AND(O64="",#REF!&gt;0,#REF!&lt;5),I64,)</f>
        <v>#REF!</v>
      </c>
      <c r="I64" s="393" t="str">
        <f>IF(D64="","ZZZ9",IF(AND(#REF!&gt;0,#REF!&lt;5),D64&amp;#REF!,D64&amp;"9"))</f>
        <v>ZZZ9</v>
      </c>
      <c r="J64" s="397">
        <f t="shared" si="1"/>
        <v>999</v>
      </c>
      <c r="K64" s="393">
        <f t="shared" si="2"/>
        <v>999</v>
      </c>
      <c r="L64" s="382"/>
      <c r="M64" s="105"/>
      <c r="N64" s="129">
        <f t="shared" si="0"/>
        <v>999</v>
      </c>
      <c r="O64" s="105"/>
    </row>
    <row r="65" spans="1:15" s="11" customFormat="1" ht="18.899999999999999" customHeight="1" x14ac:dyDescent="0.25">
      <c r="A65" s="398">
        <v>59</v>
      </c>
      <c r="B65" s="103"/>
      <c r="C65" s="103"/>
      <c r="D65" s="104"/>
      <c r="E65" s="411"/>
      <c r="F65" s="625"/>
      <c r="G65" s="663"/>
      <c r="H65" s="395" t="e">
        <f>IF(AND(O65="",#REF!&gt;0,#REF!&lt;5),I65,)</f>
        <v>#REF!</v>
      </c>
      <c r="I65" s="393" t="str">
        <f>IF(D65="","ZZZ9",IF(AND(#REF!&gt;0,#REF!&lt;5),D65&amp;#REF!,D65&amp;"9"))</f>
        <v>ZZZ9</v>
      </c>
      <c r="J65" s="397">
        <f t="shared" si="1"/>
        <v>999</v>
      </c>
      <c r="K65" s="393">
        <f t="shared" si="2"/>
        <v>999</v>
      </c>
      <c r="L65" s="382"/>
      <c r="M65" s="105"/>
      <c r="N65" s="129">
        <f t="shared" si="0"/>
        <v>999</v>
      </c>
      <c r="O65" s="105"/>
    </row>
    <row r="66" spans="1:15" s="11" customFormat="1" ht="18.899999999999999" customHeight="1" x14ac:dyDescent="0.25">
      <c r="A66" s="398">
        <v>60</v>
      </c>
      <c r="B66" s="103"/>
      <c r="C66" s="103"/>
      <c r="D66" s="104"/>
      <c r="E66" s="411"/>
      <c r="F66" s="625"/>
      <c r="G66" s="663"/>
      <c r="H66" s="395" t="e">
        <f>IF(AND(O66="",#REF!&gt;0,#REF!&lt;5),I66,)</f>
        <v>#REF!</v>
      </c>
      <c r="I66" s="393" t="str">
        <f>IF(D66="","ZZZ9",IF(AND(#REF!&gt;0,#REF!&lt;5),D66&amp;#REF!,D66&amp;"9"))</f>
        <v>ZZZ9</v>
      </c>
      <c r="J66" s="397">
        <f t="shared" si="1"/>
        <v>999</v>
      </c>
      <c r="K66" s="393">
        <f t="shared" si="2"/>
        <v>999</v>
      </c>
      <c r="L66" s="382"/>
      <c r="M66" s="105"/>
      <c r="N66" s="129">
        <f t="shared" si="0"/>
        <v>999</v>
      </c>
      <c r="O66" s="105"/>
    </row>
    <row r="67" spans="1:15" s="11" customFormat="1" ht="18.899999999999999" customHeight="1" x14ac:dyDescent="0.25">
      <c r="A67" s="398">
        <v>61</v>
      </c>
      <c r="B67" s="103"/>
      <c r="C67" s="103"/>
      <c r="D67" s="104"/>
      <c r="E67" s="411"/>
      <c r="F67" s="625"/>
      <c r="G67" s="663"/>
      <c r="H67" s="395" t="e">
        <f>IF(AND(O67="",#REF!&gt;0,#REF!&lt;5),I67,)</f>
        <v>#REF!</v>
      </c>
      <c r="I67" s="393" t="str">
        <f>IF(D67="","ZZZ9",IF(AND(#REF!&gt;0,#REF!&lt;5),D67&amp;#REF!,D67&amp;"9"))</f>
        <v>ZZZ9</v>
      </c>
      <c r="J67" s="397">
        <f t="shared" si="1"/>
        <v>999</v>
      </c>
      <c r="K67" s="393">
        <f t="shared" si="2"/>
        <v>999</v>
      </c>
      <c r="L67" s="382"/>
      <c r="M67" s="105"/>
      <c r="N67" s="129">
        <f t="shared" si="0"/>
        <v>999</v>
      </c>
      <c r="O67" s="105"/>
    </row>
    <row r="68" spans="1:15" s="11" customFormat="1" ht="18.899999999999999" customHeight="1" x14ac:dyDescent="0.25">
      <c r="A68" s="398">
        <v>62</v>
      </c>
      <c r="B68" s="103"/>
      <c r="C68" s="103"/>
      <c r="D68" s="104"/>
      <c r="E68" s="411"/>
      <c r="F68" s="625"/>
      <c r="G68" s="663"/>
      <c r="H68" s="395" t="e">
        <f>IF(AND(O68="",#REF!&gt;0,#REF!&lt;5),I68,)</f>
        <v>#REF!</v>
      </c>
      <c r="I68" s="393" t="str">
        <f>IF(D68="","ZZZ9",IF(AND(#REF!&gt;0,#REF!&lt;5),D68&amp;#REF!,D68&amp;"9"))</f>
        <v>ZZZ9</v>
      </c>
      <c r="J68" s="397">
        <f t="shared" si="1"/>
        <v>999</v>
      </c>
      <c r="K68" s="393">
        <f t="shared" si="2"/>
        <v>999</v>
      </c>
      <c r="L68" s="382"/>
      <c r="M68" s="105"/>
      <c r="N68" s="129">
        <f t="shared" si="0"/>
        <v>999</v>
      </c>
      <c r="O68" s="105"/>
    </row>
    <row r="69" spans="1:15" s="11" customFormat="1" ht="18.899999999999999" customHeight="1" x14ac:dyDescent="0.25">
      <c r="A69" s="398">
        <v>63</v>
      </c>
      <c r="B69" s="103"/>
      <c r="C69" s="103"/>
      <c r="D69" s="104"/>
      <c r="E69" s="411"/>
      <c r="F69" s="625"/>
      <c r="G69" s="663"/>
      <c r="H69" s="395" t="e">
        <f>IF(AND(O69="",#REF!&gt;0,#REF!&lt;5),I69,)</f>
        <v>#REF!</v>
      </c>
      <c r="I69" s="393" t="str">
        <f>IF(D69="","ZZZ9",IF(AND(#REF!&gt;0,#REF!&lt;5),D69&amp;#REF!,D69&amp;"9"))</f>
        <v>ZZZ9</v>
      </c>
      <c r="J69" s="397">
        <f t="shared" si="1"/>
        <v>999</v>
      </c>
      <c r="K69" s="393">
        <f t="shared" si="2"/>
        <v>999</v>
      </c>
      <c r="L69" s="382"/>
      <c r="M69" s="105"/>
      <c r="N69" s="129">
        <f t="shared" si="0"/>
        <v>999</v>
      </c>
      <c r="O69" s="105"/>
    </row>
    <row r="70" spans="1:15" s="11" customFormat="1" ht="18.899999999999999" customHeight="1" x14ac:dyDescent="0.25">
      <c r="A70" s="398">
        <v>64</v>
      </c>
      <c r="B70" s="103"/>
      <c r="C70" s="103"/>
      <c r="D70" s="104"/>
      <c r="E70" s="411"/>
      <c r="F70" s="625"/>
      <c r="G70" s="663"/>
      <c r="H70" s="395" t="e">
        <f>IF(AND(O70="",#REF!&gt;0,#REF!&lt;5),I70,)</f>
        <v>#REF!</v>
      </c>
      <c r="I70" s="393" t="str">
        <f>IF(D70="","ZZZ9",IF(AND(#REF!&gt;0,#REF!&lt;5),D70&amp;#REF!,D70&amp;"9"))</f>
        <v>ZZZ9</v>
      </c>
      <c r="J70" s="397">
        <f t="shared" si="1"/>
        <v>999</v>
      </c>
      <c r="K70" s="393">
        <f t="shared" si="2"/>
        <v>999</v>
      </c>
      <c r="L70" s="382"/>
      <c r="M70" s="105"/>
      <c r="N70" s="129">
        <f t="shared" si="0"/>
        <v>999</v>
      </c>
      <c r="O70" s="105"/>
    </row>
    <row r="71" spans="1:15" s="11" customFormat="1" ht="18.899999999999999" customHeight="1" x14ac:dyDescent="0.25">
      <c r="A71" s="398">
        <v>65</v>
      </c>
      <c r="B71" s="103"/>
      <c r="C71" s="103"/>
      <c r="D71" s="104"/>
      <c r="E71" s="411"/>
      <c r="F71" s="625"/>
      <c r="G71" s="663"/>
      <c r="H71" s="395" t="e">
        <f>IF(AND(O71="",#REF!&gt;0,#REF!&lt;5),I71,)</f>
        <v>#REF!</v>
      </c>
      <c r="I71" s="393" t="str">
        <f>IF(D71="","ZZZ9",IF(AND(#REF!&gt;0,#REF!&lt;5),D71&amp;#REF!,D71&amp;"9"))</f>
        <v>ZZZ9</v>
      </c>
      <c r="J71" s="397">
        <f t="shared" si="1"/>
        <v>999</v>
      </c>
      <c r="K71" s="393">
        <f t="shared" si="2"/>
        <v>999</v>
      </c>
      <c r="L71" s="382"/>
      <c r="M71" s="105"/>
      <c r="N71" s="129">
        <f t="shared" si="0"/>
        <v>999</v>
      </c>
      <c r="O71" s="105"/>
    </row>
    <row r="72" spans="1:15" s="11" customFormat="1" ht="18.899999999999999" customHeight="1" x14ac:dyDescent="0.25">
      <c r="A72" s="398">
        <v>66</v>
      </c>
      <c r="B72" s="103"/>
      <c r="C72" s="103"/>
      <c r="D72" s="104"/>
      <c r="E72" s="411"/>
      <c r="F72" s="625"/>
      <c r="G72" s="663"/>
      <c r="H72" s="395" t="e">
        <f>IF(AND(O72="",#REF!&gt;0,#REF!&lt;5),I72,)</f>
        <v>#REF!</v>
      </c>
      <c r="I72" s="393" t="str">
        <f>IF(D72="","ZZZ9",IF(AND(#REF!&gt;0,#REF!&lt;5),D72&amp;#REF!,D72&amp;"9"))</f>
        <v>ZZZ9</v>
      </c>
      <c r="J72" s="397">
        <f t="shared" si="1"/>
        <v>999</v>
      </c>
      <c r="K72" s="393">
        <f t="shared" si="2"/>
        <v>999</v>
      </c>
      <c r="L72" s="382"/>
      <c r="M72" s="105"/>
      <c r="N72" s="129">
        <f t="shared" si="0"/>
        <v>999</v>
      </c>
      <c r="O72" s="105"/>
    </row>
    <row r="73" spans="1:15" s="11" customFormat="1" ht="18.899999999999999" customHeight="1" x14ac:dyDescent="0.25">
      <c r="A73" s="398">
        <v>67</v>
      </c>
      <c r="B73" s="103"/>
      <c r="C73" s="103"/>
      <c r="D73" s="104"/>
      <c r="E73" s="411"/>
      <c r="F73" s="625"/>
      <c r="G73" s="663"/>
      <c r="H73" s="395" t="e">
        <f>IF(AND(O73="",#REF!&gt;0,#REF!&lt;5),I73,)</f>
        <v>#REF!</v>
      </c>
      <c r="I73" s="393" t="str">
        <f>IF(D73="","ZZZ9",IF(AND(#REF!&gt;0,#REF!&lt;5),D73&amp;#REF!,D73&amp;"9"))</f>
        <v>ZZZ9</v>
      </c>
      <c r="J73" s="397">
        <f t="shared" si="1"/>
        <v>999</v>
      </c>
      <c r="K73" s="393">
        <f t="shared" si="2"/>
        <v>999</v>
      </c>
      <c r="L73" s="382"/>
      <c r="M73" s="105"/>
      <c r="N73" s="129">
        <f t="shared" si="0"/>
        <v>999</v>
      </c>
      <c r="O73" s="105"/>
    </row>
    <row r="74" spans="1:15" s="11" customFormat="1" ht="18.899999999999999" customHeight="1" x14ac:dyDescent="0.25">
      <c r="A74" s="398">
        <v>68</v>
      </c>
      <c r="B74" s="103"/>
      <c r="C74" s="103"/>
      <c r="D74" s="104"/>
      <c r="E74" s="411"/>
      <c r="F74" s="625"/>
      <c r="G74" s="663"/>
      <c r="H74" s="395" t="e">
        <f>IF(AND(O74="",#REF!&gt;0,#REF!&lt;5),I74,)</f>
        <v>#REF!</v>
      </c>
      <c r="I74" s="393" t="str">
        <f>IF(D74="","ZZZ9",IF(AND(#REF!&gt;0,#REF!&lt;5),D74&amp;#REF!,D74&amp;"9"))</f>
        <v>ZZZ9</v>
      </c>
      <c r="J74" s="397">
        <f t="shared" si="1"/>
        <v>999</v>
      </c>
      <c r="K74" s="393">
        <f t="shared" si="2"/>
        <v>999</v>
      </c>
      <c r="L74" s="382"/>
      <c r="M74" s="105"/>
      <c r="N74" s="129">
        <f t="shared" si="0"/>
        <v>999</v>
      </c>
      <c r="O74" s="105"/>
    </row>
    <row r="75" spans="1:15" s="11" customFormat="1" ht="18.899999999999999" customHeight="1" x14ac:dyDescent="0.25">
      <c r="A75" s="398">
        <v>69</v>
      </c>
      <c r="B75" s="103"/>
      <c r="C75" s="103"/>
      <c r="D75" s="104"/>
      <c r="E75" s="411"/>
      <c r="F75" s="625"/>
      <c r="G75" s="663"/>
      <c r="H75" s="395" t="e">
        <f>IF(AND(O75="",#REF!&gt;0,#REF!&lt;5),I75,)</f>
        <v>#REF!</v>
      </c>
      <c r="I75" s="393" t="str">
        <f>IF(D75="","ZZZ9",IF(AND(#REF!&gt;0,#REF!&lt;5),D75&amp;#REF!,D75&amp;"9"))</f>
        <v>ZZZ9</v>
      </c>
      <c r="J75" s="397">
        <f t="shared" si="1"/>
        <v>999</v>
      </c>
      <c r="K75" s="393">
        <f t="shared" si="2"/>
        <v>999</v>
      </c>
      <c r="L75" s="382"/>
      <c r="M75" s="105"/>
      <c r="N75" s="129">
        <f t="shared" si="0"/>
        <v>999</v>
      </c>
      <c r="O75" s="105"/>
    </row>
    <row r="76" spans="1:15" s="11" customFormat="1" ht="18.899999999999999" customHeight="1" x14ac:dyDescent="0.25">
      <c r="A76" s="398">
        <v>70</v>
      </c>
      <c r="B76" s="103"/>
      <c r="C76" s="103"/>
      <c r="D76" s="104"/>
      <c r="E76" s="411"/>
      <c r="F76" s="625"/>
      <c r="G76" s="663"/>
      <c r="H76" s="395" t="e">
        <f>IF(AND(O76="",#REF!&gt;0,#REF!&lt;5),I76,)</f>
        <v>#REF!</v>
      </c>
      <c r="I76" s="393" t="str">
        <f>IF(D76="","ZZZ9",IF(AND(#REF!&gt;0,#REF!&lt;5),D76&amp;#REF!,D76&amp;"9"))</f>
        <v>ZZZ9</v>
      </c>
      <c r="J76" s="397">
        <f t="shared" si="1"/>
        <v>999</v>
      </c>
      <c r="K76" s="393">
        <f t="shared" si="2"/>
        <v>999</v>
      </c>
      <c r="L76" s="382"/>
      <c r="M76" s="105"/>
      <c r="N76" s="129">
        <f t="shared" si="0"/>
        <v>999</v>
      </c>
      <c r="O76" s="105"/>
    </row>
    <row r="77" spans="1:15" s="11" customFormat="1" ht="18.899999999999999" customHeight="1" x14ac:dyDescent="0.25">
      <c r="A77" s="398">
        <v>71</v>
      </c>
      <c r="B77" s="103"/>
      <c r="C77" s="103"/>
      <c r="D77" s="104"/>
      <c r="E77" s="411"/>
      <c r="F77" s="625"/>
      <c r="G77" s="663"/>
      <c r="H77" s="395" t="e">
        <f>IF(AND(O77="",#REF!&gt;0,#REF!&lt;5),I77,)</f>
        <v>#REF!</v>
      </c>
      <c r="I77" s="393" t="str">
        <f>IF(D77="","ZZZ9",IF(AND(#REF!&gt;0,#REF!&lt;5),D77&amp;#REF!,D77&amp;"9"))</f>
        <v>ZZZ9</v>
      </c>
      <c r="J77" s="397">
        <f t="shared" si="1"/>
        <v>999</v>
      </c>
      <c r="K77" s="393">
        <f t="shared" si="2"/>
        <v>999</v>
      </c>
      <c r="L77" s="382"/>
      <c r="M77" s="105"/>
      <c r="N77" s="129">
        <f t="shared" si="0"/>
        <v>999</v>
      </c>
      <c r="O77" s="105"/>
    </row>
    <row r="78" spans="1:15" s="11" customFormat="1" ht="18.899999999999999" customHeight="1" x14ac:dyDescent="0.25">
      <c r="A78" s="398">
        <v>72</v>
      </c>
      <c r="B78" s="103"/>
      <c r="C78" s="103"/>
      <c r="D78" s="104"/>
      <c r="E78" s="411"/>
      <c r="F78" s="625"/>
      <c r="G78" s="663"/>
      <c r="H78" s="395" t="e">
        <f>IF(AND(O78="",#REF!&gt;0,#REF!&lt;5),I78,)</f>
        <v>#REF!</v>
      </c>
      <c r="I78" s="393" t="str">
        <f>IF(D78="","ZZZ9",IF(AND(#REF!&gt;0,#REF!&lt;5),D78&amp;#REF!,D78&amp;"9"))</f>
        <v>ZZZ9</v>
      </c>
      <c r="J78" s="397">
        <f t="shared" si="1"/>
        <v>999</v>
      </c>
      <c r="K78" s="393">
        <f t="shared" si="2"/>
        <v>999</v>
      </c>
      <c r="L78" s="382"/>
      <c r="M78" s="105"/>
      <c r="N78" s="129">
        <f t="shared" si="0"/>
        <v>999</v>
      </c>
      <c r="O78" s="105"/>
    </row>
    <row r="79" spans="1:15" s="11" customFormat="1" ht="18.899999999999999" customHeight="1" x14ac:dyDescent="0.25">
      <c r="A79" s="398">
        <v>73</v>
      </c>
      <c r="B79" s="103"/>
      <c r="C79" s="103"/>
      <c r="D79" s="104"/>
      <c r="E79" s="411"/>
      <c r="F79" s="625"/>
      <c r="G79" s="663"/>
      <c r="H79" s="395" t="e">
        <f>IF(AND(O79="",#REF!&gt;0,#REF!&lt;5),I79,)</f>
        <v>#REF!</v>
      </c>
      <c r="I79" s="393" t="str">
        <f>IF(D79="","ZZZ9",IF(AND(#REF!&gt;0,#REF!&lt;5),D79&amp;#REF!,D79&amp;"9"))</f>
        <v>ZZZ9</v>
      </c>
      <c r="J79" s="397">
        <f t="shared" si="1"/>
        <v>999</v>
      </c>
      <c r="K79" s="393">
        <f t="shared" si="2"/>
        <v>999</v>
      </c>
      <c r="L79" s="382"/>
      <c r="M79" s="105"/>
      <c r="N79" s="129">
        <f t="shared" si="0"/>
        <v>999</v>
      </c>
      <c r="O79" s="105"/>
    </row>
    <row r="80" spans="1:15" s="11" customFormat="1" ht="18.899999999999999" customHeight="1" x14ac:dyDescent="0.25">
      <c r="A80" s="398">
        <v>74</v>
      </c>
      <c r="B80" s="103"/>
      <c r="C80" s="103"/>
      <c r="D80" s="104"/>
      <c r="E80" s="411"/>
      <c r="F80" s="625"/>
      <c r="G80" s="663"/>
      <c r="H80" s="395" t="e">
        <f>IF(AND(O80="",#REF!&gt;0,#REF!&lt;5),I80,)</f>
        <v>#REF!</v>
      </c>
      <c r="I80" s="393" t="str">
        <f>IF(D80="","ZZZ9",IF(AND(#REF!&gt;0,#REF!&lt;5),D80&amp;#REF!,D80&amp;"9"))</f>
        <v>ZZZ9</v>
      </c>
      <c r="J80" s="397">
        <f t="shared" si="1"/>
        <v>999</v>
      </c>
      <c r="K80" s="393">
        <f t="shared" si="2"/>
        <v>999</v>
      </c>
      <c r="L80" s="382"/>
      <c r="M80" s="105"/>
      <c r="N80" s="129">
        <f t="shared" si="0"/>
        <v>999</v>
      </c>
      <c r="O80" s="105"/>
    </row>
    <row r="81" spans="1:15" s="11" customFormat="1" ht="18.899999999999999" customHeight="1" x14ac:dyDescent="0.25">
      <c r="A81" s="398">
        <v>75</v>
      </c>
      <c r="B81" s="103"/>
      <c r="C81" s="103"/>
      <c r="D81" s="104"/>
      <c r="E81" s="411"/>
      <c r="F81" s="625"/>
      <c r="G81" s="663"/>
      <c r="H81" s="395" t="e">
        <f>IF(AND(O81="",#REF!&gt;0,#REF!&lt;5),I81,)</f>
        <v>#REF!</v>
      </c>
      <c r="I81" s="393" t="str">
        <f>IF(D81="","ZZZ9",IF(AND(#REF!&gt;0,#REF!&lt;5),D81&amp;#REF!,D81&amp;"9"))</f>
        <v>ZZZ9</v>
      </c>
      <c r="J81" s="397">
        <f t="shared" si="1"/>
        <v>999</v>
      </c>
      <c r="K81" s="393">
        <f t="shared" si="2"/>
        <v>999</v>
      </c>
      <c r="L81" s="382"/>
      <c r="M81" s="105"/>
      <c r="N81" s="129">
        <f t="shared" si="0"/>
        <v>999</v>
      </c>
      <c r="O81" s="105"/>
    </row>
    <row r="82" spans="1:15" s="11" customFormat="1" ht="18.899999999999999" customHeight="1" x14ac:dyDescent="0.25">
      <c r="A82" s="398">
        <v>76</v>
      </c>
      <c r="B82" s="103"/>
      <c r="C82" s="103"/>
      <c r="D82" s="104"/>
      <c r="E82" s="411"/>
      <c r="F82" s="625"/>
      <c r="G82" s="663"/>
      <c r="H82" s="395" t="e">
        <f>IF(AND(O82="",#REF!&gt;0,#REF!&lt;5),I82,)</f>
        <v>#REF!</v>
      </c>
      <c r="I82" s="393" t="str">
        <f>IF(D82="","ZZZ9",IF(AND(#REF!&gt;0,#REF!&lt;5),D82&amp;#REF!,D82&amp;"9"))</f>
        <v>ZZZ9</v>
      </c>
      <c r="J82" s="397">
        <f t="shared" si="1"/>
        <v>999</v>
      </c>
      <c r="K82" s="393">
        <f t="shared" si="2"/>
        <v>999</v>
      </c>
      <c r="L82" s="382"/>
      <c r="M82" s="105"/>
      <c r="N82" s="129">
        <f t="shared" si="0"/>
        <v>999</v>
      </c>
      <c r="O82" s="105"/>
    </row>
    <row r="83" spans="1:15" s="11" customFormat="1" ht="18.899999999999999" customHeight="1" x14ac:dyDescent="0.25">
      <c r="A83" s="398">
        <v>77</v>
      </c>
      <c r="B83" s="103"/>
      <c r="C83" s="103"/>
      <c r="D83" s="104"/>
      <c r="E83" s="411"/>
      <c r="F83" s="625"/>
      <c r="G83" s="663"/>
      <c r="H83" s="395" t="e">
        <f>IF(AND(O83="",#REF!&gt;0,#REF!&lt;5),I83,)</f>
        <v>#REF!</v>
      </c>
      <c r="I83" s="393" t="str">
        <f>IF(D83="","ZZZ9",IF(AND(#REF!&gt;0,#REF!&lt;5),D83&amp;#REF!,D83&amp;"9"))</f>
        <v>ZZZ9</v>
      </c>
      <c r="J83" s="397">
        <f t="shared" si="1"/>
        <v>999</v>
      </c>
      <c r="K83" s="393">
        <f t="shared" si="2"/>
        <v>999</v>
      </c>
      <c r="L83" s="382"/>
      <c r="M83" s="105"/>
      <c r="N83" s="129">
        <f t="shared" si="0"/>
        <v>999</v>
      </c>
      <c r="O83" s="105"/>
    </row>
    <row r="84" spans="1:15" s="11" customFormat="1" ht="18.899999999999999" customHeight="1" x14ac:dyDescent="0.25">
      <c r="A84" s="398">
        <v>78</v>
      </c>
      <c r="B84" s="103"/>
      <c r="C84" s="103"/>
      <c r="D84" s="104"/>
      <c r="E84" s="411"/>
      <c r="F84" s="625"/>
      <c r="G84" s="663"/>
      <c r="H84" s="395" t="e">
        <f>IF(AND(O84="",#REF!&gt;0,#REF!&lt;5),I84,)</f>
        <v>#REF!</v>
      </c>
      <c r="I84" s="393" t="str">
        <f>IF(D84="","ZZZ9",IF(AND(#REF!&gt;0,#REF!&lt;5),D84&amp;#REF!,D84&amp;"9"))</f>
        <v>ZZZ9</v>
      </c>
      <c r="J84" s="397">
        <f t="shared" si="1"/>
        <v>999</v>
      </c>
      <c r="K84" s="393">
        <f t="shared" si="2"/>
        <v>999</v>
      </c>
      <c r="L84" s="382"/>
      <c r="M84" s="105"/>
      <c r="N84" s="129">
        <f t="shared" si="0"/>
        <v>999</v>
      </c>
      <c r="O84" s="105"/>
    </row>
    <row r="85" spans="1:15" s="11" customFormat="1" ht="18.899999999999999" customHeight="1" x14ac:dyDescent="0.25">
      <c r="A85" s="398">
        <v>79</v>
      </c>
      <c r="B85" s="103"/>
      <c r="C85" s="103"/>
      <c r="D85" s="104"/>
      <c r="E85" s="411"/>
      <c r="F85" s="625"/>
      <c r="G85" s="663"/>
      <c r="H85" s="395" t="e">
        <f>IF(AND(O85="",#REF!&gt;0,#REF!&lt;5),I85,)</f>
        <v>#REF!</v>
      </c>
      <c r="I85" s="393" t="str">
        <f>IF(D85="","ZZZ9",IF(AND(#REF!&gt;0,#REF!&lt;5),D85&amp;#REF!,D85&amp;"9"))</f>
        <v>ZZZ9</v>
      </c>
      <c r="J85" s="397">
        <f t="shared" si="1"/>
        <v>999</v>
      </c>
      <c r="K85" s="393">
        <f t="shared" si="2"/>
        <v>999</v>
      </c>
      <c r="L85" s="382"/>
      <c r="M85" s="105"/>
      <c r="N85" s="129">
        <f t="shared" si="0"/>
        <v>999</v>
      </c>
      <c r="O85" s="105"/>
    </row>
    <row r="86" spans="1:15" s="11" customFormat="1" ht="18.899999999999999" customHeight="1" x14ac:dyDescent="0.25">
      <c r="A86" s="398">
        <v>80</v>
      </c>
      <c r="B86" s="103"/>
      <c r="C86" s="103"/>
      <c r="D86" s="104"/>
      <c r="E86" s="411"/>
      <c r="F86" s="625"/>
      <c r="G86" s="663"/>
      <c r="H86" s="395" t="e">
        <f>IF(AND(O86="",#REF!&gt;0,#REF!&lt;5),I86,)</f>
        <v>#REF!</v>
      </c>
      <c r="I86" s="393" t="str">
        <f>IF(D86="","ZZZ9",IF(AND(#REF!&gt;0,#REF!&lt;5),D86&amp;#REF!,D86&amp;"9"))</f>
        <v>ZZZ9</v>
      </c>
      <c r="J86" s="397">
        <f t="shared" si="1"/>
        <v>999</v>
      </c>
      <c r="K86" s="393">
        <f t="shared" si="2"/>
        <v>999</v>
      </c>
      <c r="L86" s="382"/>
      <c r="M86" s="105"/>
      <c r="N86" s="129">
        <f t="shared" si="0"/>
        <v>999</v>
      </c>
      <c r="O86" s="105"/>
    </row>
    <row r="87" spans="1:15" s="11" customFormat="1" ht="18.899999999999999" customHeight="1" x14ac:dyDescent="0.25">
      <c r="A87" s="398">
        <v>81</v>
      </c>
      <c r="B87" s="103"/>
      <c r="C87" s="103"/>
      <c r="D87" s="104"/>
      <c r="E87" s="411"/>
      <c r="F87" s="625"/>
      <c r="G87" s="663"/>
      <c r="H87" s="395" t="e">
        <f>IF(AND(O87="",#REF!&gt;0,#REF!&lt;5),I87,)</f>
        <v>#REF!</v>
      </c>
      <c r="I87" s="393" t="str">
        <f>IF(D87="","ZZZ9",IF(AND(#REF!&gt;0,#REF!&lt;5),D87&amp;#REF!,D87&amp;"9"))</f>
        <v>ZZZ9</v>
      </c>
      <c r="J87" s="397">
        <f t="shared" si="1"/>
        <v>999</v>
      </c>
      <c r="K87" s="393">
        <f t="shared" si="2"/>
        <v>999</v>
      </c>
      <c r="L87" s="382"/>
      <c r="M87" s="105"/>
      <c r="N87" s="129">
        <f t="shared" si="0"/>
        <v>999</v>
      </c>
      <c r="O87" s="105"/>
    </row>
    <row r="88" spans="1:15" s="11" customFormat="1" ht="18.899999999999999" customHeight="1" x14ac:dyDescent="0.25">
      <c r="A88" s="398">
        <v>82</v>
      </c>
      <c r="B88" s="103"/>
      <c r="C88" s="103"/>
      <c r="D88" s="104"/>
      <c r="E88" s="411"/>
      <c r="F88" s="625"/>
      <c r="G88" s="663"/>
      <c r="H88" s="395" t="e">
        <f>IF(AND(O88="",#REF!&gt;0,#REF!&lt;5),I88,)</f>
        <v>#REF!</v>
      </c>
      <c r="I88" s="393" t="str">
        <f>IF(D88="","ZZZ9",IF(AND(#REF!&gt;0,#REF!&lt;5),D88&amp;#REF!,D88&amp;"9"))</f>
        <v>ZZZ9</v>
      </c>
      <c r="J88" s="397">
        <f t="shared" si="1"/>
        <v>999</v>
      </c>
      <c r="K88" s="393">
        <f t="shared" si="2"/>
        <v>999</v>
      </c>
      <c r="L88" s="382"/>
      <c r="M88" s="105"/>
      <c r="N88" s="129">
        <f t="shared" si="0"/>
        <v>999</v>
      </c>
      <c r="O88" s="105"/>
    </row>
    <row r="89" spans="1:15" s="11" customFormat="1" ht="18.899999999999999" customHeight="1" x14ac:dyDescent="0.25">
      <c r="A89" s="398">
        <v>83</v>
      </c>
      <c r="B89" s="103"/>
      <c r="C89" s="103"/>
      <c r="D89" s="104"/>
      <c r="E89" s="411"/>
      <c r="F89" s="625"/>
      <c r="G89" s="663"/>
      <c r="H89" s="395" t="e">
        <f>IF(AND(O89="",#REF!&gt;0,#REF!&lt;5),I89,)</f>
        <v>#REF!</v>
      </c>
      <c r="I89" s="393" t="str">
        <f>IF(D89="","ZZZ9",IF(AND(#REF!&gt;0,#REF!&lt;5),D89&amp;#REF!,D89&amp;"9"))</f>
        <v>ZZZ9</v>
      </c>
      <c r="J89" s="397">
        <f t="shared" si="1"/>
        <v>999</v>
      </c>
      <c r="K89" s="393">
        <f t="shared" si="2"/>
        <v>999</v>
      </c>
      <c r="L89" s="382"/>
      <c r="M89" s="105"/>
      <c r="N89" s="129">
        <f t="shared" si="0"/>
        <v>999</v>
      </c>
      <c r="O89" s="105"/>
    </row>
    <row r="90" spans="1:15" s="11" customFormat="1" ht="18.899999999999999" customHeight="1" x14ac:dyDescent="0.25">
      <c r="A90" s="398">
        <v>84</v>
      </c>
      <c r="B90" s="103"/>
      <c r="C90" s="103"/>
      <c r="D90" s="104"/>
      <c r="E90" s="411"/>
      <c r="F90" s="625"/>
      <c r="G90" s="663"/>
      <c r="H90" s="395" t="e">
        <f>IF(AND(O90="",#REF!&gt;0,#REF!&lt;5),I90,)</f>
        <v>#REF!</v>
      </c>
      <c r="I90" s="393" t="str">
        <f>IF(D90="","ZZZ9",IF(AND(#REF!&gt;0,#REF!&lt;5),D90&amp;#REF!,D90&amp;"9"))</f>
        <v>ZZZ9</v>
      </c>
      <c r="J90" s="397">
        <f t="shared" si="1"/>
        <v>999</v>
      </c>
      <c r="K90" s="393">
        <f t="shared" si="2"/>
        <v>999</v>
      </c>
      <c r="L90" s="382"/>
      <c r="M90" s="105"/>
      <c r="N90" s="129">
        <f t="shared" si="0"/>
        <v>999</v>
      </c>
      <c r="O90" s="105"/>
    </row>
    <row r="91" spans="1:15" s="11" customFormat="1" ht="18.899999999999999" customHeight="1" x14ac:dyDescent="0.25">
      <c r="A91" s="398">
        <v>85</v>
      </c>
      <c r="B91" s="103"/>
      <c r="C91" s="103"/>
      <c r="D91" s="104"/>
      <c r="E91" s="411"/>
      <c r="F91" s="625"/>
      <c r="G91" s="663"/>
      <c r="H91" s="395" t="e">
        <f>IF(AND(O91="",#REF!&gt;0,#REF!&lt;5),I91,)</f>
        <v>#REF!</v>
      </c>
      <c r="I91" s="393" t="str">
        <f>IF(D91="","ZZZ9",IF(AND(#REF!&gt;0,#REF!&lt;5),D91&amp;#REF!,D91&amp;"9"))</f>
        <v>ZZZ9</v>
      </c>
      <c r="J91" s="397">
        <f t="shared" si="1"/>
        <v>999</v>
      </c>
      <c r="K91" s="393">
        <f t="shared" si="2"/>
        <v>999</v>
      </c>
      <c r="L91" s="382"/>
      <c r="M91" s="105"/>
      <c r="N91" s="129">
        <f t="shared" si="0"/>
        <v>999</v>
      </c>
      <c r="O91" s="105"/>
    </row>
    <row r="92" spans="1:15" s="11" customFormat="1" ht="18.899999999999999" customHeight="1" x14ac:dyDescent="0.25">
      <c r="A92" s="398">
        <v>86</v>
      </c>
      <c r="B92" s="103"/>
      <c r="C92" s="103"/>
      <c r="D92" s="104"/>
      <c r="E92" s="411"/>
      <c r="F92" s="625"/>
      <c r="G92" s="663"/>
      <c r="H92" s="395" t="e">
        <f>IF(AND(O92="",#REF!&gt;0,#REF!&lt;5),I92,)</f>
        <v>#REF!</v>
      </c>
      <c r="I92" s="393" t="str">
        <f>IF(D92="","ZZZ9",IF(AND(#REF!&gt;0,#REF!&lt;5),D92&amp;#REF!,D92&amp;"9"))</f>
        <v>ZZZ9</v>
      </c>
      <c r="J92" s="397">
        <f t="shared" si="1"/>
        <v>999</v>
      </c>
      <c r="K92" s="393">
        <f t="shared" si="2"/>
        <v>999</v>
      </c>
      <c r="L92" s="382"/>
      <c r="M92" s="105"/>
      <c r="N92" s="129">
        <f t="shared" si="0"/>
        <v>999</v>
      </c>
      <c r="O92" s="105"/>
    </row>
    <row r="93" spans="1:15" s="11" customFormat="1" ht="18.899999999999999" customHeight="1" x14ac:dyDescent="0.25">
      <c r="A93" s="398">
        <v>87</v>
      </c>
      <c r="B93" s="103"/>
      <c r="C93" s="103"/>
      <c r="D93" s="104"/>
      <c r="E93" s="411"/>
      <c r="F93" s="625"/>
      <c r="G93" s="663"/>
      <c r="H93" s="395" t="e">
        <f>IF(AND(O93="",#REF!&gt;0,#REF!&lt;5),I93,)</f>
        <v>#REF!</v>
      </c>
      <c r="I93" s="393" t="str">
        <f>IF(D93="","ZZZ9",IF(AND(#REF!&gt;0,#REF!&lt;5),D93&amp;#REF!,D93&amp;"9"))</f>
        <v>ZZZ9</v>
      </c>
      <c r="J93" s="397">
        <f t="shared" si="1"/>
        <v>999</v>
      </c>
      <c r="K93" s="393">
        <f t="shared" si="2"/>
        <v>999</v>
      </c>
      <c r="L93" s="382"/>
      <c r="M93" s="105"/>
      <c r="N93" s="129">
        <f t="shared" si="0"/>
        <v>999</v>
      </c>
      <c r="O93" s="105"/>
    </row>
    <row r="94" spans="1:15" s="11" customFormat="1" ht="18.899999999999999" customHeight="1" x14ac:dyDescent="0.25">
      <c r="A94" s="398">
        <v>88</v>
      </c>
      <c r="B94" s="103"/>
      <c r="C94" s="103"/>
      <c r="D94" s="104"/>
      <c r="E94" s="411"/>
      <c r="F94" s="625"/>
      <c r="G94" s="663"/>
      <c r="H94" s="395" t="e">
        <f>IF(AND(O94="",#REF!&gt;0,#REF!&lt;5),I94,)</f>
        <v>#REF!</v>
      </c>
      <c r="I94" s="393" t="str">
        <f>IF(D94="","ZZZ9",IF(AND(#REF!&gt;0,#REF!&lt;5),D94&amp;#REF!,D94&amp;"9"))</f>
        <v>ZZZ9</v>
      </c>
      <c r="J94" s="397">
        <f t="shared" si="1"/>
        <v>999</v>
      </c>
      <c r="K94" s="393">
        <f t="shared" si="2"/>
        <v>999</v>
      </c>
      <c r="L94" s="382"/>
      <c r="M94" s="105"/>
      <c r="N94" s="129">
        <f t="shared" ref="N94:N122" si="3">IF(L94="DA",1,IF(L94="WC",2,IF(L94="SE",3,IF(L94="Q",4,IF(L94="LL",5,999)))))</f>
        <v>999</v>
      </c>
      <c r="O94" s="105"/>
    </row>
    <row r="95" spans="1:15" s="11" customFormat="1" ht="18.899999999999999" customHeight="1" x14ac:dyDescent="0.25">
      <c r="A95" s="398">
        <v>89</v>
      </c>
      <c r="B95" s="103"/>
      <c r="C95" s="103"/>
      <c r="D95" s="104"/>
      <c r="E95" s="411"/>
      <c r="F95" s="625"/>
      <c r="G95" s="663"/>
      <c r="H95" s="395" t="e">
        <f>IF(AND(O95="",#REF!&gt;0,#REF!&lt;5),I95,)</f>
        <v>#REF!</v>
      </c>
      <c r="I95" s="393" t="str">
        <f>IF(D95="","ZZZ9",IF(AND(#REF!&gt;0,#REF!&lt;5),D95&amp;#REF!,D95&amp;"9"))</f>
        <v>ZZZ9</v>
      </c>
      <c r="J95" s="397">
        <f t="shared" si="1"/>
        <v>999</v>
      </c>
      <c r="K95" s="393">
        <f t="shared" si="2"/>
        <v>999</v>
      </c>
      <c r="L95" s="382"/>
      <c r="M95" s="105"/>
      <c r="N95" s="129">
        <f t="shared" si="3"/>
        <v>999</v>
      </c>
      <c r="O95" s="105"/>
    </row>
    <row r="96" spans="1:15" s="11" customFormat="1" ht="18.899999999999999" customHeight="1" x14ac:dyDescent="0.25">
      <c r="A96" s="398">
        <v>90</v>
      </c>
      <c r="B96" s="103"/>
      <c r="C96" s="103"/>
      <c r="D96" s="104"/>
      <c r="E96" s="411"/>
      <c r="F96" s="625"/>
      <c r="G96" s="663"/>
      <c r="H96" s="395" t="e">
        <f>IF(AND(O96="",#REF!&gt;0,#REF!&lt;5),I96,)</f>
        <v>#REF!</v>
      </c>
      <c r="I96" s="393" t="str">
        <f>IF(D96="","ZZZ9",IF(AND(#REF!&gt;0,#REF!&lt;5),D96&amp;#REF!,D96&amp;"9"))</f>
        <v>ZZZ9</v>
      </c>
      <c r="J96" s="397">
        <f t="shared" si="1"/>
        <v>999</v>
      </c>
      <c r="K96" s="393">
        <f t="shared" si="2"/>
        <v>999</v>
      </c>
      <c r="L96" s="382"/>
      <c r="M96" s="105"/>
      <c r="N96" s="129">
        <f t="shared" si="3"/>
        <v>999</v>
      </c>
      <c r="O96" s="105"/>
    </row>
    <row r="97" spans="1:15" s="11" customFormat="1" ht="18.899999999999999" customHeight="1" x14ac:dyDescent="0.25">
      <c r="A97" s="398">
        <v>91</v>
      </c>
      <c r="B97" s="103"/>
      <c r="C97" s="103"/>
      <c r="D97" s="104"/>
      <c r="E97" s="411"/>
      <c r="F97" s="625"/>
      <c r="G97" s="663"/>
      <c r="H97" s="395" t="e">
        <f>IF(AND(O97="",#REF!&gt;0,#REF!&lt;5),I97,)</f>
        <v>#REF!</v>
      </c>
      <c r="I97" s="393" t="str">
        <f>IF(D97="","ZZZ9",IF(AND(#REF!&gt;0,#REF!&lt;5),D97&amp;#REF!,D97&amp;"9"))</f>
        <v>ZZZ9</v>
      </c>
      <c r="J97" s="397">
        <f t="shared" ref="J97:J122" si="4">IF(O97="",999,O97)</f>
        <v>999</v>
      </c>
      <c r="K97" s="393">
        <f t="shared" ref="K97:K122" si="5">IF(N97=999,999,1)</f>
        <v>999</v>
      </c>
      <c r="L97" s="382"/>
      <c r="M97" s="105"/>
      <c r="N97" s="129">
        <f t="shared" si="3"/>
        <v>999</v>
      </c>
      <c r="O97" s="105"/>
    </row>
    <row r="98" spans="1:15" s="11" customFormat="1" ht="18.899999999999999" customHeight="1" x14ac:dyDescent="0.25">
      <c r="A98" s="398">
        <v>92</v>
      </c>
      <c r="B98" s="103"/>
      <c r="C98" s="103"/>
      <c r="D98" s="104"/>
      <c r="E98" s="411"/>
      <c r="F98" s="625"/>
      <c r="G98" s="663"/>
      <c r="H98" s="395" t="e">
        <f>IF(AND(O98="",#REF!&gt;0,#REF!&lt;5),I98,)</f>
        <v>#REF!</v>
      </c>
      <c r="I98" s="393" t="str">
        <f>IF(D98="","ZZZ9",IF(AND(#REF!&gt;0,#REF!&lt;5),D98&amp;#REF!,D98&amp;"9"))</f>
        <v>ZZZ9</v>
      </c>
      <c r="J98" s="397">
        <f t="shared" si="4"/>
        <v>999</v>
      </c>
      <c r="K98" s="393">
        <f t="shared" si="5"/>
        <v>999</v>
      </c>
      <c r="L98" s="382"/>
      <c r="M98" s="105"/>
      <c r="N98" s="129">
        <f t="shared" si="3"/>
        <v>999</v>
      </c>
      <c r="O98" s="105"/>
    </row>
    <row r="99" spans="1:15" s="11" customFormat="1" ht="18.899999999999999" customHeight="1" x14ac:dyDescent="0.25">
      <c r="A99" s="398">
        <v>93</v>
      </c>
      <c r="B99" s="103"/>
      <c r="C99" s="103"/>
      <c r="D99" s="104"/>
      <c r="E99" s="411"/>
      <c r="F99" s="625"/>
      <c r="G99" s="663"/>
      <c r="H99" s="395" t="e">
        <f>IF(AND(O99="",#REF!&gt;0,#REF!&lt;5),I99,)</f>
        <v>#REF!</v>
      </c>
      <c r="I99" s="393" t="str">
        <f>IF(D99="","ZZZ9",IF(AND(#REF!&gt;0,#REF!&lt;5),D99&amp;#REF!,D99&amp;"9"))</f>
        <v>ZZZ9</v>
      </c>
      <c r="J99" s="397">
        <f t="shared" si="4"/>
        <v>999</v>
      </c>
      <c r="K99" s="393">
        <f t="shared" si="5"/>
        <v>999</v>
      </c>
      <c r="L99" s="382"/>
      <c r="M99" s="105"/>
      <c r="N99" s="129">
        <f t="shared" si="3"/>
        <v>999</v>
      </c>
      <c r="O99" s="105"/>
    </row>
    <row r="100" spans="1:15" s="11" customFormat="1" ht="18.899999999999999" customHeight="1" x14ac:dyDescent="0.25">
      <c r="A100" s="398">
        <v>94</v>
      </c>
      <c r="B100" s="103"/>
      <c r="C100" s="103"/>
      <c r="D100" s="104"/>
      <c r="E100" s="411"/>
      <c r="F100" s="625"/>
      <c r="G100" s="663"/>
      <c r="H100" s="395" t="e">
        <f>IF(AND(O100="",#REF!&gt;0,#REF!&lt;5),I100,)</f>
        <v>#REF!</v>
      </c>
      <c r="I100" s="393" t="str">
        <f>IF(D100="","ZZZ9",IF(AND(#REF!&gt;0,#REF!&lt;5),D100&amp;#REF!,D100&amp;"9"))</f>
        <v>ZZZ9</v>
      </c>
      <c r="J100" s="397">
        <f t="shared" si="4"/>
        <v>999</v>
      </c>
      <c r="K100" s="393">
        <f t="shared" si="5"/>
        <v>999</v>
      </c>
      <c r="L100" s="382"/>
      <c r="M100" s="105"/>
      <c r="N100" s="129">
        <f t="shared" si="3"/>
        <v>999</v>
      </c>
      <c r="O100" s="105"/>
    </row>
    <row r="101" spans="1:15" s="11" customFormat="1" ht="18.899999999999999" customHeight="1" x14ac:dyDescent="0.25">
      <c r="A101" s="398">
        <v>95</v>
      </c>
      <c r="B101" s="103"/>
      <c r="C101" s="103"/>
      <c r="D101" s="104"/>
      <c r="E101" s="411"/>
      <c r="F101" s="625"/>
      <c r="G101" s="663"/>
      <c r="H101" s="395" t="e">
        <f>IF(AND(O101="",#REF!&gt;0,#REF!&lt;5),I101,)</f>
        <v>#REF!</v>
      </c>
      <c r="I101" s="393" t="str">
        <f>IF(D101="","ZZZ9",IF(AND(#REF!&gt;0,#REF!&lt;5),D101&amp;#REF!,D101&amp;"9"))</f>
        <v>ZZZ9</v>
      </c>
      <c r="J101" s="397">
        <f t="shared" si="4"/>
        <v>999</v>
      </c>
      <c r="K101" s="393">
        <f t="shared" si="5"/>
        <v>999</v>
      </c>
      <c r="L101" s="382"/>
      <c r="M101" s="105"/>
      <c r="N101" s="129">
        <f t="shared" si="3"/>
        <v>999</v>
      </c>
      <c r="O101" s="105"/>
    </row>
    <row r="102" spans="1:15" s="11" customFormat="1" ht="18.899999999999999" customHeight="1" x14ac:dyDescent="0.25">
      <c r="A102" s="398">
        <v>96</v>
      </c>
      <c r="B102" s="103"/>
      <c r="C102" s="103"/>
      <c r="D102" s="104"/>
      <c r="E102" s="411"/>
      <c r="F102" s="625"/>
      <c r="G102" s="663"/>
      <c r="H102" s="395" t="e">
        <f>IF(AND(O102="",#REF!&gt;0,#REF!&lt;5),I102,)</f>
        <v>#REF!</v>
      </c>
      <c r="I102" s="393" t="str">
        <f>IF(D102="","ZZZ9",IF(AND(#REF!&gt;0,#REF!&lt;5),D102&amp;#REF!,D102&amp;"9"))</f>
        <v>ZZZ9</v>
      </c>
      <c r="J102" s="397">
        <f t="shared" si="4"/>
        <v>999</v>
      </c>
      <c r="K102" s="393">
        <f t="shared" si="5"/>
        <v>999</v>
      </c>
      <c r="L102" s="382"/>
      <c r="M102" s="105"/>
      <c r="N102" s="129">
        <f t="shared" si="3"/>
        <v>999</v>
      </c>
      <c r="O102" s="105"/>
    </row>
    <row r="103" spans="1:15" s="11" customFormat="1" ht="18.899999999999999" customHeight="1" x14ac:dyDescent="0.25">
      <c r="A103" s="398">
        <v>97</v>
      </c>
      <c r="B103" s="103"/>
      <c r="C103" s="103"/>
      <c r="D103" s="104"/>
      <c r="E103" s="411"/>
      <c r="F103" s="625"/>
      <c r="G103" s="663"/>
      <c r="H103" s="395" t="e">
        <f>IF(AND(O103="",#REF!&gt;0,#REF!&lt;5),I103,)</f>
        <v>#REF!</v>
      </c>
      <c r="I103" s="393" t="str">
        <f>IF(D103="","ZZZ9",IF(AND(#REF!&gt;0,#REF!&lt;5),D103&amp;#REF!,D103&amp;"9"))</f>
        <v>ZZZ9</v>
      </c>
      <c r="J103" s="397">
        <f t="shared" si="4"/>
        <v>999</v>
      </c>
      <c r="K103" s="393">
        <f t="shared" si="5"/>
        <v>999</v>
      </c>
      <c r="L103" s="382"/>
      <c r="M103" s="105"/>
      <c r="N103" s="129">
        <f t="shared" si="3"/>
        <v>999</v>
      </c>
      <c r="O103" s="105"/>
    </row>
    <row r="104" spans="1:15" s="11" customFormat="1" ht="18.899999999999999" customHeight="1" x14ac:dyDescent="0.25">
      <c r="A104" s="398">
        <v>98</v>
      </c>
      <c r="B104" s="103"/>
      <c r="C104" s="103"/>
      <c r="D104" s="104"/>
      <c r="E104" s="411"/>
      <c r="F104" s="625"/>
      <c r="G104" s="663"/>
      <c r="H104" s="395" t="e">
        <f>IF(AND(O104="",#REF!&gt;0,#REF!&lt;5),I104,)</f>
        <v>#REF!</v>
      </c>
      <c r="I104" s="393" t="str">
        <f>IF(D104="","ZZZ9",IF(AND(#REF!&gt;0,#REF!&lt;5),D104&amp;#REF!,D104&amp;"9"))</f>
        <v>ZZZ9</v>
      </c>
      <c r="J104" s="397">
        <f t="shared" si="4"/>
        <v>999</v>
      </c>
      <c r="K104" s="393">
        <f t="shared" si="5"/>
        <v>999</v>
      </c>
      <c r="L104" s="382"/>
      <c r="M104" s="105"/>
      <c r="N104" s="129">
        <f t="shared" si="3"/>
        <v>999</v>
      </c>
      <c r="O104" s="105"/>
    </row>
    <row r="105" spans="1:15" s="11" customFormat="1" ht="18.899999999999999" customHeight="1" x14ac:dyDescent="0.25">
      <c r="A105" s="398">
        <v>99</v>
      </c>
      <c r="B105" s="103"/>
      <c r="C105" s="103"/>
      <c r="D105" s="104"/>
      <c r="E105" s="411"/>
      <c r="F105" s="625"/>
      <c r="G105" s="663"/>
      <c r="H105" s="395" t="e">
        <f>IF(AND(O105="",#REF!&gt;0,#REF!&lt;5),I105,)</f>
        <v>#REF!</v>
      </c>
      <c r="I105" s="393" t="str">
        <f>IF(D105="","ZZZ9",IF(AND(#REF!&gt;0,#REF!&lt;5),D105&amp;#REF!,D105&amp;"9"))</f>
        <v>ZZZ9</v>
      </c>
      <c r="J105" s="397">
        <f t="shared" si="4"/>
        <v>999</v>
      </c>
      <c r="K105" s="393">
        <f t="shared" si="5"/>
        <v>999</v>
      </c>
      <c r="L105" s="382"/>
      <c r="M105" s="105"/>
      <c r="N105" s="129">
        <f t="shared" si="3"/>
        <v>999</v>
      </c>
      <c r="O105" s="105"/>
    </row>
    <row r="106" spans="1:15" s="11" customFormat="1" ht="18.899999999999999" customHeight="1" x14ac:dyDescent="0.25">
      <c r="A106" s="398">
        <v>100</v>
      </c>
      <c r="B106" s="103"/>
      <c r="C106" s="103"/>
      <c r="D106" s="104"/>
      <c r="E106" s="411"/>
      <c r="F106" s="625"/>
      <c r="G106" s="663"/>
      <c r="H106" s="395" t="e">
        <f>IF(AND(O106="",#REF!&gt;0,#REF!&lt;5),I106,)</f>
        <v>#REF!</v>
      </c>
      <c r="I106" s="393" t="str">
        <f>IF(D106="","ZZZ9",IF(AND(#REF!&gt;0,#REF!&lt;5),D106&amp;#REF!,D106&amp;"9"))</f>
        <v>ZZZ9</v>
      </c>
      <c r="J106" s="397">
        <f t="shared" si="4"/>
        <v>999</v>
      </c>
      <c r="K106" s="393">
        <f t="shared" si="5"/>
        <v>999</v>
      </c>
      <c r="L106" s="382"/>
      <c r="M106" s="105"/>
      <c r="N106" s="129">
        <f t="shared" si="3"/>
        <v>999</v>
      </c>
      <c r="O106" s="105"/>
    </row>
    <row r="107" spans="1:15" s="11" customFormat="1" ht="18.899999999999999" customHeight="1" x14ac:dyDescent="0.25">
      <c r="A107" s="398">
        <v>101</v>
      </c>
      <c r="B107" s="103"/>
      <c r="C107" s="103"/>
      <c r="D107" s="104"/>
      <c r="E107" s="411"/>
      <c r="F107" s="625"/>
      <c r="G107" s="663"/>
      <c r="H107" s="395" t="e">
        <f>IF(AND(O107="",#REF!&gt;0,#REF!&lt;5),I107,)</f>
        <v>#REF!</v>
      </c>
      <c r="I107" s="393" t="str">
        <f>IF(D107="","ZZZ9",IF(AND(#REF!&gt;0,#REF!&lt;5),D107&amp;#REF!,D107&amp;"9"))</f>
        <v>ZZZ9</v>
      </c>
      <c r="J107" s="397">
        <f t="shared" si="4"/>
        <v>999</v>
      </c>
      <c r="K107" s="393">
        <f t="shared" si="5"/>
        <v>999</v>
      </c>
      <c r="L107" s="382"/>
      <c r="M107" s="105"/>
      <c r="N107" s="129">
        <f t="shared" si="3"/>
        <v>999</v>
      </c>
      <c r="O107" s="105"/>
    </row>
    <row r="108" spans="1:15" s="11" customFormat="1" ht="18.899999999999999" customHeight="1" x14ac:dyDescent="0.25">
      <c r="A108" s="398">
        <v>102</v>
      </c>
      <c r="B108" s="103"/>
      <c r="C108" s="103"/>
      <c r="D108" s="104"/>
      <c r="E108" s="411"/>
      <c r="F108" s="625"/>
      <c r="G108" s="663"/>
      <c r="H108" s="395" t="e">
        <f>IF(AND(O108="",#REF!&gt;0,#REF!&lt;5),I108,)</f>
        <v>#REF!</v>
      </c>
      <c r="I108" s="393" t="str">
        <f>IF(D108="","ZZZ9",IF(AND(#REF!&gt;0,#REF!&lt;5),D108&amp;#REF!,D108&amp;"9"))</f>
        <v>ZZZ9</v>
      </c>
      <c r="J108" s="397">
        <f t="shared" si="4"/>
        <v>999</v>
      </c>
      <c r="K108" s="393">
        <f t="shared" si="5"/>
        <v>999</v>
      </c>
      <c r="L108" s="382"/>
      <c r="M108" s="105"/>
      <c r="N108" s="129">
        <f t="shared" si="3"/>
        <v>999</v>
      </c>
      <c r="O108" s="105"/>
    </row>
    <row r="109" spans="1:15" s="11" customFormat="1" ht="18.899999999999999" customHeight="1" x14ac:dyDescent="0.25">
      <c r="A109" s="398">
        <v>103</v>
      </c>
      <c r="B109" s="103"/>
      <c r="C109" s="103"/>
      <c r="D109" s="104"/>
      <c r="E109" s="411"/>
      <c r="F109" s="625"/>
      <c r="G109" s="663"/>
      <c r="H109" s="395" t="e">
        <f>IF(AND(O109="",#REF!&gt;0,#REF!&lt;5),I109,)</f>
        <v>#REF!</v>
      </c>
      <c r="I109" s="393" t="str">
        <f>IF(D109="","ZZZ9",IF(AND(#REF!&gt;0,#REF!&lt;5),D109&amp;#REF!,D109&amp;"9"))</f>
        <v>ZZZ9</v>
      </c>
      <c r="J109" s="397">
        <f t="shared" si="4"/>
        <v>999</v>
      </c>
      <c r="K109" s="393">
        <f t="shared" si="5"/>
        <v>999</v>
      </c>
      <c r="L109" s="382"/>
      <c r="M109" s="105"/>
      <c r="N109" s="129">
        <f t="shared" si="3"/>
        <v>999</v>
      </c>
      <c r="O109" s="105"/>
    </row>
    <row r="110" spans="1:15" s="11" customFormat="1" ht="18.899999999999999" customHeight="1" x14ac:dyDescent="0.25">
      <c r="A110" s="398">
        <v>104</v>
      </c>
      <c r="B110" s="103"/>
      <c r="C110" s="103"/>
      <c r="D110" s="104"/>
      <c r="E110" s="411"/>
      <c r="F110" s="625"/>
      <c r="G110" s="663"/>
      <c r="H110" s="395" t="e">
        <f>IF(AND(O110="",#REF!&gt;0,#REF!&lt;5),I110,)</f>
        <v>#REF!</v>
      </c>
      <c r="I110" s="393" t="str">
        <f>IF(D110="","ZZZ9",IF(AND(#REF!&gt;0,#REF!&lt;5),D110&amp;#REF!,D110&amp;"9"))</f>
        <v>ZZZ9</v>
      </c>
      <c r="J110" s="397">
        <f t="shared" si="4"/>
        <v>999</v>
      </c>
      <c r="K110" s="393">
        <f t="shared" si="5"/>
        <v>999</v>
      </c>
      <c r="L110" s="382"/>
      <c r="M110" s="105"/>
      <c r="N110" s="129">
        <f t="shared" si="3"/>
        <v>999</v>
      </c>
      <c r="O110" s="105"/>
    </row>
    <row r="111" spans="1:15" s="11" customFormat="1" ht="18.899999999999999" customHeight="1" x14ac:dyDescent="0.25">
      <c r="A111" s="398">
        <v>105</v>
      </c>
      <c r="B111" s="103"/>
      <c r="C111" s="103"/>
      <c r="D111" s="104"/>
      <c r="E111" s="411"/>
      <c r="F111" s="625"/>
      <c r="G111" s="663"/>
      <c r="H111" s="395" t="e">
        <f>IF(AND(O111="",#REF!&gt;0,#REF!&lt;5),I111,)</f>
        <v>#REF!</v>
      </c>
      <c r="I111" s="393" t="str">
        <f>IF(D111="","ZZZ9",IF(AND(#REF!&gt;0,#REF!&lt;5),D111&amp;#REF!,D111&amp;"9"))</f>
        <v>ZZZ9</v>
      </c>
      <c r="J111" s="397">
        <f t="shared" si="4"/>
        <v>999</v>
      </c>
      <c r="K111" s="393">
        <f t="shared" si="5"/>
        <v>999</v>
      </c>
      <c r="L111" s="382"/>
      <c r="M111" s="105"/>
      <c r="N111" s="129">
        <f t="shared" si="3"/>
        <v>999</v>
      </c>
      <c r="O111" s="105"/>
    </row>
    <row r="112" spans="1:15" s="11" customFormat="1" ht="18.899999999999999" customHeight="1" x14ac:dyDescent="0.25">
      <c r="A112" s="398">
        <v>106</v>
      </c>
      <c r="B112" s="103"/>
      <c r="C112" s="103"/>
      <c r="D112" s="104"/>
      <c r="E112" s="411"/>
      <c r="F112" s="625"/>
      <c r="G112" s="663"/>
      <c r="H112" s="395" t="e">
        <f>IF(AND(O112="",#REF!&gt;0,#REF!&lt;5),I112,)</f>
        <v>#REF!</v>
      </c>
      <c r="I112" s="393" t="str">
        <f>IF(D112="","ZZZ9",IF(AND(#REF!&gt;0,#REF!&lt;5),D112&amp;#REF!,D112&amp;"9"))</f>
        <v>ZZZ9</v>
      </c>
      <c r="J112" s="397">
        <f t="shared" si="4"/>
        <v>999</v>
      </c>
      <c r="K112" s="393">
        <f t="shared" si="5"/>
        <v>999</v>
      </c>
      <c r="L112" s="382"/>
      <c r="M112" s="105"/>
      <c r="N112" s="129">
        <f t="shared" si="3"/>
        <v>999</v>
      </c>
      <c r="O112" s="105"/>
    </row>
    <row r="113" spans="1:15" s="11" customFormat="1" ht="18.899999999999999" customHeight="1" x14ac:dyDescent="0.25">
      <c r="A113" s="398">
        <v>107</v>
      </c>
      <c r="B113" s="103"/>
      <c r="C113" s="103"/>
      <c r="D113" s="104"/>
      <c r="E113" s="411"/>
      <c r="F113" s="625"/>
      <c r="G113" s="663"/>
      <c r="H113" s="395" t="e">
        <f>IF(AND(O113="",#REF!&gt;0,#REF!&lt;5),I113,)</f>
        <v>#REF!</v>
      </c>
      <c r="I113" s="393" t="str">
        <f>IF(D113="","ZZZ9",IF(AND(#REF!&gt;0,#REF!&lt;5),D113&amp;#REF!,D113&amp;"9"))</f>
        <v>ZZZ9</v>
      </c>
      <c r="J113" s="397">
        <f t="shared" si="4"/>
        <v>999</v>
      </c>
      <c r="K113" s="393">
        <f t="shared" si="5"/>
        <v>999</v>
      </c>
      <c r="L113" s="382"/>
      <c r="M113" s="105"/>
      <c r="N113" s="129">
        <f t="shared" si="3"/>
        <v>999</v>
      </c>
      <c r="O113" s="105"/>
    </row>
    <row r="114" spans="1:15" s="11" customFormat="1" ht="18.899999999999999" customHeight="1" x14ac:dyDescent="0.25">
      <c r="A114" s="398">
        <v>108</v>
      </c>
      <c r="B114" s="103"/>
      <c r="C114" s="103"/>
      <c r="D114" s="104"/>
      <c r="E114" s="411"/>
      <c r="F114" s="625"/>
      <c r="G114" s="663"/>
      <c r="H114" s="395" t="e">
        <f>IF(AND(O114="",#REF!&gt;0,#REF!&lt;5),I114,)</f>
        <v>#REF!</v>
      </c>
      <c r="I114" s="393" t="str">
        <f>IF(D114="","ZZZ9",IF(AND(#REF!&gt;0,#REF!&lt;5),D114&amp;#REF!,D114&amp;"9"))</f>
        <v>ZZZ9</v>
      </c>
      <c r="J114" s="397">
        <f t="shared" si="4"/>
        <v>999</v>
      </c>
      <c r="K114" s="393">
        <f t="shared" si="5"/>
        <v>999</v>
      </c>
      <c r="L114" s="382"/>
      <c r="M114" s="105"/>
      <c r="N114" s="129">
        <f t="shared" si="3"/>
        <v>999</v>
      </c>
      <c r="O114" s="105"/>
    </row>
    <row r="115" spans="1:15" s="11" customFormat="1" ht="18.899999999999999" customHeight="1" x14ac:dyDescent="0.25">
      <c r="A115" s="398">
        <v>109</v>
      </c>
      <c r="B115" s="103"/>
      <c r="C115" s="103"/>
      <c r="D115" s="104"/>
      <c r="E115" s="411"/>
      <c r="F115" s="625"/>
      <c r="G115" s="663"/>
      <c r="H115" s="395" t="e">
        <f>IF(AND(O115="",#REF!&gt;0,#REF!&lt;5),I115,)</f>
        <v>#REF!</v>
      </c>
      <c r="I115" s="393" t="str">
        <f>IF(D115="","ZZZ9",IF(AND(#REF!&gt;0,#REF!&lt;5),D115&amp;#REF!,D115&amp;"9"))</f>
        <v>ZZZ9</v>
      </c>
      <c r="J115" s="397">
        <f t="shared" si="4"/>
        <v>999</v>
      </c>
      <c r="K115" s="393">
        <f t="shared" si="5"/>
        <v>999</v>
      </c>
      <c r="L115" s="382"/>
      <c r="M115" s="105"/>
      <c r="N115" s="129">
        <f t="shared" si="3"/>
        <v>999</v>
      </c>
      <c r="O115" s="105"/>
    </row>
    <row r="116" spans="1:15" s="11" customFormat="1" ht="18.899999999999999" customHeight="1" x14ac:dyDescent="0.25">
      <c r="A116" s="398">
        <v>110</v>
      </c>
      <c r="B116" s="103"/>
      <c r="C116" s="103"/>
      <c r="D116" s="104"/>
      <c r="E116" s="411"/>
      <c r="F116" s="625"/>
      <c r="G116" s="663"/>
      <c r="H116" s="395" t="e">
        <f>IF(AND(O116="",#REF!&gt;0,#REF!&lt;5),I116,)</f>
        <v>#REF!</v>
      </c>
      <c r="I116" s="393" t="str">
        <f>IF(D116="","ZZZ9",IF(AND(#REF!&gt;0,#REF!&lt;5),D116&amp;#REF!,D116&amp;"9"))</f>
        <v>ZZZ9</v>
      </c>
      <c r="J116" s="397">
        <f t="shared" si="4"/>
        <v>999</v>
      </c>
      <c r="K116" s="393">
        <f t="shared" si="5"/>
        <v>999</v>
      </c>
      <c r="L116" s="382"/>
      <c r="M116" s="105"/>
      <c r="N116" s="129">
        <f t="shared" si="3"/>
        <v>999</v>
      </c>
      <c r="O116" s="105"/>
    </row>
    <row r="117" spans="1:15" s="11" customFormat="1" ht="18.899999999999999" customHeight="1" x14ac:dyDescent="0.25">
      <c r="A117" s="398">
        <v>111</v>
      </c>
      <c r="B117" s="103"/>
      <c r="C117" s="103"/>
      <c r="D117" s="104"/>
      <c r="E117" s="411"/>
      <c r="F117" s="625"/>
      <c r="G117" s="663"/>
      <c r="H117" s="395" t="e">
        <f>IF(AND(O117="",#REF!&gt;0,#REF!&lt;5),I117,)</f>
        <v>#REF!</v>
      </c>
      <c r="I117" s="393" t="str">
        <f>IF(D117="","ZZZ9",IF(AND(#REF!&gt;0,#REF!&lt;5),D117&amp;#REF!,D117&amp;"9"))</f>
        <v>ZZZ9</v>
      </c>
      <c r="J117" s="397">
        <f t="shared" si="4"/>
        <v>999</v>
      </c>
      <c r="K117" s="393">
        <f t="shared" si="5"/>
        <v>999</v>
      </c>
      <c r="L117" s="382"/>
      <c r="M117" s="105"/>
      <c r="N117" s="129">
        <f t="shared" si="3"/>
        <v>999</v>
      </c>
      <c r="O117" s="105"/>
    </row>
    <row r="118" spans="1:15" s="11" customFormat="1" ht="18.899999999999999" customHeight="1" x14ac:dyDescent="0.25">
      <c r="A118" s="398">
        <v>112</v>
      </c>
      <c r="B118" s="103"/>
      <c r="C118" s="103"/>
      <c r="D118" s="104"/>
      <c r="E118" s="411"/>
      <c r="F118" s="625"/>
      <c r="G118" s="663"/>
      <c r="H118" s="395" t="e">
        <f>IF(AND(O118="",#REF!&gt;0,#REF!&lt;5),I118,)</f>
        <v>#REF!</v>
      </c>
      <c r="I118" s="393" t="str">
        <f>IF(D118="","ZZZ9",IF(AND(#REF!&gt;0,#REF!&lt;5),D118&amp;#REF!,D118&amp;"9"))</f>
        <v>ZZZ9</v>
      </c>
      <c r="J118" s="397">
        <f t="shared" si="4"/>
        <v>999</v>
      </c>
      <c r="K118" s="393">
        <f t="shared" si="5"/>
        <v>999</v>
      </c>
      <c r="L118" s="382"/>
      <c r="M118" s="105"/>
      <c r="N118" s="129">
        <f t="shared" si="3"/>
        <v>999</v>
      </c>
      <c r="O118" s="105"/>
    </row>
    <row r="119" spans="1:15" s="11" customFormat="1" ht="18.899999999999999" customHeight="1" x14ac:dyDescent="0.25">
      <c r="A119" s="398">
        <v>113</v>
      </c>
      <c r="B119" s="103"/>
      <c r="C119" s="103"/>
      <c r="D119" s="104"/>
      <c r="E119" s="411"/>
      <c r="F119" s="625"/>
      <c r="G119" s="663"/>
      <c r="H119" s="395" t="e">
        <f>IF(AND(O119="",#REF!&gt;0,#REF!&lt;5),I119,)</f>
        <v>#REF!</v>
      </c>
      <c r="I119" s="393" t="str">
        <f>IF(D119="","ZZZ9",IF(AND(#REF!&gt;0,#REF!&lt;5),D119&amp;#REF!,D119&amp;"9"))</f>
        <v>ZZZ9</v>
      </c>
      <c r="J119" s="397">
        <f t="shared" si="4"/>
        <v>999</v>
      </c>
      <c r="K119" s="393">
        <f t="shared" si="5"/>
        <v>999</v>
      </c>
      <c r="L119" s="382"/>
      <c r="M119" s="105"/>
      <c r="N119" s="129">
        <f t="shared" si="3"/>
        <v>999</v>
      </c>
      <c r="O119" s="105"/>
    </row>
    <row r="120" spans="1:15" s="11" customFormat="1" ht="18.899999999999999" customHeight="1" x14ac:dyDescent="0.25">
      <c r="A120" s="398">
        <v>114</v>
      </c>
      <c r="B120" s="103"/>
      <c r="C120" s="103"/>
      <c r="D120" s="104"/>
      <c r="E120" s="411"/>
      <c r="F120" s="625"/>
      <c r="G120" s="663"/>
      <c r="H120" s="395" t="e">
        <f>IF(AND(O120="",#REF!&gt;0,#REF!&lt;5),I120,)</f>
        <v>#REF!</v>
      </c>
      <c r="I120" s="393" t="str">
        <f>IF(D120="","ZZZ9",IF(AND(#REF!&gt;0,#REF!&lt;5),D120&amp;#REF!,D120&amp;"9"))</f>
        <v>ZZZ9</v>
      </c>
      <c r="J120" s="397">
        <f t="shared" si="4"/>
        <v>999</v>
      </c>
      <c r="K120" s="393">
        <f t="shared" si="5"/>
        <v>999</v>
      </c>
      <c r="L120" s="382"/>
      <c r="M120" s="105"/>
      <c r="N120" s="129">
        <f t="shared" si="3"/>
        <v>999</v>
      </c>
      <c r="O120" s="105"/>
    </row>
    <row r="121" spans="1:15" s="11" customFormat="1" ht="18.899999999999999" customHeight="1" x14ac:dyDescent="0.25">
      <c r="A121" s="398">
        <v>115</v>
      </c>
      <c r="B121" s="103"/>
      <c r="C121" s="103"/>
      <c r="D121" s="104"/>
      <c r="E121" s="411"/>
      <c r="F121" s="625"/>
      <c r="G121" s="663"/>
      <c r="H121" s="395" t="e">
        <f>IF(AND(O121="",#REF!&gt;0,#REF!&lt;5),I121,)</f>
        <v>#REF!</v>
      </c>
      <c r="I121" s="393" t="str">
        <f>IF(D121="","ZZZ9",IF(AND(#REF!&gt;0,#REF!&lt;5),D121&amp;#REF!,D121&amp;"9"))</f>
        <v>ZZZ9</v>
      </c>
      <c r="J121" s="397">
        <f t="shared" si="4"/>
        <v>999</v>
      </c>
      <c r="K121" s="393">
        <f t="shared" si="5"/>
        <v>999</v>
      </c>
      <c r="L121" s="382"/>
      <c r="M121" s="105"/>
      <c r="N121" s="129">
        <f t="shared" si="3"/>
        <v>999</v>
      </c>
      <c r="O121" s="105"/>
    </row>
    <row r="122" spans="1:15" s="11" customFormat="1" ht="18.899999999999999" customHeight="1" x14ac:dyDescent="0.25">
      <c r="A122" s="398">
        <v>116</v>
      </c>
      <c r="B122" s="103"/>
      <c r="C122" s="103"/>
      <c r="D122" s="104"/>
      <c r="E122" s="411"/>
      <c r="F122" s="625"/>
      <c r="G122" s="663"/>
      <c r="H122" s="395" t="e">
        <f>IF(AND(O122="",#REF!&gt;0,#REF!&lt;5),I122,)</f>
        <v>#REF!</v>
      </c>
      <c r="I122" s="393" t="str">
        <f>IF(D122="","ZZZ9",IF(AND(#REF!&gt;0,#REF!&lt;5),D122&amp;#REF!,D122&amp;"9"))</f>
        <v>ZZZ9</v>
      </c>
      <c r="J122" s="397">
        <f t="shared" si="4"/>
        <v>999</v>
      </c>
      <c r="K122" s="393">
        <f t="shared" si="5"/>
        <v>999</v>
      </c>
      <c r="L122" s="382"/>
      <c r="M122" s="105"/>
      <c r="N122" s="129">
        <f t="shared" si="3"/>
        <v>999</v>
      </c>
      <c r="O122" s="105"/>
    </row>
    <row r="123" spans="1:15" s="11" customFormat="1" ht="18.899999999999999" customHeight="1" x14ac:dyDescent="0.25">
      <c r="A123" s="398">
        <v>117</v>
      </c>
      <c r="B123" s="103"/>
      <c r="C123" s="103"/>
      <c r="D123" s="104"/>
      <c r="E123" s="411"/>
      <c r="F123" s="625"/>
      <c r="G123" s="663"/>
      <c r="H123" s="395"/>
      <c r="I123" s="393"/>
      <c r="J123" s="397"/>
      <c r="K123" s="393"/>
      <c r="L123" s="382"/>
      <c r="M123" s="105"/>
      <c r="N123" s="129"/>
      <c r="O123" s="105"/>
    </row>
    <row r="124" spans="1:15" s="11" customFormat="1" ht="18.899999999999999" customHeight="1" x14ac:dyDescent="0.25">
      <c r="A124" s="398">
        <v>118</v>
      </c>
      <c r="B124" s="103"/>
      <c r="C124" s="103"/>
      <c r="D124" s="104"/>
      <c r="E124" s="411"/>
      <c r="F124" s="625"/>
      <c r="G124" s="663"/>
      <c r="H124" s="395"/>
      <c r="I124" s="393"/>
      <c r="J124" s="397"/>
      <c r="K124" s="393"/>
      <c r="L124" s="382"/>
      <c r="M124" s="105"/>
      <c r="N124" s="129"/>
      <c r="O124" s="105"/>
    </row>
    <row r="125" spans="1:15" s="11" customFormat="1" ht="18.899999999999999" customHeight="1" x14ac:dyDescent="0.25">
      <c r="A125" s="398">
        <v>119</v>
      </c>
      <c r="B125" s="103"/>
      <c r="C125" s="103"/>
      <c r="D125" s="104"/>
      <c r="E125" s="411"/>
      <c r="F125" s="625"/>
      <c r="G125" s="663"/>
      <c r="H125" s="395"/>
      <c r="I125" s="393"/>
      <c r="J125" s="397"/>
      <c r="K125" s="393"/>
      <c r="L125" s="382"/>
      <c r="M125" s="105"/>
      <c r="N125" s="129"/>
      <c r="O125" s="105"/>
    </row>
    <row r="126" spans="1:15" s="11" customFormat="1" ht="18.899999999999999" customHeight="1" x14ac:dyDescent="0.25">
      <c r="A126" s="398">
        <v>120</v>
      </c>
      <c r="B126" s="103"/>
      <c r="C126" s="103"/>
      <c r="D126" s="104"/>
      <c r="E126" s="411"/>
      <c r="F126" s="625"/>
      <c r="G126" s="663"/>
      <c r="H126" s="395"/>
      <c r="I126" s="393"/>
      <c r="J126" s="397"/>
      <c r="K126" s="393"/>
      <c r="L126" s="382"/>
      <c r="M126" s="105"/>
      <c r="N126" s="129"/>
      <c r="O126" s="105"/>
    </row>
    <row r="127" spans="1:15" s="11" customFormat="1" ht="18.899999999999999" customHeight="1" x14ac:dyDescent="0.25">
      <c r="A127" s="398">
        <v>121</v>
      </c>
      <c r="B127" s="103"/>
      <c r="C127" s="103"/>
      <c r="D127" s="104"/>
      <c r="E127" s="411"/>
      <c r="F127" s="625"/>
      <c r="G127" s="663"/>
      <c r="H127" s="395"/>
      <c r="I127" s="393"/>
      <c r="J127" s="397"/>
      <c r="K127" s="393"/>
      <c r="L127" s="382"/>
      <c r="M127" s="105"/>
      <c r="N127" s="129"/>
      <c r="O127" s="105"/>
    </row>
    <row r="128" spans="1:15" s="11" customFormat="1" ht="18.899999999999999" customHeight="1" x14ac:dyDescent="0.25">
      <c r="A128" s="398">
        <v>122</v>
      </c>
      <c r="B128" s="103"/>
      <c r="C128" s="103"/>
      <c r="D128" s="104"/>
      <c r="E128" s="411"/>
      <c r="F128" s="625"/>
      <c r="G128" s="663"/>
      <c r="H128" s="395"/>
      <c r="I128" s="393"/>
      <c r="J128" s="397"/>
      <c r="K128" s="393"/>
      <c r="L128" s="382"/>
      <c r="M128" s="105"/>
      <c r="N128" s="129"/>
      <c r="O128" s="105"/>
    </row>
    <row r="129" spans="1:15" s="11" customFormat="1" ht="18.899999999999999" customHeight="1" x14ac:dyDescent="0.25">
      <c r="A129" s="398">
        <v>123</v>
      </c>
      <c r="B129" s="103"/>
      <c r="C129" s="103"/>
      <c r="D129" s="104"/>
      <c r="E129" s="411"/>
      <c r="F129" s="625"/>
      <c r="G129" s="663"/>
      <c r="H129" s="395"/>
      <c r="I129" s="393"/>
      <c r="J129" s="397"/>
      <c r="K129" s="393"/>
      <c r="L129" s="382"/>
      <c r="M129" s="105"/>
      <c r="N129" s="129"/>
      <c r="O129" s="105"/>
    </row>
    <row r="130" spans="1:15" s="11" customFormat="1" ht="18.899999999999999" customHeight="1" x14ac:dyDescent="0.25">
      <c r="A130" s="398">
        <v>124</v>
      </c>
      <c r="B130" s="103"/>
      <c r="C130" s="103"/>
      <c r="D130" s="104"/>
      <c r="E130" s="411"/>
      <c r="F130" s="625"/>
      <c r="G130" s="663"/>
      <c r="H130" s="395"/>
      <c r="I130" s="393"/>
      <c r="J130" s="397"/>
      <c r="K130" s="393"/>
      <c r="L130" s="382"/>
      <c r="M130" s="105"/>
      <c r="N130" s="129"/>
      <c r="O130" s="105"/>
    </row>
    <row r="131" spans="1:15" s="11" customFormat="1" ht="18.899999999999999" customHeight="1" x14ac:dyDescent="0.25">
      <c r="A131" s="398">
        <v>125</v>
      </c>
      <c r="B131" s="103"/>
      <c r="C131" s="103"/>
      <c r="D131" s="104"/>
      <c r="E131" s="411"/>
      <c r="F131" s="625"/>
      <c r="G131" s="663"/>
      <c r="H131" s="395"/>
      <c r="I131" s="393"/>
      <c r="J131" s="397"/>
      <c r="K131" s="393"/>
      <c r="L131" s="382"/>
      <c r="M131" s="105"/>
      <c r="N131" s="129"/>
      <c r="O131" s="105"/>
    </row>
    <row r="132" spans="1:15" s="11" customFormat="1" ht="18.899999999999999" customHeight="1" x14ac:dyDescent="0.25">
      <c r="A132" s="398">
        <v>126</v>
      </c>
      <c r="B132" s="103"/>
      <c r="C132" s="103"/>
      <c r="D132" s="104"/>
      <c r="E132" s="411"/>
      <c r="F132" s="625"/>
      <c r="G132" s="663"/>
      <c r="H132" s="395"/>
      <c r="I132" s="393"/>
      <c r="J132" s="397"/>
      <c r="K132" s="393"/>
      <c r="L132" s="382"/>
      <c r="M132" s="105"/>
      <c r="N132" s="129"/>
      <c r="O132" s="105"/>
    </row>
    <row r="133" spans="1:15" s="11" customFormat="1" ht="18.899999999999999" customHeight="1" x14ac:dyDescent="0.25">
      <c r="A133" s="398">
        <v>127</v>
      </c>
      <c r="B133" s="103"/>
      <c r="C133" s="103"/>
      <c r="D133" s="104"/>
      <c r="E133" s="411"/>
      <c r="F133" s="625"/>
      <c r="G133" s="663"/>
      <c r="H133" s="395"/>
      <c r="I133" s="393"/>
      <c r="J133" s="397"/>
      <c r="K133" s="393"/>
      <c r="L133" s="382"/>
      <c r="M133" s="105"/>
      <c r="N133" s="129"/>
      <c r="O133" s="105"/>
    </row>
    <row r="134" spans="1:15" s="11" customFormat="1" ht="18.899999999999999" customHeight="1" x14ac:dyDescent="0.25">
      <c r="A134" s="398">
        <v>128</v>
      </c>
      <c r="B134" s="103"/>
      <c r="C134" s="103"/>
      <c r="D134" s="104"/>
      <c r="E134" s="411"/>
      <c r="F134" s="625"/>
      <c r="G134" s="663"/>
      <c r="H134" s="395"/>
      <c r="I134" s="393"/>
      <c r="J134" s="397"/>
      <c r="K134" s="393"/>
      <c r="L134" s="382"/>
      <c r="M134" s="105"/>
      <c r="N134" s="129"/>
      <c r="O134" s="105"/>
    </row>
  </sheetData>
  <conditionalFormatting sqref="A7:D134">
    <cfRule type="expression" dxfId="172" priority="9" stopIfTrue="1">
      <formula>$O7&gt;=1</formula>
    </cfRule>
  </conditionalFormatting>
  <conditionalFormatting sqref="B7:D14">
    <cfRule type="expression" dxfId="171" priority="8" stopIfTrue="1">
      <formula>$O7&gt;=1</formula>
    </cfRule>
  </conditionalFormatting>
  <conditionalFormatting sqref="B7:D27">
    <cfRule type="expression" dxfId="170" priority="1" stopIfTrue="1">
      <formula>$Q7&gt;=1</formula>
    </cfRule>
  </conditionalFormatting>
  <conditionalFormatting sqref="E7:E27">
    <cfRule type="expression" dxfId="169" priority="2" stopIfTrue="1">
      <formula>AND(ROUNDDOWN(($A$4-E7)/365.25,0)&lt;=13,G7&lt;&gt;"OK")</formula>
    </cfRule>
    <cfRule type="expression" dxfId="168" priority="3" stopIfTrue="1">
      <formula>AND(ROUNDDOWN(($A$4-E7)/365.25,0)&lt;=14,G7&lt;&gt;"OK")</formula>
    </cfRule>
    <cfRule type="expression" dxfId="167" priority="4" stopIfTrue="1">
      <formula>AND(ROUNDDOWN(($A$4-E7)/365.25,0)&lt;=17,G7&lt;&gt;"OK")</formula>
    </cfRule>
  </conditionalFormatting>
  <conditionalFormatting sqref="E7:E134">
    <cfRule type="expression" dxfId="166" priority="5" stopIfTrue="1">
      <formula>AND(ROUNDDOWN(($A$4-E7)/365.25,0)&lt;=13,#REF!&lt;&gt;"OK")</formula>
    </cfRule>
    <cfRule type="expression" dxfId="165" priority="6" stopIfTrue="1">
      <formula>AND(ROUNDDOWN(($A$4-E7)/365.25,0)&lt;=14,#REF!&lt;&gt;"OK")</formula>
    </cfRule>
    <cfRule type="expression" dxfId="164" priority="7" stopIfTrue="1">
      <formula>AND(ROUNDDOWN(($A$4-E7)/365.25,0)&lt;=17,#REF!&lt;&gt;"OK")</formula>
    </cfRule>
  </conditionalFormatting>
  <conditionalFormatting sqref="H7:H134">
    <cfRule type="cellIs" dxfId="163"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0657" r:id="rId4" name="Button 1">
              <controlPr defaultSize="0" print="0" autoFill="0" autoPict="0" macro="[0]!egyéni_rangsor">
                <anchor moveWithCells="1" sizeWithCells="1">
                  <from>
                    <xdr:col>5</xdr:col>
                    <xdr:colOff>914400</xdr:colOff>
                    <xdr:row>0</xdr:row>
                    <xdr:rowOff>152400</xdr:rowOff>
                  </from>
                  <to>
                    <xdr:col>11</xdr:col>
                    <xdr:colOff>22860</xdr:colOff>
                    <xdr:row>1</xdr:row>
                    <xdr:rowOff>114300</xdr:rowOff>
                  </to>
                </anchor>
              </controlPr>
            </control>
          </mc:Choice>
        </mc:AlternateContent>
      </controls>
    </mc:Choice>
  </mc:AlternateContent>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296F7-E830-464A-99FC-731A2FC2C3F5}">
  <sheetPr codeName="Sheet151">
    <tabColor indexed="19"/>
    <pageSetUpPr fitToPage="1"/>
  </sheetPr>
  <dimension ref="A1:U80"/>
  <sheetViews>
    <sheetView showGridLines="0" showZeros="0" workbookViewId="0">
      <selection activeCell="A6" sqref="A6:IV6"/>
    </sheetView>
  </sheetViews>
  <sheetFormatPr defaultRowHeight="13.2" x14ac:dyDescent="0.25"/>
  <cols>
    <col min="1" max="2" width="3.33203125" customWidth="1"/>
    <col min="3" max="3" width="4.6640625" customWidth="1"/>
    <col min="4" max="4" width="7.5546875" customWidth="1"/>
    <col min="5" max="5" width="4.33203125" customWidth="1"/>
    <col min="6" max="6" width="12.6640625" customWidth="1"/>
    <col min="7" max="7" width="2.6640625" customWidth="1"/>
    <col min="8" max="8" width="7.6640625" customWidth="1"/>
    <col min="9" max="9" width="5.88671875" customWidth="1"/>
    <col min="10" max="10" width="1.6640625" style="130" customWidth="1"/>
    <col min="11" max="11" width="9.88671875" customWidth="1"/>
    <col min="12" max="12" width="1.6640625" style="130" customWidth="1"/>
    <col min="13" max="13" width="9.88671875" customWidth="1"/>
    <col min="14" max="14" width="1.6640625" style="131" customWidth="1"/>
    <col min="15" max="15" width="9.88671875" customWidth="1"/>
    <col min="16" max="16" width="1.6640625" style="130" customWidth="1"/>
    <col min="17" max="17" width="9.88671875" customWidth="1"/>
    <col min="18" max="18" width="1.6640625" style="131" customWidth="1"/>
    <col min="19" max="19" width="0" hidden="1" customWidth="1"/>
    <col min="20" max="20" width="8.6640625" customWidth="1"/>
    <col min="21" max="21" width="9.109375" hidden="1" customWidth="1"/>
  </cols>
  <sheetData>
    <row r="1" spans="1:21" s="132" customFormat="1" ht="21.75" customHeight="1" x14ac:dyDescent="0.4">
      <c r="A1" s="92" t="str">
        <f>Altalanos!$A$6</f>
        <v>Diákolimpiai Döntő</v>
      </c>
      <c r="B1" s="92"/>
      <c r="C1" s="135"/>
      <c r="D1" s="135"/>
      <c r="E1" s="135"/>
      <c r="F1" s="135"/>
      <c r="G1" s="135"/>
      <c r="H1" s="135"/>
      <c r="I1" s="379"/>
      <c r="J1" s="136"/>
      <c r="K1" s="118" t="s">
        <v>115</v>
      </c>
      <c r="L1" s="118"/>
      <c r="M1" s="93"/>
      <c r="N1" s="136" t="s">
        <v>3</v>
      </c>
      <c r="O1" s="136" t="s">
        <v>3</v>
      </c>
      <c r="P1" s="136"/>
      <c r="Q1" s="135"/>
      <c r="R1" s="136"/>
    </row>
    <row r="2" spans="1:21" s="106" customFormat="1" x14ac:dyDescent="0.25">
      <c r="A2" s="95" t="s">
        <v>122</v>
      </c>
      <c r="B2" s="95"/>
      <c r="C2" s="95"/>
      <c r="D2" s="430"/>
      <c r="E2" s="431">
        <f>Altalanos!$E$8</f>
        <v>0</v>
      </c>
      <c r="F2" s="95"/>
      <c r="G2" s="137"/>
      <c r="H2" s="108"/>
      <c r="I2" s="108"/>
      <c r="J2" s="138"/>
      <c r="K2" s="408" t="s">
        <v>228</v>
      </c>
      <c r="L2" s="118"/>
      <c r="M2" s="118"/>
      <c r="N2" s="138"/>
      <c r="O2" s="108"/>
      <c r="P2" s="138"/>
      <c r="Q2" s="108"/>
      <c r="R2" s="138"/>
    </row>
    <row r="3" spans="1:21" s="19" customFormat="1" ht="11.25" customHeight="1" x14ac:dyDescent="0.25">
      <c r="A3" s="54" t="s">
        <v>82</v>
      </c>
      <c r="B3" s="54"/>
      <c r="C3" s="54"/>
      <c r="D3" s="54"/>
      <c r="E3" s="54"/>
      <c r="F3" s="54"/>
      <c r="G3" s="54" t="s">
        <v>79</v>
      </c>
      <c r="H3" s="54"/>
      <c r="I3" s="54"/>
      <c r="J3" s="140"/>
      <c r="K3" s="54" t="s">
        <v>87</v>
      </c>
      <c r="L3" s="140"/>
      <c r="M3" s="428"/>
      <c r="N3" s="140"/>
      <c r="O3" s="54"/>
      <c r="P3" s="140"/>
      <c r="Q3" s="54"/>
      <c r="R3" s="55" t="s">
        <v>88</v>
      </c>
    </row>
    <row r="4" spans="1:21" s="31" customFormat="1" ht="11.25" customHeight="1" thickBot="1" x14ac:dyDescent="0.3">
      <c r="A4" s="771" t="str">
        <f>Altalanos!$A$10</f>
        <v xml:space="preserve">2026. május 7. </v>
      </c>
      <c r="B4" s="771"/>
      <c r="C4" s="771"/>
      <c r="D4" s="402"/>
      <c r="E4" s="142"/>
      <c r="F4" s="142"/>
      <c r="G4" s="142" t="str">
        <f>Altalanos!$C$10</f>
        <v>Gyula</v>
      </c>
      <c r="H4" s="99"/>
      <c r="I4" s="142"/>
      <c r="J4" s="143"/>
      <c r="K4" s="144" t="str">
        <f>Altalanos!$D$10</f>
        <v xml:space="preserve">  </v>
      </c>
      <c r="L4" s="143"/>
      <c r="M4" s="102"/>
      <c r="N4" s="143"/>
      <c r="O4" s="142"/>
      <c r="P4" s="143"/>
      <c r="Q4" s="142"/>
      <c r="R4" s="88" t="str">
        <f>Altalanos!$E$10</f>
        <v>Kovács Zoltán</v>
      </c>
    </row>
    <row r="5" spans="1:21" s="19" customFormat="1" ht="9.6" x14ac:dyDescent="0.25">
      <c r="A5" s="146"/>
      <c r="B5" s="147" t="s">
        <v>4</v>
      </c>
      <c r="C5" s="427" t="s">
        <v>105</v>
      </c>
      <c r="D5" s="147" t="s">
        <v>104</v>
      </c>
      <c r="E5" s="147" t="s">
        <v>118</v>
      </c>
      <c r="F5" s="148" t="s">
        <v>85</v>
      </c>
      <c r="G5" s="148" t="s">
        <v>86</v>
      </c>
      <c r="H5" s="148"/>
      <c r="I5" s="148" t="s">
        <v>90</v>
      </c>
      <c r="J5" s="148"/>
      <c r="K5" s="147" t="s">
        <v>102</v>
      </c>
      <c r="L5" s="149"/>
      <c r="M5" s="147" t="s">
        <v>103</v>
      </c>
      <c r="N5" s="149"/>
      <c r="O5" s="147"/>
      <c r="P5" s="149"/>
      <c r="Q5" s="147"/>
      <c r="R5" s="150"/>
    </row>
    <row r="6" spans="1:21" s="712" customFormat="1" ht="14.25" customHeight="1" thickBot="1" x14ac:dyDescent="0.3">
      <c r="A6" s="705"/>
      <c r="B6" s="706"/>
      <c r="C6" s="707"/>
      <c r="D6" s="707"/>
      <c r="E6" s="706"/>
      <c r="F6" s="708"/>
      <c r="G6" s="708"/>
      <c r="H6" s="709"/>
      <c r="I6" s="708"/>
      <c r="J6" s="710"/>
      <c r="K6" s="706"/>
      <c r="L6" s="710"/>
      <c r="M6" s="706"/>
      <c r="N6" s="710"/>
      <c r="O6" s="706"/>
      <c r="P6" s="710"/>
      <c r="Q6" s="706"/>
      <c r="R6" s="711"/>
    </row>
    <row r="7" spans="1:21" s="38" customFormat="1" ht="10.5" customHeight="1" x14ac:dyDescent="0.25">
      <c r="A7" s="153">
        <v>1</v>
      </c>
      <c r="B7" s="384" t="str">
        <f>IF($E7="","",VLOOKUP($E7,'1Q ELO (5)'!$A$7:$M$30,12))</f>
        <v/>
      </c>
      <c r="C7" s="384" t="str">
        <f>IF($E7="","",VLOOKUP($E7,'1Q ELO (5)'!$A$7:$M$30,13))</f>
        <v/>
      </c>
      <c r="D7" s="414" t="str">
        <f>IF($E7="","",VLOOKUP($E7,'1Q ELO (5)'!$A$7:$M$30,5))</f>
        <v/>
      </c>
      <c r="E7" s="155"/>
      <c r="F7" s="156" t="str">
        <f>UPPER(IF($E7="","",VLOOKUP($E7,'1Q ELO (5)'!$A$7:$M$30,2)))</f>
        <v/>
      </c>
      <c r="G7" s="156" t="str">
        <f>IF($E7="","",VLOOKUP($E7,'1Q ELO (5)'!$A$7:$M$30,3))</f>
        <v/>
      </c>
      <c r="H7" s="156"/>
      <c r="I7" s="156" t="str">
        <f>IF($E7="","",VLOOKUP($E7,'1Q ELO (5)'!$A$7:$M$30,4))</f>
        <v/>
      </c>
      <c r="J7" s="158"/>
      <c r="K7" s="157"/>
      <c r="L7" s="157"/>
      <c r="M7" s="157"/>
      <c r="N7" s="157"/>
      <c r="O7" s="160"/>
      <c r="P7" s="162"/>
      <c r="Q7" s="163"/>
      <c r="R7" s="164"/>
      <c r="S7" s="165"/>
      <c r="U7" s="166" t="str">
        <f>Birók!P21</f>
        <v>Bíró</v>
      </c>
    </row>
    <row r="8" spans="1:21" s="38" customFormat="1" ht="9.6" customHeight="1" x14ac:dyDescent="0.25">
      <c r="A8" s="167"/>
      <c r="B8" s="306"/>
      <c r="C8" s="306"/>
      <c r="D8" s="424"/>
      <c r="E8" s="168"/>
      <c r="F8" s="169"/>
      <c r="G8" s="169"/>
      <c r="H8" s="170"/>
      <c r="I8" s="171" t="s">
        <v>0</v>
      </c>
      <c r="J8" s="172"/>
      <c r="K8" s="173" t="str">
        <f>UPPER(IF(OR(J8="a",J8="as"),F7,IF(OR(J8="b",J8="bs"),F9,)))</f>
        <v/>
      </c>
      <c r="L8" s="173"/>
      <c r="M8" s="157"/>
      <c r="N8" s="157"/>
      <c r="O8" s="160"/>
      <c r="P8" s="162"/>
      <c r="Q8" s="163"/>
      <c r="R8" s="164"/>
      <c r="S8" s="165"/>
      <c r="U8" s="174" t="str">
        <f>Birók!P22</f>
        <v xml:space="preserve"> </v>
      </c>
    </row>
    <row r="9" spans="1:21" s="38" customFormat="1" ht="9.6" customHeight="1" x14ac:dyDescent="0.25">
      <c r="A9" s="167">
        <v>2</v>
      </c>
      <c r="B9" s="384" t="str">
        <f>IF($E9="","",VLOOKUP($E9,'1Q ELO (5)'!$A$7:$M$30,12))</f>
        <v/>
      </c>
      <c r="C9" s="384" t="str">
        <f>IF($E9="","",VLOOKUP($E9,'1Q ELO (5)'!$A$7:$M$30,13))</f>
        <v/>
      </c>
      <c r="D9" s="414" t="str">
        <f>IF($E9="","",VLOOKUP($E9,'1Q ELO (5)'!$A$7:$M$30,5))</f>
        <v/>
      </c>
      <c r="E9" s="155"/>
      <c r="F9" s="450" t="str">
        <f>UPPER(IF($E9="","",VLOOKUP($E9,'1Q ELO (5)'!$A$7:$M$30,2)))</f>
        <v/>
      </c>
      <c r="G9" s="175" t="str">
        <f>IF($E9="","",VLOOKUP($E9,'1Q ELO (5)'!$A$7:$M$30,3))</f>
        <v/>
      </c>
      <c r="H9" s="175"/>
      <c r="I9" s="175" t="str">
        <f>IF($E9="","",VLOOKUP($E9,'1Q ELO (5)'!$A$7:$M$30,4))</f>
        <v/>
      </c>
      <c r="J9" s="176"/>
      <c r="K9" s="157"/>
      <c r="L9" s="177"/>
      <c r="M9" s="157"/>
      <c r="N9" s="157"/>
      <c r="O9" s="160"/>
      <c r="P9" s="162"/>
      <c r="Q9" s="163"/>
      <c r="R9" s="164"/>
      <c r="S9" s="165"/>
      <c r="U9" s="174" t="str">
        <f>Birók!P23</f>
        <v xml:space="preserve"> </v>
      </c>
    </row>
    <row r="10" spans="1:21" s="38" customFormat="1" ht="9.6" customHeight="1" x14ac:dyDescent="0.25">
      <c r="A10" s="167"/>
      <c r="B10" s="306"/>
      <c r="C10" s="306"/>
      <c r="D10" s="424"/>
      <c r="E10" s="178"/>
      <c r="F10" s="169"/>
      <c r="G10" s="169"/>
      <c r="H10" s="170"/>
      <c r="I10" s="169"/>
      <c r="J10" s="179"/>
      <c r="K10" s="171" t="s">
        <v>0</v>
      </c>
      <c r="L10" s="180"/>
      <c r="M10" s="173" t="str">
        <f>UPPER(IF(OR(L10="a",L10="as"),K8,IF(OR(L10="b",L10="bs"),K12,)))</f>
        <v/>
      </c>
      <c r="N10" s="181"/>
      <c r="O10" s="182"/>
      <c r="P10" s="182"/>
      <c r="Q10" s="163"/>
      <c r="R10" s="164"/>
      <c r="S10" s="165"/>
      <c r="U10" s="174" t="str">
        <f>Birók!P24</f>
        <v xml:space="preserve"> </v>
      </c>
    </row>
    <row r="11" spans="1:21" s="38" customFormat="1" ht="9.6" customHeight="1" x14ac:dyDescent="0.25">
      <c r="A11" s="167">
        <v>3</v>
      </c>
      <c r="B11" s="384" t="str">
        <f>IF($E11="","",VLOOKUP($E11,'1Q ELO (5)'!$A$7:$M$30,12))</f>
        <v/>
      </c>
      <c r="C11" s="384" t="str">
        <f>IF($E11="","",VLOOKUP($E11,'1Q ELO (5)'!$A$7:$M$30,13))</f>
        <v/>
      </c>
      <c r="D11" s="414" t="str">
        <f>IF($E11="","",VLOOKUP($E11,'1Q ELO (5)'!$A$7:$M$30,5))</f>
        <v/>
      </c>
      <c r="E11" s="155"/>
      <c r="F11" s="175" t="str">
        <f>UPPER(IF($E11="","",VLOOKUP($E11,'1Q ELO (5)'!$A$7:$M$30,2)))</f>
        <v/>
      </c>
      <c r="G11" s="175" t="str">
        <f>IF($E11="","",VLOOKUP($E11,'1Q ELO (5)'!$A$7:$M$30,3))</f>
        <v/>
      </c>
      <c r="H11" s="175"/>
      <c r="I11" s="175" t="str">
        <f>IF($E11="","",VLOOKUP($E11,'1Q ELO (5)'!$A$7:$M$30,4))</f>
        <v/>
      </c>
      <c r="J11" s="158"/>
      <c r="K11" s="157"/>
      <c r="L11" s="183"/>
      <c r="M11" s="157"/>
      <c r="N11" s="182"/>
      <c r="O11" s="182"/>
      <c r="P11" s="182"/>
      <c r="Q11" s="163"/>
      <c r="R11" s="164"/>
      <c r="S11" s="165"/>
      <c r="U11" s="627" t="str">
        <f>Birók!P25</f>
        <v xml:space="preserve"> </v>
      </c>
    </row>
    <row r="12" spans="1:21" s="38" customFormat="1" ht="9.6" customHeight="1" x14ac:dyDescent="0.25">
      <c r="A12" s="167"/>
      <c r="B12" s="306"/>
      <c r="C12" s="306"/>
      <c r="D12" s="424"/>
      <c r="E12" s="178"/>
      <c r="F12" s="169"/>
      <c r="G12" s="169"/>
      <c r="H12" s="170"/>
      <c r="I12" s="171" t="s">
        <v>0</v>
      </c>
      <c r="J12" s="172"/>
      <c r="K12" s="173" t="str">
        <f>UPPER(IF(OR(J12="a",J12="as"),F11,IF(OR(J12="b",J12="bs"),F13,)))</f>
        <v/>
      </c>
      <c r="L12" s="185"/>
      <c r="M12" s="157"/>
      <c r="N12" s="182"/>
      <c r="O12" s="182"/>
      <c r="P12" s="182"/>
      <c r="Q12" s="163"/>
      <c r="R12" s="164"/>
      <c r="S12" s="165"/>
      <c r="U12" s="627" t="str">
        <f>Birók!P26</f>
        <v xml:space="preserve"> </v>
      </c>
    </row>
    <row r="13" spans="1:21" s="38" customFormat="1" ht="9.6" customHeight="1" x14ac:dyDescent="0.25">
      <c r="A13" s="167">
        <v>4</v>
      </c>
      <c r="B13" s="384" t="str">
        <f>IF($E13="","",VLOOKUP($E13,'1Q ELO (5)'!$A$7:$M$30,12))</f>
        <v/>
      </c>
      <c r="C13" s="384" t="str">
        <f>IF($E13="","",VLOOKUP($E13,'1Q ELO (5)'!$A$7:$M$30,13))</f>
        <v/>
      </c>
      <c r="D13" s="414" t="str">
        <f>IF($E13="","",VLOOKUP($E13,'1Q ELO (5)'!$A$7:$M$30,5))</f>
        <v/>
      </c>
      <c r="E13" s="155"/>
      <c r="F13" s="175" t="str">
        <f>UPPER(IF($E13="","",VLOOKUP($E13,'1Q ELO (5)'!$A$7:$M$30,2)))</f>
        <v/>
      </c>
      <c r="G13" s="175" t="str">
        <f>IF($E13="","",VLOOKUP($E13,'1Q ELO (5)'!$A$7:$M$30,3))</f>
        <v/>
      </c>
      <c r="H13" s="175"/>
      <c r="I13" s="175" t="str">
        <f>IF($E13="","",VLOOKUP($E13,'1Q ELO (5)'!$A$7:$M$30,4))</f>
        <v/>
      </c>
      <c r="J13" s="186"/>
      <c r="K13" s="157"/>
      <c r="L13" s="157"/>
      <c r="M13" s="157"/>
      <c r="N13" s="182"/>
      <c r="O13" s="182"/>
      <c r="P13" s="182"/>
      <c r="Q13" s="163"/>
      <c r="R13" s="164"/>
      <c r="S13" s="165"/>
      <c r="U13" s="627" t="str">
        <f>Birók!P27</f>
        <v xml:space="preserve"> </v>
      </c>
    </row>
    <row r="14" spans="1:21" s="38" customFormat="1" ht="9.6" customHeight="1" x14ac:dyDescent="0.25">
      <c r="A14" s="167"/>
      <c r="B14" s="306"/>
      <c r="C14" s="306"/>
      <c r="D14" s="424"/>
      <c r="E14" s="178"/>
      <c r="F14" s="157"/>
      <c r="G14" s="157"/>
      <c r="H14" s="69"/>
      <c r="I14" s="187"/>
      <c r="J14" s="179"/>
      <c r="K14" s="157"/>
      <c r="L14" s="157"/>
      <c r="M14" s="182"/>
      <c r="N14" s="163"/>
      <c r="O14" s="164"/>
      <c r="P14" s="165"/>
    </row>
    <row r="15" spans="1:21" s="38" customFormat="1" ht="9.6" customHeight="1" x14ac:dyDescent="0.25">
      <c r="A15" s="542">
        <v>5</v>
      </c>
      <c r="B15" s="384" t="str">
        <f>IF($E15="","",VLOOKUP($E15,'1Q ELO (5)'!$A$7:$M$30,12))</f>
        <v/>
      </c>
      <c r="C15" s="384" t="str">
        <f>IF($E15="","",VLOOKUP($E15,'1Q ELO (5)'!$A$7:$M$30,13))</f>
        <v/>
      </c>
      <c r="D15" s="414" t="str">
        <f>IF($E15="","",VLOOKUP($E15,'1Q ELO (5)'!$A$7:$M$30,5))</f>
        <v/>
      </c>
      <c r="E15" s="155"/>
      <c r="F15" s="618" t="str">
        <f>UPPER(IF($E15="","",VLOOKUP($E15,'1Q ELO (5)'!$A$7:$M$30,2)))</f>
        <v/>
      </c>
      <c r="G15" s="618" t="str">
        <f>IF($E15="","",VLOOKUP($E15,'1Q ELO (5)'!$A$7:$M$30,3))</f>
        <v/>
      </c>
      <c r="H15" s="618"/>
      <c r="I15" s="618" t="str">
        <f>IF($E15="","",VLOOKUP($E15,'1Q ELO (5)'!$A$7:$M$30,4))</f>
        <v/>
      </c>
      <c r="J15" s="188"/>
      <c r="K15" s="157"/>
      <c r="L15" s="157"/>
      <c r="M15" s="157"/>
      <c r="N15" s="182"/>
      <c r="O15" s="157"/>
      <c r="P15" s="182"/>
      <c r="Q15" s="163"/>
      <c r="R15" s="164"/>
      <c r="S15" s="165"/>
      <c r="U15" s="627" t="str">
        <f>Birók!P29</f>
        <v xml:space="preserve"> </v>
      </c>
    </row>
    <row r="16" spans="1:21" s="38" customFormat="1" ht="9.6" customHeight="1" thickBot="1" x14ac:dyDescent="0.3">
      <c r="A16" s="167"/>
      <c r="B16" s="306"/>
      <c r="C16" s="306"/>
      <c r="D16" s="424"/>
      <c r="E16" s="178"/>
      <c r="F16" s="169"/>
      <c r="G16" s="169"/>
      <c r="H16" s="170"/>
      <c r="I16" s="171" t="s">
        <v>0</v>
      </c>
      <c r="J16" s="172"/>
      <c r="K16" s="173" t="str">
        <f>UPPER(IF(OR(J16="a",J16="as"),F15,IF(OR(J16="b",J16="bs"),F17,)))</f>
        <v/>
      </c>
      <c r="L16" s="173"/>
      <c r="M16" s="157"/>
      <c r="N16" s="182"/>
      <c r="O16" s="182"/>
      <c r="P16" s="182"/>
      <c r="Q16" s="163"/>
      <c r="R16" s="164"/>
      <c r="S16" s="165"/>
      <c r="U16" s="628" t="str">
        <f>Birók!P30</f>
        <v>Egyik sem</v>
      </c>
    </row>
    <row r="17" spans="1:19" s="38" customFormat="1" ht="9.6" customHeight="1" x14ac:dyDescent="0.25">
      <c r="A17" s="167">
        <v>6</v>
      </c>
      <c r="B17" s="384" t="str">
        <f>IF($E17="","",VLOOKUP($E17,'1Q ELO (5)'!$A$7:$M$30,12))</f>
        <v/>
      </c>
      <c r="C17" s="384" t="str">
        <f>IF($E17="","",VLOOKUP($E17,'1Q ELO (5)'!$A$7:$M$30,13))</f>
        <v/>
      </c>
      <c r="D17" s="414" t="str">
        <f>IF($E17="","",VLOOKUP($E17,'1Q ELO (5)'!$A$7:$M$30,5))</f>
        <v/>
      </c>
      <c r="E17" s="155"/>
      <c r="F17" s="175" t="str">
        <f>UPPER(IF($E17="","",VLOOKUP($E17,'1Q ELO (5)'!$A$7:$M$30,2)))</f>
        <v/>
      </c>
      <c r="G17" s="175" t="str">
        <f>IF($E17="","",VLOOKUP($E17,'1Q ELO (5)'!$A$7:$M$30,3))</f>
        <v/>
      </c>
      <c r="H17" s="175"/>
      <c r="I17" s="175" t="str">
        <f>IF($E17="","",VLOOKUP($E17,'1Q ELO (5)'!$A$7:$M$30,4))</f>
        <v/>
      </c>
      <c r="J17" s="176"/>
      <c r="K17" s="157"/>
      <c r="L17" s="177"/>
      <c r="M17" s="157"/>
      <c r="N17" s="182"/>
      <c r="O17" s="182"/>
      <c r="P17" s="182"/>
      <c r="Q17" s="163"/>
      <c r="R17" s="164"/>
      <c r="S17" s="165"/>
    </row>
    <row r="18" spans="1:19" s="38" customFormat="1" ht="9.6" customHeight="1" x14ac:dyDescent="0.25">
      <c r="A18" s="167"/>
      <c r="B18" s="306"/>
      <c r="C18" s="306"/>
      <c r="D18" s="424"/>
      <c r="E18" s="178"/>
      <c r="F18" s="169"/>
      <c r="G18" s="169"/>
      <c r="H18" s="170"/>
      <c r="I18" s="157"/>
      <c r="J18" s="179"/>
      <c r="K18" s="171" t="s">
        <v>0</v>
      </c>
      <c r="L18" s="180"/>
      <c r="M18" s="173" t="str">
        <f>UPPER(IF(OR(L18="a",L18="as"),K16,IF(OR(L18="b",L18="bs"),K20,)))</f>
        <v/>
      </c>
      <c r="N18" s="181"/>
      <c r="O18" s="182"/>
      <c r="P18" s="182"/>
      <c r="Q18" s="163"/>
      <c r="R18" s="164"/>
      <c r="S18" s="165"/>
    </row>
    <row r="19" spans="1:19" s="38" customFormat="1" ht="9.6" customHeight="1" x14ac:dyDescent="0.25">
      <c r="A19" s="167">
        <v>7</v>
      </c>
      <c r="B19" s="384" t="str">
        <f>IF($E19="","",VLOOKUP($E19,'1Q ELO (5)'!$A$7:$M$30,12))</f>
        <v/>
      </c>
      <c r="C19" s="384" t="str">
        <f>IF($E19="","",VLOOKUP($E19,'1Q ELO (5)'!$A$7:$M$30,13))</f>
        <v/>
      </c>
      <c r="D19" s="414" t="str">
        <f>IF($E19="","",VLOOKUP($E19,'1Q ELO (5)'!$A$7:$M$30,5))</f>
        <v/>
      </c>
      <c r="E19" s="155"/>
      <c r="F19" s="175" t="str">
        <f>UPPER(IF($E19="","",VLOOKUP($E19,'1Q ELO (5)'!$A$7:$M$30,2)))</f>
        <v/>
      </c>
      <c r="G19" s="175" t="str">
        <f>IF($E19="","",VLOOKUP($E19,'1Q ELO (5)'!$A$7:$M$30,3))</f>
        <v/>
      </c>
      <c r="H19" s="175"/>
      <c r="I19" s="175" t="str">
        <f>IF($E19="","",VLOOKUP($E19,'1Q ELO (5)'!$A$7:$M$30,4))</f>
        <v/>
      </c>
      <c r="J19" s="158"/>
      <c r="K19" s="157"/>
      <c r="L19" s="183"/>
      <c r="M19" s="157"/>
      <c r="N19" s="182"/>
      <c r="O19" s="182"/>
      <c r="P19" s="182"/>
      <c r="Q19" s="163"/>
      <c r="R19" s="164"/>
      <c r="S19" s="165"/>
    </row>
    <row r="20" spans="1:19" s="38" customFormat="1" ht="9.6" customHeight="1" x14ac:dyDescent="0.25">
      <c r="A20" s="167"/>
      <c r="B20" s="306"/>
      <c r="C20" s="306"/>
      <c r="D20" s="424"/>
      <c r="E20" s="168"/>
      <c r="F20" s="169"/>
      <c r="G20" s="169"/>
      <c r="H20" s="170"/>
      <c r="I20" s="171" t="s">
        <v>0</v>
      </c>
      <c r="J20" s="172"/>
      <c r="K20" s="173" t="str">
        <f>UPPER(IF(OR(J20="a",J20="as"),F19,IF(OR(J20="b",J20="bs"),F21,)))</f>
        <v/>
      </c>
      <c r="L20" s="185"/>
      <c r="M20" s="157"/>
      <c r="N20" s="182"/>
      <c r="O20" s="182"/>
      <c r="P20" s="182"/>
      <c r="Q20" s="163"/>
      <c r="R20" s="164"/>
      <c r="S20" s="165"/>
    </row>
    <row r="21" spans="1:19" s="38" customFormat="1" ht="9.6" customHeight="1" x14ac:dyDescent="0.25">
      <c r="A21" s="167">
        <v>8</v>
      </c>
      <c r="B21" s="384" t="str">
        <f>IF($E21="","",VLOOKUP($E21,'1Q ELO (5)'!$A$7:$M$30,12))</f>
        <v/>
      </c>
      <c r="C21" s="384" t="str">
        <f>IF($E21="","",VLOOKUP($E21,'1Q ELO (5)'!$A$7:$M$30,13))</f>
        <v/>
      </c>
      <c r="D21" s="414" t="str">
        <f>IF($E21="","",VLOOKUP($E21,'1Q ELO (5)'!$A$7:$M$30,5))</f>
        <v/>
      </c>
      <c r="E21" s="155"/>
      <c r="F21" s="175" t="str">
        <f>UPPER(IF($E21="","",VLOOKUP($E21,'1Q ELO (5)'!$A$7:$M$30,2)))</f>
        <v/>
      </c>
      <c r="G21" s="175" t="str">
        <f>IF($E21="","",VLOOKUP($E21,'1Q ELO (5)'!$A$7:$M$30,3))</f>
        <v/>
      </c>
      <c r="H21" s="175"/>
      <c r="I21" s="175" t="str">
        <f>IF($E21="","",VLOOKUP($E21,'1Q ELO (5)'!$A$7:$M$30,4))</f>
        <v/>
      </c>
      <c r="J21" s="186"/>
      <c r="K21" s="157"/>
      <c r="L21" s="157"/>
      <c r="M21" s="157"/>
      <c r="N21" s="182"/>
      <c r="O21" s="182"/>
      <c r="P21" s="182"/>
      <c r="Q21" s="163"/>
      <c r="R21" s="164"/>
      <c r="S21" s="165"/>
    </row>
    <row r="22" spans="1:19" s="38" customFormat="1" ht="9.6" customHeight="1" x14ac:dyDescent="0.25">
      <c r="A22" s="167"/>
      <c r="B22" s="384"/>
      <c r="C22" s="638"/>
      <c r="D22" s="639"/>
      <c r="E22" s="637"/>
      <c r="F22" s="640"/>
      <c r="G22" s="640"/>
      <c r="H22" s="640"/>
      <c r="I22" s="640"/>
      <c r="J22" s="188"/>
      <c r="K22" s="157"/>
      <c r="L22" s="157"/>
      <c r="M22" s="157"/>
      <c r="N22" s="182"/>
      <c r="O22" s="182"/>
      <c r="P22" s="182"/>
      <c r="Q22" s="163"/>
      <c r="R22" s="164"/>
      <c r="S22" s="165"/>
    </row>
    <row r="23" spans="1:19" s="38" customFormat="1" ht="9.6" customHeight="1" x14ac:dyDescent="0.25">
      <c r="A23" s="205" t="s">
        <v>105</v>
      </c>
      <c r="B23" s="206"/>
      <c r="C23" s="206"/>
      <c r="D23" s="419"/>
      <c r="E23" s="208" t="s">
        <v>6</v>
      </c>
      <c r="F23" s="209" t="s">
        <v>107</v>
      </c>
      <c r="G23" s="208"/>
      <c r="H23" s="210"/>
      <c r="I23" s="211"/>
      <c r="J23" s="208" t="s">
        <v>6</v>
      </c>
      <c r="K23" s="209" t="s">
        <v>108</v>
      </c>
      <c r="L23" s="212"/>
      <c r="M23" s="209" t="s">
        <v>109</v>
      </c>
      <c r="N23" s="213"/>
      <c r="O23" s="214" t="s">
        <v>110</v>
      </c>
      <c r="P23" s="214"/>
      <c r="Q23" s="215"/>
      <c r="R23" s="216"/>
    </row>
    <row r="24" spans="1:19" s="38" customFormat="1" ht="9.6" customHeight="1" x14ac:dyDescent="0.25">
      <c r="A24" s="420" t="s">
        <v>106</v>
      </c>
      <c r="B24" s="421"/>
      <c r="C24" s="422"/>
      <c r="D24" s="423"/>
      <c r="E24" s="220">
        <v>1</v>
      </c>
      <c r="F24" s="91" t="str">
        <f>IF(E24&gt;$R$31,,UPPER(VLOOKUP(E24,'1Q ELO (5)'!$A$7:$O$134,2)))</f>
        <v/>
      </c>
      <c r="G24" s="221"/>
      <c r="H24" s="91"/>
      <c r="I24" s="90"/>
      <c r="J24" s="222" t="s">
        <v>7</v>
      </c>
      <c r="K24" s="217"/>
      <c r="L24" s="223"/>
      <c r="M24" s="217"/>
      <c r="N24" s="224"/>
      <c r="O24" s="225" t="s">
        <v>111</v>
      </c>
      <c r="P24" s="226"/>
      <c r="Q24" s="226"/>
      <c r="R24" s="227"/>
    </row>
    <row r="25" spans="1:19" s="38" customFormat="1" ht="9.6" customHeight="1" x14ac:dyDescent="0.25">
      <c r="A25" s="232" t="s">
        <v>119</v>
      </c>
      <c r="B25" s="230"/>
      <c r="C25" s="416"/>
      <c r="D25" s="233"/>
      <c r="E25" s="220">
        <v>2</v>
      </c>
      <c r="F25" s="91" t="str">
        <f>IF(E25&gt;$R$31,,UPPER(VLOOKUP(E25,'1Q ELO (5)'!$A$7:$O$134,2)))</f>
        <v/>
      </c>
      <c r="G25" s="221"/>
      <c r="H25" s="91"/>
      <c r="I25" s="90"/>
      <c r="J25" s="222" t="s">
        <v>8</v>
      </c>
      <c r="K25" s="217"/>
      <c r="L25" s="223"/>
      <c r="M25" s="217"/>
      <c r="N25" s="224"/>
      <c r="O25" s="228"/>
      <c r="P25" s="229"/>
      <c r="Q25" s="230"/>
      <c r="R25" s="231"/>
    </row>
    <row r="26" spans="1:19" s="38" customFormat="1" ht="9.6" customHeight="1" x14ac:dyDescent="0.25">
      <c r="A26" s="374"/>
      <c r="B26" s="375"/>
      <c r="C26" s="417"/>
      <c r="D26" s="376"/>
      <c r="E26" s="220"/>
      <c r="F26" s="91"/>
      <c r="G26" s="221"/>
      <c r="H26" s="91"/>
      <c r="I26" s="90"/>
      <c r="J26" s="222" t="s">
        <v>9</v>
      </c>
      <c r="K26" s="217"/>
      <c r="L26" s="223"/>
      <c r="M26" s="217"/>
      <c r="N26" s="224"/>
      <c r="O26" s="225" t="s">
        <v>112</v>
      </c>
      <c r="P26" s="226"/>
      <c r="Q26" s="226"/>
      <c r="R26" s="227"/>
    </row>
    <row r="27" spans="1:19" s="38" customFormat="1" ht="9.6" customHeight="1" x14ac:dyDescent="0.25">
      <c r="A27" s="234"/>
      <c r="B27" s="146"/>
      <c r="C27" s="146"/>
      <c r="D27" s="235"/>
      <c r="E27" s="220"/>
      <c r="F27" s="91"/>
      <c r="G27" s="221"/>
      <c r="H27" s="91"/>
      <c r="I27" s="90"/>
      <c r="J27" s="222" t="s">
        <v>10</v>
      </c>
      <c r="K27" s="217"/>
      <c r="L27" s="223"/>
      <c r="M27" s="217"/>
      <c r="N27" s="224"/>
      <c r="O27" s="217"/>
      <c r="P27" s="223"/>
      <c r="Q27" s="217"/>
      <c r="R27" s="224"/>
    </row>
    <row r="28" spans="1:19" s="38" customFormat="1" ht="9.6" customHeight="1" x14ac:dyDescent="0.25">
      <c r="A28" s="361"/>
      <c r="B28" s="377"/>
      <c r="C28" s="377"/>
      <c r="D28" s="418"/>
      <c r="E28" s="220"/>
      <c r="F28" s="91"/>
      <c r="G28" s="221"/>
      <c r="H28" s="91"/>
      <c r="I28" s="90"/>
      <c r="J28" s="222" t="s">
        <v>11</v>
      </c>
      <c r="K28" s="217"/>
      <c r="L28" s="223"/>
      <c r="M28" s="217"/>
      <c r="N28" s="224"/>
      <c r="O28" s="230"/>
      <c r="P28" s="229"/>
      <c r="Q28" s="230"/>
      <c r="R28" s="231"/>
    </row>
    <row r="29" spans="1:19" s="38" customFormat="1" ht="9.6" customHeight="1" x14ac:dyDescent="0.25">
      <c r="A29" s="362"/>
      <c r="B29" s="24"/>
      <c r="C29" s="146"/>
      <c r="D29" s="235"/>
      <c r="E29" s="220"/>
      <c r="F29" s="91"/>
      <c r="G29" s="221"/>
      <c r="H29" s="91"/>
      <c r="I29" s="90"/>
      <c r="J29" s="222" t="s">
        <v>12</v>
      </c>
      <c r="K29" s="217"/>
      <c r="L29" s="223"/>
      <c r="M29" s="217"/>
      <c r="N29" s="224"/>
      <c r="O29" s="225" t="s">
        <v>92</v>
      </c>
      <c r="P29" s="226"/>
      <c r="Q29" s="226"/>
      <c r="R29" s="227"/>
    </row>
    <row r="30" spans="1:19" s="38" customFormat="1" ht="9.6" customHeight="1" x14ac:dyDescent="0.25">
      <c r="A30" s="362"/>
      <c r="B30" s="24"/>
      <c r="C30" s="299"/>
      <c r="D30" s="372"/>
      <c r="E30" s="220"/>
      <c r="F30" s="91"/>
      <c r="G30" s="221"/>
      <c r="H30" s="91"/>
      <c r="I30" s="90"/>
      <c r="J30" s="222" t="s">
        <v>13</v>
      </c>
      <c r="K30" s="217"/>
      <c r="L30" s="223"/>
      <c r="M30" s="217"/>
      <c r="N30" s="224"/>
      <c r="O30" s="217"/>
      <c r="P30" s="223"/>
      <c r="Q30" s="217"/>
      <c r="R30" s="224"/>
    </row>
    <row r="31" spans="1:19" s="38" customFormat="1" ht="9.6" customHeight="1" x14ac:dyDescent="0.25">
      <c r="A31" s="363"/>
      <c r="B31" s="360"/>
      <c r="C31" s="413"/>
      <c r="D31" s="373"/>
      <c r="E31" s="236"/>
      <c r="F31" s="237"/>
      <c r="G31" s="238"/>
      <c r="H31" s="237"/>
      <c r="I31" s="239"/>
      <c r="J31" s="240" t="s">
        <v>14</v>
      </c>
      <c r="K31" s="230"/>
      <c r="L31" s="229"/>
      <c r="M31" s="230"/>
      <c r="N31" s="231"/>
      <c r="O31" s="230" t="str">
        <f>R4</f>
        <v>Kovács Zoltán</v>
      </c>
      <c r="P31" s="229"/>
      <c r="Q31" s="230"/>
      <c r="R31" s="241">
        <f>MIN(6,'1Q ELO (5)'!O5)</f>
        <v>6</v>
      </c>
    </row>
    <row r="32" spans="1:19" s="38" customFormat="1" ht="9.6" customHeight="1" x14ac:dyDescent="0.25"/>
    <row r="33" s="38" customFormat="1" ht="9.6" customHeight="1" x14ac:dyDescent="0.25"/>
    <row r="34" s="38" customFormat="1" ht="9.6" customHeight="1" x14ac:dyDescent="0.25"/>
    <row r="35" s="38" customFormat="1" ht="9.6" customHeight="1" x14ac:dyDescent="0.25"/>
    <row r="36" s="38" customFormat="1" ht="9.6" customHeight="1" x14ac:dyDescent="0.25"/>
    <row r="37" s="38" customFormat="1" ht="9.6" customHeight="1" x14ac:dyDescent="0.25"/>
    <row r="38" s="38" customFormat="1" ht="9.6" customHeight="1" x14ac:dyDescent="0.25"/>
    <row r="39" s="38" customFormat="1" ht="9.6" customHeight="1" x14ac:dyDescent="0.25"/>
    <row r="40" s="38" customFormat="1" ht="9.6" customHeight="1" x14ac:dyDescent="0.25"/>
    <row r="41" s="38" customFormat="1" ht="9.6" customHeight="1" x14ac:dyDescent="0.25"/>
    <row r="42" s="38" customFormat="1" ht="9.6" customHeight="1" x14ac:dyDescent="0.25"/>
    <row r="43" s="38" customFormat="1" ht="9.6" customHeight="1" x14ac:dyDescent="0.25"/>
    <row r="44" s="38" customFormat="1" ht="9.6" customHeight="1" x14ac:dyDescent="0.25"/>
    <row r="45" s="38" customFormat="1" ht="9.6" customHeight="1" x14ac:dyDescent="0.25"/>
    <row r="46" s="38" customFormat="1" ht="9.6" customHeight="1" x14ac:dyDescent="0.25"/>
    <row r="47" s="38" customFormat="1" ht="9.6" customHeight="1" x14ac:dyDescent="0.25"/>
    <row r="48" s="38" customFormat="1" ht="9.6" customHeight="1" x14ac:dyDescent="0.25"/>
    <row r="49" s="38" customFormat="1" ht="9.6" customHeight="1" x14ac:dyDescent="0.25"/>
    <row r="50" s="38" customFormat="1" ht="9.6" customHeight="1" x14ac:dyDescent="0.25"/>
    <row r="51" s="38" customFormat="1" ht="9.6" customHeight="1" x14ac:dyDescent="0.25"/>
    <row r="52" s="38" customFormat="1" ht="9.6" customHeight="1" x14ac:dyDescent="0.25"/>
    <row r="53" s="38" customFormat="1" ht="9.6" customHeight="1" x14ac:dyDescent="0.25"/>
    <row r="54" s="38" customFormat="1" ht="9.6" customHeight="1" x14ac:dyDescent="0.25"/>
    <row r="55" s="38" customFormat="1" ht="9.6" customHeight="1" x14ac:dyDescent="0.25"/>
    <row r="56" s="38" customFormat="1" ht="9.6" customHeight="1" x14ac:dyDescent="0.25"/>
    <row r="57" s="38" customFormat="1" ht="9.6" customHeight="1" x14ac:dyDescent="0.25"/>
    <row r="58" s="38" customFormat="1" ht="9.6" customHeight="1" x14ac:dyDescent="0.25"/>
    <row r="59" s="38" customFormat="1" ht="9.6" customHeight="1" x14ac:dyDescent="0.25"/>
    <row r="60" s="38" customFormat="1" ht="9.6" customHeight="1" x14ac:dyDescent="0.25"/>
    <row r="61" s="38" customFormat="1" ht="9.6" customHeight="1" x14ac:dyDescent="0.25"/>
    <row r="62" s="38" customFormat="1" ht="9.6" customHeight="1" x14ac:dyDescent="0.25"/>
    <row r="63" s="38" customFormat="1" ht="9.6" customHeight="1" x14ac:dyDescent="0.25"/>
    <row r="64" s="38" customFormat="1" ht="9.6" customHeight="1" x14ac:dyDescent="0.25"/>
    <row r="65" spans="1:18" s="38" customFormat="1" ht="9.6" customHeight="1" x14ac:dyDescent="0.25"/>
    <row r="66" spans="1:18" s="38" customFormat="1" ht="9.6" customHeight="1" x14ac:dyDescent="0.25"/>
    <row r="67" spans="1:18" s="38" customFormat="1" ht="9.6" customHeight="1" x14ac:dyDescent="0.25"/>
    <row r="68" spans="1:18" s="38" customFormat="1" ht="9.6" customHeight="1" x14ac:dyDescent="0.25"/>
    <row r="69" spans="1:18" s="38" customFormat="1" ht="9.6" customHeight="1" x14ac:dyDescent="0.25">
      <c r="A69"/>
      <c r="B69"/>
      <c r="C69"/>
      <c r="D69"/>
      <c r="E69"/>
      <c r="F69"/>
      <c r="G69"/>
      <c r="H69"/>
      <c r="I69"/>
      <c r="J69" s="130"/>
      <c r="K69"/>
      <c r="L69" s="130"/>
      <c r="M69"/>
      <c r="N69" s="131"/>
      <c r="O69"/>
      <c r="P69" s="130"/>
      <c r="Q69"/>
      <c r="R69" s="131"/>
    </row>
    <row r="70" spans="1:18" s="38" customFormat="1" ht="9.6" customHeight="1" x14ac:dyDescent="0.25">
      <c r="A70"/>
      <c r="B70"/>
      <c r="C70"/>
      <c r="D70"/>
      <c r="E70"/>
      <c r="F70"/>
      <c r="G70"/>
      <c r="H70"/>
      <c r="I70"/>
      <c r="J70" s="130"/>
      <c r="K70"/>
      <c r="L70" s="130"/>
      <c r="M70"/>
      <c r="N70" s="131"/>
      <c r="O70"/>
      <c r="P70" s="130"/>
      <c r="Q70"/>
      <c r="R70" s="131"/>
    </row>
    <row r="71" spans="1:18" s="2" customFormat="1" ht="6.75" customHeight="1" x14ac:dyDescent="0.25">
      <c r="A71"/>
      <c r="B71"/>
      <c r="C71"/>
      <c r="D71"/>
      <c r="E71"/>
      <c r="F71"/>
      <c r="G71"/>
      <c r="H71"/>
      <c r="I71"/>
      <c r="J71" s="130"/>
      <c r="K71"/>
      <c r="L71" s="130"/>
      <c r="M71"/>
      <c r="N71" s="131"/>
      <c r="O71"/>
      <c r="P71" s="130"/>
      <c r="Q71"/>
      <c r="R71" s="131"/>
    </row>
    <row r="72" spans="1:18" s="18" customFormat="1" ht="10.5" customHeight="1" x14ac:dyDescent="0.25">
      <c r="A72"/>
      <c r="B72"/>
      <c r="C72"/>
      <c r="D72"/>
      <c r="E72"/>
      <c r="F72"/>
      <c r="G72"/>
      <c r="H72"/>
      <c r="I72"/>
      <c r="J72" s="130"/>
      <c r="K72"/>
      <c r="L72" s="130"/>
      <c r="M72"/>
      <c r="N72" s="131"/>
      <c r="O72"/>
      <c r="P72" s="130"/>
      <c r="Q72"/>
      <c r="R72" s="131"/>
    </row>
    <row r="73" spans="1:18" s="18" customFormat="1" ht="9" customHeight="1" x14ac:dyDescent="0.25">
      <c r="A73"/>
      <c r="B73"/>
      <c r="C73"/>
      <c r="D73"/>
      <c r="E73"/>
      <c r="F73"/>
      <c r="G73"/>
      <c r="H73"/>
      <c r="I73"/>
      <c r="J73" s="130"/>
      <c r="K73"/>
      <c r="L73" s="130"/>
      <c r="M73"/>
      <c r="N73" s="131"/>
      <c r="O73"/>
      <c r="P73" s="130"/>
      <c r="Q73"/>
      <c r="R73" s="131"/>
    </row>
    <row r="74" spans="1:18" s="18" customFormat="1" ht="9" customHeight="1" x14ac:dyDescent="0.25">
      <c r="A74"/>
      <c r="B74"/>
      <c r="C74"/>
      <c r="D74"/>
      <c r="E74"/>
      <c r="F74"/>
      <c r="G74"/>
      <c r="H74"/>
      <c r="I74"/>
      <c r="J74" s="130"/>
      <c r="K74"/>
      <c r="L74" s="130"/>
      <c r="M74"/>
      <c r="N74" s="131"/>
      <c r="O74"/>
      <c r="P74" s="130"/>
      <c r="Q74"/>
      <c r="R74" s="131"/>
    </row>
    <row r="75" spans="1:18" s="18" customFormat="1" ht="9" customHeight="1" x14ac:dyDescent="0.25">
      <c r="A75"/>
      <c r="B75"/>
      <c r="C75"/>
      <c r="D75"/>
      <c r="E75"/>
      <c r="F75"/>
      <c r="G75"/>
      <c r="H75"/>
      <c r="I75"/>
      <c r="J75" s="130"/>
      <c r="K75"/>
      <c r="L75" s="130"/>
      <c r="M75"/>
      <c r="N75" s="131"/>
      <c r="O75"/>
      <c r="P75" s="130"/>
      <c r="Q75"/>
      <c r="R75" s="131"/>
    </row>
    <row r="76" spans="1:18" s="18" customFormat="1" ht="9" customHeight="1" x14ac:dyDescent="0.25">
      <c r="A76"/>
      <c r="B76"/>
      <c r="C76"/>
      <c r="D76"/>
      <c r="E76"/>
      <c r="F76"/>
      <c r="G76"/>
      <c r="H76"/>
      <c r="I76"/>
      <c r="J76" s="130"/>
      <c r="K76"/>
      <c r="L76" s="130"/>
      <c r="M76"/>
      <c r="N76" s="131"/>
      <c r="O76"/>
      <c r="P76" s="130"/>
      <c r="Q76"/>
      <c r="R76" s="131"/>
    </row>
    <row r="77" spans="1:18" s="18" customFormat="1" ht="9" customHeight="1" x14ac:dyDescent="0.25">
      <c r="A77"/>
      <c r="B77"/>
      <c r="C77"/>
      <c r="D77"/>
      <c r="E77"/>
      <c r="F77"/>
      <c r="G77"/>
      <c r="H77"/>
      <c r="I77"/>
      <c r="J77" s="130"/>
      <c r="K77"/>
      <c r="L77" s="130"/>
      <c r="M77"/>
      <c r="N77" s="131"/>
      <c r="O77"/>
      <c r="P77" s="130"/>
      <c r="Q77"/>
      <c r="R77" s="131"/>
    </row>
    <row r="78" spans="1:18" s="18" customFormat="1" ht="9" customHeight="1" x14ac:dyDescent="0.25">
      <c r="A78"/>
      <c r="B78"/>
      <c r="C78"/>
      <c r="D78"/>
      <c r="E78"/>
      <c r="F78"/>
      <c r="G78"/>
      <c r="H78"/>
      <c r="I78"/>
      <c r="J78" s="130"/>
      <c r="K78"/>
      <c r="L78" s="130"/>
      <c r="M78"/>
      <c r="N78" s="131"/>
      <c r="O78"/>
      <c r="P78" s="130"/>
      <c r="Q78"/>
      <c r="R78" s="131"/>
    </row>
    <row r="79" spans="1:18" s="18" customFormat="1" ht="9" customHeight="1" x14ac:dyDescent="0.25">
      <c r="A79"/>
      <c r="B79"/>
      <c r="C79"/>
      <c r="D79"/>
      <c r="E79"/>
      <c r="F79"/>
      <c r="G79"/>
      <c r="H79"/>
      <c r="I79"/>
      <c r="J79" s="130"/>
      <c r="K79"/>
      <c r="L79" s="130"/>
      <c r="M79"/>
      <c r="N79" s="131"/>
      <c r="O79"/>
      <c r="P79" s="130"/>
      <c r="Q79"/>
      <c r="R79" s="131"/>
    </row>
    <row r="80" spans="1:18" s="18" customFormat="1" ht="9" customHeight="1" x14ac:dyDescent="0.25">
      <c r="A80"/>
      <c r="B80"/>
      <c r="C80"/>
      <c r="D80"/>
      <c r="E80"/>
      <c r="F80"/>
      <c r="G80"/>
      <c r="H80"/>
      <c r="I80"/>
      <c r="J80" s="130"/>
      <c r="K80"/>
      <c r="L80" s="130"/>
      <c r="M80"/>
      <c r="N80" s="131"/>
      <c r="O80"/>
      <c r="P80" s="130"/>
      <c r="Q80"/>
      <c r="R80" s="131"/>
    </row>
  </sheetData>
  <mergeCells count="1">
    <mergeCell ref="A4:C4"/>
  </mergeCells>
  <conditionalFormatting sqref="B22">
    <cfRule type="cellIs" dxfId="162" priority="3" stopIfTrue="1" operator="equal">
      <formula>"QA"</formula>
    </cfRule>
    <cfRule type="cellIs" dxfId="161" priority="4" stopIfTrue="1" operator="equal">
      <formula>"DA"</formula>
    </cfRule>
  </conditionalFormatting>
  <conditionalFormatting sqref="E7 E13 E15 E17 E19">
    <cfRule type="expression" dxfId="160" priority="1" stopIfTrue="1">
      <formula>$E7&lt;5</formula>
    </cfRule>
  </conditionalFormatting>
  <conditionalFormatting sqref="H7 H9 H11 H13 H15 H17 H19 H21">
    <cfRule type="expression" dxfId="159" priority="10" stopIfTrue="1">
      <formula>AND($E7&lt;9,$C7&gt;0)</formula>
    </cfRule>
  </conditionalFormatting>
  <conditionalFormatting sqref="I8 K10 I12 I16 K18 I20">
    <cfRule type="expression" dxfId="158" priority="7" stopIfTrue="1">
      <formula>AND($O$1="CU",I8="Umpire")</formula>
    </cfRule>
    <cfRule type="expression" dxfId="157" priority="8" stopIfTrue="1">
      <formula>AND($O$1="CU",I8&lt;&gt;"Umpire",J8&lt;&gt;"")</formula>
    </cfRule>
    <cfRule type="expression" dxfId="156" priority="9" stopIfTrue="1">
      <formula>AND($O$1="CU",I8&lt;&gt;"Umpire")</formula>
    </cfRule>
  </conditionalFormatting>
  <conditionalFormatting sqref="J8 L10 J12 J16 L18 J20 R31">
    <cfRule type="expression" dxfId="155" priority="2" stopIfTrue="1">
      <formula>$O$1="CU"</formula>
    </cfRule>
  </conditionalFormatting>
  <conditionalFormatting sqref="K8 M10 K12 K16 M18 K20">
    <cfRule type="expression" dxfId="154" priority="5" stopIfTrue="1">
      <formula>J8="as"</formula>
    </cfRule>
    <cfRule type="expression" dxfId="153" priority="6" stopIfTrue="1">
      <formula>J8="bs"</formula>
    </cfRule>
  </conditionalFormatting>
  <dataValidations count="1">
    <dataValidation type="list" allowBlank="1" showInputMessage="1" sqref="I12 K10 K18 I8 I16 I20" xr:uid="{863066E7-D6FE-478A-8202-EBA84776EBB1}">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1681" r:id="rId4" name="Button 1">
              <controlPr defaultSize="0" print="0" autoFill="0" autoPict="0" macro="[0]!Jun_Show_CU">
                <anchor moveWithCells="1" sizeWithCells="1">
                  <from>
                    <xdr:col>12</xdr:col>
                    <xdr:colOff>533400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1682"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13D16-CEC7-4F42-A2E4-7ED2C1D0D958}">
  <sheetPr codeName="Sheet152">
    <tabColor indexed="19"/>
    <pageSetUpPr fitToPage="1"/>
  </sheetPr>
  <dimension ref="A1:U79"/>
  <sheetViews>
    <sheetView showGridLines="0" showZeros="0" workbookViewId="0">
      <selection activeCell="A6" sqref="A6:IV6"/>
    </sheetView>
  </sheetViews>
  <sheetFormatPr defaultRowHeight="13.2" x14ac:dyDescent="0.25"/>
  <cols>
    <col min="1" max="2" width="3.33203125" customWidth="1"/>
    <col min="3" max="3" width="5.5546875" customWidth="1"/>
    <col min="4" max="4" width="7.5546875" customWidth="1"/>
    <col min="5" max="5" width="4.33203125" customWidth="1"/>
    <col min="6" max="6" width="12.6640625" customWidth="1"/>
    <col min="7" max="7" width="2.6640625" customWidth="1"/>
    <col min="8" max="8" width="7.664062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19" max="19" width="0" hidden="1" customWidth="1"/>
    <col min="20" max="20" width="8.6640625" customWidth="1"/>
    <col min="21" max="21" width="9.109375" hidden="1" customWidth="1"/>
  </cols>
  <sheetData>
    <row r="1" spans="1:21" s="132" customFormat="1" ht="21.75" customHeight="1" x14ac:dyDescent="0.4">
      <c r="A1" s="92" t="str">
        <f>Altalanos!$A$6</f>
        <v>Diákolimpiai Döntő</v>
      </c>
      <c r="B1" s="92"/>
      <c r="C1" s="135"/>
      <c r="D1" s="135"/>
      <c r="E1" s="135"/>
      <c r="F1" s="135"/>
      <c r="G1" s="135"/>
      <c r="H1" s="135"/>
      <c r="I1" s="379"/>
      <c r="J1" s="136"/>
      <c r="K1" s="408" t="s">
        <v>115</v>
      </c>
      <c r="L1" s="118"/>
      <c r="M1" s="93"/>
      <c r="N1" s="136"/>
      <c r="O1" s="136" t="s">
        <v>3</v>
      </c>
      <c r="P1" s="136"/>
      <c r="Q1" s="135"/>
      <c r="R1" s="136"/>
    </row>
    <row r="2" spans="1:21" s="106" customFormat="1" x14ac:dyDescent="0.25">
      <c r="A2" s="95" t="s">
        <v>122</v>
      </c>
      <c r="B2" s="95"/>
      <c r="C2" s="95"/>
      <c r="D2" s="430"/>
      <c r="E2" s="431">
        <f>Altalanos!$E$8</f>
        <v>0</v>
      </c>
      <c r="F2" s="95"/>
      <c r="G2" s="137"/>
      <c r="H2" s="108"/>
      <c r="I2" s="108"/>
      <c r="J2" s="138"/>
      <c r="K2" s="408" t="s">
        <v>227</v>
      </c>
      <c r="L2" s="118"/>
      <c r="M2" s="118"/>
      <c r="N2" s="138"/>
      <c r="O2" s="108"/>
      <c r="P2" s="138"/>
      <c r="Q2" s="108"/>
      <c r="R2" s="138"/>
    </row>
    <row r="3" spans="1:21" s="19" customFormat="1" ht="11.25" customHeight="1" x14ac:dyDescent="0.25">
      <c r="A3" s="54" t="s">
        <v>82</v>
      </c>
      <c r="B3" s="54"/>
      <c r="C3" s="54"/>
      <c r="D3" s="54"/>
      <c r="E3" s="54"/>
      <c r="F3" s="54"/>
      <c r="G3" s="54" t="s">
        <v>79</v>
      </c>
      <c r="H3" s="54"/>
      <c r="I3" s="54"/>
      <c r="J3" s="140"/>
      <c r="K3" s="54" t="s">
        <v>87</v>
      </c>
      <c r="L3" s="140"/>
      <c r="M3" s="428"/>
      <c r="N3" s="140"/>
      <c r="O3" s="54"/>
      <c r="P3" s="140"/>
      <c r="Q3" s="54"/>
      <c r="R3" s="55" t="s">
        <v>88</v>
      </c>
    </row>
    <row r="4" spans="1:21" s="31" customFormat="1" ht="11.25" customHeight="1" thickBot="1" x14ac:dyDescent="0.3">
      <c r="A4" s="771" t="str">
        <f>Altalanos!$A$10</f>
        <v xml:space="preserve">2026. május 7. </v>
      </c>
      <c r="B4" s="771"/>
      <c r="C4" s="771"/>
      <c r="D4" s="402"/>
      <c r="E4" s="142"/>
      <c r="F4" s="142"/>
      <c r="G4" s="142" t="str">
        <f>Altalanos!$C$10</f>
        <v>Gyula</v>
      </c>
      <c r="H4" s="99"/>
      <c r="I4" s="142"/>
      <c r="J4" s="143"/>
      <c r="K4" s="144" t="str">
        <f>Altalanos!$D$10</f>
        <v xml:space="preserve">  </v>
      </c>
      <c r="L4" s="143"/>
      <c r="M4" s="102"/>
      <c r="N4" s="143"/>
      <c r="O4" s="142"/>
      <c r="P4" s="143"/>
      <c r="Q4" s="142"/>
      <c r="R4" s="88" t="str">
        <f>Altalanos!$E$10</f>
        <v>Kovács Zoltán</v>
      </c>
    </row>
    <row r="5" spans="1:21" s="19" customFormat="1" ht="9.6" x14ac:dyDescent="0.25">
      <c r="A5" s="146"/>
      <c r="B5" s="147" t="s">
        <v>4</v>
      </c>
      <c r="C5" s="427" t="s">
        <v>105</v>
      </c>
      <c r="D5" s="147" t="s">
        <v>104</v>
      </c>
      <c r="E5" s="147" t="s">
        <v>5</v>
      </c>
      <c r="F5" s="148" t="s">
        <v>85</v>
      </c>
      <c r="G5" s="148" t="s">
        <v>86</v>
      </c>
      <c r="H5" s="148"/>
      <c r="I5" s="148" t="s">
        <v>90</v>
      </c>
      <c r="J5" s="148"/>
      <c r="K5" s="147" t="s">
        <v>103</v>
      </c>
      <c r="L5" s="149"/>
      <c r="M5" s="147"/>
      <c r="N5" s="149"/>
      <c r="O5" s="147"/>
      <c r="P5" s="149"/>
      <c r="Q5" s="147"/>
      <c r="R5" s="150"/>
    </row>
    <row r="6" spans="1:21" s="712" customFormat="1" ht="10.5" customHeight="1" thickBot="1" x14ac:dyDescent="0.3">
      <c r="A6" s="705"/>
      <c r="B6" s="706"/>
      <c r="C6" s="707"/>
      <c r="D6" s="707"/>
      <c r="E6" s="706"/>
      <c r="F6" s="708"/>
      <c r="G6" s="708"/>
      <c r="H6" s="709"/>
      <c r="I6" s="708"/>
      <c r="J6" s="710"/>
      <c r="K6" s="706"/>
      <c r="L6" s="710"/>
      <c r="M6" s="706"/>
      <c r="N6" s="710"/>
      <c r="O6" s="706"/>
      <c r="P6" s="710"/>
      <c r="Q6" s="706"/>
      <c r="R6" s="711"/>
    </row>
    <row r="7" spans="1:21" s="38" customFormat="1" ht="10.5" customHeight="1" x14ac:dyDescent="0.25">
      <c r="A7" s="153">
        <v>1</v>
      </c>
      <c r="B7" s="384" t="str">
        <f>IF($E7="","",VLOOKUP($E7,'1Q ELO (5)'!$A$7:$M$32,12))</f>
        <v/>
      </c>
      <c r="C7" s="384" t="str">
        <f>IF($E7="","",VLOOKUP($E7,'1Q ELO (5)'!$A$7:$M$30,13))</f>
        <v/>
      </c>
      <c r="D7" s="414" t="str">
        <f>IF($E7="","",VLOOKUP($E7,'1Q ELO (5)'!$A$7:$M$30,5))</f>
        <v/>
      </c>
      <c r="E7" s="155"/>
      <c r="F7" s="156" t="str">
        <f>UPPER(IF($E7="","",VLOOKUP($E7,'1Q ELO (5)'!$A$7:$M$38,2)))</f>
        <v/>
      </c>
      <c r="G7" s="156" t="str">
        <f>IF($E7="","",VLOOKUP($E7,'1Q ELO (5)'!$A$7:$M$38,3))</f>
        <v/>
      </c>
      <c r="H7" s="156"/>
      <c r="I7" s="156" t="str">
        <f>IF($E7="","",VLOOKUP($E7,'1Q ELO (5)'!$A$7:$M$38,4))</f>
        <v/>
      </c>
      <c r="J7" s="158"/>
      <c r="K7" s="157"/>
      <c r="L7" s="157"/>
      <c r="M7" s="157"/>
      <c r="N7" s="157"/>
      <c r="O7" s="160"/>
      <c r="P7" s="162"/>
      <c r="Q7" s="163"/>
      <c r="R7" s="164"/>
      <c r="S7" s="165"/>
      <c r="U7" s="166" t="str">
        <f>Birók!P21</f>
        <v>Bíró</v>
      </c>
    </row>
    <row r="8" spans="1:21" s="38" customFormat="1" ht="9.6" customHeight="1" x14ac:dyDescent="0.25">
      <c r="A8" s="167"/>
      <c r="B8" s="306"/>
      <c r="C8" s="306"/>
      <c r="D8" s="424"/>
      <c r="E8" s="168"/>
      <c r="F8" s="169"/>
      <c r="G8" s="169"/>
      <c r="H8" s="170"/>
      <c r="I8" s="171" t="s">
        <v>0</v>
      </c>
      <c r="J8" s="172"/>
      <c r="K8" s="173" t="str">
        <f>UPPER(IF(OR(J8="a",J8="as"),F7,IF(OR(J8="b",J8="bs"),F9,)))</f>
        <v/>
      </c>
      <c r="L8" s="173"/>
      <c r="M8" s="157"/>
      <c r="N8" s="157"/>
      <c r="O8" s="160"/>
      <c r="P8" s="162"/>
      <c r="Q8" s="163"/>
      <c r="R8" s="164"/>
      <c r="S8" s="165"/>
      <c r="U8" s="174" t="str">
        <f>Birók!P22</f>
        <v xml:space="preserve"> </v>
      </c>
    </row>
    <row r="9" spans="1:21" s="38" customFormat="1" ht="9.6" customHeight="1" x14ac:dyDescent="0.25">
      <c r="A9" s="167">
        <v>2</v>
      </c>
      <c r="B9" s="384" t="str">
        <f>IF($E9="","",VLOOKUP($E9,'1Q ELO (5)'!$A$7:$M$32,12))</f>
        <v/>
      </c>
      <c r="C9" s="384" t="str">
        <f>IF($E9="","",VLOOKUP($E9,'1Q ELO (5)'!$A$7:$M$30,13))</f>
        <v/>
      </c>
      <c r="D9" s="414" t="str">
        <f>IF($E9="","",VLOOKUP($E9,'1Q ELO (5)'!$A$7:$M$30,5))</f>
        <v/>
      </c>
      <c r="E9" s="629"/>
      <c r="F9" s="175" t="str">
        <f>UPPER(IF($E9="","",VLOOKUP($E9,'1Q ELO (5)'!$A$7:$M$38,2)))</f>
        <v/>
      </c>
      <c r="G9" s="175" t="str">
        <f>IF($E9="","",VLOOKUP($E9,'1Q ELO (5)'!$A$7:$M$38,3))</f>
        <v/>
      </c>
      <c r="H9" s="175"/>
      <c r="I9" s="175" t="str">
        <f>IF($E9="","",VLOOKUP($E9,'1Q ELO (5)'!$A$7:$M$38,4))</f>
        <v/>
      </c>
      <c r="J9" s="176"/>
      <c r="K9" s="157"/>
      <c r="L9" s="309"/>
      <c r="M9" s="157"/>
      <c r="N9" s="157"/>
      <c r="O9" s="160"/>
      <c r="P9" s="162"/>
      <c r="Q9" s="163"/>
      <c r="R9" s="164"/>
      <c r="S9" s="165"/>
      <c r="U9" s="174" t="str">
        <f>Birók!P23</f>
        <v xml:space="preserve"> </v>
      </c>
    </row>
    <row r="10" spans="1:21" s="38" customFormat="1" ht="9.6" customHeight="1" x14ac:dyDescent="0.25">
      <c r="A10" s="167"/>
      <c r="B10" s="306"/>
      <c r="C10" s="306"/>
      <c r="D10" s="424"/>
      <c r="E10" s="178"/>
      <c r="F10" s="169"/>
      <c r="G10" s="169"/>
      <c r="H10" s="170"/>
      <c r="I10" s="169"/>
      <c r="J10" s="179"/>
      <c r="K10" s="171"/>
      <c r="L10" s="248"/>
      <c r="M10" s="157"/>
      <c r="N10" s="182"/>
      <c r="O10" s="182"/>
      <c r="P10" s="182"/>
      <c r="Q10" s="163"/>
      <c r="R10" s="164"/>
      <c r="S10" s="165"/>
      <c r="U10" s="174" t="str">
        <f>Birók!P24</f>
        <v xml:space="preserve"> </v>
      </c>
    </row>
    <row r="11" spans="1:21" s="38" customFormat="1" ht="9.6" customHeight="1" x14ac:dyDescent="0.25">
      <c r="A11" s="542">
        <v>3</v>
      </c>
      <c r="B11" s="384" t="str">
        <f>IF($E11="","",VLOOKUP($E11,'1Q ELO (5)'!$A$7:$M$32,12))</f>
        <v/>
      </c>
      <c r="C11" s="384" t="str">
        <f>IF($E11="","",VLOOKUP($E11,'1Q ELO (5)'!$A$7:$M$30,13))</f>
        <v/>
      </c>
      <c r="D11" s="414" t="str">
        <f>IF($E11="","",VLOOKUP($E11,'1Q ELO (5)'!$A$7:$M$30,5))</f>
        <v/>
      </c>
      <c r="E11" s="155"/>
      <c r="F11" s="618" t="str">
        <f>UPPER(IF($E11="","",VLOOKUP($E11,'1Q ELO (5)'!$A$7:$M$38,2)))</f>
        <v/>
      </c>
      <c r="G11" s="618" t="str">
        <f>IF($E11="","",VLOOKUP($E11,'1Q ELO (5)'!$A$7:$M$38,3))</f>
        <v/>
      </c>
      <c r="H11" s="618"/>
      <c r="I11" s="618" t="str">
        <f>IF($E11="","",VLOOKUP($E11,'1Q ELO (5)'!$A$7:$M$38,4))</f>
        <v/>
      </c>
      <c r="J11" s="158"/>
      <c r="K11" s="157"/>
      <c r="L11" s="157"/>
      <c r="M11" s="157"/>
      <c r="N11" s="182"/>
      <c r="O11" s="182"/>
      <c r="P11" s="182"/>
      <c r="Q11" s="163"/>
      <c r="R11" s="164"/>
      <c r="S11" s="165"/>
      <c r="U11" s="174" t="str">
        <f>Birók!P25</f>
        <v xml:space="preserve"> </v>
      </c>
    </row>
    <row r="12" spans="1:21" s="38" customFormat="1" ht="9.6" customHeight="1" x14ac:dyDescent="0.25">
      <c r="A12" s="167"/>
      <c r="B12" s="306"/>
      <c r="C12" s="306"/>
      <c r="D12" s="424"/>
      <c r="E12" s="178"/>
      <c r="F12" s="169"/>
      <c r="G12" s="169"/>
      <c r="H12" s="170"/>
      <c r="I12" s="171" t="s">
        <v>0</v>
      </c>
      <c r="J12" s="172"/>
      <c r="K12" s="173" t="str">
        <f>UPPER(IF(OR(J12="a",J12="as"),F11,IF(OR(J12="b",J12="bs"),F13,)))</f>
        <v/>
      </c>
      <c r="L12" s="173"/>
      <c r="M12" s="157"/>
      <c r="N12" s="182"/>
      <c r="O12" s="182"/>
      <c r="P12" s="182"/>
      <c r="Q12" s="163"/>
      <c r="R12" s="164"/>
      <c r="S12" s="165"/>
      <c r="U12" s="174" t="str">
        <f>Birók!P26</f>
        <v xml:space="preserve"> </v>
      </c>
    </row>
    <row r="13" spans="1:21" s="38" customFormat="1" ht="9.6" customHeight="1" x14ac:dyDescent="0.25">
      <c r="A13" s="167">
        <v>4</v>
      </c>
      <c r="B13" s="384" t="str">
        <f>IF($E13="","",VLOOKUP($E13,'1Q ELO (5)'!$A$7:$M$32,12))</f>
        <v/>
      </c>
      <c r="C13" s="384" t="str">
        <f>IF($E13="","",VLOOKUP($E13,'1Q ELO (5)'!$A$7:$M$30,13))</f>
        <v/>
      </c>
      <c r="D13" s="414" t="str">
        <f>IF($E13="","",VLOOKUP($E13,'1Q ELO (5)'!$A$7:$M$30,5))</f>
        <v/>
      </c>
      <c r="E13" s="155"/>
      <c r="F13" s="175" t="str">
        <f>UPPER(IF($E13="","",VLOOKUP($E13,'1Q ELO (5)'!$A$7:$M$38,2)))</f>
        <v/>
      </c>
      <c r="G13" s="175" t="str">
        <f>IF($E13="","",VLOOKUP($E13,'1Q ELO (5)'!$A$7:$M$38,3))</f>
        <v/>
      </c>
      <c r="H13" s="175"/>
      <c r="I13" s="175" t="str">
        <f>IF($E13="","",VLOOKUP($E13,'1Q ELO (5)'!$A$7:$M$38,4))</f>
        <v/>
      </c>
      <c r="J13" s="186"/>
      <c r="K13" s="157"/>
      <c r="L13" s="157"/>
      <c r="M13" s="157"/>
      <c r="N13" s="182"/>
      <c r="O13" s="182"/>
      <c r="P13" s="182"/>
      <c r="Q13" s="163"/>
      <c r="R13" s="164"/>
      <c r="S13" s="165"/>
      <c r="U13" s="174" t="str">
        <f>Birók!P27</f>
        <v xml:space="preserve"> </v>
      </c>
    </row>
    <row r="14" spans="1:21" s="38" customFormat="1" ht="9.6" customHeight="1" x14ac:dyDescent="0.25">
      <c r="A14" s="167"/>
      <c r="B14" s="306"/>
      <c r="C14" s="306"/>
      <c r="D14" s="424"/>
      <c r="E14" s="178"/>
      <c r="F14" s="157"/>
      <c r="G14" s="157"/>
      <c r="H14" s="69"/>
      <c r="I14" s="187"/>
      <c r="J14" s="179"/>
      <c r="K14" s="157"/>
      <c r="L14" s="157"/>
      <c r="M14" s="171"/>
      <c r="N14" s="248"/>
      <c r="O14" s="157"/>
      <c r="P14" s="182"/>
      <c r="Q14" s="163"/>
      <c r="R14" s="164"/>
      <c r="S14" s="165"/>
      <c r="U14" s="174" t="str">
        <f>Birók!P28</f>
        <v xml:space="preserve"> </v>
      </c>
    </row>
    <row r="15" spans="1:21" s="38" customFormat="1" ht="9.6" customHeight="1" x14ac:dyDescent="0.25">
      <c r="A15" s="542">
        <v>5</v>
      </c>
      <c r="B15" s="384" t="str">
        <f>IF($E15="","",VLOOKUP($E15,'1Q ELO (5)'!$A$7:$M$32,12))</f>
        <v/>
      </c>
      <c r="C15" s="384" t="str">
        <f>IF($E15="","",VLOOKUP($E15,'1Q ELO (5)'!$A$7:$M$30,13))</f>
        <v/>
      </c>
      <c r="D15" s="414" t="str">
        <f>IF($E15="","",VLOOKUP($E15,'1Q ELO (5)'!$A$7:$M$30,5))</f>
        <v/>
      </c>
      <c r="E15" s="155"/>
      <c r="F15" s="618" t="str">
        <f>UPPER(IF($E15="","",VLOOKUP($E15,'1Q ELO (5)'!$A$7:$M$38,2)))</f>
        <v/>
      </c>
      <c r="G15" s="618" t="str">
        <f>IF($E15="","",VLOOKUP($E15,'1Q ELO (5)'!$A$7:$M$38,3))</f>
        <v/>
      </c>
      <c r="H15" s="618"/>
      <c r="I15" s="618" t="str">
        <f>IF($E15="","",VLOOKUP($E15,'1Q ELO (5)'!$A$7:$M$38,4))</f>
        <v/>
      </c>
      <c r="J15" s="647"/>
      <c r="K15" s="157"/>
      <c r="L15" s="157"/>
      <c r="M15" s="157"/>
      <c r="N15" s="182"/>
      <c r="O15" s="157"/>
      <c r="P15" s="182"/>
      <c r="Q15" s="163"/>
      <c r="R15" s="164"/>
      <c r="S15" s="165"/>
      <c r="U15" s="174" t="str">
        <f>Birók!P29</f>
        <v xml:space="preserve"> </v>
      </c>
    </row>
    <row r="16" spans="1:21" s="38" customFormat="1" ht="9.6" customHeight="1" thickBot="1" x14ac:dyDescent="0.3">
      <c r="A16" s="167"/>
      <c r="B16" s="306"/>
      <c r="C16" s="306"/>
      <c r="D16" s="424"/>
      <c r="E16" s="178"/>
      <c r="F16" s="169"/>
      <c r="G16" s="169"/>
      <c r="H16" s="170"/>
      <c r="I16" s="171" t="s">
        <v>0</v>
      </c>
      <c r="J16" s="172"/>
      <c r="K16" s="173" t="str">
        <f>UPPER(IF(OR(J16="a",J16="as"),F15,IF(OR(J16="b",J16="bs"),F17,)))</f>
        <v/>
      </c>
      <c r="L16" s="173"/>
      <c r="M16" s="157"/>
      <c r="N16" s="182"/>
      <c r="O16" s="182"/>
      <c r="P16" s="182"/>
      <c r="Q16" s="163"/>
      <c r="R16" s="164"/>
      <c r="S16" s="165"/>
      <c r="U16" s="189" t="str">
        <f>Birók!P30</f>
        <v>Egyik sem</v>
      </c>
    </row>
    <row r="17" spans="1:19" s="38" customFormat="1" ht="9.6" customHeight="1" x14ac:dyDescent="0.25">
      <c r="A17" s="167">
        <v>6</v>
      </c>
      <c r="B17" s="384" t="str">
        <f>IF($E17="","",VLOOKUP($E17,'1Q ELO (5)'!$A$7:$M$32,12))</f>
        <v/>
      </c>
      <c r="C17" s="384" t="str">
        <f>IF($E17="","",VLOOKUP($E17,'1Q ELO (5)'!$A$7:$M$30,13))</f>
        <v/>
      </c>
      <c r="D17" s="414" t="str">
        <f>IF($E17="","",VLOOKUP($E17,'1Q ELO (5)'!$A$7:$M$30,5))</f>
        <v/>
      </c>
      <c r="E17" s="155"/>
      <c r="F17" s="175" t="str">
        <f>UPPER(IF($E17="","",VLOOKUP($E17,'1Q ELO (5)'!$A$7:$M$38,2)))</f>
        <v/>
      </c>
      <c r="G17" s="175" t="str">
        <f>IF($E17="","",VLOOKUP($E17,'1Q ELO (5)'!$A$7:$M$38,3))</f>
        <v/>
      </c>
      <c r="H17" s="175"/>
      <c r="I17" s="175" t="str">
        <f>IF($E17="","",VLOOKUP($E17,'1Q ELO (5)'!$A$7:$M$38,4))</f>
        <v/>
      </c>
      <c r="J17" s="176"/>
      <c r="K17" s="157"/>
      <c r="L17" s="309"/>
      <c r="M17" s="157"/>
      <c r="N17" s="182"/>
      <c r="O17" s="182"/>
      <c r="P17" s="182"/>
      <c r="Q17" s="163"/>
      <c r="R17" s="164"/>
      <c r="S17" s="165"/>
    </row>
    <row r="18" spans="1:19" s="38" customFormat="1" ht="9.6" customHeight="1" x14ac:dyDescent="0.25">
      <c r="A18" s="167"/>
      <c r="B18" s="306"/>
      <c r="C18" s="306"/>
      <c r="D18" s="424"/>
      <c r="E18" s="178"/>
      <c r="F18" s="169"/>
      <c r="G18" s="169"/>
      <c r="H18" s="170"/>
      <c r="I18" s="157"/>
      <c r="J18" s="179"/>
      <c r="K18" s="171"/>
      <c r="L18" s="248"/>
      <c r="M18" s="157"/>
      <c r="N18" s="182"/>
      <c r="O18" s="182"/>
      <c r="P18" s="182"/>
      <c r="Q18" s="163"/>
      <c r="R18" s="164"/>
      <c r="S18" s="165"/>
    </row>
    <row r="19" spans="1:19" s="38" customFormat="1" ht="9.6" customHeight="1" x14ac:dyDescent="0.25">
      <c r="A19" s="542">
        <v>7</v>
      </c>
      <c r="B19" s="384" t="str">
        <f>IF($E19="","",VLOOKUP($E19,'1Q ELO (5)'!$A$7:$M$32,12))</f>
        <v/>
      </c>
      <c r="C19" s="384" t="str">
        <f>IF($E19="","",VLOOKUP($E19,'1Q ELO (5)'!$A$7:$M$30,13))</f>
        <v/>
      </c>
      <c r="D19" s="414" t="str">
        <f>IF($E19="","",VLOOKUP($E19,'1Q ELO (5)'!$A$7:$M$30,5))</f>
        <v/>
      </c>
      <c r="E19" s="155"/>
      <c r="F19" s="618" t="str">
        <f>UPPER(IF($E19="","",VLOOKUP($E19,'1Q ELO (5)'!$A$7:$M$38,2)))</f>
        <v/>
      </c>
      <c r="G19" s="618" t="str">
        <f>IF($E19="","",VLOOKUP($E19,'1Q ELO (5)'!$A$7:$M$38,3))</f>
        <v/>
      </c>
      <c r="H19" s="618"/>
      <c r="I19" s="618" t="str">
        <f>IF($E19="","",VLOOKUP($E19,'1Q ELO (5)'!$A$7:$M$38,4))</f>
        <v/>
      </c>
      <c r="J19" s="158"/>
      <c r="K19" s="157"/>
      <c r="L19" s="157"/>
      <c r="M19" s="157"/>
      <c r="N19" s="182"/>
      <c r="O19" s="182"/>
      <c r="P19" s="182"/>
      <c r="Q19" s="163"/>
      <c r="R19" s="164"/>
      <c r="S19" s="165"/>
    </row>
    <row r="20" spans="1:19" s="38" customFormat="1" ht="9.6" customHeight="1" x14ac:dyDescent="0.25">
      <c r="A20" s="167"/>
      <c r="B20" s="306"/>
      <c r="C20" s="306"/>
      <c r="D20" s="424"/>
      <c r="E20" s="168"/>
      <c r="F20" s="169"/>
      <c r="G20" s="169"/>
      <c r="H20" s="170"/>
      <c r="I20" s="171" t="s">
        <v>0</v>
      </c>
      <c r="J20" s="172"/>
      <c r="K20" s="173" t="str">
        <f>UPPER(IF(OR(J20="a",J20="as"),F19,IF(OR(J20="b",J20="bs"),F21,)))</f>
        <v/>
      </c>
      <c r="L20" s="173"/>
      <c r="M20" s="157"/>
      <c r="N20" s="182"/>
      <c r="O20" s="182"/>
      <c r="P20" s="182"/>
      <c r="Q20" s="163"/>
      <c r="R20" s="164"/>
      <c r="S20" s="165"/>
    </row>
    <row r="21" spans="1:19" s="38" customFormat="1" ht="9.6" customHeight="1" x14ac:dyDescent="0.25">
      <c r="A21" s="539">
        <v>8</v>
      </c>
      <c r="B21" s="384" t="str">
        <f>IF($E21="","",VLOOKUP($E21,'1Q ELO (5)'!$A$7:$M$32,12))</f>
        <v/>
      </c>
      <c r="C21" s="384" t="str">
        <f>IF($E21="","",VLOOKUP($E21,'1Q ELO (5)'!$A$7:$M$30,13))</f>
        <v/>
      </c>
      <c r="D21" s="414" t="str">
        <f>IF($E21="","",VLOOKUP($E21,'1Q ELO (5)'!$A$7:$M$30,5))</f>
        <v/>
      </c>
      <c r="E21" s="155"/>
      <c r="F21" s="450" t="str">
        <f>UPPER(IF($E21="","",VLOOKUP($E21,'1Q ELO (5)'!$A$7:$M$38,2)))</f>
        <v/>
      </c>
      <c r="G21" s="450" t="str">
        <f>IF($E21="","",VLOOKUP($E21,'1Q ELO (5)'!$A$7:$M$38,3))</f>
        <v/>
      </c>
      <c r="H21" s="450"/>
      <c r="I21" s="450" t="str">
        <f>IF($E21="","",VLOOKUP($E21,'1Q ELO (5)'!$A$7:$M$38,4))</f>
        <v/>
      </c>
      <c r="J21" s="186"/>
      <c r="K21" s="157"/>
      <c r="L21" s="157"/>
      <c r="M21" s="157"/>
      <c r="N21" s="182"/>
      <c r="O21" s="182"/>
      <c r="P21" s="182"/>
      <c r="Q21" s="163"/>
      <c r="R21" s="164"/>
      <c r="S21" s="165"/>
    </row>
    <row r="22" spans="1:19" s="38" customFormat="1" ht="9.6" customHeight="1" x14ac:dyDescent="0.25">
      <c r="A22" s="167"/>
      <c r="B22" s="306"/>
      <c r="C22" s="306"/>
      <c r="D22" s="424"/>
      <c r="E22" s="168"/>
      <c r="F22" s="187"/>
      <c r="G22" s="187"/>
      <c r="H22" s="191"/>
      <c r="I22" s="187"/>
      <c r="J22" s="179"/>
      <c r="K22" s="157"/>
      <c r="L22" s="157"/>
      <c r="M22" s="157"/>
      <c r="N22" s="182"/>
      <c r="O22" s="182"/>
      <c r="P22" s="182"/>
      <c r="Q22" s="163"/>
      <c r="R22" s="164"/>
      <c r="S22" s="165"/>
    </row>
    <row r="23" spans="1:19" s="38" customFormat="1" ht="9.6" customHeight="1" x14ac:dyDescent="0.25">
      <c r="A23" s="199"/>
      <c r="B23" s="199"/>
      <c r="C23" s="199"/>
      <c r="D23" s="199"/>
      <c r="E23" s="199"/>
      <c r="F23" s="200"/>
      <c r="G23" s="200"/>
      <c r="H23" s="200"/>
      <c r="I23" s="200"/>
      <c r="J23" s="201"/>
      <c r="K23" s="202"/>
      <c r="L23" s="203"/>
      <c r="M23" s="202"/>
      <c r="N23" s="203"/>
      <c r="O23" s="202"/>
      <c r="P23" s="203"/>
      <c r="Q23" s="202"/>
      <c r="R23" s="203"/>
      <c r="S23" s="165"/>
    </row>
    <row r="24" spans="1:19" s="38" customFormat="1" ht="9.6" customHeight="1" x14ac:dyDescent="0.25">
      <c r="A24" s="205" t="s">
        <v>105</v>
      </c>
      <c r="B24" s="206"/>
      <c r="C24" s="207"/>
      <c r="D24" s="206"/>
      <c r="E24" s="208" t="s">
        <v>6</v>
      </c>
      <c r="F24" s="209" t="s">
        <v>107</v>
      </c>
      <c r="G24" s="208"/>
      <c r="H24" s="210"/>
      <c r="I24" s="211"/>
      <c r="J24" s="208" t="s">
        <v>6</v>
      </c>
      <c r="K24" s="209" t="s">
        <v>108</v>
      </c>
      <c r="L24" s="212"/>
      <c r="M24" s="209" t="s">
        <v>109</v>
      </c>
      <c r="N24" s="213"/>
      <c r="O24" s="214" t="s">
        <v>110</v>
      </c>
      <c r="P24" s="214"/>
      <c r="Q24" s="215"/>
      <c r="R24" s="216"/>
      <c r="S24" s="165"/>
    </row>
    <row r="25" spans="1:19" s="38" customFormat="1" ht="9.6" customHeight="1" x14ac:dyDescent="0.25">
      <c r="A25" s="218" t="s">
        <v>106</v>
      </c>
      <c r="B25" s="217"/>
      <c r="C25" s="219"/>
      <c r="D25" s="412"/>
      <c r="E25" s="220">
        <v>1</v>
      </c>
      <c r="F25" s="91" t="str">
        <f>IF(E25&gt;$R$32,,UPPER(VLOOKUP(E25,'1Q ELO (5)'!$A$7:$O$134,2)))</f>
        <v/>
      </c>
      <c r="G25" s="221"/>
      <c r="H25" s="91"/>
      <c r="I25" s="90"/>
      <c r="J25" s="222" t="s">
        <v>7</v>
      </c>
      <c r="K25" s="217"/>
      <c r="L25" s="223"/>
      <c r="M25" s="217"/>
      <c r="N25" s="224"/>
      <c r="O25" s="225" t="s">
        <v>111</v>
      </c>
      <c r="P25" s="226"/>
      <c r="Q25" s="226"/>
      <c r="R25" s="227"/>
      <c r="S25" s="165"/>
    </row>
    <row r="26" spans="1:19" s="38" customFormat="1" ht="9.6" customHeight="1" x14ac:dyDescent="0.25">
      <c r="A26" s="232" t="s">
        <v>119</v>
      </c>
      <c r="B26" s="230"/>
      <c r="C26" s="233"/>
      <c r="D26" s="412"/>
      <c r="E26" s="220">
        <v>2</v>
      </c>
      <c r="F26" s="91" t="str">
        <f>IF(E26&gt;$R$32,,UPPER(VLOOKUP(E26,'1Q ELO (5)'!$A$7:$O$134,2)))</f>
        <v/>
      </c>
      <c r="G26" s="221"/>
      <c r="H26" s="91"/>
      <c r="I26" s="90"/>
      <c r="J26" s="222" t="s">
        <v>8</v>
      </c>
      <c r="K26" s="217"/>
      <c r="L26" s="223"/>
      <c r="M26" s="217"/>
      <c r="N26" s="224"/>
      <c r="O26" s="228"/>
      <c r="P26" s="229"/>
      <c r="Q26" s="230"/>
      <c r="R26" s="231"/>
      <c r="S26" s="165"/>
    </row>
    <row r="27" spans="1:19" s="38" customFormat="1" ht="9.6" customHeight="1" x14ac:dyDescent="0.25">
      <c r="A27" s="374"/>
      <c r="B27" s="375"/>
      <c r="C27" s="376"/>
      <c r="D27" s="146"/>
      <c r="E27" s="646">
        <v>3</v>
      </c>
      <c r="F27" s="91" t="str">
        <f>IF(E27&gt;$R$32,,UPPER(VLOOKUP(E27,'1Q ELO (5)'!$A$7:$O$134,2)))</f>
        <v/>
      </c>
      <c r="G27" s="221"/>
      <c r="H27" s="91"/>
      <c r="I27" s="90"/>
      <c r="J27" s="222" t="s">
        <v>9</v>
      </c>
      <c r="K27" s="217"/>
      <c r="L27" s="223"/>
      <c r="M27" s="217"/>
      <c r="N27" s="224"/>
      <c r="O27" s="225" t="s">
        <v>112</v>
      </c>
      <c r="P27" s="226"/>
      <c r="Q27" s="226"/>
      <c r="R27" s="227"/>
      <c r="S27" s="165"/>
    </row>
    <row r="28" spans="1:19" s="38" customFormat="1" ht="9.6" customHeight="1" x14ac:dyDescent="0.25">
      <c r="A28" s="234"/>
      <c r="B28" s="146"/>
      <c r="C28" s="235"/>
      <c r="D28" s="146"/>
      <c r="E28" s="646">
        <v>4</v>
      </c>
      <c r="F28" s="91" t="str">
        <f>IF(E28&gt;$R$32,,UPPER(VLOOKUP(E28,'1Q ELO (5)'!$A$7:$O$134,2)))</f>
        <v/>
      </c>
      <c r="G28" s="221"/>
      <c r="H28" s="91"/>
      <c r="I28" s="90"/>
      <c r="J28" s="222" t="s">
        <v>10</v>
      </c>
      <c r="K28" s="217"/>
      <c r="L28" s="223"/>
      <c r="M28" s="217"/>
      <c r="N28" s="224"/>
      <c r="O28" s="217"/>
      <c r="P28" s="223"/>
      <c r="Q28" s="217"/>
      <c r="R28" s="224"/>
      <c r="S28" s="165"/>
    </row>
    <row r="29" spans="1:19" s="38" customFormat="1" ht="9.6" customHeight="1" x14ac:dyDescent="0.25">
      <c r="A29" s="361"/>
      <c r="B29" s="377"/>
      <c r="C29" s="378"/>
      <c r="D29" s="377"/>
      <c r="E29" s="220"/>
      <c r="F29" s="91"/>
      <c r="G29" s="221"/>
      <c r="H29" s="91"/>
      <c r="I29" s="90"/>
      <c r="J29" s="222" t="s">
        <v>11</v>
      </c>
      <c r="K29" s="217"/>
      <c r="L29" s="223"/>
      <c r="M29" s="217"/>
      <c r="N29" s="224"/>
      <c r="O29" s="230"/>
      <c r="P29" s="229"/>
      <c r="Q29" s="230"/>
      <c r="R29" s="231"/>
      <c r="S29" s="165"/>
    </row>
    <row r="30" spans="1:19" s="38" customFormat="1" ht="9.6" customHeight="1" x14ac:dyDescent="0.25">
      <c r="A30" s="362"/>
      <c r="B30" s="24"/>
      <c r="C30" s="235"/>
      <c r="D30" s="146"/>
      <c r="E30" s="220"/>
      <c r="F30" s="91"/>
      <c r="G30" s="221"/>
      <c r="H30" s="91"/>
      <c r="I30" s="90"/>
      <c r="J30" s="222" t="s">
        <v>12</v>
      </c>
      <c r="K30" s="217"/>
      <c r="L30" s="223"/>
      <c r="M30" s="217"/>
      <c r="N30" s="224"/>
      <c r="O30" s="225" t="s">
        <v>92</v>
      </c>
      <c r="P30" s="226"/>
      <c r="Q30" s="226"/>
      <c r="R30" s="227"/>
      <c r="S30" s="165"/>
    </row>
    <row r="31" spans="1:19" s="38" customFormat="1" ht="9.6" customHeight="1" x14ac:dyDescent="0.25">
      <c r="A31" s="362"/>
      <c r="B31" s="24"/>
      <c r="C31" s="372"/>
      <c r="D31" s="299"/>
      <c r="E31" s="220"/>
      <c r="F31" s="91"/>
      <c r="G31" s="221"/>
      <c r="H31" s="91"/>
      <c r="I31" s="90"/>
      <c r="J31" s="222" t="s">
        <v>13</v>
      </c>
      <c r="K31" s="217"/>
      <c r="L31" s="223"/>
      <c r="M31" s="217"/>
      <c r="N31" s="224"/>
      <c r="O31" s="217"/>
      <c r="P31" s="223"/>
      <c r="Q31" s="217"/>
      <c r="R31" s="224"/>
      <c r="S31" s="165"/>
    </row>
    <row r="32" spans="1:19" s="38" customFormat="1" ht="9.6" customHeight="1" x14ac:dyDescent="0.25">
      <c r="A32" s="363"/>
      <c r="B32" s="360"/>
      <c r="C32" s="373"/>
      <c r="D32" s="413"/>
      <c r="E32" s="236"/>
      <c r="F32" s="237"/>
      <c r="G32" s="238"/>
      <c r="H32" s="237"/>
      <c r="I32" s="239"/>
      <c r="J32" s="240" t="s">
        <v>14</v>
      </c>
      <c r="K32" s="230"/>
      <c r="L32" s="229"/>
      <c r="M32" s="230"/>
      <c r="N32" s="231"/>
      <c r="O32" s="230" t="str">
        <f>R4</f>
        <v>Kovács Zoltán</v>
      </c>
      <c r="P32" s="229"/>
      <c r="Q32" s="230"/>
      <c r="R32" s="241">
        <f>MIN(8,'1Q ELO (5)'!O5)</f>
        <v>8</v>
      </c>
      <c r="S32" s="165"/>
    </row>
    <row r="33" spans="1:19" s="38" customFormat="1" ht="9.6" customHeight="1" x14ac:dyDescent="0.25">
      <c r="A33"/>
      <c r="B33"/>
      <c r="C33"/>
      <c r="D33"/>
      <c r="E33"/>
      <c r="F33"/>
      <c r="G33"/>
      <c r="H33"/>
      <c r="I33"/>
      <c r="J33" s="130"/>
      <c r="K33"/>
      <c r="L33" s="130"/>
      <c r="M33"/>
      <c r="N33" s="131"/>
      <c r="O33"/>
      <c r="P33" s="130"/>
      <c r="Q33"/>
      <c r="R33" s="131"/>
      <c r="S33" s="165"/>
    </row>
    <row r="34" spans="1:19" s="38" customFormat="1" ht="9.6" customHeight="1" x14ac:dyDescent="0.25">
      <c r="A34"/>
      <c r="B34"/>
      <c r="C34"/>
      <c r="D34"/>
      <c r="E34"/>
      <c r="F34"/>
      <c r="G34"/>
      <c r="H34"/>
      <c r="I34"/>
      <c r="J34" s="130"/>
      <c r="K34"/>
      <c r="L34" s="130"/>
      <c r="M34"/>
      <c r="N34" s="131"/>
      <c r="O34"/>
      <c r="P34" s="130"/>
      <c r="Q34"/>
      <c r="R34" s="131"/>
      <c r="S34" s="165"/>
    </row>
    <row r="35" spans="1:19" s="38" customFormat="1" ht="9.6" customHeight="1" x14ac:dyDescent="0.25">
      <c r="A35"/>
      <c r="B35"/>
      <c r="C35"/>
      <c r="D35"/>
      <c r="E35"/>
      <c r="F35"/>
      <c r="G35"/>
      <c r="H35"/>
      <c r="I35"/>
      <c r="J35" s="130"/>
      <c r="K35"/>
      <c r="L35" s="130"/>
      <c r="M35"/>
      <c r="N35" s="131"/>
      <c r="O35"/>
      <c r="P35" s="130"/>
      <c r="Q35"/>
      <c r="R35" s="131"/>
      <c r="S35" s="165"/>
    </row>
    <row r="36" spans="1:19" s="38" customFormat="1" ht="9.6" customHeight="1" x14ac:dyDescent="0.25">
      <c r="A36"/>
      <c r="B36"/>
      <c r="C36"/>
      <c r="D36"/>
      <c r="E36"/>
      <c r="F36"/>
      <c r="G36"/>
      <c r="H36"/>
      <c r="I36"/>
      <c r="J36" s="130"/>
      <c r="K36"/>
      <c r="L36" s="130"/>
      <c r="M36"/>
      <c r="N36" s="131"/>
      <c r="O36"/>
      <c r="P36" s="130"/>
      <c r="Q36"/>
      <c r="R36" s="131"/>
      <c r="S36" s="165"/>
    </row>
    <row r="37" spans="1:19" s="38" customFormat="1" ht="9.6" customHeight="1" x14ac:dyDescent="0.25">
      <c r="A37"/>
      <c r="B37"/>
      <c r="C37"/>
      <c r="D37"/>
      <c r="E37"/>
      <c r="F37"/>
      <c r="G37"/>
      <c r="H37"/>
      <c r="I37"/>
      <c r="J37" s="130"/>
      <c r="K37"/>
      <c r="L37" s="130"/>
      <c r="M37"/>
      <c r="N37" s="131"/>
      <c r="O37"/>
      <c r="P37" s="130"/>
      <c r="Q37"/>
      <c r="R37" s="131"/>
      <c r="S37" s="165"/>
    </row>
    <row r="38" spans="1:19" s="38" customFormat="1" ht="9.6" customHeight="1" x14ac:dyDescent="0.25">
      <c r="A38"/>
      <c r="B38"/>
      <c r="C38"/>
      <c r="D38"/>
      <c r="E38"/>
      <c r="F38"/>
      <c r="G38"/>
      <c r="H38"/>
      <c r="I38"/>
      <c r="J38" s="130"/>
      <c r="K38"/>
      <c r="L38" s="130"/>
      <c r="M38"/>
      <c r="N38" s="131"/>
      <c r="O38"/>
      <c r="P38" s="130"/>
      <c r="Q38"/>
      <c r="R38" s="131"/>
      <c r="S38" s="165"/>
    </row>
    <row r="39" spans="1:19" s="38" customFormat="1" ht="9.6" customHeight="1" x14ac:dyDescent="0.25">
      <c r="A39"/>
      <c r="B39"/>
      <c r="C39"/>
      <c r="D39"/>
      <c r="E39"/>
      <c r="F39"/>
      <c r="G39"/>
      <c r="H39"/>
      <c r="I39"/>
      <c r="J39" s="130"/>
      <c r="K39"/>
      <c r="L39" s="130"/>
      <c r="M39"/>
      <c r="N39" s="131"/>
      <c r="O39"/>
      <c r="P39" s="130"/>
      <c r="Q39"/>
      <c r="R39" s="131"/>
      <c r="S39" s="165"/>
    </row>
    <row r="40" spans="1:19" s="38" customFormat="1" ht="9.6" customHeight="1" x14ac:dyDescent="0.25">
      <c r="A40"/>
      <c r="B40"/>
      <c r="C40"/>
      <c r="D40"/>
      <c r="E40"/>
      <c r="F40"/>
      <c r="G40"/>
      <c r="H40"/>
      <c r="I40"/>
      <c r="J40" s="130"/>
      <c r="K40"/>
      <c r="L40" s="130"/>
      <c r="M40"/>
      <c r="N40" s="131"/>
      <c r="O40"/>
      <c r="P40" s="130"/>
      <c r="Q40"/>
      <c r="R40" s="131"/>
      <c r="S40" s="165"/>
    </row>
    <row r="41" spans="1:19" s="38" customFormat="1" ht="9.6" customHeight="1" x14ac:dyDescent="0.25">
      <c r="A41"/>
      <c r="B41"/>
      <c r="C41"/>
      <c r="D41"/>
      <c r="E41"/>
      <c r="F41"/>
      <c r="G41"/>
      <c r="H41"/>
      <c r="I41"/>
      <c r="J41" s="130"/>
      <c r="K41"/>
      <c r="L41" s="130"/>
      <c r="M41"/>
      <c r="N41" s="131"/>
      <c r="O41"/>
      <c r="P41" s="130"/>
      <c r="Q41"/>
      <c r="R41" s="131"/>
      <c r="S41" s="165"/>
    </row>
    <row r="42" spans="1:19" s="38" customFormat="1" ht="9.6" customHeight="1" x14ac:dyDescent="0.25">
      <c r="A42"/>
      <c r="B42"/>
      <c r="C42"/>
      <c r="D42"/>
      <c r="E42"/>
      <c r="F42"/>
      <c r="G42"/>
      <c r="H42"/>
      <c r="I42"/>
      <c r="J42" s="130"/>
      <c r="K42"/>
      <c r="L42" s="130"/>
      <c r="M42"/>
      <c r="N42" s="131"/>
      <c r="O42"/>
      <c r="P42" s="130"/>
      <c r="Q42"/>
      <c r="R42" s="131"/>
      <c r="S42" s="165"/>
    </row>
    <row r="43" spans="1:19" s="38" customFormat="1" ht="9.6" customHeight="1" x14ac:dyDescent="0.25">
      <c r="A43"/>
      <c r="B43"/>
      <c r="C43"/>
      <c r="D43"/>
      <c r="E43"/>
      <c r="F43"/>
      <c r="G43"/>
      <c r="H43"/>
      <c r="I43"/>
      <c r="J43" s="130"/>
      <c r="K43"/>
      <c r="L43" s="130"/>
      <c r="M43"/>
      <c r="N43" s="131"/>
      <c r="O43"/>
      <c r="P43" s="130"/>
      <c r="Q43"/>
      <c r="R43" s="131"/>
      <c r="S43" s="165"/>
    </row>
    <row r="44" spans="1:19" s="38" customFormat="1" ht="9.6" customHeight="1" x14ac:dyDescent="0.25">
      <c r="A44"/>
      <c r="B44"/>
      <c r="C44"/>
      <c r="D44"/>
      <c r="E44"/>
      <c r="F44"/>
      <c r="G44"/>
      <c r="H44"/>
      <c r="I44"/>
      <c r="J44" s="130"/>
      <c r="K44"/>
      <c r="L44" s="130"/>
      <c r="M44"/>
      <c r="N44" s="131"/>
      <c r="O44"/>
      <c r="P44" s="130"/>
      <c r="Q44"/>
      <c r="R44" s="131"/>
      <c r="S44" s="165"/>
    </row>
    <row r="45" spans="1:19" s="38" customFormat="1" ht="9.6" customHeight="1" x14ac:dyDescent="0.25">
      <c r="A45"/>
      <c r="B45"/>
      <c r="C45"/>
      <c r="D45"/>
      <c r="E45"/>
      <c r="F45"/>
      <c r="G45"/>
      <c r="H45"/>
      <c r="I45"/>
      <c r="J45" s="130"/>
      <c r="K45"/>
      <c r="L45" s="130"/>
      <c r="M45"/>
      <c r="N45" s="131"/>
      <c r="O45"/>
      <c r="P45" s="130"/>
      <c r="Q45"/>
      <c r="R45" s="131"/>
      <c r="S45" s="165"/>
    </row>
    <row r="46" spans="1:19" s="38" customFormat="1" ht="9.6" customHeight="1" x14ac:dyDescent="0.25">
      <c r="A46"/>
      <c r="B46"/>
      <c r="C46"/>
      <c r="D46"/>
      <c r="E46"/>
      <c r="F46"/>
      <c r="G46"/>
      <c r="H46"/>
      <c r="I46"/>
      <c r="J46" s="130"/>
      <c r="K46"/>
      <c r="L46" s="130"/>
      <c r="M46"/>
      <c r="N46" s="131"/>
      <c r="O46"/>
      <c r="P46" s="130"/>
      <c r="Q46"/>
      <c r="R46" s="131"/>
      <c r="S46" s="165"/>
    </row>
    <row r="47" spans="1:19" s="38" customFormat="1" ht="9.6" customHeight="1" x14ac:dyDescent="0.25">
      <c r="A47"/>
      <c r="B47"/>
      <c r="C47"/>
      <c r="D47"/>
      <c r="E47"/>
      <c r="F47"/>
      <c r="G47"/>
      <c r="H47"/>
      <c r="I47"/>
      <c r="J47" s="130"/>
      <c r="K47"/>
      <c r="L47" s="130"/>
      <c r="M47"/>
      <c r="N47" s="131"/>
      <c r="O47"/>
      <c r="P47" s="130"/>
      <c r="Q47"/>
      <c r="R47" s="131"/>
      <c r="S47" s="165"/>
    </row>
    <row r="48" spans="1:19" s="38" customFormat="1" ht="9.6" customHeight="1" x14ac:dyDescent="0.25">
      <c r="A48"/>
      <c r="B48"/>
      <c r="C48"/>
      <c r="D48"/>
      <c r="E48"/>
      <c r="F48"/>
      <c r="G48"/>
      <c r="H48"/>
      <c r="I48"/>
      <c r="J48" s="130"/>
      <c r="K48"/>
      <c r="L48" s="130"/>
      <c r="M48"/>
      <c r="N48" s="131"/>
      <c r="O48"/>
      <c r="P48" s="130"/>
      <c r="Q48"/>
      <c r="R48" s="131"/>
      <c r="S48" s="165"/>
    </row>
    <row r="49" spans="1:19" s="38" customFormat="1" ht="9.6" customHeight="1" x14ac:dyDescent="0.25">
      <c r="A49"/>
      <c r="B49"/>
      <c r="C49"/>
      <c r="D49"/>
      <c r="E49"/>
      <c r="F49"/>
      <c r="G49"/>
      <c r="H49"/>
      <c r="I49"/>
      <c r="J49" s="130"/>
      <c r="K49"/>
      <c r="L49" s="130"/>
      <c r="M49"/>
      <c r="N49" s="131"/>
      <c r="O49"/>
      <c r="P49" s="130"/>
      <c r="Q49"/>
      <c r="R49" s="131"/>
      <c r="S49" s="165"/>
    </row>
    <row r="50" spans="1:19" s="38" customFormat="1" ht="9.6" customHeight="1" x14ac:dyDescent="0.25">
      <c r="A50"/>
      <c r="B50"/>
      <c r="C50"/>
      <c r="D50"/>
      <c r="E50"/>
      <c r="F50"/>
      <c r="G50"/>
      <c r="H50"/>
      <c r="I50"/>
      <c r="J50" s="130"/>
      <c r="K50"/>
      <c r="L50" s="130"/>
      <c r="M50"/>
      <c r="N50" s="131"/>
      <c r="O50"/>
      <c r="P50" s="130"/>
      <c r="Q50"/>
      <c r="R50" s="131"/>
      <c r="S50" s="165"/>
    </row>
    <row r="51" spans="1:19" s="38" customFormat="1" ht="9.6" customHeight="1" x14ac:dyDescent="0.25">
      <c r="A51"/>
      <c r="B51"/>
      <c r="C51"/>
      <c r="D51"/>
      <c r="E51"/>
      <c r="F51"/>
      <c r="G51"/>
      <c r="H51"/>
      <c r="I51"/>
      <c r="J51" s="130"/>
      <c r="K51"/>
      <c r="L51" s="130"/>
      <c r="M51"/>
      <c r="N51" s="131"/>
      <c r="O51"/>
      <c r="P51" s="130"/>
      <c r="Q51"/>
      <c r="R51" s="131"/>
      <c r="S51" s="165"/>
    </row>
    <row r="52" spans="1:19" s="38" customFormat="1" ht="9.6" customHeight="1" x14ac:dyDescent="0.25">
      <c r="A52"/>
      <c r="B52"/>
      <c r="C52"/>
      <c r="D52"/>
      <c r="E52"/>
      <c r="F52"/>
      <c r="G52"/>
      <c r="H52"/>
      <c r="I52"/>
      <c r="J52" s="130"/>
      <c r="K52"/>
      <c r="L52" s="130"/>
      <c r="M52"/>
      <c r="N52" s="131"/>
      <c r="O52"/>
      <c r="P52" s="130"/>
      <c r="Q52"/>
      <c r="R52" s="131"/>
      <c r="S52" s="165"/>
    </row>
    <row r="53" spans="1:19" s="38" customFormat="1" ht="9.6" customHeight="1" x14ac:dyDescent="0.25">
      <c r="A53"/>
      <c r="B53"/>
      <c r="C53"/>
      <c r="D53"/>
      <c r="E53"/>
      <c r="F53"/>
      <c r="G53"/>
      <c r="H53"/>
      <c r="I53"/>
      <c r="J53" s="130"/>
      <c r="K53"/>
      <c r="L53" s="130"/>
      <c r="M53"/>
      <c r="N53" s="131"/>
      <c r="O53"/>
      <c r="P53" s="130"/>
      <c r="Q53"/>
      <c r="R53" s="131"/>
      <c r="S53" s="165"/>
    </row>
    <row r="54" spans="1:19" s="38" customFormat="1" ht="9.6" customHeight="1" x14ac:dyDescent="0.25">
      <c r="A54"/>
      <c r="B54"/>
      <c r="C54"/>
      <c r="D54"/>
      <c r="E54"/>
      <c r="F54"/>
      <c r="G54"/>
      <c r="H54"/>
      <c r="I54"/>
      <c r="J54" s="130"/>
      <c r="K54"/>
      <c r="L54" s="130"/>
      <c r="M54"/>
      <c r="N54" s="131"/>
      <c r="O54"/>
      <c r="P54" s="130"/>
      <c r="Q54"/>
      <c r="R54" s="131"/>
      <c r="S54" s="165"/>
    </row>
    <row r="55" spans="1:19" s="38" customFormat="1" ht="9.6" customHeight="1" x14ac:dyDescent="0.25">
      <c r="A55"/>
      <c r="B55"/>
      <c r="C55"/>
      <c r="D55"/>
      <c r="E55"/>
      <c r="F55"/>
      <c r="G55"/>
      <c r="H55"/>
      <c r="I55"/>
      <c r="J55" s="130"/>
      <c r="K55"/>
      <c r="L55" s="130"/>
      <c r="M55"/>
      <c r="N55" s="131"/>
      <c r="O55"/>
      <c r="P55" s="130"/>
      <c r="Q55"/>
      <c r="R55" s="131"/>
      <c r="S55" s="165"/>
    </row>
    <row r="56" spans="1:19" s="38" customFormat="1" ht="9.6" customHeight="1" x14ac:dyDescent="0.25">
      <c r="A56"/>
      <c r="B56"/>
      <c r="C56"/>
      <c r="D56"/>
      <c r="E56"/>
      <c r="F56"/>
      <c r="G56"/>
      <c r="H56"/>
      <c r="I56"/>
      <c r="J56" s="130"/>
      <c r="K56"/>
      <c r="L56" s="130"/>
      <c r="M56"/>
      <c r="N56" s="131"/>
      <c r="O56"/>
      <c r="P56" s="130"/>
      <c r="Q56"/>
      <c r="R56" s="131"/>
      <c r="S56" s="165"/>
    </row>
    <row r="57" spans="1:19" s="38" customFormat="1" ht="9.6" customHeight="1" x14ac:dyDescent="0.25">
      <c r="A57"/>
      <c r="B57"/>
      <c r="C57"/>
      <c r="D57"/>
      <c r="E57"/>
      <c r="F57"/>
      <c r="G57"/>
      <c r="H57"/>
      <c r="I57"/>
      <c r="J57" s="130"/>
      <c r="K57"/>
      <c r="L57" s="130"/>
      <c r="M57"/>
      <c r="N57" s="131"/>
      <c r="O57"/>
      <c r="P57" s="130"/>
      <c r="Q57"/>
      <c r="R57" s="131"/>
      <c r="S57" s="165"/>
    </row>
    <row r="58" spans="1:19" s="38" customFormat="1" ht="9.6" customHeight="1" x14ac:dyDescent="0.25">
      <c r="A58"/>
      <c r="B58"/>
      <c r="C58"/>
      <c r="D58"/>
      <c r="E58"/>
      <c r="F58"/>
      <c r="G58"/>
      <c r="H58"/>
      <c r="I58"/>
      <c r="J58" s="130"/>
      <c r="K58"/>
      <c r="L58" s="130"/>
      <c r="M58"/>
      <c r="N58" s="131"/>
      <c r="O58"/>
      <c r="P58" s="130"/>
      <c r="Q58"/>
      <c r="R58" s="131"/>
      <c r="S58" s="165"/>
    </row>
    <row r="59" spans="1:19" s="38" customFormat="1" ht="9.6" customHeight="1" x14ac:dyDescent="0.25">
      <c r="A59"/>
      <c r="B59"/>
      <c r="C59"/>
      <c r="D59"/>
      <c r="E59"/>
      <c r="F59"/>
      <c r="G59"/>
      <c r="H59"/>
      <c r="I59"/>
      <c r="J59" s="130"/>
      <c r="K59"/>
      <c r="L59" s="130"/>
      <c r="M59"/>
      <c r="N59" s="131"/>
      <c r="O59"/>
      <c r="P59" s="130"/>
      <c r="Q59"/>
      <c r="R59" s="131"/>
      <c r="S59" s="198"/>
    </row>
    <row r="60" spans="1:19" s="38" customFormat="1" ht="9.6" customHeight="1" x14ac:dyDescent="0.25">
      <c r="A60"/>
      <c r="B60"/>
      <c r="C60"/>
      <c r="D60"/>
      <c r="E60"/>
      <c r="F60"/>
      <c r="G60"/>
      <c r="H60"/>
      <c r="I60"/>
      <c r="J60" s="130"/>
      <c r="K60"/>
      <c r="L60" s="130"/>
      <c r="M60"/>
      <c r="N60" s="131"/>
      <c r="O60"/>
      <c r="P60" s="130"/>
      <c r="Q60"/>
      <c r="R60" s="131"/>
      <c r="S60" s="165"/>
    </row>
    <row r="61" spans="1:19" s="38" customFormat="1" ht="9.6" customHeight="1" x14ac:dyDescent="0.25">
      <c r="A61"/>
      <c r="B61"/>
      <c r="C61"/>
      <c r="D61"/>
      <c r="E61"/>
      <c r="F61"/>
      <c r="G61"/>
      <c r="H61"/>
      <c r="I61"/>
      <c r="J61" s="130"/>
      <c r="K61"/>
      <c r="L61" s="130"/>
      <c r="M61"/>
      <c r="N61" s="131"/>
      <c r="O61"/>
      <c r="P61" s="130"/>
      <c r="Q61"/>
      <c r="R61" s="131"/>
      <c r="S61" s="165"/>
    </row>
    <row r="62" spans="1:19" s="38" customFormat="1" ht="9.6" customHeight="1" x14ac:dyDescent="0.25">
      <c r="A62"/>
      <c r="B62"/>
      <c r="C62"/>
      <c r="D62"/>
      <c r="E62"/>
      <c r="F62"/>
      <c r="G62"/>
      <c r="H62"/>
      <c r="I62"/>
      <c r="J62" s="130"/>
      <c r="K62"/>
      <c r="L62" s="130"/>
      <c r="M62"/>
      <c r="N62" s="131"/>
      <c r="O62"/>
      <c r="P62" s="130"/>
      <c r="Q62"/>
      <c r="R62" s="131"/>
      <c r="S62" s="165"/>
    </row>
    <row r="63" spans="1:19" s="38" customFormat="1" ht="9.6" customHeight="1" x14ac:dyDescent="0.25">
      <c r="A63"/>
      <c r="B63"/>
      <c r="C63"/>
      <c r="D63"/>
      <c r="E63"/>
      <c r="F63"/>
      <c r="G63"/>
      <c r="H63"/>
      <c r="I63"/>
      <c r="J63" s="130"/>
      <c r="K63"/>
      <c r="L63" s="130"/>
      <c r="M63"/>
      <c r="N63" s="131"/>
      <c r="O63"/>
      <c r="P63" s="130"/>
      <c r="Q63"/>
      <c r="R63" s="131"/>
      <c r="S63" s="165"/>
    </row>
    <row r="64" spans="1:19" s="38" customFormat="1" ht="9.6" customHeight="1" x14ac:dyDescent="0.25">
      <c r="A64"/>
      <c r="B64"/>
      <c r="C64"/>
      <c r="D64"/>
      <c r="E64"/>
      <c r="F64"/>
      <c r="G64"/>
      <c r="H64"/>
      <c r="I64"/>
      <c r="J64" s="130"/>
      <c r="K64"/>
      <c r="L64" s="130"/>
      <c r="M64"/>
      <c r="N64" s="131"/>
      <c r="O64"/>
      <c r="P64" s="130"/>
      <c r="Q64"/>
      <c r="R64" s="131"/>
      <c r="S64" s="165"/>
    </row>
    <row r="65" spans="1:19" s="38" customFormat="1" ht="9.6" customHeight="1" x14ac:dyDescent="0.25">
      <c r="A65"/>
      <c r="B65"/>
      <c r="C65"/>
      <c r="D65"/>
      <c r="E65"/>
      <c r="F65"/>
      <c r="G65"/>
      <c r="H65"/>
      <c r="I65"/>
      <c r="J65" s="130"/>
      <c r="K65"/>
      <c r="L65" s="130"/>
      <c r="M65"/>
      <c r="N65" s="131"/>
      <c r="O65"/>
      <c r="P65" s="130"/>
      <c r="Q65"/>
      <c r="R65" s="131"/>
      <c r="S65" s="165"/>
    </row>
    <row r="66" spans="1:19" s="38" customFormat="1" ht="9.6" customHeight="1" x14ac:dyDescent="0.25">
      <c r="A66"/>
      <c r="B66"/>
      <c r="C66"/>
      <c r="D66"/>
      <c r="E66"/>
      <c r="F66"/>
      <c r="G66"/>
      <c r="H66"/>
      <c r="I66"/>
      <c r="J66" s="130"/>
      <c r="K66"/>
      <c r="L66" s="130"/>
      <c r="M66"/>
      <c r="N66" s="131"/>
      <c r="O66"/>
      <c r="P66" s="130"/>
      <c r="Q66"/>
      <c r="R66" s="131"/>
      <c r="S66" s="165"/>
    </row>
    <row r="67" spans="1:19" s="38" customFormat="1" ht="9.6" customHeight="1" x14ac:dyDescent="0.25">
      <c r="A67"/>
      <c r="B67"/>
      <c r="C67"/>
      <c r="D67"/>
      <c r="E67"/>
      <c r="F67"/>
      <c r="G67"/>
      <c r="H67"/>
      <c r="I67"/>
      <c r="J67" s="130"/>
      <c r="K67"/>
      <c r="L67" s="130"/>
      <c r="M67"/>
      <c r="N67" s="131"/>
      <c r="O67"/>
      <c r="P67" s="130"/>
      <c r="Q67"/>
      <c r="R67" s="131"/>
      <c r="S67" s="165"/>
    </row>
    <row r="68" spans="1:19" s="38" customFormat="1" ht="9.6" customHeight="1" x14ac:dyDescent="0.25">
      <c r="A68"/>
      <c r="B68"/>
      <c r="C68"/>
      <c r="D68"/>
      <c r="E68"/>
      <c r="F68"/>
      <c r="G68"/>
      <c r="H68"/>
      <c r="I68"/>
      <c r="J68" s="130"/>
      <c r="K68"/>
      <c r="L68" s="130"/>
      <c r="M68"/>
      <c r="N68" s="131"/>
      <c r="O68"/>
      <c r="P68" s="130"/>
      <c r="Q68"/>
      <c r="R68" s="131"/>
      <c r="S68" s="165"/>
    </row>
    <row r="69" spans="1:19" s="38" customFormat="1" ht="9.6" customHeight="1" x14ac:dyDescent="0.25">
      <c r="A69"/>
      <c r="B69"/>
      <c r="C69"/>
      <c r="D69"/>
      <c r="E69"/>
      <c r="F69"/>
      <c r="G69"/>
      <c r="H69"/>
      <c r="I69"/>
      <c r="J69" s="130"/>
      <c r="K69"/>
      <c r="L69" s="130"/>
      <c r="M69"/>
      <c r="N69" s="131"/>
      <c r="O69"/>
      <c r="P69" s="130"/>
      <c r="Q69"/>
      <c r="R69" s="131"/>
      <c r="S69" s="165"/>
    </row>
    <row r="70" spans="1:19" s="2" customFormat="1" ht="6.75" customHeight="1" x14ac:dyDescent="0.25">
      <c r="A70"/>
      <c r="B70"/>
      <c r="C70"/>
      <c r="D70"/>
      <c r="E70"/>
      <c r="F70"/>
      <c r="G70"/>
      <c r="H70"/>
      <c r="I70"/>
      <c r="J70" s="130"/>
      <c r="K70"/>
      <c r="L70" s="130"/>
      <c r="M70"/>
      <c r="N70" s="131"/>
      <c r="O70"/>
      <c r="P70" s="130"/>
      <c r="Q70"/>
      <c r="R70" s="131"/>
      <c r="S70" s="204"/>
    </row>
    <row r="71" spans="1:19" s="18" customFormat="1" ht="10.5" customHeight="1" x14ac:dyDescent="0.25">
      <c r="A71"/>
      <c r="B71"/>
      <c r="C71"/>
      <c r="D71"/>
      <c r="E71"/>
      <c r="F71"/>
      <c r="G71"/>
      <c r="H71"/>
      <c r="I71"/>
      <c r="J71" s="130"/>
      <c r="K71"/>
      <c r="L71" s="130"/>
      <c r="M71"/>
      <c r="N71" s="131"/>
      <c r="O71"/>
      <c r="P71" s="130"/>
      <c r="Q71"/>
      <c r="R71" s="131"/>
    </row>
    <row r="72" spans="1:19" s="18" customFormat="1" ht="9" customHeight="1" x14ac:dyDescent="0.25">
      <c r="A72"/>
      <c r="B72"/>
      <c r="C72"/>
      <c r="D72"/>
      <c r="E72"/>
      <c r="F72"/>
      <c r="G72"/>
      <c r="H72"/>
      <c r="I72"/>
      <c r="J72" s="130"/>
      <c r="K72"/>
      <c r="L72" s="130"/>
      <c r="M72"/>
      <c r="N72" s="131"/>
      <c r="O72"/>
      <c r="P72" s="130"/>
      <c r="Q72"/>
      <c r="R72" s="131"/>
    </row>
    <row r="73" spans="1:19" s="18" customFormat="1" ht="9" customHeight="1" x14ac:dyDescent="0.25">
      <c r="A73"/>
      <c r="B73"/>
      <c r="C73"/>
      <c r="D73"/>
      <c r="E73"/>
      <c r="F73"/>
      <c r="G73"/>
      <c r="H73"/>
      <c r="I73"/>
      <c r="J73" s="130"/>
      <c r="K73"/>
      <c r="L73" s="130"/>
      <c r="M73"/>
      <c r="N73" s="131"/>
      <c r="O73"/>
      <c r="P73" s="130"/>
      <c r="Q73"/>
      <c r="R73" s="131"/>
    </row>
    <row r="74" spans="1:19" s="18" customFormat="1" ht="9" customHeight="1" x14ac:dyDescent="0.25">
      <c r="A74"/>
      <c r="B74"/>
      <c r="C74"/>
      <c r="D74"/>
      <c r="E74"/>
      <c r="F74"/>
      <c r="G74"/>
      <c r="H74"/>
      <c r="I74"/>
      <c r="J74" s="130"/>
      <c r="K74"/>
      <c r="L74" s="130"/>
      <c r="M74"/>
      <c r="N74" s="131"/>
      <c r="O74"/>
      <c r="P74" s="130"/>
      <c r="Q74"/>
      <c r="R74" s="131"/>
    </row>
    <row r="75" spans="1:19" s="18" customFormat="1" ht="9" customHeight="1" x14ac:dyDescent="0.25">
      <c r="A75"/>
      <c r="B75"/>
      <c r="C75"/>
      <c r="D75"/>
      <c r="E75"/>
      <c r="F75"/>
      <c r="G75"/>
      <c r="H75"/>
      <c r="I75"/>
      <c r="J75" s="130"/>
      <c r="K75"/>
      <c r="L75" s="130"/>
      <c r="M75"/>
      <c r="N75" s="131"/>
      <c r="O75"/>
      <c r="P75" s="130"/>
      <c r="Q75"/>
      <c r="R75" s="131"/>
    </row>
    <row r="76" spans="1:19" s="18" customFormat="1" ht="9" customHeight="1" x14ac:dyDescent="0.25">
      <c r="A76"/>
      <c r="B76"/>
      <c r="C76"/>
      <c r="D76"/>
      <c r="E76"/>
      <c r="F76"/>
      <c r="G76"/>
      <c r="H76"/>
      <c r="I76"/>
      <c r="J76" s="130"/>
      <c r="K76"/>
      <c r="L76" s="130"/>
      <c r="M76"/>
      <c r="N76" s="131"/>
      <c r="O76"/>
      <c r="P76" s="130"/>
      <c r="Q76"/>
      <c r="R76" s="131"/>
    </row>
    <row r="77" spans="1:19" s="18" customFormat="1" ht="9" customHeight="1" x14ac:dyDescent="0.25">
      <c r="A77"/>
      <c r="B77"/>
      <c r="C77"/>
      <c r="D77"/>
      <c r="E77"/>
      <c r="F77"/>
      <c r="G77"/>
      <c r="H77"/>
      <c r="I77"/>
      <c r="J77" s="130"/>
      <c r="K77"/>
      <c r="L77" s="130"/>
      <c r="M77"/>
      <c r="N77" s="131"/>
      <c r="O77"/>
      <c r="P77" s="130"/>
      <c r="Q77"/>
      <c r="R77" s="131"/>
    </row>
    <row r="78" spans="1:19" s="18" customFormat="1" ht="9" customHeight="1" x14ac:dyDescent="0.25">
      <c r="A78"/>
      <c r="B78"/>
      <c r="C78"/>
      <c r="D78"/>
      <c r="E78"/>
      <c r="F78"/>
      <c r="G78"/>
      <c r="H78"/>
      <c r="I78"/>
      <c r="J78" s="130"/>
      <c r="K78"/>
      <c r="L78" s="130"/>
      <c r="M78"/>
      <c r="N78" s="131"/>
      <c r="O78"/>
      <c r="P78" s="130"/>
      <c r="Q78"/>
      <c r="R78" s="131"/>
    </row>
    <row r="79" spans="1:19" s="18" customFormat="1" ht="9" customHeight="1" x14ac:dyDescent="0.25">
      <c r="A79"/>
      <c r="B79"/>
      <c r="C79"/>
      <c r="D79"/>
      <c r="E79"/>
      <c r="F79"/>
      <c r="G79"/>
      <c r="H79"/>
      <c r="I79"/>
      <c r="J79" s="130"/>
      <c r="K79"/>
      <c r="L79" s="130"/>
      <c r="M79"/>
      <c r="N79" s="131"/>
      <c r="O79"/>
      <c r="P79" s="130"/>
      <c r="Q79"/>
      <c r="R79" s="131"/>
    </row>
  </sheetData>
  <mergeCells count="1">
    <mergeCell ref="A4:C4"/>
  </mergeCells>
  <conditionalFormatting sqref="B8 B10 B12 B14 B16 B18 B20 B22">
    <cfRule type="cellIs" dxfId="152" priority="3" stopIfTrue="1" operator="equal">
      <formula>"QA"</formula>
    </cfRule>
    <cfRule type="cellIs" dxfId="151" priority="4" stopIfTrue="1" operator="equal">
      <formula>"DA"</formula>
    </cfRule>
  </conditionalFormatting>
  <conditionalFormatting sqref="E7 E11 E15 E19">
    <cfRule type="expression" dxfId="150" priority="1" stopIfTrue="1">
      <formula>$E7&lt;9</formula>
    </cfRule>
  </conditionalFormatting>
  <conditionalFormatting sqref="H7 H9 H11 H13 H15 H17 H19 H21">
    <cfRule type="expression" dxfId="149" priority="10" stopIfTrue="1">
      <formula>AND($E7&lt;9,$C7&gt;0)</formula>
    </cfRule>
  </conditionalFormatting>
  <conditionalFormatting sqref="I8 I12 I16 I20">
    <cfRule type="expression" dxfId="148" priority="7" stopIfTrue="1">
      <formula>AND($O$1="CU",I8="Umpire")</formula>
    </cfRule>
    <cfRule type="expression" dxfId="147" priority="8" stopIfTrue="1">
      <formula>AND($O$1="CU",I8&lt;&gt;"Umpire",J8&lt;&gt;"")</formula>
    </cfRule>
    <cfRule type="expression" dxfId="146" priority="9" stopIfTrue="1">
      <formula>AND($O$1="CU",I8&lt;&gt;"Umpire")</formula>
    </cfRule>
  </conditionalFormatting>
  <conditionalFormatting sqref="J8 J12 J16 J20 R32">
    <cfRule type="expression" dxfId="145" priority="2" stopIfTrue="1">
      <formula>$O$1="CU"</formula>
    </cfRule>
  </conditionalFormatting>
  <conditionalFormatting sqref="K8 K12 K16 K20">
    <cfRule type="expression" dxfId="144" priority="5" stopIfTrue="1">
      <formula>J8="as"</formula>
    </cfRule>
    <cfRule type="expression" dxfId="143" priority="6" stopIfTrue="1">
      <formula>J8="bs"</formula>
    </cfRule>
  </conditionalFormatting>
  <dataValidations count="1">
    <dataValidation type="list" allowBlank="1" showInputMessage="1" sqref="I8 M14 K10 K18 I20 I16 I12" xr:uid="{4BE78597-8602-4667-A39C-313DCE5618E2}">
      <formula1>$U$7:$U$16</formula1>
    </dataValidation>
  </dataValidations>
  <printOptions horizontalCentered="1"/>
  <pageMargins left="0.35" right="0.35" top="0.39" bottom="0.39" header="0" footer="0"/>
  <pageSetup paperSize="9" orientation="portrait" horizontalDpi="360" verticalDpi="2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12705" r:id="rId3"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2706" r:id="rId4"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0758F-627F-4173-8897-BCA11A8665EB}">
  <sheetPr codeName="Sheet153">
    <tabColor indexed="19"/>
    <pageSetUpPr fitToPage="1"/>
  </sheetPr>
  <dimension ref="A1:U47"/>
  <sheetViews>
    <sheetView showGridLines="0" showZeros="0" workbookViewId="0">
      <selection activeCell="A6" sqref="A6:IV6"/>
    </sheetView>
  </sheetViews>
  <sheetFormatPr defaultRowHeight="13.2" x14ac:dyDescent="0.25"/>
  <cols>
    <col min="1" max="1" width="2.44140625" customWidth="1"/>
    <col min="2" max="2" width="6.44140625" customWidth="1"/>
    <col min="3" max="3" width="6.109375" customWidth="1"/>
    <col min="4" max="4" width="7.6640625" customWidth="1"/>
    <col min="5" max="5" width="4.33203125" customWidth="1"/>
    <col min="6" max="6" width="12.6640625" customWidth="1"/>
    <col min="7" max="7" width="2.6640625" customWidth="1"/>
    <col min="8" max="8" width="7.664062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5.109375" customWidth="1"/>
    <col min="18" max="18" width="1.6640625" style="131" customWidth="1"/>
    <col min="19" max="19" width="9.109375" hidden="1" customWidth="1"/>
    <col min="20" max="20" width="8.6640625" customWidth="1"/>
    <col min="21" max="21" width="9.109375" hidden="1" customWidth="1"/>
  </cols>
  <sheetData>
    <row r="1" spans="1:21" s="132" customFormat="1" ht="21.75" customHeight="1" x14ac:dyDescent="0.4">
      <c r="A1" s="92" t="str">
        <f>Altalanos!$A$6</f>
        <v>Diákolimpiai Döntő</v>
      </c>
      <c r="B1" s="92"/>
      <c r="C1" s="135"/>
      <c r="D1" s="135"/>
      <c r="E1" s="135"/>
      <c r="F1" s="135"/>
      <c r="G1" s="135"/>
      <c r="H1" s="135"/>
      <c r="I1" s="379"/>
      <c r="J1" s="136"/>
      <c r="K1" s="118" t="s">
        <v>113</v>
      </c>
      <c r="L1" s="118"/>
      <c r="M1" s="93"/>
      <c r="N1" s="136"/>
      <c r="O1" s="136" t="s">
        <v>71</v>
      </c>
      <c r="P1" s="136"/>
      <c r="Q1" s="135"/>
      <c r="R1" s="136"/>
    </row>
    <row r="2" spans="1:21" s="106" customFormat="1" x14ac:dyDescent="0.25">
      <c r="A2" s="95" t="s">
        <v>122</v>
      </c>
      <c r="B2" s="95"/>
      <c r="C2" s="95"/>
      <c r="D2" s="430"/>
      <c r="E2" s="431">
        <f>Altalanos!$E$8</f>
        <v>0</v>
      </c>
      <c r="F2" s="95"/>
      <c r="G2" s="137"/>
      <c r="H2" s="108"/>
      <c r="I2" s="108"/>
      <c r="J2" s="138"/>
      <c r="K2" s="408" t="s">
        <v>114</v>
      </c>
      <c r="L2" s="118"/>
      <c r="M2" s="118"/>
      <c r="N2" s="138"/>
      <c r="O2" s="108"/>
      <c r="P2" s="138"/>
      <c r="Q2" s="108"/>
      <c r="R2" s="138"/>
    </row>
    <row r="3" spans="1:21" s="19" customFormat="1" ht="11.25" customHeight="1" x14ac:dyDescent="0.25">
      <c r="A3" s="54" t="s">
        <v>82</v>
      </c>
      <c r="B3" s="54"/>
      <c r="C3" s="54"/>
      <c r="D3" s="54"/>
      <c r="E3" s="54"/>
      <c r="F3" s="54"/>
      <c r="G3" s="54" t="s">
        <v>79</v>
      </c>
      <c r="H3" s="54"/>
      <c r="I3" s="54"/>
      <c r="J3" s="140"/>
      <c r="K3" s="54" t="s">
        <v>87</v>
      </c>
      <c r="L3" s="140"/>
      <c r="M3" s="428"/>
      <c r="N3" s="140"/>
      <c r="O3" s="54"/>
      <c r="P3" s="140"/>
      <c r="Q3" s="54"/>
      <c r="R3" s="55" t="s">
        <v>88</v>
      </c>
    </row>
    <row r="4" spans="1:21" s="31" customFormat="1" ht="11.25" customHeight="1" thickBot="1" x14ac:dyDescent="0.3">
      <c r="A4" s="771" t="str">
        <f>Altalanos!$A$10</f>
        <v xml:space="preserve">2026. május 7. </v>
      </c>
      <c r="B4" s="771"/>
      <c r="C4" s="771"/>
      <c r="D4" s="402"/>
      <c r="E4" s="142"/>
      <c r="F4" s="142"/>
      <c r="G4" s="142" t="str">
        <f>Altalanos!$C$10</f>
        <v>Gyula</v>
      </c>
      <c r="H4" s="99"/>
      <c r="I4" s="142"/>
      <c r="J4" s="143"/>
      <c r="K4" s="144" t="str">
        <f>Altalanos!$D$10</f>
        <v xml:space="preserve">  </v>
      </c>
      <c r="L4" s="143"/>
      <c r="M4" s="102"/>
      <c r="N4" s="143"/>
      <c r="O4" s="142"/>
      <c r="P4" s="143"/>
      <c r="Q4" s="142"/>
      <c r="R4" s="88" t="str">
        <f>Altalanos!$E$10</f>
        <v>Kovács Zoltán</v>
      </c>
    </row>
    <row r="5" spans="1:21" s="19" customFormat="1" ht="9.6" x14ac:dyDescent="0.25">
      <c r="A5" s="146"/>
      <c r="B5" s="147" t="s">
        <v>4</v>
      </c>
      <c r="C5" s="427" t="s">
        <v>105</v>
      </c>
      <c r="D5" s="147" t="s">
        <v>104</v>
      </c>
      <c r="E5" s="147" t="s">
        <v>101</v>
      </c>
      <c r="F5" s="148" t="s">
        <v>85</v>
      </c>
      <c r="G5" s="148" t="s">
        <v>86</v>
      </c>
      <c r="H5" s="148"/>
      <c r="I5" s="148" t="s">
        <v>90</v>
      </c>
      <c r="J5" s="148"/>
      <c r="K5" s="147" t="s">
        <v>129</v>
      </c>
      <c r="L5" s="149"/>
      <c r="M5" s="147" t="s">
        <v>103</v>
      </c>
      <c r="N5" s="149"/>
      <c r="O5" s="147"/>
      <c r="P5" s="149"/>
      <c r="Q5" s="147"/>
      <c r="R5" s="150"/>
    </row>
    <row r="6" spans="1:21" s="712" customFormat="1" ht="12.75" customHeight="1" thickBot="1" x14ac:dyDescent="0.3">
      <c r="A6" s="705"/>
      <c r="B6" s="706"/>
      <c r="C6" s="707"/>
      <c r="D6" s="707"/>
      <c r="E6" s="706"/>
      <c r="F6" s="708"/>
      <c r="G6" s="708"/>
      <c r="H6" s="709"/>
      <c r="I6" s="708"/>
      <c r="J6" s="710"/>
      <c r="K6" s="706"/>
      <c r="L6" s="710"/>
      <c r="M6" s="706"/>
      <c r="N6" s="710"/>
      <c r="O6" s="706"/>
      <c r="P6" s="710"/>
      <c r="Q6" s="706"/>
      <c r="R6" s="711"/>
    </row>
    <row r="7" spans="1:21" s="38" customFormat="1" ht="10.5" customHeight="1" x14ac:dyDescent="0.25">
      <c r="A7" s="153">
        <v>1</v>
      </c>
      <c r="B7" s="384" t="str">
        <f>IF($E7="","",VLOOKUP($E7,'1Q ELO (5)'!$A$7:$M$32,12))</f>
        <v/>
      </c>
      <c r="C7" s="384" t="str">
        <f>IF($E7="","",VLOOKUP($E7,'1Q ELO (5)'!$A$7:$M$32,13))</f>
        <v/>
      </c>
      <c r="D7" s="414" t="str">
        <f>IF($E7="","",VLOOKUP($E7,'1Q ELO (5)'!$A$7:$M$32,5))</f>
        <v/>
      </c>
      <c r="E7" s="155"/>
      <c r="F7" s="618" t="str">
        <f>UPPER(IF($E7="","",VLOOKUP($E7,'1Q ELO (5)'!$A$7:$M$32,2)))</f>
        <v/>
      </c>
      <c r="G7" s="618" t="str">
        <f>IF($E7="","",VLOOKUP($E7,'1Q ELO (5)'!$A$7:$M$32,3))</f>
        <v/>
      </c>
      <c r="H7" s="618"/>
      <c r="I7" s="618" t="str">
        <f>IF($E7="","",VLOOKUP($E7,'1Q ELO (5)'!$A$7:$M$32,4))</f>
        <v/>
      </c>
      <c r="J7" s="158"/>
      <c r="K7" s="157"/>
      <c r="L7" s="157"/>
      <c r="M7" s="157"/>
      <c r="N7" s="157"/>
      <c r="O7" s="160"/>
      <c r="P7" s="162"/>
      <c r="Q7" s="163"/>
      <c r="R7" s="164"/>
      <c r="S7" s="165"/>
      <c r="U7" s="166" t="str">
        <f>Birók!P21</f>
        <v>Bíró</v>
      </c>
    </row>
    <row r="8" spans="1:21" s="38" customFormat="1" ht="9.6" customHeight="1" x14ac:dyDescent="0.25">
      <c r="A8" s="167"/>
      <c r="B8" s="645"/>
      <c r="C8" s="168"/>
      <c r="D8" s="415"/>
      <c r="E8" s="168"/>
      <c r="F8" s="169"/>
      <c r="G8" s="169"/>
      <c r="H8" s="170"/>
      <c r="I8" s="648" t="s">
        <v>0</v>
      </c>
      <c r="J8" s="172"/>
      <c r="K8" s="173" t="str">
        <f>UPPER(IF(OR(J8="a",J8="as"),F7,IF(OR(J8="b",J8="bs"),F9,)))</f>
        <v/>
      </c>
      <c r="L8" s="173"/>
      <c r="M8" s="157"/>
      <c r="N8" s="157"/>
      <c r="O8" s="160"/>
      <c r="P8" s="162"/>
      <c r="Q8" s="163"/>
      <c r="R8" s="164"/>
      <c r="S8" s="165"/>
      <c r="U8" s="174" t="str">
        <f>Birók!P22</f>
        <v xml:space="preserve"> </v>
      </c>
    </row>
    <row r="9" spans="1:21" s="38" customFormat="1" ht="9.6" customHeight="1" x14ac:dyDescent="0.25">
      <c r="A9" s="167">
        <v>2</v>
      </c>
      <c r="B9" s="384" t="str">
        <f>IF($E9="","",VLOOKUP($E9,'1Q ELO (5)'!$A$7:$M$32,12))</f>
        <v/>
      </c>
      <c r="C9" s="384" t="str">
        <f>IF($E9="","",VLOOKUP($E9,'1Q ELO (5)'!$A$7:$M$32,13))</f>
        <v/>
      </c>
      <c r="D9" s="414" t="str">
        <f>IF($E9="","",VLOOKUP($E9,'1Q ELO (5)'!$A$7:$M$32,5))</f>
        <v/>
      </c>
      <c r="E9" s="155"/>
      <c r="F9" s="450" t="str">
        <f>UPPER(IF($E9="","",VLOOKUP($E9,'1Q ELO (5)'!$A$7:$M$32,2)))</f>
        <v/>
      </c>
      <c r="G9" s="450" t="str">
        <f>IF($E9="","",VLOOKUP($E9,'1Q ELO (5)'!$A$7:$M$32,3))</f>
        <v/>
      </c>
      <c r="H9" s="450"/>
      <c r="I9" s="450" t="str">
        <f>IF($E9="","",VLOOKUP($E9,'1Q ELO (5)'!$A$7:$M$32,4))</f>
        <v/>
      </c>
      <c r="J9" s="176"/>
      <c r="K9" s="157"/>
      <c r="L9" s="177"/>
      <c r="M9" s="157"/>
      <c r="N9" s="157"/>
      <c r="O9" s="160"/>
      <c r="P9" s="162"/>
      <c r="Q9" s="163"/>
      <c r="R9" s="164"/>
      <c r="S9" s="165"/>
      <c r="U9" s="174" t="str">
        <f>Birók!P23</f>
        <v xml:space="preserve"> </v>
      </c>
    </row>
    <row r="10" spans="1:21" s="38" customFormat="1" ht="9.6" customHeight="1" x14ac:dyDescent="0.25">
      <c r="A10" s="167"/>
      <c r="B10" s="645" t="str">
        <f>IF($E10="","",VLOOKUP($E10,'1Q ELO (5)'!$A$7:$M$32,12))</f>
        <v/>
      </c>
      <c r="C10" s="168"/>
      <c r="D10" s="415"/>
      <c r="E10" s="178"/>
      <c r="F10" s="451"/>
      <c r="G10" s="451"/>
      <c r="H10" s="452"/>
      <c r="I10" s="451"/>
      <c r="J10" s="179"/>
      <c r="K10" s="649" t="s">
        <v>0</v>
      </c>
      <c r="L10" s="180"/>
      <c r="M10" s="173" t="str">
        <f>UPPER(IF(OR(L10="a",L10="as"),K8,IF(OR(L10="b",L10="bs"),K12,)))</f>
        <v/>
      </c>
      <c r="N10" s="181"/>
      <c r="O10" s="182"/>
      <c r="P10" s="182"/>
      <c r="Q10" s="163"/>
      <c r="R10" s="164"/>
      <c r="S10" s="165"/>
      <c r="U10" s="174" t="str">
        <f>Birók!P24</f>
        <v xml:space="preserve"> </v>
      </c>
    </row>
    <row r="11" spans="1:21" s="38" customFormat="1" ht="9.6" customHeight="1" x14ac:dyDescent="0.25">
      <c r="A11" s="167">
        <v>3</v>
      </c>
      <c r="B11" s="384" t="str">
        <f>IF($E11="","",VLOOKUP($E11,'1Q ELO (5)'!$A$7:$M$32,12))</f>
        <v/>
      </c>
      <c r="C11" s="384" t="str">
        <f>IF($E11="","",VLOOKUP($E11,'1Q ELO (5)'!$A$7:$M$32,13))</f>
        <v/>
      </c>
      <c r="D11" s="414" t="str">
        <f>IF($E11="","",VLOOKUP($E11,'1Q ELO (5)'!$A$7:$M$32,5))</f>
        <v/>
      </c>
      <c r="E11" s="155"/>
      <c r="F11" s="450" t="str">
        <f>UPPER(IF($E11="","",VLOOKUP($E11,'1Q ELO (5)'!$A$7:$M$32,2)))</f>
        <v/>
      </c>
      <c r="G11" s="450" t="str">
        <f>IF($E11="","",VLOOKUP($E11,'1Q ELO (5)'!$A$7:$M$32,3))</f>
        <v/>
      </c>
      <c r="H11" s="450"/>
      <c r="I11" s="450" t="str">
        <f>IF($E11="","",VLOOKUP($E11,'1Q ELO (5)'!$A$7:$M$32,4))</f>
        <v/>
      </c>
      <c r="J11" s="158"/>
      <c r="K11" s="157"/>
      <c r="L11" s="183"/>
      <c r="M11" s="157"/>
      <c r="N11" s="182"/>
      <c r="O11" s="182"/>
      <c r="P11" s="182"/>
      <c r="Q11" s="163"/>
      <c r="R11" s="164"/>
      <c r="S11" s="165"/>
      <c r="U11" s="174" t="str">
        <f>Birók!P25</f>
        <v xml:space="preserve"> </v>
      </c>
    </row>
    <row r="12" spans="1:21" s="38" customFormat="1" ht="9.6" customHeight="1" x14ac:dyDescent="0.25">
      <c r="A12" s="167"/>
      <c r="B12" s="645" t="str">
        <f>IF($E12="","",VLOOKUP($E12,'1Q ELO (5)'!$A$7:$M$32,12))</f>
        <v/>
      </c>
      <c r="C12" s="168"/>
      <c r="D12" s="415"/>
      <c r="E12" s="178"/>
      <c r="F12" s="451"/>
      <c r="G12" s="451"/>
      <c r="H12" s="452"/>
      <c r="I12" s="649" t="s">
        <v>0</v>
      </c>
      <c r="J12" s="172"/>
      <c r="K12" s="173" t="str">
        <f>UPPER(IF(OR(J12="a",J12="as"),F11,IF(OR(J12="b",J12="bs"),F13,)))</f>
        <v/>
      </c>
      <c r="L12" s="185"/>
      <c r="M12" s="157"/>
      <c r="N12" s="182"/>
      <c r="O12" s="182"/>
      <c r="P12" s="182"/>
      <c r="Q12" s="163"/>
      <c r="R12" s="164"/>
      <c r="S12" s="165"/>
      <c r="U12" s="174" t="str">
        <f>Birók!P26</f>
        <v xml:space="preserve"> </v>
      </c>
    </row>
    <row r="13" spans="1:21" s="38" customFormat="1" ht="9.6" customHeight="1" x14ac:dyDescent="0.25">
      <c r="A13" s="167">
        <v>4</v>
      </c>
      <c r="B13" s="384" t="str">
        <f>IF($E13="","",VLOOKUP($E13,'1Q ELO (5)'!$A$7:$M$32,12))</f>
        <v/>
      </c>
      <c r="C13" s="384" t="str">
        <f>IF($E13="","",VLOOKUP($E13,'1Q ELO (5)'!$A$7:$M$32,13))</f>
        <v/>
      </c>
      <c r="D13" s="414" t="str">
        <f>IF($E13="","",VLOOKUP($E13,'1Q ELO (5)'!$A$7:$M$32,5))</f>
        <v/>
      </c>
      <c r="E13" s="155"/>
      <c r="F13" s="450" t="str">
        <f>UPPER(IF($E13="","",VLOOKUP($E13,'1Q ELO (5)'!$A$7:$M$32,2)))</f>
        <v/>
      </c>
      <c r="G13" s="450" t="str">
        <f>IF($E13="","",VLOOKUP($E13,'1Q ELO (5)'!$A$7:$M$32,3))</f>
        <v/>
      </c>
      <c r="H13" s="450"/>
      <c r="I13" s="450" t="str">
        <f>IF($E13="","",VLOOKUP($E13,'1Q ELO (5)'!$A$7:$M$32,4))</f>
        <v/>
      </c>
      <c r="J13" s="186"/>
      <c r="K13" s="157"/>
      <c r="L13" s="157"/>
      <c r="M13" s="157"/>
      <c r="N13" s="182"/>
      <c r="O13" s="182"/>
      <c r="P13" s="182"/>
      <c r="Q13" s="163"/>
      <c r="R13" s="164"/>
      <c r="S13" s="165"/>
      <c r="U13" s="174" t="str">
        <f>Birók!P27</f>
        <v xml:space="preserve"> </v>
      </c>
    </row>
    <row r="14" spans="1:21" s="38" customFormat="1" ht="9.6" customHeight="1" x14ac:dyDescent="0.25">
      <c r="A14" s="167"/>
      <c r="B14" s="306" t="str">
        <f>IF($E14="","",VLOOKUP($E14,'1Q ELO (5)'!$A$7:$M$32,12))</f>
        <v/>
      </c>
      <c r="C14" s="168"/>
      <c r="D14" s="415"/>
      <c r="E14" s="178"/>
      <c r="F14" s="451"/>
      <c r="G14" s="451"/>
      <c r="H14" s="452"/>
      <c r="I14" s="451"/>
      <c r="J14" s="179"/>
      <c r="K14" s="157"/>
      <c r="L14" s="157"/>
      <c r="M14" s="171"/>
      <c r="N14" s="626"/>
      <c r="O14" s="157"/>
      <c r="P14" s="182"/>
      <c r="Q14" s="163"/>
      <c r="R14" s="164"/>
      <c r="S14" s="165"/>
      <c r="U14" s="174" t="str">
        <f>Birók!P28</f>
        <v xml:space="preserve"> </v>
      </c>
    </row>
    <row r="15" spans="1:21" s="38" customFormat="1" ht="9.6" customHeight="1" x14ac:dyDescent="0.25">
      <c r="A15" s="542">
        <v>5</v>
      </c>
      <c r="B15" s="384" t="str">
        <f>IF($E15="","",VLOOKUP($E15,'1Q ELO (5)'!$A$7:$M$32,12))</f>
        <v/>
      </c>
      <c r="C15" s="384" t="str">
        <f>IF($E15="","",VLOOKUP($E15,'1Q ELO (5)'!$A$7:$M$32,13))</f>
        <v/>
      </c>
      <c r="D15" s="414" t="str">
        <f>IF($E15="","",VLOOKUP($E15,'1Q ELO (5)'!$A$7:$M$32,5))</f>
        <v/>
      </c>
      <c r="E15" s="654"/>
      <c r="F15" s="618" t="str">
        <f>UPPER(IF($E15="","",VLOOKUP($E15,'1Q ELO (5)'!$A$7:$M$32,2)))</f>
        <v/>
      </c>
      <c r="G15" s="618" t="str">
        <f>IF($E15="","",VLOOKUP($E15,'1Q ELO (5)'!$A$7:$M$32,3))</f>
        <v/>
      </c>
      <c r="H15" s="618"/>
      <c r="I15" s="618" t="str">
        <f>IF($E15="","",VLOOKUP($E15,'1Q ELO (5)'!$A$7:$M$32,4))</f>
        <v/>
      </c>
      <c r="J15" s="647"/>
      <c r="K15" s="157"/>
      <c r="L15" s="157"/>
      <c r="M15" s="157"/>
      <c r="N15" s="182"/>
      <c r="O15" s="157"/>
      <c r="P15" s="182"/>
      <c r="Q15" s="163"/>
      <c r="R15" s="164"/>
      <c r="S15" s="165"/>
      <c r="U15" s="174" t="str">
        <f>Birók!P29</f>
        <v xml:space="preserve"> </v>
      </c>
    </row>
    <row r="16" spans="1:21" s="38" customFormat="1" ht="9.6" customHeight="1" thickBot="1" x14ac:dyDescent="0.3">
      <c r="A16" s="167"/>
      <c r="B16" s="306" t="str">
        <f>IF($E16="","",VLOOKUP($E16,'1Q ELO (5)'!$A$7:$M$32,12))</f>
        <v/>
      </c>
      <c r="C16" s="168"/>
      <c r="D16" s="415"/>
      <c r="E16" s="178"/>
      <c r="F16" s="451"/>
      <c r="G16" s="451"/>
      <c r="H16" s="452"/>
      <c r="I16" s="649" t="s">
        <v>0</v>
      </c>
      <c r="J16" s="172"/>
      <c r="K16" s="173" t="str">
        <f>UPPER(IF(OR(J16="a",J16="as"),F15,IF(OR(J16="b",J16="bs"),F17,)))</f>
        <v/>
      </c>
      <c r="L16" s="173"/>
      <c r="M16" s="157"/>
      <c r="N16" s="182"/>
      <c r="O16" s="182"/>
      <c r="P16" s="182"/>
      <c r="Q16" s="163"/>
      <c r="R16" s="164"/>
      <c r="S16" s="165"/>
      <c r="U16" s="189" t="str">
        <f>Birók!P30</f>
        <v>Egyik sem</v>
      </c>
    </row>
    <row r="17" spans="1:19" s="38" customFormat="1" ht="9.6" customHeight="1" x14ac:dyDescent="0.25">
      <c r="A17" s="167">
        <v>6</v>
      </c>
      <c r="B17" s="384" t="str">
        <f>IF($E17="","",VLOOKUP($E17,'1Q ELO (5)'!$A$7:$M$32,12))</f>
        <v/>
      </c>
      <c r="C17" s="384" t="str">
        <f>IF($E17="","",VLOOKUP($E17,'1Q ELO (5)'!$A$7:$M$32,13))</f>
        <v/>
      </c>
      <c r="D17" s="414" t="str">
        <f>IF($E17="","",VLOOKUP($E17,'1Q ELO (5)'!$A$7:$M$32,5))</f>
        <v/>
      </c>
      <c r="E17" s="155"/>
      <c r="F17" s="450" t="str">
        <f>UPPER(IF($E17="","",VLOOKUP($E17,'1Q ELO (5)'!$A$7:$M$32,2)))</f>
        <v/>
      </c>
      <c r="G17" s="450" t="str">
        <f>IF($E17="","",VLOOKUP($E17,'1Q ELO (5)'!$A$7:$M$32,3))</f>
        <v/>
      </c>
      <c r="H17" s="450"/>
      <c r="I17" s="450" t="str">
        <f>IF($E17="","",VLOOKUP($E17,'1Q ELO (5)'!$A$7:$M$32,4))</f>
        <v/>
      </c>
      <c r="J17" s="176"/>
      <c r="K17" s="157"/>
      <c r="L17" s="177"/>
      <c r="M17" s="157"/>
      <c r="N17" s="182"/>
      <c r="O17" s="182"/>
      <c r="P17" s="182"/>
      <c r="Q17" s="163"/>
      <c r="R17" s="164"/>
      <c r="S17" s="165"/>
    </row>
    <row r="18" spans="1:19" s="38" customFormat="1" ht="9.6" customHeight="1" x14ac:dyDescent="0.25">
      <c r="A18" s="167"/>
      <c r="B18" s="306" t="str">
        <f>IF($E18="","",VLOOKUP($E18,'1Q ELO (5)'!$A$7:$M$32,12))</f>
        <v/>
      </c>
      <c r="C18" s="168"/>
      <c r="D18" s="415"/>
      <c r="E18" s="178"/>
      <c r="F18" s="451"/>
      <c r="G18" s="451"/>
      <c r="H18" s="452"/>
      <c r="I18" s="451"/>
      <c r="J18" s="179"/>
      <c r="K18" s="649" t="s">
        <v>0</v>
      </c>
      <c r="L18" s="180"/>
      <c r="M18" s="173" t="str">
        <f>UPPER(IF(OR(L18="a",L18="as"),K16,IF(OR(L18="b",L18="bs"),K20,)))</f>
        <v/>
      </c>
      <c r="N18" s="181"/>
      <c r="O18" s="182"/>
      <c r="P18" s="182"/>
      <c r="Q18" s="163"/>
      <c r="R18" s="164"/>
      <c r="S18" s="165"/>
    </row>
    <row r="19" spans="1:19" s="38" customFormat="1" ht="9.6" customHeight="1" x14ac:dyDescent="0.25">
      <c r="A19" s="167">
        <v>7</v>
      </c>
      <c r="B19" s="384" t="str">
        <f>IF($E19="","",VLOOKUP($E19,'1Q ELO (5)'!$A$7:$M$32,12))</f>
        <v/>
      </c>
      <c r="C19" s="384" t="str">
        <f>IF($E19="","",VLOOKUP($E19,'1Q ELO (5)'!$A$7:$M$32,13))</f>
        <v/>
      </c>
      <c r="D19" s="414" t="str">
        <f>IF($E19="","",VLOOKUP($E19,'1Q ELO (5)'!$A$7:$M$32,5))</f>
        <v/>
      </c>
      <c r="E19" s="155"/>
      <c r="F19" s="450" t="str">
        <f>UPPER(IF($E19="","",VLOOKUP($E19,'1Q ELO (5)'!$A$7:$M$32,2)))</f>
        <v/>
      </c>
      <c r="G19" s="450" t="str">
        <f>IF($E19="","",VLOOKUP($E19,'1Q ELO (5)'!$A$7:$M$32,3))</f>
        <v/>
      </c>
      <c r="H19" s="450"/>
      <c r="I19" s="450" t="str">
        <f>IF($E19="","",VLOOKUP($E19,'1Q ELO (5)'!$A$7:$M$32,4))</f>
        <v/>
      </c>
      <c r="J19" s="158"/>
      <c r="K19" s="157"/>
      <c r="L19" s="183"/>
      <c r="M19" s="157"/>
      <c r="N19" s="182"/>
      <c r="O19" s="182"/>
      <c r="P19" s="182"/>
      <c r="Q19" s="163"/>
      <c r="R19" s="164"/>
      <c r="S19" s="165"/>
    </row>
    <row r="20" spans="1:19" s="38" customFormat="1" ht="9.6" customHeight="1" x14ac:dyDescent="0.25">
      <c r="A20" s="167"/>
      <c r="B20" s="306" t="str">
        <f>IF($E20="","",VLOOKUP($E20,'1Q ELO (5)'!$A$7:$M$32,12))</f>
        <v/>
      </c>
      <c r="C20" s="168"/>
      <c r="D20" s="424"/>
      <c r="E20" s="168"/>
      <c r="F20" s="169"/>
      <c r="G20" s="169"/>
      <c r="H20" s="170"/>
      <c r="I20" s="649" t="s">
        <v>0</v>
      </c>
      <c r="J20" s="172"/>
      <c r="K20" s="173" t="str">
        <f>UPPER(IF(OR(J20="a",J20="as"),F19,IF(OR(J20="b",J20="bs"),F21,)))</f>
        <v/>
      </c>
      <c r="L20" s="185"/>
      <c r="M20" s="157"/>
      <c r="N20" s="182"/>
      <c r="O20" s="182"/>
      <c r="P20" s="182"/>
      <c r="Q20" s="163"/>
      <c r="R20" s="164"/>
      <c r="S20" s="165"/>
    </row>
    <row r="21" spans="1:19" s="38" customFormat="1" ht="9.6" customHeight="1" x14ac:dyDescent="0.25">
      <c r="A21" s="539" t="s">
        <v>14</v>
      </c>
      <c r="B21" s="384" t="str">
        <f>IF($E21="","",VLOOKUP($E21,'1Q ELO (5)'!$A$7:$M$32,12))</f>
        <v/>
      </c>
      <c r="C21" s="384" t="str">
        <f>IF($E21="","",VLOOKUP($E21,'1Q ELO (5)'!$A$7:$M$32,13))</f>
        <v/>
      </c>
      <c r="D21" s="414" t="str">
        <f>IF($E21="","",VLOOKUP($E21,'1Q ELO (5)'!$A$7:$M$32,5))</f>
        <v/>
      </c>
      <c r="E21" s="155"/>
      <c r="F21" s="450" t="str">
        <f>UPPER(IF($E21="","",VLOOKUP($E21,'1Q ELO (5)'!$A$7:$M$32,2)))</f>
        <v/>
      </c>
      <c r="G21" s="450" t="str">
        <f>IF($E21="","",VLOOKUP($E21,'1Q ELO (5)'!$A$7:$M$32,3))</f>
        <v/>
      </c>
      <c r="H21" s="450"/>
      <c r="I21" s="450" t="str">
        <f>IF($E21="","",VLOOKUP($E21,'1Q ELO (5)'!$A$7:$M$32,4))</f>
        <v/>
      </c>
      <c r="J21" s="186"/>
      <c r="K21" s="157"/>
      <c r="L21" s="157"/>
      <c r="M21" s="157"/>
      <c r="N21" s="182"/>
      <c r="O21" s="182"/>
      <c r="P21" s="182"/>
      <c r="Q21" s="163"/>
      <c r="R21" s="164"/>
      <c r="S21" s="165"/>
    </row>
    <row r="22" spans="1:19" s="38" customFormat="1" ht="9.6" customHeight="1" x14ac:dyDescent="0.25">
      <c r="A22" s="167"/>
      <c r="B22" s="306" t="str">
        <f>IF($E22="","",VLOOKUP($E22,'1Q ELO (5)'!$A$7:$M$32,12))</f>
        <v/>
      </c>
      <c r="C22" s="168"/>
      <c r="D22" s="424"/>
      <c r="E22" s="168"/>
      <c r="F22" s="187"/>
      <c r="G22" s="187"/>
      <c r="H22" s="191"/>
      <c r="I22" s="187"/>
      <c r="J22" s="179"/>
      <c r="K22" s="157"/>
      <c r="L22" s="157"/>
      <c r="M22" s="157"/>
      <c r="N22" s="182"/>
      <c r="O22" s="182"/>
      <c r="P22" s="182"/>
      <c r="Q22" s="163"/>
      <c r="R22" s="164"/>
      <c r="S22" s="165"/>
    </row>
    <row r="23" spans="1:19" s="38" customFormat="1" ht="9.6" customHeight="1" x14ac:dyDescent="0.25">
      <c r="A23" s="153">
        <v>9</v>
      </c>
      <c r="B23" s="384" t="str">
        <f>IF($E23="","",VLOOKUP($E23,'1Q ELO (5)'!$A$7:$M$32,12))</f>
        <v/>
      </c>
      <c r="C23" s="384" t="str">
        <f>IF($E23="","",VLOOKUP($E23,'1Q ELO (5)'!$A$7:$M$32,13))</f>
        <v/>
      </c>
      <c r="D23" s="414" t="str">
        <f>IF($E23="","",VLOOKUP($E23,'1Q ELO (5)'!$A$7:$M$32,5))</f>
        <v/>
      </c>
      <c r="E23" s="155"/>
      <c r="F23" s="618" t="str">
        <f>UPPER(IF($E23="","",VLOOKUP($E23,'1Q ELO (5)'!$A$7:$M$32,2)))</f>
        <v/>
      </c>
      <c r="G23" s="618" t="str">
        <f>IF($E23="","",VLOOKUP($E23,'1Q ELO (5)'!$A$7:$M$32,3))</f>
        <v/>
      </c>
      <c r="H23" s="618"/>
      <c r="I23" s="618" t="str">
        <f>IF($E23="","",VLOOKUP($E23,'1Q ELO (5)'!$A$7:$M$32,4))</f>
        <v/>
      </c>
      <c r="J23" s="158"/>
      <c r="K23" s="157"/>
      <c r="L23" s="157"/>
      <c r="M23" s="157"/>
      <c r="N23" s="182"/>
      <c r="O23" s="182"/>
      <c r="P23" s="182"/>
      <c r="Q23" s="163"/>
      <c r="R23" s="164"/>
      <c r="S23" s="165"/>
    </row>
    <row r="24" spans="1:19" s="38" customFormat="1" ht="9.6" customHeight="1" x14ac:dyDescent="0.25">
      <c r="A24" s="167"/>
      <c r="B24" s="645" t="str">
        <f>IF($E24="","",VLOOKUP($E24,'1Q ELO (5)'!$A$7:$M$32,12))</f>
        <v/>
      </c>
      <c r="C24" s="168"/>
      <c r="D24" s="424"/>
      <c r="E24" s="168"/>
      <c r="F24" s="169"/>
      <c r="G24" s="169"/>
      <c r="H24" s="170"/>
      <c r="I24" s="649" t="s">
        <v>0</v>
      </c>
      <c r="J24" s="172"/>
      <c r="K24" s="173" t="str">
        <f>UPPER(IF(OR(J24="a",J24="as"),F23,IF(OR(J24="b",J24="bs"),F25,)))</f>
        <v/>
      </c>
      <c r="L24" s="173"/>
      <c r="M24" s="157"/>
      <c r="N24" s="182"/>
      <c r="O24" s="182"/>
      <c r="P24" s="182"/>
      <c r="Q24" s="163"/>
      <c r="R24" s="164"/>
      <c r="S24" s="165"/>
    </row>
    <row r="25" spans="1:19" s="38" customFormat="1" ht="9.6" customHeight="1" x14ac:dyDescent="0.25">
      <c r="A25" s="167">
        <v>10</v>
      </c>
      <c r="B25" s="384" t="str">
        <f>IF($E25="","",VLOOKUP($E25,'1Q ELO (5)'!$A$7:$M$32,12))</f>
        <v/>
      </c>
      <c r="C25" s="384" t="str">
        <f>IF($E25="","",VLOOKUP($E25,'1Q ELO (5)'!$A$7:$M$32,13))</f>
        <v/>
      </c>
      <c r="D25" s="414" t="str">
        <f>IF($E25="","",VLOOKUP($E25,'1Q ELO (5)'!$A$7:$M$32,5))</f>
        <v/>
      </c>
      <c r="E25" s="155"/>
      <c r="F25" s="450" t="str">
        <f>UPPER(IF($E25="","",VLOOKUP($E25,'1Q ELO (5)'!$A$7:$M$32,2)))</f>
        <v/>
      </c>
      <c r="G25" s="450" t="str">
        <f>IF($E25="","",VLOOKUP($E25,'1Q ELO (5)'!$A$7:$M$32,3))</f>
        <v/>
      </c>
      <c r="H25" s="450"/>
      <c r="I25" s="450" t="str">
        <f>IF($E25="","",VLOOKUP($E25,'1Q ELO (5)'!$A$7:$M$32,4))</f>
        <v/>
      </c>
      <c r="J25" s="176"/>
      <c r="K25" s="157"/>
      <c r="L25" s="177"/>
      <c r="M25" s="157"/>
      <c r="N25" s="182"/>
      <c r="O25" s="182"/>
      <c r="P25" s="182"/>
      <c r="Q25" s="163"/>
      <c r="R25" s="164"/>
      <c r="S25" s="165"/>
    </row>
    <row r="26" spans="1:19" s="38" customFormat="1" ht="9.6" customHeight="1" x14ac:dyDescent="0.25">
      <c r="A26" s="167"/>
      <c r="B26" s="306" t="str">
        <f>IF($E26="","",VLOOKUP($E26,'1Q ELO (5)'!$A$7:$M$32,12))</f>
        <v/>
      </c>
      <c r="C26" s="168"/>
      <c r="D26" s="424"/>
      <c r="E26" s="178"/>
      <c r="F26" s="451"/>
      <c r="G26" s="451"/>
      <c r="H26" s="452"/>
      <c r="I26" s="451"/>
      <c r="J26" s="179"/>
      <c r="K26" s="649" t="s">
        <v>0</v>
      </c>
      <c r="L26" s="180"/>
      <c r="M26" s="173" t="str">
        <f>UPPER(IF(OR(L26="a",L26="as"),K24,IF(OR(L26="b",L26="bs"),K28,)))</f>
        <v/>
      </c>
      <c r="N26" s="181"/>
      <c r="O26" s="182"/>
      <c r="P26" s="182"/>
      <c r="Q26" s="163"/>
      <c r="R26" s="164"/>
      <c r="S26" s="165"/>
    </row>
    <row r="27" spans="1:19" s="38" customFormat="1" ht="9.6" customHeight="1" x14ac:dyDescent="0.25">
      <c r="A27" s="167">
        <v>11</v>
      </c>
      <c r="B27" s="384" t="str">
        <f>IF($E27="","",VLOOKUP($E27,'1Q ELO (5)'!$A$7:$M$32,12))</f>
        <v/>
      </c>
      <c r="C27" s="384" t="str">
        <f>IF($E27="","",VLOOKUP($E27,'1Q ELO (5)'!$A$7:$M$32,13))</f>
        <v/>
      </c>
      <c r="D27" s="414" t="str">
        <f>IF($E27="","",VLOOKUP($E27,'1Q ELO (5)'!$A$7:$M$32,5))</f>
        <v/>
      </c>
      <c r="E27" s="155"/>
      <c r="F27" s="450" t="str">
        <f>UPPER(IF($E27="","",VLOOKUP($E27,'1Q ELO (5)'!$A$7:$M$32,2)))</f>
        <v/>
      </c>
      <c r="G27" s="450" t="str">
        <f>IF($E27="","",VLOOKUP($E27,'1Q ELO (5)'!$A$7:$M$32,3))</f>
        <v/>
      </c>
      <c r="H27" s="450"/>
      <c r="I27" s="450" t="str">
        <f>IF($E27="","",VLOOKUP($E27,'1Q ELO (5)'!$A$7:$M$32,4))</f>
        <v/>
      </c>
      <c r="J27" s="158"/>
      <c r="K27" s="157"/>
      <c r="L27" s="183"/>
      <c r="M27" s="157"/>
      <c r="N27" s="182"/>
      <c r="O27" s="182"/>
      <c r="P27" s="182"/>
      <c r="Q27" s="163"/>
      <c r="R27" s="164"/>
      <c r="S27" s="165"/>
    </row>
    <row r="28" spans="1:19" s="38" customFormat="1" ht="9.6" customHeight="1" x14ac:dyDescent="0.25">
      <c r="A28" s="192"/>
      <c r="B28" s="306" t="str">
        <f>IF($E28="","",VLOOKUP($E28,'1Q ELO (5)'!$A$7:$M$32,12))</f>
        <v/>
      </c>
      <c r="C28" s="168"/>
      <c r="D28" s="424"/>
      <c r="E28" s="178"/>
      <c r="F28" s="451"/>
      <c r="G28" s="451"/>
      <c r="H28" s="452"/>
      <c r="I28" s="649" t="s">
        <v>0</v>
      </c>
      <c r="J28" s="172"/>
      <c r="K28" s="173" t="str">
        <f>UPPER(IF(OR(J28="a",J28="as"),F27,IF(OR(J28="b",J28="bs"),F29,)))</f>
        <v/>
      </c>
      <c r="L28" s="185"/>
      <c r="M28" s="157"/>
      <c r="N28" s="182"/>
      <c r="O28" s="182"/>
      <c r="P28" s="182"/>
      <c r="Q28" s="163"/>
      <c r="R28" s="164"/>
      <c r="S28" s="165"/>
    </row>
    <row r="29" spans="1:19" s="38" customFormat="1" ht="9.6" customHeight="1" x14ac:dyDescent="0.25">
      <c r="A29" s="167">
        <v>12</v>
      </c>
      <c r="B29" s="384" t="str">
        <f>IF($E29="","",VLOOKUP($E29,'1Q ELO (5)'!$A$7:$M$32,12))</f>
        <v/>
      </c>
      <c r="C29" s="384" t="str">
        <f>IF($E29="","",VLOOKUP($E29,'1Q ELO (5)'!$A$7:$M$32,13))</f>
        <v/>
      </c>
      <c r="D29" s="414" t="str">
        <f>IF($E29="","",VLOOKUP($E29,'1Q ELO (5)'!$A$7:$M$32,5))</f>
        <v/>
      </c>
      <c r="E29" s="155"/>
      <c r="F29" s="450" t="str">
        <f>UPPER(IF($E29="","",VLOOKUP($E29,'1Q ELO (5)'!$A$7:$M$32,2)))</f>
        <v/>
      </c>
      <c r="G29" s="450" t="str">
        <f>IF($E29="","",VLOOKUP($E29,'1Q ELO (5)'!$A$7:$M$32,3))</f>
        <v/>
      </c>
      <c r="H29" s="450"/>
      <c r="I29" s="450" t="str">
        <f>IF($E29="","",VLOOKUP($E29,'1Q ELO (5)'!$A$7:$M$32,4))</f>
        <v/>
      </c>
      <c r="J29" s="186"/>
      <c r="K29" s="157"/>
      <c r="L29" s="157"/>
      <c r="M29" s="157"/>
      <c r="N29" s="182"/>
      <c r="O29" s="182"/>
      <c r="P29" s="182"/>
      <c r="Q29" s="163"/>
      <c r="R29" s="164"/>
      <c r="S29" s="165"/>
    </row>
    <row r="30" spans="1:19" s="38" customFormat="1" ht="9.6" customHeight="1" x14ac:dyDescent="0.25">
      <c r="A30" s="167"/>
      <c r="B30" s="306" t="str">
        <f>IF($E30="","",VLOOKUP($E30,'1Q ELO (5)'!$A$7:$M$32,12))</f>
        <v/>
      </c>
      <c r="C30" s="168"/>
      <c r="D30" s="424"/>
      <c r="E30" s="178"/>
      <c r="F30" s="451"/>
      <c r="G30" s="451"/>
      <c r="H30" s="452"/>
      <c r="I30" s="451"/>
      <c r="J30" s="179"/>
      <c r="K30" s="157"/>
      <c r="L30" s="157"/>
      <c r="M30" s="171"/>
      <c r="N30" s="626"/>
      <c r="O30" s="157"/>
      <c r="P30" s="182"/>
      <c r="Q30" s="163"/>
      <c r="R30" s="164"/>
      <c r="S30" s="165"/>
    </row>
    <row r="31" spans="1:19" s="38" customFormat="1" ht="9.6" customHeight="1" x14ac:dyDescent="0.25">
      <c r="A31" s="542">
        <v>13</v>
      </c>
      <c r="B31" s="384" t="str">
        <f>IF($E31="","",VLOOKUP($E31,'1Q ELO (5)'!$A$7:$M$32,12))</f>
        <v/>
      </c>
      <c r="C31" s="384" t="str">
        <f>IF($E31="","",VLOOKUP($E31,'1Q ELO (5)'!$A$7:$M$32,13))</f>
        <v/>
      </c>
      <c r="D31" s="414" t="str">
        <f>IF($E31="","",VLOOKUP($E31,'1Q ELO (5)'!$A$7:$M$32,5))</f>
        <v/>
      </c>
      <c r="E31" s="654"/>
      <c r="F31" s="618" t="str">
        <f>UPPER(IF($E31="","",VLOOKUP($E31,'1Q ELO (5)'!$A$7:$M$32,2)))</f>
        <v/>
      </c>
      <c r="G31" s="618" t="str">
        <f>IF($E31="","",VLOOKUP($E31,'1Q ELO (5)'!$A$7:$M$32,3))</f>
        <v/>
      </c>
      <c r="H31" s="618"/>
      <c r="I31" s="618" t="str">
        <f>IF($E31="","",VLOOKUP($E31,'1Q ELO (5)'!$A$7:$M$32,4))</f>
        <v/>
      </c>
      <c r="J31" s="188"/>
      <c r="K31" s="157"/>
      <c r="L31" s="157"/>
      <c r="M31" s="157"/>
      <c r="N31" s="182"/>
      <c r="O31" s="157"/>
      <c r="P31" s="182"/>
      <c r="Q31" s="163"/>
      <c r="R31" s="164"/>
      <c r="S31" s="165"/>
    </row>
    <row r="32" spans="1:19" s="38" customFormat="1" ht="9.6" customHeight="1" x14ac:dyDescent="0.25">
      <c r="A32" s="167"/>
      <c r="B32" s="645" t="str">
        <f>IF($E32="","",VLOOKUP($E32,'1Q ELO (5)'!$A$7:$M$32,12))</f>
        <v/>
      </c>
      <c r="C32" s="168"/>
      <c r="D32" s="424"/>
      <c r="E32" s="178"/>
      <c r="F32" s="451"/>
      <c r="G32" s="451"/>
      <c r="H32" s="452"/>
      <c r="I32" s="649" t="s">
        <v>0</v>
      </c>
      <c r="J32" s="172"/>
      <c r="K32" s="173" t="str">
        <f>UPPER(IF(OR(J32="a",J32="as"),F31,IF(OR(J32="b",J32="bs"),F33,)))</f>
        <v/>
      </c>
      <c r="L32" s="173"/>
      <c r="M32" s="157"/>
      <c r="N32" s="182"/>
      <c r="O32" s="182"/>
      <c r="P32" s="182"/>
      <c r="Q32" s="163"/>
      <c r="R32" s="164"/>
      <c r="S32" s="165"/>
    </row>
    <row r="33" spans="1:19" s="38" customFormat="1" ht="9.6" customHeight="1" x14ac:dyDescent="0.25">
      <c r="A33" s="167">
        <v>14</v>
      </c>
      <c r="B33" s="384" t="str">
        <f>IF($E33="","",VLOOKUP($E33,'1Q ELO (5)'!$A$7:$M$32,12))</f>
        <v/>
      </c>
      <c r="C33" s="384" t="str">
        <f>IF($E33="","",VLOOKUP($E33,'1Q ELO (5)'!$A$7:$M$32,13))</f>
        <v/>
      </c>
      <c r="D33" s="414" t="str">
        <f>IF($E33="","",VLOOKUP($E33,'1Q ELO (5)'!$A$7:$M$32,5))</f>
        <v/>
      </c>
      <c r="E33" s="155"/>
      <c r="F33" s="450" t="str">
        <f>UPPER(IF($E33="","",VLOOKUP($E33,'1Q ELO (5)'!$A$7:$M$32,2)))</f>
        <v/>
      </c>
      <c r="G33" s="450" t="str">
        <f>IF($E33="","",VLOOKUP($E33,'1Q ELO (5)'!$A$7:$M$32,3))</f>
        <v/>
      </c>
      <c r="H33" s="450"/>
      <c r="I33" s="450" t="str">
        <f>IF($E33="","",VLOOKUP($E33,'1Q ELO (5)'!$A$7:$M$32,4))</f>
        <v/>
      </c>
      <c r="J33" s="176"/>
      <c r="K33" s="157"/>
      <c r="L33" s="177"/>
      <c r="M33" s="157"/>
      <c r="N33" s="182"/>
      <c r="O33" s="182"/>
      <c r="P33" s="182"/>
      <c r="Q33" s="163"/>
      <c r="R33" s="164"/>
      <c r="S33" s="165"/>
    </row>
    <row r="34" spans="1:19" s="38" customFormat="1" ht="9.6" customHeight="1" x14ac:dyDescent="0.25">
      <c r="A34" s="167"/>
      <c r="B34" s="645" t="str">
        <f>IF($E34="","",VLOOKUP($E34,'1Q ELO (5)'!$A$7:$M$32,12))</f>
        <v/>
      </c>
      <c r="C34" s="168"/>
      <c r="D34" s="424"/>
      <c r="E34" s="178"/>
      <c r="F34" s="451"/>
      <c r="G34" s="451"/>
      <c r="H34" s="452"/>
      <c r="I34" s="451"/>
      <c r="J34" s="179"/>
      <c r="K34" s="649" t="s">
        <v>0</v>
      </c>
      <c r="L34" s="180"/>
      <c r="M34" s="173" t="str">
        <f>UPPER(IF(OR(L34="a",L34="as"),K32,IF(OR(L34="b",L34="bs"),K36,)))</f>
        <v/>
      </c>
      <c r="N34" s="181"/>
      <c r="O34" s="182"/>
      <c r="P34" s="182"/>
      <c r="Q34" s="163"/>
      <c r="R34" s="164"/>
      <c r="S34" s="165"/>
    </row>
    <row r="35" spans="1:19" s="38" customFormat="1" ht="9.6" customHeight="1" x14ac:dyDescent="0.25">
      <c r="A35" s="167">
        <v>15</v>
      </c>
      <c r="B35" s="384" t="str">
        <f>IF($E35="","",VLOOKUP($E35,'1Q ELO (5)'!$A$7:$M$32,12))</f>
        <v/>
      </c>
      <c r="C35" s="384" t="str">
        <f>IF($E35="","",VLOOKUP($E35,'1Q ELO (5)'!$A$7:$M$32,13))</f>
        <v/>
      </c>
      <c r="D35" s="414" t="str">
        <f>IF($E35="","",VLOOKUP($E35,'1Q ELO (5)'!$A$7:$M$32,5))</f>
        <v/>
      </c>
      <c r="E35" s="155"/>
      <c r="F35" s="450" t="str">
        <f>UPPER(IF($E35="","",VLOOKUP($E35,'1Q ELO (5)'!$A$7:$M$32,2)))</f>
        <v/>
      </c>
      <c r="G35" s="450" t="str">
        <f>IF($E35="","",VLOOKUP($E35,'1Q ELO (5)'!$A$7:$M$32,3))</f>
        <v/>
      </c>
      <c r="H35" s="450"/>
      <c r="I35" s="450" t="str">
        <f>IF($E35="","",VLOOKUP($E35,'1Q ELO (5)'!$A$7:$M$32,4))</f>
        <v/>
      </c>
      <c r="J35" s="158"/>
      <c r="K35" s="157"/>
      <c r="L35" s="183"/>
      <c r="M35" s="157"/>
      <c r="N35" s="182"/>
      <c r="O35" s="182"/>
      <c r="P35" s="182"/>
      <c r="Q35" s="163"/>
      <c r="R35" s="164"/>
      <c r="S35" s="165"/>
    </row>
    <row r="36" spans="1:19" s="38" customFormat="1" ht="9.6" customHeight="1" x14ac:dyDescent="0.25">
      <c r="A36" s="167"/>
      <c r="B36" s="645" t="str">
        <f>IF($E36="","",VLOOKUP($E36,'1Q ELO (5)'!$A$7:$M$32,12))</f>
        <v/>
      </c>
      <c r="C36" s="168"/>
      <c r="D36" s="424"/>
      <c r="E36" s="168"/>
      <c r="F36" s="169"/>
      <c r="G36" s="169"/>
      <c r="H36" s="170"/>
      <c r="I36" s="649" t="s">
        <v>0</v>
      </c>
      <c r="J36" s="172"/>
      <c r="K36" s="173" t="str">
        <f>UPPER(IF(OR(J36="a",J36="as"),F35,IF(OR(J36="b",J36="bs"),F37,)))</f>
        <v/>
      </c>
      <c r="L36" s="185"/>
      <c r="M36" s="157"/>
      <c r="N36" s="182"/>
      <c r="O36" s="182"/>
      <c r="P36" s="182"/>
      <c r="Q36" s="163"/>
      <c r="R36" s="164"/>
      <c r="S36" s="165"/>
    </row>
    <row r="37" spans="1:19" s="38" customFormat="1" ht="9.6" customHeight="1" x14ac:dyDescent="0.25">
      <c r="A37" s="539">
        <v>16</v>
      </c>
      <c r="B37" s="384" t="str">
        <f>IF($E37="","",VLOOKUP($E37,'1Q ELO (5)'!$A$7:$M$32,12))</f>
        <v/>
      </c>
      <c r="C37" s="384" t="str">
        <f>IF($E37="","",VLOOKUP($E37,'1Q ELO (5)'!$A$7:$M$32,13))</f>
        <v/>
      </c>
      <c r="D37" s="414" t="str">
        <f>IF($E37="","",VLOOKUP($E37,'1Q ELO (5)'!$A$7:$M$32,5))</f>
        <v/>
      </c>
      <c r="E37" s="155"/>
      <c r="F37" s="450" t="str">
        <f>UPPER(IF($E37="","",VLOOKUP($E37,'1Q ELO (5)'!$A$7:$M$32,2)))</f>
        <v/>
      </c>
      <c r="G37" s="450" t="str">
        <f>IF($E37="","",VLOOKUP($E37,'1Q ELO (5)'!$A$7:$M$32,3))</f>
        <v/>
      </c>
      <c r="H37" s="450"/>
      <c r="I37" s="450" t="str">
        <f>IF($E37="","",VLOOKUP($E37,'1Q ELO (5)'!$A$7:$M$32,4))</f>
        <v/>
      </c>
      <c r="J37" s="186"/>
      <c r="K37" s="157"/>
      <c r="L37" s="157"/>
      <c r="M37" s="157"/>
      <c r="N37" s="182"/>
      <c r="O37" s="182"/>
      <c r="P37" s="182"/>
      <c r="Q37" s="163"/>
      <c r="R37" s="164"/>
      <c r="S37" s="165"/>
    </row>
    <row r="38" spans="1:19" s="38" customFormat="1" ht="9.6" customHeight="1" x14ac:dyDescent="0.25">
      <c r="A38" s="193"/>
      <c r="B38" s="168"/>
      <c r="C38" s="168"/>
      <c r="D38" s="168"/>
      <c r="E38" s="168"/>
      <c r="F38" s="187"/>
      <c r="G38" s="187"/>
      <c r="H38" s="191"/>
      <c r="I38" s="157"/>
      <c r="J38" s="179"/>
      <c r="K38" s="157"/>
      <c r="L38" s="157"/>
      <c r="M38" s="157"/>
      <c r="N38" s="182"/>
      <c r="O38" s="182"/>
      <c r="P38" s="182"/>
      <c r="Q38" s="163"/>
      <c r="R38" s="164"/>
      <c r="S38" s="165"/>
    </row>
    <row r="39" spans="1:19" s="18" customFormat="1" ht="10.5" customHeight="1" x14ac:dyDescent="0.25">
      <c r="A39" s="205" t="s">
        <v>105</v>
      </c>
      <c r="B39" s="206"/>
      <c r="C39" s="206"/>
      <c r="D39" s="419"/>
      <c r="E39" s="208" t="s">
        <v>6</v>
      </c>
      <c r="F39" s="209" t="s">
        <v>107</v>
      </c>
      <c r="G39" s="208"/>
      <c r="H39" s="210"/>
      <c r="I39" s="211"/>
      <c r="J39" s="208" t="s">
        <v>6</v>
      </c>
      <c r="K39" s="209" t="s">
        <v>108</v>
      </c>
      <c r="L39" s="212"/>
      <c r="M39" s="209" t="s">
        <v>109</v>
      </c>
      <c r="N39" s="213"/>
      <c r="O39" s="214" t="s">
        <v>110</v>
      </c>
      <c r="P39" s="214"/>
      <c r="Q39" s="215"/>
      <c r="R39" s="216"/>
    </row>
    <row r="40" spans="1:19" s="18" customFormat="1" ht="9" customHeight="1" x14ac:dyDescent="0.25">
      <c r="A40" s="420" t="s">
        <v>106</v>
      </c>
      <c r="B40" s="421"/>
      <c r="C40" s="422"/>
      <c r="D40" s="423"/>
      <c r="E40" s="220">
        <v>1</v>
      </c>
      <c r="F40" s="91" t="str">
        <f>IF(E40&gt;$R$47,,UPPER(VLOOKUP(E40,'1Q ELO (5)'!$A$7:$O$134,2)))</f>
        <v/>
      </c>
      <c r="G40" s="221"/>
      <c r="H40" s="91"/>
      <c r="I40" s="90"/>
      <c r="J40" s="222" t="s">
        <v>7</v>
      </c>
      <c r="K40" s="217"/>
      <c r="L40" s="223"/>
      <c r="M40" s="217"/>
      <c r="N40" s="224"/>
      <c r="O40" s="225" t="s">
        <v>111</v>
      </c>
      <c r="P40" s="226"/>
      <c r="Q40" s="226"/>
      <c r="R40" s="227"/>
    </row>
    <row r="41" spans="1:19" s="18" customFormat="1" ht="9" customHeight="1" x14ac:dyDescent="0.25">
      <c r="A41" s="232" t="s">
        <v>119</v>
      </c>
      <c r="B41" s="230"/>
      <c r="C41" s="416"/>
      <c r="D41" s="233"/>
      <c r="E41" s="220">
        <v>2</v>
      </c>
      <c r="F41" s="91" t="str">
        <f>IF(E41&gt;$R$47,,UPPER(VLOOKUP(E41,'1Q ELO (5)'!$A$7:$O$134,2)))</f>
        <v/>
      </c>
      <c r="G41" s="221"/>
      <c r="H41" s="91"/>
      <c r="I41" s="90"/>
      <c r="J41" s="222" t="s">
        <v>8</v>
      </c>
      <c r="K41" s="217"/>
      <c r="L41" s="223"/>
      <c r="M41" s="217"/>
      <c r="N41" s="224"/>
      <c r="O41" s="228"/>
      <c r="P41" s="229"/>
      <c r="Q41" s="230"/>
      <c r="R41" s="231"/>
    </row>
    <row r="42" spans="1:19" s="18" customFormat="1" ht="9" customHeight="1" x14ac:dyDescent="0.25">
      <c r="A42" s="374"/>
      <c r="B42" s="375"/>
      <c r="C42" s="417"/>
      <c r="D42" s="376"/>
      <c r="E42" s="220">
        <v>3</v>
      </c>
      <c r="F42" s="91" t="str">
        <f>IF(E42&gt;$R$47,,UPPER(VLOOKUP(E42,'1Q ELO (5)'!$A$7:$O$134,2)))</f>
        <v/>
      </c>
      <c r="G42" s="221"/>
      <c r="H42" s="91"/>
      <c r="I42" s="90"/>
      <c r="J42" s="222" t="s">
        <v>9</v>
      </c>
      <c r="K42" s="217"/>
      <c r="L42" s="223"/>
      <c r="M42" s="217"/>
      <c r="N42" s="224"/>
      <c r="O42" s="225" t="s">
        <v>112</v>
      </c>
      <c r="P42" s="226"/>
      <c r="Q42" s="226"/>
      <c r="R42" s="227"/>
    </row>
    <row r="43" spans="1:19" s="18" customFormat="1" ht="9" customHeight="1" x14ac:dyDescent="0.25">
      <c r="A43" s="234"/>
      <c r="B43" s="146"/>
      <c r="C43" s="146"/>
      <c r="D43" s="235"/>
      <c r="E43" s="220">
        <v>4</v>
      </c>
      <c r="F43" s="91" t="str">
        <f>IF(E43&gt;$R$47,,UPPER(VLOOKUP(E43,'1Q ELO (5)'!$A$7:$O$134,2)))</f>
        <v/>
      </c>
      <c r="G43" s="221"/>
      <c r="H43" s="91"/>
      <c r="I43" s="90"/>
      <c r="J43" s="222" t="s">
        <v>10</v>
      </c>
      <c r="K43" s="217"/>
      <c r="L43" s="223"/>
      <c r="M43" s="217"/>
      <c r="N43" s="224"/>
      <c r="O43" s="217"/>
      <c r="P43" s="223"/>
      <c r="Q43" s="217"/>
      <c r="R43" s="224"/>
    </row>
    <row r="44" spans="1:19" s="18" customFormat="1" ht="9" customHeight="1" x14ac:dyDescent="0.25">
      <c r="A44" s="361"/>
      <c r="B44" s="377"/>
      <c r="C44" s="377"/>
      <c r="D44" s="418"/>
      <c r="E44" s="220"/>
      <c r="F44" s="91"/>
      <c r="G44" s="221"/>
      <c r="H44" s="91"/>
      <c r="I44" s="90"/>
      <c r="J44" s="222" t="s">
        <v>11</v>
      </c>
      <c r="K44" s="217"/>
      <c r="L44" s="223"/>
      <c r="M44" s="217"/>
      <c r="N44" s="224"/>
      <c r="O44" s="230"/>
      <c r="P44" s="229"/>
      <c r="Q44" s="230"/>
      <c r="R44" s="231"/>
    </row>
    <row r="45" spans="1:19" s="18" customFormat="1" ht="9" customHeight="1" x14ac:dyDescent="0.25">
      <c r="A45" s="362"/>
      <c r="B45" s="24"/>
      <c r="C45" s="146"/>
      <c r="D45" s="235"/>
      <c r="E45" s="220"/>
      <c r="F45" s="91"/>
      <c r="G45" s="221"/>
      <c r="H45" s="91"/>
      <c r="I45" s="90"/>
      <c r="J45" s="222" t="s">
        <v>12</v>
      </c>
      <c r="K45" s="217"/>
      <c r="L45" s="223"/>
      <c r="M45" s="217"/>
      <c r="N45" s="224"/>
      <c r="O45" s="225" t="s">
        <v>92</v>
      </c>
      <c r="P45" s="226"/>
      <c r="Q45" s="226"/>
      <c r="R45" s="227"/>
    </row>
    <row r="46" spans="1:19" s="18" customFormat="1" ht="9" customHeight="1" x14ac:dyDescent="0.25">
      <c r="A46" s="362"/>
      <c r="B46" s="24"/>
      <c r="C46" s="299"/>
      <c r="D46" s="372"/>
      <c r="E46" s="220"/>
      <c r="F46" s="91"/>
      <c r="G46" s="221"/>
      <c r="H46" s="91"/>
      <c r="I46" s="90"/>
      <c r="J46" s="222" t="s">
        <v>13</v>
      </c>
      <c r="K46" s="217"/>
      <c r="L46" s="223"/>
      <c r="M46" s="217"/>
      <c r="N46" s="224"/>
      <c r="O46" s="217"/>
      <c r="P46" s="223"/>
      <c r="Q46" s="217"/>
      <c r="R46" s="224"/>
    </row>
    <row r="47" spans="1:19" s="18" customFormat="1" ht="9" customHeight="1" x14ac:dyDescent="0.25">
      <c r="A47" s="363"/>
      <c r="B47" s="360"/>
      <c r="C47" s="413"/>
      <c r="D47" s="373"/>
      <c r="E47" s="236"/>
      <c r="F47" s="237"/>
      <c r="G47" s="238"/>
      <c r="H47" s="237"/>
      <c r="I47" s="239"/>
      <c r="J47" s="240" t="s">
        <v>14</v>
      </c>
      <c r="K47" s="230"/>
      <c r="L47" s="229"/>
      <c r="M47" s="230"/>
      <c r="N47" s="231"/>
      <c r="O47" s="230" t="str">
        <f>R4</f>
        <v>Kovács Zoltán</v>
      </c>
      <c r="P47" s="229"/>
      <c r="Q47" s="230"/>
      <c r="R47" s="241">
        <f>MIN(4,'1Q ELO (5)'!O5)</f>
        <v>4</v>
      </c>
    </row>
  </sheetData>
  <mergeCells count="1">
    <mergeCell ref="A4:C4"/>
  </mergeCells>
  <conditionalFormatting sqref="E7 E15 E17 E19 E21 E23">
    <cfRule type="expression" dxfId="142" priority="1" stopIfTrue="1">
      <formula>$E7&lt;5</formula>
    </cfRule>
  </conditionalFormatting>
  <conditionalFormatting sqref="F7 F9 F11 F13 F15 F17 F19 F21 F23 F25 F27 F29 F31 F33 F35 F37">
    <cfRule type="cellIs" dxfId="141" priority="2" stopIfTrue="1" operator="equal">
      <formula>"Bye"</formula>
    </cfRule>
  </conditionalFormatting>
  <conditionalFormatting sqref="H7 H9 H11 H13 H15 H17 H19 H21 H23 H25 H27 H29 H31 H33 H35 H37">
    <cfRule type="expression" dxfId="140" priority="9" stopIfTrue="1">
      <formula>AND($E7&lt;9,$C7&gt;0)</formula>
    </cfRule>
  </conditionalFormatting>
  <conditionalFormatting sqref="I8 K10 I12 M14 I16 K18 I20 I24 K26 I28 M30 I32 K34 I36">
    <cfRule type="expression" dxfId="139" priority="6" stopIfTrue="1">
      <formula>AND($O$1="CU",I8="Umpire")</formula>
    </cfRule>
    <cfRule type="expression" dxfId="138" priority="7" stopIfTrue="1">
      <formula>AND($O$1="CU",I8&lt;&gt;"Umpire",J8&lt;&gt;"")</formula>
    </cfRule>
    <cfRule type="expression" dxfId="137" priority="8" stopIfTrue="1">
      <formula>AND($O$1="CU",I8&lt;&gt;"Umpire")</formula>
    </cfRule>
  </conditionalFormatting>
  <conditionalFormatting sqref="J8 L10 J12 N14 J16 L18 J20 J24 L26 J28 N30 J32 L34 J36 R47">
    <cfRule type="expression" dxfId="136" priority="3" stopIfTrue="1">
      <formula>$O$1="CU"</formula>
    </cfRule>
  </conditionalFormatting>
  <conditionalFormatting sqref="K8 M10 K12 O14 K16 M18 K20 K24 M26 K28 O30 K32 M34 K36">
    <cfRule type="expression" dxfId="135" priority="4" stopIfTrue="1">
      <formula>J8="as"</formula>
    </cfRule>
    <cfRule type="expression" dxfId="134" priority="5" stopIfTrue="1">
      <formula>J8="bs"</formula>
    </cfRule>
  </conditionalFormatting>
  <dataValidations count="1">
    <dataValidation type="list" allowBlank="1" showInputMessage="1" sqref="I32 I20 I24 I28 I16 I8 I12 M14 M30 I36 K34 K26 K18 K10" xr:uid="{1602930D-21A8-43FF-A807-FC6CAFF145CC}">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3729"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373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AD26D-43EE-4C2A-BEDA-753380F89D84}">
  <sheetPr codeName="Munka16">
    <tabColor indexed="11"/>
  </sheetPr>
  <dimension ref="A1:AK49"/>
  <sheetViews>
    <sheetView workbookViewId="0">
      <selection activeCell="N26" sqref="N26"/>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769" t="str">
        <f>Altalanos!$A$6</f>
        <v>Diákolimpiai Döntő</v>
      </c>
      <c r="B1" s="769"/>
      <c r="C1" s="769"/>
      <c r="D1" s="769"/>
      <c r="E1" s="769"/>
      <c r="F1" s="769"/>
      <c r="G1" s="470"/>
      <c r="H1" s="473" t="s">
        <v>123</v>
      </c>
      <c r="I1" s="471"/>
      <c r="J1" s="472"/>
      <c r="L1" s="474"/>
      <c r="M1" s="475"/>
      <c r="N1" s="136"/>
      <c r="O1" s="136" t="s">
        <v>71</v>
      </c>
      <c r="P1" s="136"/>
      <c r="Q1" s="135"/>
      <c r="R1" s="136"/>
      <c r="AB1" s="605" t="str">
        <f>IF(Y5=1,CONCATENATE(VLOOKUP(Y3,AA16:AH27,2)),CONCATENATE(VLOOKUP(Y3,AA2:AK13,2)))</f>
        <v>40</v>
      </c>
      <c r="AC1" s="605" t="str">
        <f>IF(Y5=1,CONCATENATE(VLOOKUP(Y3,AA16:AK27,3)),CONCATENATE(VLOOKUP(Y3,AA2:AK13,3)))</f>
        <v>25</v>
      </c>
      <c r="AD1" s="605" t="str">
        <f>IF(Y5=1,CONCATENATE(VLOOKUP(Y3,AA16:AK27,4)),CONCATENATE(VLOOKUP(Y3,AA2:AK13,4)))</f>
        <v>18</v>
      </c>
      <c r="AE1" s="605" t="str">
        <f>IF(Y5=1,CONCATENATE(VLOOKUP(Y3,AA16:AK27,5)),CONCATENATE(VLOOKUP(Y3,AA2:AK13,5)))</f>
        <v>13</v>
      </c>
      <c r="AF1" s="605" t="str">
        <f>IF(Y5=1,CONCATENATE(VLOOKUP(Y3,AA16:AK27,6)),CONCATENATE(VLOOKUP(Y3,AA2:AK13,6)))</f>
        <v>10</v>
      </c>
      <c r="AG1" s="605" t="str">
        <f>IF(Y5=1,CONCATENATE(VLOOKUP(Y3,AA16:AK27,7)),CONCATENATE(VLOOKUP(Y3,AA2:AK13,7)))</f>
        <v>8</v>
      </c>
      <c r="AH1" s="605" t="str">
        <f>IF(Y5=1,CONCATENATE(VLOOKUP(Y3,AA16:AK27,8)),CONCATENATE(VLOOKUP(Y3,AA2:AK13,8)))</f>
        <v>6</v>
      </c>
      <c r="AI1" s="605" t="str">
        <f>IF(Y5=1,CONCATENATE(VLOOKUP(Y3,AA16:AK27,9)),CONCATENATE(VLOOKUP(Y3,AA2:AK13,9)))</f>
        <v>5</v>
      </c>
      <c r="AJ1" s="605" t="str">
        <f>IF(Y5=1,CONCATENATE(VLOOKUP(Y3,AA16:AK27,10)),CONCATENATE(VLOOKUP(Y3,AA2:AK13,10)))</f>
        <v>4</v>
      </c>
      <c r="AK1" s="605" t="str">
        <f>IF(Y5=1,CONCATENATE(VLOOKUP(Y3,AA16:AK27,11)),CONCATENATE(VLOOKUP(Y3,AA2:AK13,11)))</f>
        <v>3</v>
      </c>
    </row>
    <row r="2" spans="1:37" x14ac:dyDescent="0.25">
      <c r="A2" s="476" t="s">
        <v>122</v>
      </c>
      <c r="B2" s="477"/>
      <c r="C2" s="477"/>
      <c r="D2" s="477"/>
      <c r="E2" s="701">
        <f>Altalanos!$B$8</f>
        <v>0</v>
      </c>
      <c r="F2" s="477"/>
      <c r="G2" s="478"/>
      <c r="H2" s="479"/>
      <c r="I2" s="479"/>
      <c r="J2" s="480"/>
      <c r="K2" s="474"/>
      <c r="L2" s="474"/>
      <c r="M2" s="474"/>
      <c r="N2" s="138"/>
      <c r="O2" s="108"/>
      <c r="P2" s="138"/>
      <c r="Q2" s="108"/>
      <c r="R2" s="138"/>
      <c r="Y2" s="600"/>
      <c r="Z2" s="599"/>
      <c r="AA2" s="599" t="s">
        <v>164</v>
      </c>
      <c r="AB2" s="590">
        <v>150</v>
      </c>
      <c r="AC2" s="590">
        <v>120</v>
      </c>
      <c r="AD2" s="590">
        <v>100</v>
      </c>
      <c r="AE2" s="590">
        <v>80</v>
      </c>
      <c r="AF2" s="590">
        <v>70</v>
      </c>
      <c r="AG2" s="590">
        <v>60</v>
      </c>
      <c r="AH2" s="590">
        <v>55</v>
      </c>
      <c r="AI2" s="590">
        <v>50</v>
      </c>
      <c r="AJ2" s="590">
        <v>45</v>
      </c>
      <c r="AK2" s="590">
        <v>40</v>
      </c>
    </row>
    <row r="3" spans="1:37" x14ac:dyDescent="0.25">
      <c r="A3" s="54" t="s">
        <v>82</v>
      </c>
      <c r="B3" s="54"/>
      <c r="C3" s="54"/>
      <c r="D3" s="54"/>
      <c r="E3" s="54" t="s">
        <v>79</v>
      </c>
      <c r="F3" s="54"/>
      <c r="G3" s="54"/>
      <c r="H3" s="54" t="s">
        <v>87</v>
      </c>
      <c r="I3" s="54"/>
      <c r="J3" s="140"/>
      <c r="K3" s="54"/>
      <c r="L3" s="55" t="s">
        <v>88</v>
      </c>
      <c r="M3" s="54"/>
      <c r="N3" s="548"/>
      <c r="O3" s="547"/>
      <c r="P3" s="548"/>
      <c r="Q3" s="589" t="s">
        <v>178</v>
      </c>
      <c r="R3" s="590" t="s">
        <v>184</v>
      </c>
      <c r="S3" s="590" t="s">
        <v>179</v>
      </c>
      <c r="Y3" s="599" t="str">
        <f>IF(H4="OB","A",IF(H4="IX","W",H4))</f>
        <v>L12 "B"</v>
      </c>
      <c r="Z3" s="599"/>
      <c r="AA3" s="599" t="s">
        <v>194</v>
      </c>
      <c r="AB3" s="590">
        <v>120</v>
      </c>
      <c r="AC3" s="590">
        <v>90</v>
      </c>
      <c r="AD3" s="590">
        <v>65</v>
      </c>
      <c r="AE3" s="590">
        <v>55</v>
      </c>
      <c r="AF3" s="590">
        <v>50</v>
      </c>
      <c r="AG3" s="590">
        <v>45</v>
      </c>
      <c r="AH3" s="590">
        <v>40</v>
      </c>
      <c r="AI3" s="590">
        <v>35</v>
      </c>
      <c r="AJ3" s="590">
        <v>25</v>
      </c>
      <c r="AK3" s="590">
        <v>20</v>
      </c>
    </row>
    <row r="4" spans="1:37" ht="13.8" thickBot="1" x14ac:dyDescent="0.3">
      <c r="A4" s="770" t="str">
        <f>Altalanos!$A$10</f>
        <v xml:space="preserve">2026. május 7. </v>
      </c>
      <c r="B4" s="770"/>
      <c r="C4" s="770"/>
      <c r="D4" s="481"/>
      <c r="E4" s="482" t="str">
        <f>Altalanos!$C$10</f>
        <v>Gyula</v>
      </c>
      <c r="F4" s="482"/>
      <c r="G4" s="482"/>
      <c r="H4" s="485" t="s">
        <v>471</v>
      </c>
      <c r="I4" s="482"/>
      <c r="J4" s="484"/>
      <c r="K4" s="485"/>
      <c r="L4" s="487" t="str">
        <f>Altalanos!$E$10</f>
        <v>Kovács Zoltán</v>
      </c>
      <c r="M4" s="485"/>
      <c r="N4" s="550"/>
      <c r="O4" s="551"/>
      <c r="P4" s="550"/>
      <c r="Q4" s="591" t="s">
        <v>185</v>
      </c>
      <c r="R4" s="592" t="s">
        <v>180</v>
      </c>
      <c r="S4" s="592" t="s">
        <v>181</v>
      </c>
      <c r="Y4" s="599"/>
      <c r="Z4" s="599"/>
      <c r="AA4" s="599" t="s">
        <v>195</v>
      </c>
      <c r="AB4" s="590">
        <v>90</v>
      </c>
      <c r="AC4" s="590">
        <v>60</v>
      </c>
      <c r="AD4" s="590">
        <v>45</v>
      </c>
      <c r="AE4" s="590">
        <v>34</v>
      </c>
      <c r="AF4" s="590">
        <v>27</v>
      </c>
      <c r="AG4" s="590">
        <v>22</v>
      </c>
      <c r="AH4" s="590">
        <v>18</v>
      </c>
      <c r="AI4" s="590">
        <v>15</v>
      </c>
      <c r="AJ4" s="590">
        <v>12</v>
      </c>
      <c r="AK4" s="590">
        <v>9</v>
      </c>
    </row>
    <row r="5" spans="1:37" x14ac:dyDescent="0.25">
      <c r="A5" s="37"/>
      <c r="B5" s="37" t="s">
        <v>118</v>
      </c>
      <c r="C5" s="543" t="s">
        <v>162</v>
      </c>
      <c r="D5" s="37" t="s">
        <v>105</v>
      </c>
      <c r="E5" s="37" t="s">
        <v>167</v>
      </c>
      <c r="F5" s="37"/>
      <c r="G5" s="37" t="s">
        <v>86</v>
      </c>
      <c r="H5" s="37"/>
      <c r="I5" s="37" t="s">
        <v>90</v>
      </c>
      <c r="J5" s="37"/>
      <c r="K5" s="576" t="s">
        <v>168</v>
      </c>
      <c r="L5" s="576" t="s">
        <v>169</v>
      </c>
      <c r="M5" s="576" t="s">
        <v>170</v>
      </c>
      <c r="Q5" s="593" t="s">
        <v>186</v>
      </c>
      <c r="R5" s="594" t="s">
        <v>182</v>
      </c>
      <c r="S5" s="594" t="s">
        <v>183</v>
      </c>
      <c r="Y5" s="599">
        <f>IF(OR(Altalanos!$A$8="F1",Altalanos!$A$8="F2",Altalanos!$A$8="N1",Altalanos!$A$8="N2"),1,2)</f>
        <v>2</v>
      </c>
      <c r="Z5" s="599"/>
      <c r="AA5" s="599" t="s">
        <v>196</v>
      </c>
      <c r="AB5" s="590">
        <v>60</v>
      </c>
      <c r="AC5" s="590">
        <v>40</v>
      </c>
      <c r="AD5" s="590">
        <v>30</v>
      </c>
      <c r="AE5" s="590">
        <v>20</v>
      </c>
      <c r="AF5" s="590">
        <v>18</v>
      </c>
      <c r="AG5" s="590">
        <v>15</v>
      </c>
      <c r="AH5" s="590">
        <v>12</v>
      </c>
      <c r="AI5" s="590">
        <v>10</v>
      </c>
      <c r="AJ5" s="590">
        <v>8</v>
      </c>
      <c r="AK5" s="590">
        <v>6</v>
      </c>
    </row>
    <row r="6" spans="1:37" x14ac:dyDescent="0.25">
      <c r="A6" s="521"/>
      <c r="B6" s="521"/>
      <c r="C6" s="575"/>
      <c r="D6" s="521"/>
      <c r="E6" s="521"/>
      <c r="F6" s="521"/>
      <c r="G6" s="521"/>
      <c r="H6" s="521"/>
      <c r="I6" s="521"/>
      <c r="J6" s="521"/>
      <c r="K6" s="521"/>
      <c r="L6" s="521"/>
      <c r="M6" s="521"/>
      <c r="Y6" s="599"/>
      <c r="Z6" s="599"/>
      <c r="AA6" s="599" t="s">
        <v>197</v>
      </c>
      <c r="AB6" s="590">
        <v>40</v>
      </c>
      <c r="AC6" s="590">
        <v>25</v>
      </c>
      <c r="AD6" s="590">
        <v>18</v>
      </c>
      <c r="AE6" s="590">
        <v>13</v>
      </c>
      <c r="AF6" s="590">
        <v>10</v>
      </c>
      <c r="AG6" s="590">
        <v>8</v>
      </c>
      <c r="AH6" s="590">
        <v>6</v>
      </c>
      <c r="AI6" s="590">
        <v>5</v>
      </c>
      <c r="AJ6" s="590">
        <v>4</v>
      </c>
      <c r="AK6" s="590">
        <v>3</v>
      </c>
    </row>
    <row r="7" spans="1:37" x14ac:dyDescent="0.25">
      <c r="A7" s="583" t="s">
        <v>164</v>
      </c>
      <c r="B7" s="595"/>
      <c r="C7" s="545" t="str">
        <f>IF($B7="","",VLOOKUP($B7,#REF!,5))</f>
        <v/>
      </c>
      <c r="D7" s="545" t="str">
        <f>IF($B7="","",VLOOKUP($B7,#REF!,15))</f>
        <v/>
      </c>
      <c r="E7" s="735" t="s">
        <v>362</v>
      </c>
      <c r="F7" s="544"/>
      <c r="G7" s="735" t="s">
        <v>366</v>
      </c>
      <c r="H7" s="544"/>
      <c r="I7" s="735" t="s">
        <v>300</v>
      </c>
      <c r="J7" s="521"/>
      <c r="K7" s="606"/>
      <c r="L7" s="601" t="str">
        <f>IF(K7="","",CONCATENATE(VLOOKUP($Y$3,$AB$1:$AK$1,K7)," pont"))</f>
        <v/>
      </c>
      <c r="M7" s="607"/>
      <c r="Q7" s="589" t="s">
        <v>178</v>
      </c>
      <c r="R7" s="685" t="s">
        <v>218</v>
      </c>
      <c r="S7" s="685" t="s">
        <v>220</v>
      </c>
      <c r="Y7" s="599"/>
      <c r="Z7" s="599"/>
      <c r="AA7" s="599" t="s">
        <v>198</v>
      </c>
      <c r="AB7" s="590">
        <v>25</v>
      </c>
      <c r="AC7" s="590">
        <v>15</v>
      </c>
      <c r="AD7" s="590">
        <v>13</v>
      </c>
      <c r="AE7" s="590">
        <v>8</v>
      </c>
      <c r="AF7" s="590">
        <v>6</v>
      </c>
      <c r="AG7" s="590">
        <v>4</v>
      </c>
      <c r="AH7" s="590">
        <v>3</v>
      </c>
      <c r="AI7" s="590">
        <v>2</v>
      </c>
      <c r="AJ7" s="590">
        <v>1</v>
      </c>
      <c r="AK7" s="590">
        <v>0</v>
      </c>
    </row>
    <row r="8" spans="1:37" x14ac:dyDescent="0.25">
      <c r="A8" s="552"/>
      <c r="B8" s="596"/>
      <c r="C8" s="553"/>
      <c r="D8" s="553"/>
      <c r="E8" s="553"/>
      <c r="F8" s="553"/>
      <c r="G8" s="553"/>
      <c r="H8" s="553"/>
      <c r="I8" s="553"/>
      <c r="J8" s="521"/>
      <c r="K8" s="552"/>
      <c r="L8" s="552"/>
      <c r="M8" s="608"/>
      <c r="Q8" s="591" t="s">
        <v>185</v>
      </c>
      <c r="R8" s="686" t="s">
        <v>219</v>
      </c>
      <c r="S8" s="686" t="s">
        <v>221</v>
      </c>
      <c r="Y8" s="599"/>
      <c r="Z8" s="599"/>
      <c r="AA8" s="599" t="s">
        <v>199</v>
      </c>
      <c r="AB8" s="590">
        <v>15</v>
      </c>
      <c r="AC8" s="590">
        <v>10</v>
      </c>
      <c r="AD8" s="590">
        <v>7</v>
      </c>
      <c r="AE8" s="590">
        <v>5</v>
      </c>
      <c r="AF8" s="590">
        <v>4</v>
      </c>
      <c r="AG8" s="590">
        <v>3</v>
      </c>
      <c r="AH8" s="590">
        <v>2</v>
      </c>
      <c r="AI8" s="590">
        <v>1</v>
      </c>
      <c r="AJ8" s="590">
        <v>0</v>
      </c>
      <c r="AK8" s="590">
        <v>0</v>
      </c>
    </row>
    <row r="9" spans="1:37" x14ac:dyDescent="0.25">
      <c r="A9" s="552" t="s">
        <v>165</v>
      </c>
      <c r="B9" s="597"/>
      <c r="C9" s="545" t="str">
        <f>IF($B9="","",VLOOKUP($B9,#REF!,5))</f>
        <v/>
      </c>
      <c r="D9" s="545" t="str">
        <f>IF($B9="","",VLOOKUP($B9,#REF!,15))</f>
        <v/>
      </c>
      <c r="E9" s="734" t="s">
        <v>367</v>
      </c>
      <c r="F9" s="546"/>
      <c r="G9" s="734" t="s">
        <v>368</v>
      </c>
      <c r="H9" s="546"/>
      <c r="I9" s="734" t="s">
        <v>307</v>
      </c>
      <c r="J9" s="521"/>
      <c r="K9" s="606"/>
      <c r="L9" s="601" t="str">
        <f>IF(K9="","",CONCATENATE(VLOOKUP($Y$3,$AB$1:$AK$1,K9)," pont"))</f>
        <v/>
      </c>
      <c r="M9" s="607"/>
      <c r="Q9" s="593" t="s">
        <v>186</v>
      </c>
      <c r="R9" s="687" t="s">
        <v>190</v>
      </c>
      <c r="S9" s="687" t="s">
        <v>222</v>
      </c>
      <c r="Y9" s="599"/>
      <c r="Z9" s="599"/>
      <c r="AA9" s="599" t="s">
        <v>200</v>
      </c>
      <c r="AB9" s="590">
        <v>10</v>
      </c>
      <c r="AC9" s="590">
        <v>6</v>
      </c>
      <c r="AD9" s="590">
        <v>4</v>
      </c>
      <c r="AE9" s="590">
        <v>2</v>
      </c>
      <c r="AF9" s="590">
        <v>1</v>
      </c>
      <c r="AG9" s="590">
        <v>0</v>
      </c>
      <c r="AH9" s="590">
        <v>0</v>
      </c>
      <c r="AI9" s="590">
        <v>0</v>
      </c>
      <c r="AJ9" s="590">
        <v>0</v>
      </c>
      <c r="AK9" s="590">
        <v>0</v>
      </c>
    </row>
    <row r="10" spans="1:37" x14ac:dyDescent="0.25">
      <c r="A10" s="552"/>
      <c r="B10" s="596"/>
      <c r="C10" s="553"/>
      <c r="D10" s="553"/>
      <c r="E10" s="553"/>
      <c r="F10" s="553"/>
      <c r="G10" s="553"/>
      <c r="H10" s="553"/>
      <c r="I10" s="553"/>
      <c r="J10" s="521"/>
      <c r="K10" s="552"/>
      <c r="L10" s="552"/>
      <c r="M10" s="608"/>
      <c r="Y10" s="599"/>
      <c r="Z10" s="599"/>
      <c r="AA10" s="599" t="s">
        <v>201</v>
      </c>
      <c r="AB10" s="590">
        <v>6</v>
      </c>
      <c r="AC10" s="590">
        <v>3</v>
      </c>
      <c r="AD10" s="590">
        <v>2</v>
      </c>
      <c r="AE10" s="590">
        <v>1</v>
      </c>
      <c r="AF10" s="590">
        <v>0</v>
      </c>
      <c r="AG10" s="590">
        <v>0</v>
      </c>
      <c r="AH10" s="590">
        <v>0</v>
      </c>
      <c r="AI10" s="590">
        <v>0</v>
      </c>
      <c r="AJ10" s="590">
        <v>0</v>
      </c>
      <c r="AK10" s="590">
        <v>0</v>
      </c>
    </row>
    <row r="11" spans="1:37" x14ac:dyDescent="0.25">
      <c r="A11" s="552" t="s">
        <v>166</v>
      </c>
      <c r="B11" s="597"/>
      <c r="C11" s="545" t="str">
        <f>IF($B11="","",VLOOKUP($B11,#REF!,5))</f>
        <v/>
      </c>
      <c r="D11" s="545" t="str">
        <f>IF($B11="","",VLOOKUP($B11,#REF!,15))</f>
        <v/>
      </c>
      <c r="E11" s="734" t="s">
        <v>369</v>
      </c>
      <c r="F11" s="546"/>
      <c r="G11" s="734" t="s">
        <v>370</v>
      </c>
      <c r="H11" s="546"/>
      <c r="I11" s="734" t="s">
        <v>300</v>
      </c>
      <c r="J11" s="521"/>
      <c r="K11" s="606"/>
      <c r="L11" s="601" t="str">
        <f>IF(K11="","",CONCATENATE(VLOOKUP($Y$3,$AB$1:$AK$1,K11)," pont"))</f>
        <v/>
      </c>
      <c r="M11" s="607"/>
      <c r="Y11" s="599"/>
      <c r="Z11" s="599"/>
      <c r="AA11" s="599" t="s">
        <v>206</v>
      </c>
      <c r="AB11" s="590">
        <v>3</v>
      </c>
      <c r="AC11" s="590">
        <v>2</v>
      </c>
      <c r="AD11" s="590">
        <v>1</v>
      </c>
      <c r="AE11" s="590">
        <v>0</v>
      </c>
      <c r="AF11" s="590">
        <v>0</v>
      </c>
      <c r="AG11" s="590">
        <v>0</v>
      </c>
      <c r="AH11" s="590">
        <v>0</v>
      </c>
      <c r="AI11" s="590">
        <v>0</v>
      </c>
      <c r="AJ11" s="590">
        <v>0</v>
      </c>
      <c r="AK11" s="590">
        <v>0</v>
      </c>
    </row>
    <row r="12" spans="1:37" x14ac:dyDescent="0.25">
      <c r="A12" s="521"/>
      <c r="B12" s="583"/>
      <c r="C12" s="575"/>
      <c r="D12" s="521"/>
      <c r="E12" s="521"/>
      <c r="F12" s="521"/>
      <c r="G12" s="521"/>
      <c r="H12" s="521"/>
      <c r="I12" s="521"/>
      <c r="J12" s="521"/>
      <c r="K12" s="575"/>
      <c r="L12" s="575"/>
      <c r="M12" s="608"/>
      <c r="Y12" s="599"/>
      <c r="Z12" s="599"/>
      <c r="AA12" s="599" t="s">
        <v>202</v>
      </c>
      <c r="AB12" s="604">
        <v>0</v>
      </c>
      <c r="AC12" s="604">
        <v>0</v>
      </c>
      <c r="AD12" s="604">
        <v>0</v>
      </c>
      <c r="AE12" s="604">
        <v>0</v>
      </c>
      <c r="AF12" s="604">
        <v>0</v>
      </c>
      <c r="AG12" s="604">
        <v>0</v>
      </c>
      <c r="AH12" s="604">
        <v>0</v>
      </c>
      <c r="AI12" s="604">
        <v>0</v>
      </c>
      <c r="AJ12" s="604">
        <v>0</v>
      </c>
      <c r="AK12" s="604">
        <v>0</v>
      </c>
    </row>
    <row r="13" spans="1:37" x14ac:dyDescent="0.25">
      <c r="A13" s="583" t="s">
        <v>171</v>
      </c>
      <c r="B13" s="595"/>
      <c r="C13" s="545" t="str">
        <f>IF($B13="","",VLOOKUP($B13,#REF!,5))</f>
        <v/>
      </c>
      <c r="D13" s="545" t="str">
        <f>IF($B13="","",VLOOKUP($B13,#REF!,15))</f>
        <v/>
      </c>
      <c r="E13" s="735" t="s">
        <v>332</v>
      </c>
      <c r="F13" s="544"/>
      <c r="G13" s="735" t="s">
        <v>360</v>
      </c>
      <c r="H13" s="544"/>
      <c r="I13" s="735" t="s">
        <v>249</v>
      </c>
      <c r="J13" s="521"/>
      <c r="K13" s="606"/>
      <c r="L13" s="601" t="str">
        <f>IF(K13="","",CONCATENATE(VLOOKUP($Y$3,$AB$1:$AK$1,K13)," pont"))</f>
        <v/>
      </c>
      <c r="M13" s="607"/>
      <c r="Y13" s="599"/>
      <c r="Z13" s="599"/>
      <c r="AA13" s="599" t="s">
        <v>203</v>
      </c>
      <c r="AB13" s="604">
        <v>0</v>
      </c>
      <c r="AC13" s="604">
        <v>0</v>
      </c>
      <c r="AD13" s="604">
        <v>0</v>
      </c>
      <c r="AE13" s="604">
        <v>0</v>
      </c>
      <c r="AF13" s="604">
        <v>0</v>
      </c>
      <c r="AG13" s="604">
        <v>0</v>
      </c>
      <c r="AH13" s="604">
        <v>0</v>
      </c>
      <c r="AI13" s="604">
        <v>0</v>
      </c>
      <c r="AJ13" s="604">
        <v>0</v>
      </c>
      <c r="AK13" s="604">
        <v>0</v>
      </c>
    </row>
    <row r="14" spans="1:37" x14ac:dyDescent="0.25">
      <c r="A14" s="552"/>
      <c r="B14" s="596"/>
      <c r="C14" s="553"/>
      <c r="D14" s="553"/>
      <c r="E14" s="553"/>
      <c r="F14" s="553"/>
      <c r="G14" s="553"/>
      <c r="H14" s="553"/>
      <c r="I14" s="553"/>
      <c r="J14" s="521"/>
      <c r="K14" s="552"/>
      <c r="L14" s="552"/>
      <c r="M14" s="608"/>
      <c r="Y14" s="599"/>
      <c r="Z14" s="599"/>
      <c r="AA14" s="599"/>
      <c r="AB14" s="599"/>
      <c r="AC14" s="599"/>
      <c r="AD14" s="599"/>
      <c r="AE14" s="599"/>
      <c r="AF14" s="599"/>
      <c r="AG14" s="599"/>
      <c r="AH14" s="599"/>
      <c r="AI14" s="599"/>
      <c r="AJ14" s="599"/>
      <c r="AK14" s="599"/>
    </row>
    <row r="15" spans="1:37" x14ac:dyDescent="0.25">
      <c r="A15" s="552" t="s">
        <v>172</v>
      </c>
      <c r="B15" s="597"/>
      <c r="C15" s="545" t="str">
        <f>IF($B15="","",VLOOKUP($B15,#REF!,5))</f>
        <v/>
      </c>
      <c r="D15" s="545" t="str">
        <f>IF($B15="","",VLOOKUP($B15,#REF!,15))</f>
        <v/>
      </c>
      <c r="E15" s="734" t="s">
        <v>305</v>
      </c>
      <c r="F15" s="546"/>
      <c r="G15" s="734" t="s">
        <v>361</v>
      </c>
      <c r="H15" s="546"/>
      <c r="I15" s="734" t="s">
        <v>307</v>
      </c>
      <c r="J15" s="521"/>
      <c r="K15" s="606"/>
      <c r="L15" s="601" t="str">
        <f>IF(K15="","",CONCATENATE(VLOOKUP($Y$3,$AB$1:$AK$1,K15)," pont"))</f>
        <v/>
      </c>
      <c r="M15" s="607"/>
      <c r="Y15" s="599"/>
      <c r="Z15" s="599"/>
      <c r="AA15" s="599"/>
      <c r="AB15" s="599"/>
      <c r="AC15" s="599"/>
      <c r="AD15" s="599"/>
      <c r="AE15" s="599"/>
      <c r="AF15" s="599"/>
      <c r="AG15" s="599"/>
      <c r="AH15" s="599"/>
      <c r="AI15" s="599"/>
      <c r="AJ15" s="599"/>
      <c r="AK15" s="599"/>
    </row>
    <row r="16" spans="1:37" x14ac:dyDescent="0.25">
      <c r="A16" s="552"/>
      <c r="B16" s="596"/>
      <c r="C16" s="553"/>
      <c r="D16" s="553"/>
      <c r="E16" s="553"/>
      <c r="F16" s="553"/>
      <c r="G16" s="553"/>
      <c r="H16" s="553"/>
      <c r="I16" s="553"/>
      <c r="J16" s="521"/>
      <c r="K16" s="552"/>
      <c r="L16" s="552"/>
      <c r="M16" s="608"/>
      <c r="Y16" s="599"/>
      <c r="Z16" s="599"/>
      <c r="AA16" s="599" t="s">
        <v>164</v>
      </c>
      <c r="AB16" s="599">
        <v>300</v>
      </c>
      <c r="AC16" s="599">
        <v>250</v>
      </c>
      <c r="AD16" s="599">
        <v>220</v>
      </c>
      <c r="AE16" s="599">
        <v>180</v>
      </c>
      <c r="AF16" s="599">
        <v>160</v>
      </c>
      <c r="AG16" s="599">
        <v>150</v>
      </c>
      <c r="AH16" s="599">
        <v>140</v>
      </c>
      <c r="AI16" s="599">
        <v>130</v>
      </c>
      <c r="AJ16" s="599">
        <v>120</v>
      </c>
      <c r="AK16" s="599">
        <v>110</v>
      </c>
    </row>
    <row r="17" spans="1:37" x14ac:dyDescent="0.25">
      <c r="A17" s="552" t="s">
        <v>173</v>
      </c>
      <c r="B17" s="597"/>
      <c r="C17" s="545" t="str">
        <f>IF($B17="","",VLOOKUP($B17,#REF!,5))</f>
        <v/>
      </c>
      <c r="D17" s="545" t="str">
        <f>IF($B17="","",VLOOKUP($B17,#REF!,15))</f>
        <v/>
      </c>
      <c r="E17" s="734" t="s">
        <v>362</v>
      </c>
      <c r="F17" s="546"/>
      <c r="G17" s="734" t="s">
        <v>363</v>
      </c>
      <c r="H17" s="546"/>
      <c r="I17" s="734" t="s">
        <v>307</v>
      </c>
      <c r="J17" s="521"/>
      <c r="K17" s="606"/>
      <c r="L17" s="601" t="str">
        <f>IF(K17="","",CONCATENATE(VLOOKUP($Y$3,$AB$1:$AK$1,K17)," pont"))</f>
        <v/>
      </c>
      <c r="M17" s="607"/>
      <c r="Y17" s="599"/>
      <c r="Z17" s="599"/>
      <c r="AA17" s="599" t="s">
        <v>194</v>
      </c>
      <c r="AB17" s="599">
        <v>250</v>
      </c>
      <c r="AC17" s="599">
        <v>200</v>
      </c>
      <c r="AD17" s="599">
        <v>160</v>
      </c>
      <c r="AE17" s="599">
        <v>140</v>
      </c>
      <c r="AF17" s="599">
        <v>120</v>
      </c>
      <c r="AG17" s="599">
        <v>110</v>
      </c>
      <c r="AH17" s="599">
        <v>100</v>
      </c>
      <c r="AI17" s="599">
        <v>90</v>
      </c>
      <c r="AJ17" s="599">
        <v>80</v>
      </c>
      <c r="AK17" s="599">
        <v>70</v>
      </c>
    </row>
    <row r="18" spans="1:37" x14ac:dyDescent="0.25">
      <c r="A18" s="552"/>
      <c r="B18" s="596"/>
      <c r="C18" s="553"/>
      <c r="D18" s="553"/>
      <c r="E18" s="553"/>
      <c r="F18" s="553"/>
      <c r="G18" s="553"/>
      <c r="H18" s="553"/>
      <c r="I18" s="553"/>
      <c r="J18" s="521"/>
      <c r="K18" s="552"/>
      <c r="L18" s="552"/>
      <c r="M18" s="608"/>
      <c r="Y18" s="599"/>
      <c r="Z18" s="599"/>
      <c r="AA18" s="599" t="s">
        <v>195</v>
      </c>
      <c r="AB18" s="599">
        <v>200</v>
      </c>
      <c r="AC18" s="599">
        <v>150</v>
      </c>
      <c r="AD18" s="599">
        <v>130</v>
      </c>
      <c r="AE18" s="599">
        <v>110</v>
      </c>
      <c r="AF18" s="599">
        <v>95</v>
      </c>
      <c r="AG18" s="599">
        <v>80</v>
      </c>
      <c r="AH18" s="599">
        <v>70</v>
      </c>
      <c r="AI18" s="599">
        <v>60</v>
      </c>
      <c r="AJ18" s="599">
        <v>55</v>
      </c>
      <c r="AK18" s="599">
        <v>50</v>
      </c>
    </row>
    <row r="19" spans="1:37" x14ac:dyDescent="0.25">
      <c r="A19" s="552" t="s">
        <v>173</v>
      </c>
      <c r="B19" s="597"/>
      <c r="C19" s="545" t="str">
        <f>IF($B19="","",VLOOKUP($B19,#REF!,5))</f>
        <v/>
      </c>
      <c r="D19" s="545" t="str">
        <f>IF($B19="","",VLOOKUP($B19,#REF!,15))</f>
        <v/>
      </c>
      <c r="E19" s="734" t="s">
        <v>364</v>
      </c>
      <c r="F19" s="546"/>
      <c r="G19" s="734" t="s">
        <v>365</v>
      </c>
      <c r="H19" s="546"/>
      <c r="I19" s="734" t="s">
        <v>300</v>
      </c>
      <c r="J19" s="521"/>
      <c r="K19" s="606"/>
      <c r="L19" s="601" t="str">
        <f>IF(K19="","",CONCATENATE(VLOOKUP($Y$3,$AB$1:$AK$1,K19)," pont"))</f>
        <v/>
      </c>
      <c r="M19" s="607"/>
      <c r="Y19" s="599"/>
      <c r="Z19" s="599"/>
      <c r="AA19" s="599" t="s">
        <v>196</v>
      </c>
      <c r="AB19" s="599">
        <v>150</v>
      </c>
      <c r="AC19" s="599">
        <v>120</v>
      </c>
      <c r="AD19" s="599">
        <v>100</v>
      </c>
      <c r="AE19" s="599">
        <v>80</v>
      </c>
      <c r="AF19" s="599">
        <v>70</v>
      </c>
      <c r="AG19" s="599">
        <v>60</v>
      </c>
      <c r="AH19" s="599">
        <v>55</v>
      </c>
      <c r="AI19" s="599">
        <v>50</v>
      </c>
      <c r="AJ19" s="599">
        <v>45</v>
      </c>
      <c r="AK19" s="599">
        <v>40</v>
      </c>
    </row>
    <row r="20" spans="1:37" x14ac:dyDescent="0.25">
      <c r="A20" s="521"/>
      <c r="B20" s="521"/>
      <c r="C20" s="521"/>
      <c r="D20" s="521"/>
      <c r="E20" s="521"/>
      <c r="F20" s="521"/>
      <c r="G20" s="521"/>
      <c r="H20" s="521"/>
      <c r="I20" s="521"/>
      <c r="J20" s="521"/>
      <c r="K20" s="521"/>
      <c r="L20" s="521"/>
      <c r="M20" s="521"/>
      <c r="Y20" s="599"/>
      <c r="Z20" s="599"/>
      <c r="AA20" s="599" t="s">
        <v>197</v>
      </c>
      <c r="AB20" s="599">
        <v>120</v>
      </c>
      <c r="AC20" s="599">
        <v>90</v>
      </c>
      <c r="AD20" s="599">
        <v>65</v>
      </c>
      <c r="AE20" s="599">
        <v>55</v>
      </c>
      <c r="AF20" s="599">
        <v>50</v>
      </c>
      <c r="AG20" s="599">
        <v>45</v>
      </c>
      <c r="AH20" s="599">
        <v>40</v>
      </c>
      <c r="AI20" s="599">
        <v>35</v>
      </c>
      <c r="AJ20" s="599">
        <v>25</v>
      </c>
      <c r="AK20" s="599">
        <v>20</v>
      </c>
    </row>
    <row r="21" spans="1:37" x14ac:dyDescent="0.25">
      <c r="A21" s="521"/>
      <c r="B21" s="521"/>
      <c r="C21" s="521"/>
      <c r="D21" s="521"/>
      <c r="E21" s="521"/>
      <c r="F21" s="521"/>
      <c r="G21" s="521"/>
      <c r="H21" s="521"/>
      <c r="I21" s="521"/>
      <c r="J21" s="521"/>
      <c r="K21" s="521"/>
      <c r="L21" s="521"/>
      <c r="M21" s="521"/>
      <c r="Y21" s="599"/>
      <c r="Z21" s="599"/>
      <c r="AA21" s="599" t="s">
        <v>198</v>
      </c>
      <c r="AB21" s="599">
        <v>90</v>
      </c>
      <c r="AC21" s="599">
        <v>60</v>
      </c>
      <c r="AD21" s="599">
        <v>45</v>
      </c>
      <c r="AE21" s="599">
        <v>34</v>
      </c>
      <c r="AF21" s="599">
        <v>27</v>
      </c>
      <c r="AG21" s="599">
        <v>22</v>
      </c>
      <c r="AH21" s="599">
        <v>18</v>
      </c>
      <c r="AI21" s="599">
        <v>15</v>
      </c>
      <c r="AJ21" s="599">
        <v>12</v>
      </c>
      <c r="AK21" s="599">
        <v>9</v>
      </c>
    </row>
    <row r="22" spans="1:37" ht="18.75" customHeight="1" x14ac:dyDescent="0.25">
      <c r="A22" s="521"/>
      <c r="B22" s="768"/>
      <c r="C22" s="768"/>
      <c r="D22" s="766" t="str">
        <f>E7</f>
        <v>Debreczeni</v>
      </c>
      <c r="E22" s="766"/>
      <c r="F22" s="766" t="str">
        <f>E9</f>
        <v>Magyar</v>
      </c>
      <c r="G22" s="766"/>
      <c r="H22" s="766" t="str">
        <f>E11</f>
        <v>Kölüs</v>
      </c>
      <c r="I22" s="766"/>
      <c r="J22" s="521"/>
      <c r="K22" s="521"/>
      <c r="L22" s="521"/>
      <c r="M22" s="584" t="s">
        <v>168</v>
      </c>
      <c r="Y22" s="599"/>
      <c r="Z22" s="599"/>
      <c r="AA22" s="599" t="s">
        <v>199</v>
      </c>
      <c r="AB22" s="599">
        <v>60</v>
      </c>
      <c r="AC22" s="599">
        <v>40</v>
      </c>
      <c r="AD22" s="599">
        <v>30</v>
      </c>
      <c r="AE22" s="599">
        <v>20</v>
      </c>
      <c r="AF22" s="599">
        <v>18</v>
      </c>
      <c r="AG22" s="599">
        <v>15</v>
      </c>
      <c r="AH22" s="599">
        <v>12</v>
      </c>
      <c r="AI22" s="599">
        <v>10</v>
      </c>
      <c r="AJ22" s="599">
        <v>8</v>
      </c>
      <c r="AK22" s="599">
        <v>6</v>
      </c>
    </row>
    <row r="23" spans="1:37" ht="18.75" customHeight="1" x14ac:dyDescent="0.25">
      <c r="A23" s="582" t="s">
        <v>164</v>
      </c>
      <c r="B23" s="764" t="str">
        <f>E7</f>
        <v>Debreczeni</v>
      </c>
      <c r="C23" s="764"/>
      <c r="D23" s="767"/>
      <c r="E23" s="767"/>
      <c r="F23" s="765"/>
      <c r="G23" s="765"/>
      <c r="H23" s="765"/>
      <c r="I23" s="765"/>
      <c r="J23" s="521"/>
      <c r="K23" s="521"/>
      <c r="L23" s="521"/>
      <c r="M23" s="585"/>
      <c r="Y23" s="599"/>
      <c r="Z23" s="599"/>
      <c r="AA23" s="599" t="s">
        <v>200</v>
      </c>
      <c r="AB23" s="599">
        <v>40</v>
      </c>
      <c r="AC23" s="599">
        <v>25</v>
      </c>
      <c r="AD23" s="599">
        <v>18</v>
      </c>
      <c r="AE23" s="599">
        <v>13</v>
      </c>
      <c r="AF23" s="599">
        <v>8</v>
      </c>
      <c r="AG23" s="599">
        <v>7</v>
      </c>
      <c r="AH23" s="599">
        <v>6</v>
      </c>
      <c r="AI23" s="599">
        <v>5</v>
      </c>
      <c r="AJ23" s="599">
        <v>4</v>
      </c>
      <c r="AK23" s="599">
        <v>3</v>
      </c>
    </row>
    <row r="24" spans="1:37" ht="18.75" customHeight="1" x14ac:dyDescent="0.25">
      <c r="A24" s="582" t="s">
        <v>165</v>
      </c>
      <c r="B24" s="764" t="str">
        <f>E9</f>
        <v>Magyar</v>
      </c>
      <c r="C24" s="764"/>
      <c r="D24" s="765"/>
      <c r="E24" s="765"/>
      <c r="F24" s="767"/>
      <c r="G24" s="767"/>
      <c r="H24" s="765"/>
      <c r="I24" s="765"/>
      <c r="J24" s="521"/>
      <c r="K24" s="521"/>
      <c r="L24" s="521"/>
      <c r="M24" s="585"/>
      <c r="Y24" s="599"/>
      <c r="Z24" s="599"/>
      <c r="AA24" s="599" t="s">
        <v>201</v>
      </c>
      <c r="AB24" s="599">
        <v>25</v>
      </c>
      <c r="AC24" s="599">
        <v>15</v>
      </c>
      <c r="AD24" s="599">
        <v>13</v>
      </c>
      <c r="AE24" s="599">
        <v>7</v>
      </c>
      <c r="AF24" s="599">
        <v>6</v>
      </c>
      <c r="AG24" s="599">
        <v>5</v>
      </c>
      <c r="AH24" s="599">
        <v>4</v>
      </c>
      <c r="AI24" s="599">
        <v>3</v>
      </c>
      <c r="AJ24" s="599">
        <v>2</v>
      </c>
      <c r="AK24" s="599">
        <v>1</v>
      </c>
    </row>
    <row r="25" spans="1:37" ht="18.75" customHeight="1" x14ac:dyDescent="0.25">
      <c r="A25" s="582" t="s">
        <v>166</v>
      </c>
      <c r="B25" s="764" t="str">
        <f>E11</f>
        <v>Kölüs</v>
      </c>
      <c r="C25" s="764"/>
      <c r="D25" s="765"/>
      <c r="E25" s="765"/>
      <c r="F25" s="765"/>
      <c r="G25" s="765"/>
      <c r="H25" s="767"/>
      <c r="I25" s="767"/>
      <c r="J25" s="521"/>
      <c r="K25" s="521"/>
      <c r="L25" s="521"/>
      <c r="M25" s="585"/>
      <c r="Y25" s="599"/>
      <c r="Z25" s="599"/>
      <c r="AA25" s="599" t="s">
        <v>206</v>
      </c>
      <c r="AB25" s="599">
        <v>15</v>
      </c>
      <c r="AC25" s="599">
        <v>10</v>
      </c>
      <c r="AD25" s="599">
        <v>8</v>
      </c>
      <c r="AE25" s="599">
        <v>4</v>
      </c>
      <c r="AF25" s="599">
        <v>3</v>
      </c>
      <c r="AG25" s="599">
        <v>2</v>
      </c>
      <c r="AH25" s="599">
        <v>1</v>
      </c>
      <c r="AI25" s="599">
        <v>0</v>
      </c>
      <c r="AJ25" s="599">
        <v>0</v>
      </c>
      <c r="AK25" s="599">
        <v>0</v>
      </c>
    </row>
    <row r="26" spans="1:37" x14ac:dyDescent="0.25">
      <c r="A26" s="521"/>
      <c r="B26" s="521"/>
      <c r="C26" s="521"/>
      <c r="D26" s="521"/>
      <c r="E26" s="521"/>
      <c r="F26" s="521"/>
      <c r="G26" s="521"/>
      <c r="H26" s="521"/>
      <c r="I26" s="521"/>
      <c r="J26" s="521"/>
      <c r="K26" s="521"/>
      <c r="L26" s="521"/>
      <c r="M26" s="586"/>
      <c r="Y26" s="599"/>
      <c r="Z26" s="599"/>
      <c r="AA26" s="599" t="s">
        <v>202</v>
      </c>
      <c r="AB26" s="599">
        <v>10</v>
      </c>
      <c r="AC26" s="599">
        <v>6</v>
      </c>
      <c r="AD26" s="599">
        <v>4</v>
      </c>
      <c r="AE26" s="599">
        <v>2</v>
      </c>
      <c r="AF26" s="599">
        <v>1</v>
      </c>
      <c r="AG26" s="599">
        <v>0</v>
      </c>
      <c r="AH26" s="599">
        <v>0</v>
      </c>
      <c r="AI26" s="599">
        <v>0</v>
      </c>
      <c r="AJ26" s="599">
        <v>0</v>
      </c>
      <c r="AK26" s="599">
        <v>0</v>
      </c>
    </row>
    <row r="27" spans="1:37" ht="18.75" customHeight="1" x14ac:dyDescent="0.25">
      <c r="A27" s="521"/>
      <c r="B27" s="768"/>
      <c r="C27" s="768"/>
      <c r="D27" s="766" t="str">
        <f>E13</f>
        <v>Kaczkó</v>
      </c>
      <c r="E27" s="766"/>
      <c r="F27" s="766" t="str">
        <f>E15</f>
        <v>Saoud</v>
      </c>
      <c r="G27" s="766"/>
      <c r="H27" s="766" t="str">
        <f>E17</f>
        <v>Debreczeni</v>
      </c>
      <c r="I27" s="766"/>
      <c r="J27" s="766" t="str">
        <f>E19</f>
        <v>Pocsay</v>
      </c>
      <c r="K27" s="766"/>
      <c r="L27" s="521"/>
      <c r="M27" s="586"/>
      <c r="Y27" s="599"/>
      <c r="Z27" s="599"/>
      <c r="AA27" s="599" t="s">
        <v>203</v>
      </c>
      <c r="AB27" s="599">
        <v>3</v>
      </c>
      <c r="AC27" s="599">
        <v>2</v>
      </c>
      <c r="AD27" s="599">
        <v>1</v>
      </c>
      <c r="AE27" s="599">
        <v>0</v>
      </c>
      <c r="AF27" s="599">
        <v>0</v>
      </c>
      <c r="AG27" s="599">
        <v>0</v>
      </c>
      <c r="AH27" s="599">
        <v>0</v>
      </c>
      <c r="AI27" s="599">
        <v>0</v>
      </c>
      <c r="AJ27" s="599">
        <v>0</v>
      </c>
      <c r="AK27" s="599">
        <v>0</v>
      </c>
    </row>
    <row r="28" spans="1:37" ht="18.75" customHeight="1" x14ac:dyDescent="0.25">
      <c r="A28" s="582" t="s">
        <v>171</v>
      </c>
      <c r="B28" s="764" t="str">
        <f>E13</f>
        <v>Kaczkó</v>
      </c>
      <c r="C28" s="764"/>
      <c r="D28" s="767"/>
      <c r="E28" s="767"/>
      <c r="F28" s="765"/>
      <c r="G28" s="765"/>
      <c r="H28" s="765"/>
      <c r="I28" s="765"/>
      <c r="J28" s="766"/>
      <c r="K28" s="766"/>
      <c r="L28" s="521"/>
      <c r="M28" s="585"/>
    </row>
    <row r="29" spans="1:37" ht="18.75" customHeight="1" x14ac:dyDescent="0.25">
      <c r="A29" s="582" t="s">
        <v>172</v>
      </c>
      <c r="B29" s="764" t="str">
        <f>E15</f>
        <v>Saoud</v>
      </c>
      <c r="C29" s="764"/>
      <c r="D29" s="765"/>
      <c r="E29" s="765"/>
      <c r="F29" s="767"/>
      <c r="G29" s="767"/>
      <c r="H29" s="765"/>
      <c r="I29" s="765"/>
      <c r="J29" s="765"/>
      <c r="K29" s="765"/>
      <c r="L29" s="521"/>
      <c r="M29" s="585"/>
    </row>
    <row r="30" spans="1:37" ht="18.75" customHeight="1" x14ac:dyDescent="0.25">
      <c r="A30" s="582" t="s">
        <v>173</v>
      </c>
      <c r="B30" s="764" t="str">
        <f>E17</f>
        <v>Debreczeni</v>
      </c>
      <c r="C30" s="764"/>
      <c r="D30" s="765"/>
      <c r="E30" s="765"/>
      <c r="F30" s="765"/>
      <c r="G30" s="765"/>
      <c r="H30" s="767"/>
      <c r="I30" s="767"/>
      <c r="J30" s="765"/>
      <c r="K30" s="765"/>
      <c r="L30" s="521"/>
      <c r="M30" s="585"/>
    </row>
    <row r="31" spans="1:37" ht="18.75" customHeight="1" x14ac:dyDescent="0.25">
      <c r="A31" s="582" t="s">
        <v>177</v>
      </c>
      <c r="B31" s="764" t="str">
        <f>E19</f>
        <v>Pocsay</v>
      </c>
      <c r="C31" s="764"/>
      <c r="D31" s="765"/>
      <c r="E31" s="765"/>
      <c r="F31" s="765"/>
      <c r="G31" s="765"/>
      <c r="H31" s="766"/>
      <c r="I31" s="766"/>
      <c r="J31" s="767"/>
      <c r="K31" s="767"/>
      <c r="L31" s="521"/>
      <c r="M31" s="585"/>
    </row>
    <row r="32" spans="1:37" ht="18.75" customHeight="1" x14ac:dyDescent="0.25">
      <c r="A32" s="287"/>
      <c r="B32" s="587"/>
      <c r="C32" s="587"/>
      <c r="D32" s="287"/>
      <c r="E32" s="287"/>
      <c r="F32" s="287"/>
      <c r="G32" s="287"/>
      <c r="H32" s="287"/>
      <c r="I32" s="287"/>
      <c r="J32" s="521"/>
      <c r="K32" s="521"/>
      <c r="L32" s="521"/>
      <c r="M32" s="588"/>
    </row>
    <row r="33" spans="1:18" x14ac:dyDescent="0.25">
      <c r="A33" s="521"/>
      <c r="B33" s="521"/>
      <c r="C33" s="521"/>
      <c r="D33" s="521"/>
      <c r="E33" s="521"/>
      <c r="F33" s="521"/>
      <c r="G33" s="521"/>
      <c r="H33" s="521"/>
      <c r="I33" s="521"/>
      <c r="J33" s="521"/>
      <c r="K33" s="521"/>
      <c r="L33" s="521"/>
      <c r="M33" s="521"/>
    </row>
    <row r="34" spans="1:18" x14ac:dyDescent="0.25">
      <c r="A34" s="521" t="s">
        <v>129</v>
      </c>
      <c r="B34" s="521"/>
      <c r="C34" s="761" t="str">
        <f>IF(M23=1,B23,IF(M24=1,B24,IF(M25=1,B25,"")))</f>
        <v/>
      </c>
      <c r="D34" s="761"/>
      <c r="E34" s="552" t="s">
        <v>175</v>
      </c>
      <c r="F34" s="761" t="str">
        <f>IF(M28=1,B28,IF(M29=1,B29,IF(M30=1,B30,IF(M31=1,B31,""))))</f>
        <v/>
      </c>
      <c r="G34" s="761"/>
      <c r="H34" s="521"/>
      <c r="I34" s="499"/>
      <c r="J34" s="521"/>
      <c r="K34" s="521"/>
      <c r="L34" s="521"/>
      <c r="M34" s="521"/>
    </row>
    <row r="35" spans="1:18" x14ac:dyDescent="0.25">
      <c r="A35" s="521"/>
      <c r="B35" s="521"/>
      <c r="C35" s="521"/>
      <c r="D35" s="521"/>
      <c r="E35" s="521"/>
      <c r="F35" s="552"/>
      <c r="G35" s="552"/>
      <c r="H35" s="521"/>
      <c r="I35" s="521"/>
      <c r="J35" s="521"/>
      <c r="K35" s="521"/>
      <c r="L35" s="521"/>
      <c r="M35" s="521"/>
    </row>
    <row r="36" spans="1:18" x14ac:dyDescent="0.25">
      <c r="A36" s="521" t="s">
        <v>174</v>
      </c>
      <c r="B36" s="521"/>
      <c r="C36" s="761" t="str">
        <f>IF(M23=2,B23,IF(M24=2,B24,IF(M25=2,B25,"")))</f>
        <v/>
      </c>
      <c r="D36" s="761"/>
      <c r="E36" s="552" t="s">
        <v>175</v>
      </c>
      <c r="F36" s="761" t="str">
        <f>IF(M28=2,B28,IF(M29=2,B29,IF(M30=2,B30,IF(M31=2,B31,""))))</f>
        <v/>
      </c>
      <c r="G36" s="761"/>
      <c r="H36" s="521"/>
      <c r="I36" s="499"/>
      <c r="J36" s="521"/>
      <c r="K36" s="521"/>
      <c r="L36" s="521"/>
      <c r="M36" s="521"/>
    </row>
    <row r="37" spans="1:18" x14ac:dyDescent="0.25">
      <c r="A37" s="521"/>
      <c r="B37" s="521"/>
      <c r="C37" s="552"/>
      <c r="D37" s="552"/>
      <c r="E37" s="552"/>
      <c r="F37" s="552"/>
      <c r="G37" s="552"/>
      <c r="H37" s="521"/>
      <c r="I37" s="521"/>
      <c r="J37" s="521"/>
      <c r="K37" s="521"/>
      <c r="L37" s="521"/>
      <c r="M37" s="521"/>
    </row>
    <row r="38" spans="1:18" x14ac:dyDescent="0.25">
      <c r="A38" s="521" t="s">
        <v>176</v>
      </c>
      <c r="B38" s="521"/>
      <c r="C38" s="761" t="str">
        <f>IF(M23=3,B23,IF(M24=3,B24,IF(M25=3,B25,"")))</f>
        <v/>
      </c>
      <c r="D38" s="761"/>
      <c r="E38" s="552" t="s">
        <v>175</v>
      </c>
      <c r="F38" s="761" t="str">
        <f>IF(M28=3,B28,IF(M29=3,B29,IF(M30=3,B30,IF(M31=3,B31,""))))</f>
        <v/>
      </c>
      <c r="G38" s="761"/>
      <c r="H38" s="521"/>
      <c r="I38" s="499"/>
      <c r="J38" s="521"/>
      <c r="K38" s="521"/>
      <c r="L38" s="521"/>
      <c r="M38" s="521"/>
    </row>
    <row r="39" spans="1:18" x14ac:dyDescent="0.25">
      <c r="A39" s="521"/>
      <c r="B39" s="521"/>
      <c r="C39" s="521"/>
      <c r="D39" s="521"/>
      <c r="E39" s="521"/>
      <c r="F39" s="521"/>
      <c r="G39" s="521"/>
      <c r="H39" s="521"/>
      <c r="I39" s="521"/>
      <c r="J39" s="521"/>
      <c r="K39" s="521"/>
      <c r="L39" s="521"/>
      <c r="M39" s="521"/>
    </row>
    <row r="40" spans="1:18" x14ac:dyDescent="0.25">
      <c r="A40" s="521"/>
      <c r="B40" s="521"/>
      <c r="C40" s="521"/>
      <c r="D40" s="521"/>
      <c r="E40" s="521"/>
      <c r="F40" s="521"/>
      <c r="G40" s="521"/>
      <c r="H40" s="521"/>
      <c r="I40" s="521"/>
      <c r="J40" s="521"/>
      <c r="K40" s="521"/>
      <c r="L40" s="499"/>
      <c r="M40" s="521"/>
    </row>
    <row r="41" spans="1:18" x14ac:dyDescent="0.25">
      <c r="A41" s="205" t="s">
        <v>105</v>
      </c>
      <c r="B41" s="206"/>
      <c r="C41" s="419"/>
      <c r="D41" s="558" t="s">
        <v>6</v>
      </c>
      <c r="E41" s="559" t="s">
        <v>107</v>
      </c>
      <c r="F41" s="573"/>
      <c r="G41" s="558" t="s">
        <v>6</v>
      </c>
      <c r="H41" s="559" t="s">
        <v>125</v>
      </c>
      <c r="I41" s="359"/>
      <c r="J41" s="559" t="s">
        <v>126</v>
      </c>
      <c r="K41" s="358" t="s">
        <v>127</v>
      </c>
      <c r="L41" s="37"/>
      <c r="M41" s="573"/>
      <c r="P41" s="554"/>
      <c r="Q41" s="554"/>
      <c r="R41" s="555"/>
    </row>
    <row r="42" spans="1:18" x14ac:dyDescent="0.25">
      <c r="A42" s="532" t="s">
        <v>106</v>
      </c>
      <c r="B42" s="533"/>
      <c r="C42" s="535"/>
      <c r="D42" s="560">
        <v>1</v>
      </c>
      <c r="E42" s="762" t="e">
        <f>IF(D42&gt;$R$44,,UPPER(VLOOKUP(D42,#REF!,2)))</f>
        <v>#REF!</v>
      </c>
      <c r="F42" s="762"/>
      <c r="G42" s="567" t="s">
        <v>7</v>
      </c>
      <c r="H42" s="533"/>
      <c r="I42" s="561"/>
      <c r="J42" s="568"/>
      <c r="K42" s="527" t="s">
        <v>111</v>
      </c>
      <c r="L42" s="574"/>
      <c r="M42" s="562"/>
      <c r="P42" s="556"/>
      <c r="Q42" s="556"/>
      <c r="R42" s="223"/>
    </row>
    <row r="43" spans="1:18" x14ac:dyDescent="0.25">
      <c r="A43" s="536" t="s">
        <v>124</v>
      </c>
      <c r="B43" s="330"/>
      <c r="C43" s="538"/>
      <c r="D43" s="563">
        <v>2</v>
      </c>
      <c r="E43" s="763" t="e">
        <f>IF(D43&gt;$R$44,,UPPER(VLOOKUP(D43,#REF!,2)))</f>
        <v>#REF!</v>
      </c>
      <c r="F43" s="763"/>
      <c r="G43" s="569" t="s">
        <v>8</v>
      </c>
      <c r="H43" s="89"/>
      <c r="I43" s="525"/>
      <c r="J43" s="90"/>
      <c r="K43" s="571"/>
      <c r="L43" s="499"/>
      <c r="M43" s="566"/>
      <c r="P43" s="223"/>
      <c r="Q43" s="217"/>
      <c r="R43" s="223"/>
    </row>
    <row r="44" spans="1:18" x14ac:dyDescent="0.25">
      <c r="A44" s="374"/>
      <c r="B44" s="375"/>
      <c r="C44" s="376"/>
      <c r="D44" s="563"/>
      <c r="E44" s="91"/>
      <c r="F44" s="521"/>
      <c r="G44" s="569" t="s">
        <v>9</v>
      </c>
      <c r="H44" s="89"/>
      <c r="I44" s="525"/>
      <c r="J44" s="90"/>
      <c r="K44" s="527" t="s">
        <v>112</v>
      </c>
      <c r="L44" s="574"/>
      <c r="M44" s="562"/>
      <c r="P44" s="556"/>
      <c r="Q44" s="556"/>
      <c r="R44" s="557" t="e">
        <f>MIN(4,#REF!)</f>
        <v>#REF!</v>
      </c>
    </row>
    <row r="45" spans="1:18" x14ac:dyDescent="0.25">
      <c r="A45" s="234"/>
      <c r="B45" s="146"/>
      <c r="C45" s="235"/>
      <c r="D45" s="563"/>
      <c r="E45" s="91"/>
      <c r="F45" s="521"/>
      <c r="G45" s="569" t="s">
        <v>10</v>
      </c>
      <c r="H45" s="89"/>
      <c r="I45" s="525"/>
      <c r="J45" s="90"/>
      <c r="K45" s="572"/>
      <c r="L45" s="521"/>
      <c r="M45" s="564"/>
      <c r="P45" s="223"/>
      <c r="Q45" s="217"/>
      <c r="R45" s="223"/>
    </row>
    <row r="46" spans="1:18" x14ac:dyDescent="0.25">
      <c r="A46" s="361"/>
      <c r="B46" s="377"/>
      <c r="C46" s="418"/>
      <c r="D46" s="563"/>
      <c r="E46" s="91"/>
      <c r="F46" s="521"/>
      <c r="G46" s="569" t="s">
        <v>11</v>
      </c>
      <c r="H46" s="89"/>
      <c r="I46" s="525"/>
      <c r="J46" s="90"/>
      <c r="K46" s="536"/>
      <c r="L46" s="499"/>
      <c r="M46" s="566"/>
      <c r="P46" s="223"/>
      <c r="Q46" s="217"/>
      <c r="R46" s="223"/>
    </row>
    <row r="47" spans="1:18" x14ac:dyDescent="0.25">
      <c r="A47" s="362"/>
      <c r="B47" s="24"/>
      <c r="C47" s="235"/>
      <c r="D47" s="563"/>
      <c r="E47" s="91"/>
      <c r="F47" s="521"/>
      <c r="G47" s="569" t="s">
        <v>12</v>
      </c>
      <c r="H47" s="89"/>
      <c r="I47" s="525"/>
      <c r="J47" s="90"/>
      <c r="K47" s="527" t="s">
        <v>92</v>
      </c>
      <c r="L47" s="574"/>
      <c r="M47" s="562"/>
      <c r="P47" s="556"/>
      <c r="Q47" s="556"/>
      <c r="R47" s="223"/>
    </row>
    <row r="48" spans="1:18" x14ac:dyDescent="0.25">
      <c r="A48" s="362"/>
      <c r="B48" s="24"/>
      <c r="C48" s="372"/>
      <c r="D48" s="563"/>
      <c r="E48" s="91"/>
      <c r="F48" s="521"/>
      <c r="G48" s="569" t="s">
        <v>13</v>
      </c>
      <c r="H48" s="89"/>
      <c r="I48" s="525"/>
      <c r="J48" s="90"/>
      <c r="K48" s="572"/>
      <c r="L48" s="521"/>
      <c r="M48" s="564"/>
      <c r="P48" s="223"/>
      <c r="Q48" s="217"/>
      <c r="R48" s="223"/>
    </row>
    <row r="49" spans="1:18" x14ac:dyDescent="0.25">
      <c r="A49" s="363"/>
      <c r="B49" s="360"/>
      <c r="C49" s="373"/>
      <c r="D49" s="565"/>
      <c r="E49" s="237"/>
      <c r="F49" s="499"/>
      <c r="G49" s="570" t="s">
        <v>14</v>
      </c>
      <c r="H49" s="330"/>
      <c r="I49" s="529"/>
      <c r="J49" s="239"/>
      <c r="K49" s="536" t="str">
        <f>L4</f>
        <v>Kovács Zoltán</v>
      </c>
      <c r="L49" s="499"/>
      <c r="M49" s="566"/>
      <c r="P49" s="223"/>
      <c r="Q49" s="217"/>
      <c r="R49" s="557"/>
    </row>
  </sheetData>
  <mergeCells count="51">
    <mergeCell ref="H22:I22"/>
    <mergeCell ref="A1:F1"/>
    <mergeCell ref="A4:C4"/>
    <mergeCell ref="B22:C22"/>
    <mergeCell ref="D22:E22"/>
    <mergeCell ref="F22:G22"/>
    <mergeCell ref="B23:C23"/>
    <mergeCell ref="D23:E23"/>
    <mergeCell ref="F23:G23"/>
    <mergeCell ref="H23:I23"/>
    <mergeCell ref="B24:C24"/>
    <mergeCell ref="D24:E24"/>
    <mergeCell ref="F24:G24"/>
    <mergeCell ref="H24:I24"/>
    <mergeCell ref="B25:C25"/>
    <mergeCell ref="D25:E25"/>
    <mergeCell ref="F25:G25"/>
    <mergeCell ref="H25:I25"/>
    <mergeCell ref="B27:C27"/>
    <mergeCell ref="D27:E27"/>
    <mergeCell ref="F27:G27"/>
    <mergeCell ref="H27:I27"/>
    <mergeCell ref="J27:K27"/>
    <mergeCell ref="B28:C28"/>
    <mergeCell ref="D28:E28"/>
    <mergeCell ref="F28:G28"/>
    <mergeCell ref="H28:I28"/>
    <mergeCell ref="J28:K28"/>
    <mergeCell ref="J31:K31"/>
    <mergeCell ref="C34:D34"/>
    <mergeCell ref="F34:G34"/>
    <mergeCell ref="B29:C29"/>
    <mergeCell ref="D29:E29"/>
    <mergeCell ref="F29:G29"/>
    <mergeCell ref="H29:I29"/>
    <mergeCell ref="J29:K29"/>
    <mergeCell ref="B30:C30"/>
    <mergeCell ref="D30:E30"/>
    <mergeCell ref="F30:G30"/>
    <mergeCell ref="H30:I30"/>
    <mergeCell ref="J30:K30"/>
    <mergeCell ref="E43:F43"/>
    <mergeCell ref="B31:C31"/>
    <mergeCell ref="D31:E31"/>
    <mergeCell ref="F31:G31"/>
    <mergeCell ref="H31:I31"/>
    <mergeCell ref="C36:D36"/>
    <mergeCell ref="F36:G36"/>
    <mergeCell ref="C38:D38"/>
    <mergeCell ref="F38:G38"/>
    <mergeCell ref="E42:F42"/>
  </mergeCells>
  <conditionalFormatting sqref="E7 E9 E11 E13 E15 E17 E19">
    <cfRule type="cellIs" dxfId="584" priority="1" stopIfTrue="1" operator="equal">
      <formula>"Bye"</formula>
    </cfRule>
  </conditionalFormatting>
  <conditionalFormatting sqref="R44 R49">
    <cfRule type="expression" dxfId="583"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A9063-2D0B-4220-85AF-AD44CCE521B7}">
  <sheetPr codeName="Sheet19">
    <tabColor indexed="42"/>
  </sheetPr>
  <dimension ref="A1:Q156"/>
  <sheetViews>
    <sheetView showGridLines="0" showZeros="0" workbookViewId="0">
      <pane ySplit="6" topLeftCell="A7" activePane="bottomLeft" state="frozen"/>
      <selection activeCell="F2" sqref="F2"/>
      <selection pane="bottomLeft" activeCell="S9" sqref="S9"/>
    </sheetView>
  </sheetViews>
  <sheetFormatPr defaultRowHeight="13.2" x14ac:dyDescent="0.25"/>
  <cols>
    <col min="1" max="1" width="3.88671875" customWidth="1"/>
    <col min="2" max="2" width="14.33203125" customWidth="1"/>
    <col min="3" max="3" width="12" customWidth="1"/>
    <col min="4" max="4" width="11.109375" style="44" customWidth="1"/>
    <col min="5" max="5" width="9.33203125" style="656" customWidth="1"/>
    <col min="6" max="6" width="6.109375" style="100" hidden="1" customWidth="1"/>
    <col min="7" max="7" width="33.88671875" style="100" customWidth="1"/>
    <col min="8" max="8" width="7.6640625" style="44" customWidth="1"/>
    <col min="9" max="13" width="7.44140625" style="44" hidden="1" customWidth="1"/>
    <col min="14" max="15" width="7.44140625" style="44" customWidth="1"/>
    <col min="16" max="16" width="7.44140625" style="44" hidden="1" customWidth="1"/>
    <col min="17" max="17" width="7.44140625" style="44" customWidth="1"/>
  </cols>
  <sheetData>
    <row r="1" spans="1:17" ht="24.6" x14ac:dyDescent="0.4">
      <c r="A1" s="387" t="str">
        <f>Altalanos!$A$6</f>
        <v>Diákolimpiai Döntő</v>
      </c>
      <c r="B1" s="92"/>
      <c r="C1" s="92"/>
      <c r="D1" s="379"/>
      <c r="E1" s="408" t="s">
        <v>123</v>
      </c>
      <c r="F1" s="118"/>
      <c r="G1" s="399"/>
      <c r="H1" s="93"/>
      <c r="I1" s="93"/>
      <c r="J1" s="400"/>
      <c r="K1" s="400"/>
      <c r="L1" s="400"/>
      <c r="M1" s="400"/>
      <c r="N1" s="400"/>
      <c r="O1" s="400"/>
      <c r="P1" s="400"/>
      <c r="Q1" s="401"/>
    </row>
    <row r="2" spans="1:17" ht="13.8" thickBot="1" x14ac:dyDescent="0.3">
      <c r="B2" s="95" t="s">
        <v>122</v>
      </c>
      <c r="C2" s="431">
        <f>Altalanos!$E$8</f>
        <v>0</v>
      </c>
      <c r="D2" s="118"/>
      <c r="E2" s="408" t="s">
        <v>94</v>
      </c>
      <c r="F2" s="101"/>
      <c r="G2" s="101"/>
      <c r="H2" s="633"/>
      <c r="I2" s="633"/>
      <c r="J2" s="93"/>
      <c r="K2" s="93"/>
      <c r="L2" s="93"/>
      <c r="M2" s="93"/>
      <c r="N2" s="109"/>
      <c r="O2" s="85"/>
      <c r="P2" s="85"/>
      <c r="Q2" s="109"/>
    </row>
    <row r="3" spans="1:17" s="2" customFormat="1" ht="13.8" thickBot="1" x14ac:dyDescent="0.3">
      <c r="A3" s="620" t="s">
        <v>121</v>
      </c>
      <c r="B3" s="631"/>
      <c r="C3" s="631"/>
      <c r="D3" s="631"/>
      <c r="E3" s="631"/>
      <c r="F3" s="631"/>
      <c r="G3" s="631"/>
      <c r="H3" s="631"/>
      <c r="I3" s="632"/>
      <c r="J3" s="110"/>
      <c r="K3" s="120"/>
      <c r="L3" s="120"/>
      <c r="M3" s="120"/>
      <c r="N3" s="448" t="s">
        <v>92</v>
      </c>
      <c r="O3" s="111"/>
      <c r="P3" s="121"/>
      <c r="Q3" s="409"/>
    </row>
    <row r="4" spans="1:17" s="2" customFormat="1" x14ac:dyDescent="0.25">
      <c r="A4" s="54" t="s">
        <v>82</v>
      </c>
      <c r="B4" s="54"/>
      <c r="C4" s="52" t="s">
        <v>79</v>
      </c>
      <c r="D4" s="54" t="s">
        <v>87</v>
      </c>
      <c r="E4" s="87"/>
      <c r="G4" s="122"/>
      <c r="H4" s="666" t="s">
        <v>88</v>
      </c>
      <c r="I4" s="641"/>
      <c r="J4" s="123"/>
      <c r="K4" s="124"/>
      <c r="L4" s="124"/>
      <c r="M4" s="124"/>
      <c r="N4" s="123"/>
      <c r="O4" s="410"/>
      <c r="P4" s="410"/>
      <c r="Q4" s="125"/>
    </row>
    <row r="5" spans="1:17" s="2" customFormat="1" ht="13.8" thickBot="1" x14ac:dyDescent="0.3">
      <c r="A5" s="402" t="str">
        <f>Altalanos!$A$10</f>
        <v xml:space="preserve">2026. május 7. </v>
      </c>
      <c r="B5" s="402"/>
      <c r="C5" s="96" t="str">
        <f>Altalanos!$C$10</f>
        <v>Gyula</v>
      </c>
      <c r="D5" s="97" t="str">
        <f>Altalanos!$D$10</f>
        <v xml:space="preserve">  </v>
      </c>
      <c r="E5" s="97"/>
      <c r="F5" s="97"/>
      <c r="G5" s="97"/>
      <c r="H5" s="435" t="str">
        <f>Altalanos!$E$10</f>
        <v>Kovács Zoltán</v>
      </c>
      <c r="I5" s="667"/>
      <c r="J5" s="126"/>
      <c r="K5" s="88"/>
      <c r="L5" s="88"/>
      <c r="M5" s="88"/>
      <c r="N5" s="126"/>
      <c r="O5" s="97"/>
      <c r="P5" s="97"/>
      <c r="Q5" s="682"/>
    </row>
    <row r="6" spans="1:17" ht="30" customHeight="1" thickBot="1" x14ac:dyDescent="0.3">
      <c r="A6" s="386" t="s">
        <v>95</v>
      </c>
      <c r="B6" s="113" t="s">
        <v>85</v>
      </c>
      <c r="C6" s="113" t="s">
        <v>86</v>
      </c>
      <c r="D6" s="113" t="s">
        <v>90</v>
      </c>
      <c r="E6" s="114" t="s">
        <v>91</v>
      </c>
      <c r="F6" s="114" t="s">
        <v>96</v>
      </c>
      <c r="G6" s="114" t="s">
        <v>213</v>
      </c>
      <c r="H6" s="634" t="s">
        <v>97</v>
      </c>
      <c r="I6" s="635"/>
      <c r="J6" s="394" t="s">
        <v>74</v>
      </c>
      <c r="K6" s="115" t="s">
        <v>72</v>
      </c>
      <c r="L6" s="396" t="s">
        <v>1</v>
      </c>
      <c r="M6" s="290" t="s">
        <v>73</v>
      </c>
      <c r="N6" s="425" t="s">
        <v>117</v>
      </c>
      <c r="O6" s="406" t="s">
        <v>99</v>
      </c>
      <c r="P6" s="407" t="s">
        <v>2</v>
      </c>
      <c r="Q6" s="114" t="s">
        <v>100</v>
      </c>
    </row>
    <row r="7" spans="1:17" s="11" customFormat="1" ht="18.899999999999999" customHeight="1" x14ac:dyDescent="0.25">
      <c r="A7" s="398">
        <v>1</v>
      </c>
      <c r="B7" s="103"/>
      <c r="C7" s="103"/>
      <c r="D7" s="104"/>
      <c r="E7" s="411"/>
      <c r="F7" s="623"/>
      <c r="G7" s="624"/>
      <c r="H7" s="104"/>
      <c r="I7" s="104"/>
      <c r="J7" s="395"/>
      <c r="K7" s="393"/>
      <c r="L7" s="397"/>
      <c r="M7" s="393"/>
      <c r="N7" s="382"/>
      <c r="O7" s="104"/>
      <c r="P7" s="129"/>
      <c r="Q7" s="105"/>
    </row>
    <row r="8" spans="1:17" s="11" customFormat="1" ht="18.899999999999999" customHeight="1" x14ac:dyDescent="0.25">
      <c r="A8" s="398">
        <v>2</v>
      </c>
      <c r="B8" s="103"/>
      <c r="C8" s="103"/>
      <c r="D8" s="104"/>
      <c r="E8" s="411"/>
      <c r="F8" s="625"/>
      <c r="G8" s="433"/>
      <c r="H8" s="104"/>
      <c r="I8" s="104"/>
      <c r="J8" s="395"/>
      <c r="K8" s="393"/>
      <c r="L8" s="397"/>
      <c r="M8" s="393"/>
      <c r="N8" s="382"/>
      <c r="O8" s="104"/>
      <c r="P8" s="129"/>
      <c r="Q8" s="105"/>
    </row>
    <row r="9" spans="1:17" s="11" customFormat="1" ht="18.899999999999999" customHeight="1" x14ac:dyDescent="0.25">
      <c r="A9" s="398">
        <v>3</v>
      </c>
      <c r="B9" s="103"/>
      <c r="C9" s="103"/>
      <c r="D9" s="104"/>
      <c r="E9" s="411"/>
      <c r="F9" s="625"/>
      <c r="G9" s="433"/>
      <c r="H9" s="104"/>
      <c r="I9" s="104"/>
      <c r="J9" s="395"/>
      <c r="K9" s="393"/>
      <c r="L9" s="397"/>
      <c r="M9" s="393"/>
      <c r="N9" s="382"/>
      <c r="O9" s="104"/>
      <c r="P9" s="643"/>
      <c r="Q9" s="426"/>
    </row>
    <row r="10" spans="1:17" s="11" customFormat="1" ht="18.899999999999999" customHeight="1" x14ac:dyDescent="0.25">
      <c r="A10" s="398">
        <v>4</v>
      </c>
      <c r="B10" s="103"/>
      <c r="C10" s="103"/>
      <c r="D10" s="104"/>
      <c r="E10" s="411"/>
      <c r="F10" s="625"/>
      <c r="G10" s="433"/>
      <c r="H10" s="104"/>
      <c r="I10" s="104"/>
      <c r="J10" s="395"/>
      <c r="K10" s="393"/>
      <c r="L10" s="397"/>
      <c r="M10" s="393"/>
      <c r="N10" s="382"/>
      <c r="O10" s="104"/>
      <c r="P10" s="642"/>
      <c r="Q10" s="636"/>
    </row>
    <row r="11" spans="1:17" s="11" customFormat="1" ht="18.899999999999999" customHeight="1" x14ac:dyDescent="0.25">
      <c r="A11" s="398">
        <v>5</v>
      </c>
      <c r="B11" s="103"/>
      <c r="C11" s="103"/>
      <c r="D11" s="104"/>
      <c r="E11" s="411"/>
      <c r="F11" s="625"/>
      <c r="G11" s="433"/>
      <c r="H11" s="104"/>
      <c r="I11" s="104"/>
      <c r="J11" s="395"/>
      <c r="K11" s="393"/>
      <c r="L11" s="397"/>
      <c r="M11" s="393"/>
      <c r="N11" s="382"/>
      <c r="O11" s="104"/>
      <c r="P11" s="642"/>
      <c r="Q11" s="636"/>
    </row>
    <row r="12" spans="1:17" s="11" customFormat="1" ht="18.899999999999999" customHeight="1" x14ac:dyDescent="0.25">
      <c r="A12" s="398">
        <v>6</v>
      </c>
      <c r="B12" s="103"/>
      <c r="C12" s="103"/>
      <c r="D12" s="104"/>
      <c r="E12" s="411"/>
      <c r="F12" s="625"/>
      <c r="G12" s="433"/>
      <c r="H12" s="104"/>
      <c r="I12" s="104"/>
      <c r="J12" s="395"/>
      <c r="K12" s="393"/>
      <c r="L12" s="397"/>
      <c r="M12" s="393"/>
      <c r="N12" s="382"/>
      <c r="O12" s="104"/>
      <c r="P12" s="642"/>
      <c r="Q12" s="636"/>
    </row>
    <row r="13" spans="1:17" s="11" customFormat="1" ht="18.899999999999999" customHeight="1" x14ac:dyDescent="0.25">
      <c r="A13" s="398">
        <v>7</v>
      </c>
      <c r="B13" s="103"/>
      <c r="C13" s="103"/>
      <c r="D13" s="104"/>
      <c r="E13" s="411"/>
      <c r="F13" s="625"/>
      <c r="G13" s="433"/>
      <c r="H13" s="104"/>
      <c r="I13" s="104"/>
      <c r="J13" s="395"/>
      <c r="K13" s="393"/>
      <c r="L13" s="397"/>
      <c r="M13" s="393"/>
      <c r="N13" s="382"/>
      <c r="O13" s="104"/>
      <c r="P13" s="642"/>
      <c r="Q13" s="636"/>
    </row>
    <row r="14" spans="1:17" s="11" customFormat="1" ht="18.899999999999999" customHeight="1" x14ac:dyDescent="0.25">
      <c r="A14" s="398">
        <v>8</v>
      </c>
      <c r="B14" s="103"/>
      <c r="C14" s="103"/>
      <c r="D14" s="104"/>
      <c r="E14" s="411"/>
      <c r="F14" s="625"/>
      <c r="G14" s="433"/>
      <c r="H14" s="104"/>
      <c r="I14" s="104"/>
      <c r="J14" s="395"/>
      <c r="K14" s="393"/>
      <c r="L14" s="397"/>
      <c r="M14" s="393"/>
      <c r="N14" s="382"/>
      <c r="O14" s="104"/>
      <c r="P14" s="642"/>
      <c r="Q14" s="636"/>
    </row>
    <row r="15" spans="1:17" s="11" customFormat="1" ht="18.899999999999999" customHeight="1" x14ac:dyDescent="0.25">
      <c r="A15" s="398">
        <v>9</v>
      </c>
      <c r="B15" s="103"/>
      <c r="C15" s="103"/>
      <c r="D15" s="104"/>
      <c r="E15" s="411"/>
      <c r="F15" s="105"/>
      <c r="G15" s="105"/>
      <c r="H15" s="104"/>
      <c r="I15" s="104"/>
      <c r="J15" s="395"/>
      <c r="K15" s="393"/>
      <c r="L15" s="397"/>
      <c r="M15" s="432"/>
      <c r="N15" s="382"/>
      <c r="O15" s="104"/>
      <c r="P15" s="105"/>
      <c r="Q15" s="105"/>
    </row>
    <row r="16" spans="1:17" s="11" customFormat="1" ht="18.899999999999999" customHeight="1" x14ac:dyDescent="0.25">
      <c r="A16" s="398">
        <v>10</v>
      </c>
      <c r="B16" s="691"/>
      <c r="C16" s="103"/>
      <c r="D16" s="104"/>
      <c r="E16" s="411"/>
      <c r="F16" s="105"/>
      <c r="G16" s="105"/>
      <c r="H16" s="104"/>
      <c r="I16" s="104"/>
      <c r="J16" s="395"/>
      <c r="K16" s="393"/>
      <c r="L16" s="397"/>
      <c r="M16" s="432"/>
      <c r="N16" s="382"/>
      <c r="O16" s="104"/>
      <c r="P16" s="129"/>
      <c r="Q16" s="105"/>
    </row>
    <row r="17" spans="1:17" s="11" customFormat="1" ht="18.899999999999999" customHeight="1" x14ac:dyDescent="0.25">
      <c r="A17" s="398">
        <v>11</v>
      </c>
      <c r="B17" s="103"/>
      <c r="C17" s="103"/>
      <c r="D17" s="104"/>
      <c r="E17" s="411"/>
      <c r="F17" s="105"/>
      <c r="G17" s="105"/>
      <c r="H17" s="104"/>
      <c r="I17" s="104"/>
      <c r="J17" s="395"/>
      <c r="K17" s="393"/>
      <c r="L17" s="397"/>
      <c r="M17" s="432"/>
      <c r="N17" s="382"/>
      <c r="O17" s="104"/>
      <c r="P17" s="129"/>
      <c r="Q17" s="105"/>
    </row>
    <row r="18" spans="1:17" s="11" customFormat="1" ht="18.899999999999999" customHeight="1" x14ac:dyDescent="0.25">
      <c r="A18" s="398">
        <v>12</v>
      </c>
      <c r="B18" s="103"/>
      <c r="C18" s="103"/>
      <c r="D18" s="104"/>
      <c r="E18" s="411"/>
      <c r="F18" s="105"/>
      <c r="G18" s="105"/>
      <c r="H18" s="104"/>
      <c r="I18" s="104"/>
      <c r="J18" s="395"/>
      <c r="K18" s="393"/>
      <c r="L18" s="397"/>
      <c r="M18" s="432"/>
      <c r="N18" s="382"/>
      <c r="O18" s="104"/>
      <c r="P18" s="129"/>
      <c r="Q18" s="105"/>
    </row>
    <row r="19" spans="1:17" s="11" customFormat="1" ht="18.899999999999999" customHeight="1" x14ac:dyDescent="0.25">
      <c r="A19" s="398">
        <v>13</v>
      </c>
      <c r="B19" s="103"/>
      <c r="C19" s="103"/>
      <c r="D19" s="104"/>
      <c r="E19" s="411"/>
      <c r="F19" s="105"/>
      <c r="G19" s="105"/>
      <c r="H19" s="104"/>
      <c r="I19" s="104"/>
      <c r="J19" s="395"/>
      <c r="K19" s="393"/>
      <c r="L19" s="397"/>
      <c r="M19" s="432"/>
      <c r="N19" s="382"/>
      <c r="O19" s="104"/>
      <c r="P19" s="129"/>
      <c r="Q19" s="105"/>
    </row>
    <row r="20" spans="1:17" s="11" customFormat="1" ht="18.899999999999999" customHeight="1" x14ac:dyDescent="0.25">
      <c r="A20" s="398">
        <v>14</v>
      </c>
      <c r="B20" s="103"/>
      <c r="C20" s="103"/>
      <c r="D20" s="104"/>
      <c r="E20" s="411"/>
      <c r="F20" s="105"/>
      <c r="G20" s="105"/>
      <c r="H20" s="104"/>
      <c r="I20" s="104"/>
      <c r="J20" s="395"/>
      <c r="K20" s="393"/>
      <c r="L20" s="397"/>
      <c r="M20" s="432"/>
      <c r="N20" s="382"/>
      <c r="O20" s="104"/>
      <c r="P20" s="129"/>
      <c r="Q20" s="105"/>
    </row>
    <row r="21" spans="1:17" s="11" customFormat="1" ht="18.899999999999999" customHeight="1" x14ac:dyDescent="0.25">
      <c r="A21" s="398">
        <v>15</v>
      </c>
      <c r="B21" s="103"/>
      <c r="C21" s="103"/>
      <c r="D21" s="104"/>
      <c r="E21" s="411"/>
      <c r="F21" s="105"/>
      <c r="G21" s="105"/>
      <c r="H21" s="104"/>
      <c r="I21" s="104"/>
      <c r="J21" s="395"/>
      <c r="K21" s="393"/>
      <c r="L21" s="397"/>
      <c r="M21" s="432"/>
      <c r="N21" s="382"/>
      <c r="O21" s="104"/>
      <c r="P21" s="129"/>
      <c r="Q21" s="105"/>
    </row>
    <row r="22" spans="1:17" s="11" customFormat="1" ht="18.899999999999999" customHeight="1" x14ac:dyDescent="0.25">
      <c r="A22" s="398">
        <v>16</v>
      </c>
      <c r="B22" s="103"/>
      <c r="C22" s="103"/>
      <c r="D22" s="104"/>
      <c r="E22" s="411"/>
      <c r="F22" s="105"/>
      <c r="G22" s="105"/>
      <c r="H22" s="104"/>
      <c r="I22" s="104"/>
      <c r="J22" s="395"/>
      <c r="K22" s="393"/>
      <c r="L22" s="397"/>
      <c r="M22" s="432"/>
      <c r="N22" s="382"/>
      <c r="O22" s="104"/>
      <c r="P22" s="129"/>
      <c r="Q22" s="105"/>
    </row>
    <row r="23" spans="1:17" s="11" customFormat="1" ht="18.899999999999999" customHeight="1" x14ac:dyDescent="0.25">
      <c r="A23" s="398">
        <v>17</v>
      </c>
      <c r="B23" s="103"/>
      <c r="C23" s="103"/>
      <c r="D23" s="104"/>
      <c r="E23" s="411"/>
      <c r="F23" s="105"/>
      <c r="G23" s="105"/>
      <c r="H23" s="104"/>
      <c r="I23" s="104"/>
      <c r="J23" s="395"/>
      <c r="K23" s="393"/>
      <c r="L23" s="397"/>
      <c r="M23" s="432"/>
      <c r="N23" s="382"/>
      <c r="O23" s="104"/>
      <c r="P23" s="129"/>
      <c r="Q23" s="105"/>
    </row>
    <row r="24" spans="1:17" s="11" customFormat="1" ht="18.899999999999999" customHeight="1" x14ac:dyDescent="0.25">
      <c r="A24" s="398">
        <v>18</v>
      </c>
      <c r="B24" s="103"/>
      <c r="C24" s="103"/>
      <c r="D24" s="104"/>
      <c r="E24" s="411"/>
      <c r="F24" s="105"/>
      <c r="G24" s="105"/>
      <c r="H24" s="104"/>
      <c r="I24" s="104"/>
      <c r="J24" s="395"/>
      <c r="K24" s="393"/>
      <c r="L24" s="397"/>
      <c r="M24" s="432"/>
      <c r="N24" s="382"/>
      <c r="O24" s="104"/>
      <c r="P24" s="129"/>
      <c r="Q24" s="105"/>
    </row>
    <row r="25" spans="1:17" s="11" customFormat="1" ht="18.899999999999999" customHeight="1" x14ac:dyDescent="0.25">
      <c r="A25" s="398">
        <v>19</v>
      </c>
      <c r="B25" s="103"/>
      <c r="C25" s="103"/>
      <c r="D25" s="104"/>
      <c r="E25" s="411"/>
      <c r="F25" s="105"/>
      <c r="G25" s="105"/>
      <c r="H25" s="104"/>
      <c r="I25" s="104"/>
      <c r="J25" s="395"/>
      <c r="K25" s="393"/>
      <c r="L25" s="397"/>
      <c r="M25" s="432"/>
      <c r="N25" s="382"/>
      <c r="O25" s="104"/>
      <c r="P25" s="129"/>
      <c r="Q25" s="105"/>
    </row>
    <row r="26" spans="1:17" s="11" customFormat="1" ht="18.899999999999999" customHeight="1" x14ac:dyDescent="0.25">
      <c r="A26" s="398">
        <v>20</v>
      </c>
      <c r="B26" s="103"/>
      <c r="C26" s="103"/>
      <c r="D26" s="104"/>
      <c r="E26" s="411"/>
      <c r="F26" s="105"/>
      <c r="G26" s="105"/>
      <c r="H26" s="104"/>
      <c r="I26" s="104"/>
      <c r="J26" s="395"/>
      <c r="K26" s="393"/>
      <c r="L26" s="397"/>
      <c r="M26" s="432"/>
      <c r="N26" s="382"/>
      <c r="O26" s="104"/>
      <c r="P26" s="129"/>
      <c r="Q26" s="105"/>
    </row>
    <row r="27" spans="1:17" s="11" customFormat="1" ht="18.899999999999999" customHeight="1" x14ac:dyDescent="0.25">
      <c r="A27" s="398">
        <v>21</v>
      </c>
      <c r="B27" s="103"/>
      <c r="C27" s="103"/>
      <c r="D27" s="104"/>
      <c r="E27" s="411"/>
      <c r="F27" s="105"/>
      <c r="G27" s="105"/>
      <c r="H27" s="104"/>
      <c r="I27" s="104"/>
      <c r="J27" s="395"/>
      <c r="K27" s="393"/>
      <c r="L27" s="397"/>
      <c r="M27" s="432"/>
      <c r="N27" s="382"/>
      <c r="O27" s="104"/>
      <c r="P27" s="129"/>
      <c r="Q27" s="105"/>
    </row>
    <row r="28" spans="1:17" s="11" customFormat="1" ht="18.899999999999999" customHeight="1" x14ac:dyDescent="0.25">
      <c r="A28" s="398">
        <v>22</v>
      </c>
      <c r="B28" s="103"/>
      <c r="C28" s="103"/>
      <c r="D28" s="104"/>
      <c r="E28" s="698"/>
      <c r="F28" s="644"/>
      <c r="G28" s="426"/>
      <c r="H28" s="104"/>
      <c r="I28" s="104"/>
      <c r="J28" s="395"/>
      <c r="K28" s="393"/>
      <c r="L28" s="397"/>
      <c r="M28" s="432"/>
      <c r="N28" s="382"/>
      <c r="O28" s="104"/>
      <c r="P28" s="129"/>
      <c r="Q28" s="105"/>
    </row>
    <row r="29" spans="1:17" s="11" customFormat="1" ht="18.899999999999999" customHeight="1" x14ac:dyDescent="0.25">
      <c r="A29" s="398">
        <v>23</v>
      </c>
      <c r="B29" s="103"/>
      <c r="C29" s="103"/>
      <c r="D29" s="104"/>
      <c r="E29" s="699"/>
      <c r="F29" s="105"/>
      <c r="G29" s="105"/>
      <c r="H29" s="104"/>
      <c r="I29" s="104"/>
      <c r="J29" s="395"/>
      <c r="K29" s="393"/>
      <c r="L29" s="397"/>
      <c r="M29" s="432"/>
      <c r="N29" s="382"/>
      <c r="O29" s="104"/>
      <c r="P29" s="129"/>
      <c r="Q29" s="105"/>
    </row>
    <row r="30" spans="1:17" s="11" customFormat="1" ht="18.899999999999999" customHeight="1" x14ac:dyDescent="0.25">
      <c r="A30" s="398">
        <v>24</v>
      </c>
      <c r="B30" s="103"/>
      <c r="C30" s="103"/>
      <c r="D30" s="104"/>
      <c r="E30" s="411"/>
      <c r="F30" s="105"/>
      <c r="G30" s="105"/>
      <c r="H30" s="104"/>
      <c r="I30" s="104"/>
      <c r="J30" s="395"/>
      <c r="K30" s="393"/>
      <c r="L30" s="397"/>
      <c r="M30" s="432"/>
      <c r="N30" s="382"/>
      <c r="O30" s="104"/>
      <c r="P30" s="129"/>
      <c r="Q30" s="105"/>
    </row>
    <row r="31" spans="1:17" s="11" customFormat="1" ht="18.899999999999999" customHeight="1" x14ac:dyDescent="0.25">
      <c r="A31" s="398">
        <v>25</v>
      </c>
      <c r="B31" s="103"/>
      <c r="C31" s="103"/>
      <c r="D31" s="104"/>
      <c r="E31" s="411"/>
      <c r="F31" s="105"/>
      <c r="G31" s="105"/>
      <c r="H31" s="104"/>
      <c r="I31" s="104"/>
      <c r="J31" s="395"/>
      <c r="K31" s="393"/>
      <c r="L31" s="397"/>
      <c r="M31" s="432"/>
      <c r="N31" s="382"/>
      <c r="O31" s="104"/>
      <c r="P31" s="129"/>
      <c r="Q31" s="105"/>
    </row>
    <row r="32" spans="1:17" s="11" customFormat="1" ht="18.899999999999999" customHeight="1" x14ac:dyDescent="0.25">
      <c r="A32" s="398">
        <v>26</v>
      </c>
      <c r="B32" s="103"/>
      <c r="C32" s="103"/>
      <c r="D32" s="104"/>
      <c r="E32" s="665"/>
      <c r="F32" s="105"/>
      <c r="G32" s="105"/>
      <c r="H32" s="104"/>
      <c r="I32" s="104"/>
      <c r="J32" s="395"/>
      <c r="K32" s="393"/>
      <c r="L32" s="397"/>
      <c r="M32" s="432"/>
      <c r="N32" s="382"/>
      <c r="O32" s="104"/>
      <c r="P32" s="129"/>
      <c r="Q32" s="105"/>
    </row>
    <row r="33" spans="1:17" s="11" customFormat="1" ht="18.899999999999999" customHeight="1" x14ac:dyDescent="0.25">
      <c r="A33" s="398">
        <v>27</v>
      </c>
      <c r="B33" s="103"/>
      <c r="C33" s="103"/>
      <c r="D33" s="104"/>
      <c r="E33" s="411"/>
      <c r="F33" s="105"/>
      <c r="G33" s="105"/>
      <c r="H33" s="104"/>
      <c r="I33" s="104"/>
      <c r="J33" s="395"/>
      <c r="K33" s="393"/>
      <c r="L33" s="397"/>
      <c r="M33" s="432"/>
      <c r="N33" s="382"/>
      <c r="O33" s="104"/>
      <c r="P33" s="129"/>
      <c r="Q33" s="105"/>
    </row>
    <row r="34" spans="1:17" s="11" customFormat="1" ht="18.899999999999999" customHeight="1" x14ac:dyDescent="0.25">
      <c r="A34" s="398">
        <v>28</v>
      </c>
      <c r="B34" s="103"/>
      <c r="C34" s="103"/>
      <c r="D34" s="104"/>
      <c r="E34" s="411"/>
      <c r="F34" s="105"/>
      <c r="G34" s="105"/>
      <c r="H34" s="104"/>
      <c r="I34" s="104"/>
      <c r="J34" s="395"/>
      <c r="K34" s="393"/>
      <c r="L34" s="397"/>
      <c r="M34" s="432"/>
      <c r="N34" s="382"/>
      <c r="O34" s="104"/>
      <c r="P34" s="129"/>
      <c r="Q34" s="105"/>
    </row>
    <row r="35" spans="1:17" s="11" customFormat="1" ht="18.899999999999999" customHeight="1" x14ac:dyDescent="0.25">
      <c r="A35" s="398">
        <v>29</v>
      </c>
      <c r="B35" s="103"/>
      <c r="C35" s="103"/>
      <c r="D35" s="104"/>
      <c r="E35" s="411"/>
      <c r="F35" s="105"/>
      <c r="G35" s="105"/>
      <c r="H35" s="104"/>
      <c r="I35" s="104"/>
      <c r="J35" s="395"/>
      <c r="K35" s="393"/>
      <c r="L35" s="397"/>
      <c r="M35" s="432"/>
      <c r="N35" s="382"/>
      <c r="O35" s="104"/>
      <c r="P35" s="129"/>
      <c r="Q35" s="105"/>
    </row>
    <row r="36" spans="1:17" s="11" customFormat="1" ht="18.899999999999999" customHeight="1" x14ac:dyDescent="0.25">
      <c r="A36" s="398">
        <v>30</v>
      </c>
      <c r="B36" s="103"/>
      <c r="C36" s="103"/>
      <c r="D36" s="104"/>
      <c r="E36" s="411"/>
      <c r="F36" s="105"/>
      <c r="G36" s="105"/>
      <c r="H36" s="104"/>
      <c r="I36" s="104"/>
      <c r="J36" s="395"/>
      <c r="K36" s="393"/>
      <c r="L36" s="397"/>
      <c r="M36" s="432"/>
      <c r="N36" s="382"/>
      <c r="O36" s="104"/>
      <c r="P36" s="129"/>
      <c r="Q36" s="105"/>
    </row>
    <row r="37" spans="1:17" s="11" customFormat="1" ht="18.899999999999999" customHeight="1" x14ac:dyDescent="0.25">
      <c r="A37" s="398">
        <v>31</v>
      </c>
      <c r="B37" s="103"/>
      <c r="C37" s="103"/>
      <c r="D37" s="104"/>
      <c r="E37" s="411"/>
      <c r="F37" s="105"/>
      <c r="G37" s="105"/>
      <c r="H37" s="104"/>
      <c r="I37" s="104"/>
      <c r="J37" s="395"/>
      <c r="K37" s="393"/>
      <c r="L37" s="397"/>
      <c r="M37" s="432"/>
      <c r="N37" s="382"/>
      <c r="O37" s="104"/>
      <c r="P37" s="129"/>
      <c r="Q37" s="105"/>
    </row>
    <row r="38" spans="1:17" s="11" customFormat="1" ht="18.899999999999999" customHeight="1" x14ac:dyDescent="0.25">
      <c r="A38" s="398">
        <v>32</v>
      </c>
      <c r="B38" s="103"/>
      <c r="C38" s="103"/>
      <c r="D38" s="104"/>
      <c r="E38" s="411"/>
      <c r="F38" s="105"/>
      <c r="G38" s="105"/>
      <c r="H38" s="625"/>
      <c r="I38" s="433"/>
      <c r="J38" s="395"/>
      <c r="K38" s="393"/>
      <c r="L38" s="397"/>
      <c r="M38" s="432"/>
      <c r="N38" s="382"/>
      <c r="O38" s="105"/>
      <c r="P38" s="129"/>
      <c r="Q38" s="105"/>
    </row>
    <row r="39" spans="1:17" s="11" customFormat="1" ht="18.899999999999999" customHeight="1" x14ac:dyDescent="0.25">
      <c r="A39" s="398">
        <v>33</v>
      </c>
      <c r="B39" s="103"/>
      <c r="C39" s="103"/>
      <c r="D39" s="104"/>
      <c r="E39" s="411"/>
      <c r="F39" s="105"/>
      <c r="G39" s="105"/>
      <c r="H39" s="625"/>
      <c r="I39" s="433"/>
      <c r="J39" s="395"/>
      <c r="K39" s="393"/>
      <c r="L39" s="397"/>
      <c r="M39" s="432"/>
      <c r="N39" s="426"/>
      <c r="O39" s="105"/>
      <c r="P39" s="129"/>
      <c r="Q39" s="105"/>
    </row>
    <row r="40" spans="1:17" s="11" customFormat="1" ht="18.899999999999999" customHeight="1" x14ac:dyDescent="0.25">
      <c r="A40" s="398">
        <v>34</v>
      </c>
      <c r="B40" s="103"/>
      <c r="C40" s="103"/>
      <c r="D40" s="104"/>
      <c r="E40" s="411"/>
      <c r="F40" s="105"/>
      <c r="G40" s="105"/>
      <c r="H40" s="625"/>
      <c r="I40" s="433"/>
      <c r="J40" s="395" t="e">
        <f>IF(AND(Q40="",#REF!&gt;0,#REF!&lt;5),K40,)</f>
        <v>#REF!</v>
      </c>
      <c r="K40" s="393" t="str">
        <f>IF(D40="","ZZZ9",IF(AND(#REF!&gt;0,#REF!&lt;5),D40&amp;#REF!,D40&amp;"9"))</f>
        <v>ZZZ9</v>
      </c>
      <c r="L40" s="397">
        <f t="shared" ref="L40:L103" si="0">IF(Q40="",999,Q40)</f>
        <v>999</v>
      </c>
      <c r="M40" s="432">
        <f t="shared" ref="M40:M103" si="1">IF(P40=999,999,1)</f>
        <v>999</v>
      </c>
      <c r="N40" s="426"/>
      <c r="O40" s="105"/>
      <c r="P40" s="129">
        <f t="shared" ref="P40:P103" si="2">IF(N40="DA",1,IF(N40="WC",2,IF(N40="SE",3,IF(N40="Q",4,IF(N40="LL",5,999)))))</f>
        <v>999</v>
      </c>
      <c r="Q40" s="105"/>
    </row>
    <row r="41" spans="1:17" s="11" customFormat="1" ht="18.899999999999999" customHeight="1" x14ac:dyDescent="0.25">
      <c r="A41" s="398">
        <v>35</v>
      </c>
      <c r="B41" s="103"/>
      <c r="C41" s="103"/>
      <c r="D41" s="104"/>
      <c r="E41" s="411"/>
      <c r="F41" s="105"/>
      <c r="G41" s="105"/>
      <c r="H41" s="625"/>
      <c r="I41" s="433"/>
      <c r="J41" s="395" t="e">
        <f>IF(AND(Q41="",#REF!&gt;0,#REF!&lt;5),K41,)</f>
        <v>#REF!</v>
      </c>
      <c r="K41" s="393" t="str">
        <f>IF(D41="","ZZZ9",IF(AND(#REF!&gt;0,#REF!&lt;5),D41&amp;#REF!,D41&amp;"9"))</f>
        <v>ZZZ9</v>
      </c>
      <c r="L41" s="397">
        <f t="shared" si="0"/>
        <v>999</v>
      </c>
      <c r="M41" s="432">
        <f t="shared" si="1"/>
        <v>999</v>
      </c>
      <c r="N41" s="426"/>
      <c r="O41" s="105"/>
      <c r="P41" s="129">
        <f t="shared" si="2"/>
        <v>999</v>
      </c>
      <c r="Q41" s="105"/>
    </row>
    <row r="42" spans="1:17" s="11" customFormat="1" ht="18.899999999999999" customHeight="1" x14ac:dyDescent="0.25">
      <c r="A42" s="398">
        <v>36</v>
      </c>
      <c r="B42" s="103"/>
      <c r="C42" s="103"/>
      <c r="D42" s="104"/>
      <c r="E42" s="411"/>
      <c r="F42" s="105"/>
      <c r="G42" s="105"/>
      <c r="H42" s="625"/>
      <c r="I42" s="433"/>
      <c r="J42" s="395" t="e">
        <f>IF(AND(Q42="",#REF!&gt;0,#REF!&lt;5),K42,)</f>
        <v>#REF!</v>
      </c>
      <c r="K42" s="393" t="str">
        <f>IF(D42="","ZZZ9",IF(AND(#REF!&gt;0,#REF!&lt;5),D42&amp;#REF!,D42&amp;"9"))</f>
        <v>ZZZ9</v>
      </c>
      <c r="L42" s="397">
        <f t="shared" si="0"/>
        <v>999</v>
      </c>
      <c r="M42" s="432">
        <f t="shared" si="1"/>
        <v>999</v>
      </c>
      <c r="N42" s="426"/>
      <c r="O42" s="105"/>
      <c r="P42" s="129">
        <f t="shared" si="2"/>
        <v>999</v>
      </c>
      <c r="Q42" s="105"/>
    </row>
    <row r="43" spans="1:17" s="11" customFormat="1" ht="18.899999999999999" customHeight="1" x14ac:dyDescent="0.25">
      <c r="A43" s="398">
        <v>37</v>
      </c>
      <c r="B43" s="103"/>
      <c r="C43" s="103"/>
      <c r="D43" s="104"/>
      <c r="E43" s="411"/>
      <c r="F43" s="105"/>
      <c r="G43" s="105"/>
      <c r="H43" s="625"/>
      <c r="I43" s="433"/>
      <c r="J43" s="395" t="e">
        <f>IF(AND(Q43="",#REF!&gt;0,#REF!&lt;5),K43,)</f>
        <v>#REF!</v>
      </c>
      <c r="K43" s="393" t="str">
        <f>IF(D43="","ZZZ9",IF(AND(#REF!&gt;0,#REF!&lt;5),D43&amp;#REF!,D43&amp;"9"))</f>
        <v>ZZZ9</v>
      </c>
      <c r="L43" s="397">
        <f t="shared" si="0"/>
        <v>999</v>
      </c>
      <c r="M43" s="432">
        <f t="shared" si="1"/>
        <v>999</v>
      </c>
      <c r="N43" s="426"/>
      <c r="O43" s="105"/>
      <c r="P43" s="129">
        <f t="shared" si="2"/>
        <v>999</v>
      </c>
      <c r="Q43" s="105"/>
    </row>
    <row r="44" spans="1:17" s="11" customFormat="1" ht="18.899999999999999" customHeight="1" x14ac:dyDescent="0.25">
      <c r="A44" s="398">
        <v>38</v>
      </c>
      <c r="B44" s="103"/>
      <c r="C44" s="103"/>
      <c r="D44" s="104"/>
      <c r="E44" s="411"/>
      <c r="F44" s="105"/>
      <c r="G44" s="105"/>
      <c r="H44" s="625"/>
      <c r="I44" s="433"/>
      <c r="J44" s="395" t="e">
        <f>IF(AND(Q44="",#REF!&gt;0,#REF!&lt;5),K44,)</f>
        <v>#REF!</v>
      </c>
      <c r="K44" s="393" t="str">
        <f>IF(D44="","ZZZ9",IF(AND(#REF!&gt;0,#REF!&lt;5),D44&amp;#REF!,D44&amp;"9"))</f>
        <v>ZZZ9</v>
      </c>
      <c r="L44" s="397">
        <f t="shared" si="0"/>
        <v>999</v>
      </c>
      <c r="M44" s="432">
        <f t="shared" si="1"/>
        <v>999</v>
      </c>
      <c r="N44" s="426"/>
      <c r="O44" s="105"/>
      <c r="P44" s="129">
        <f t="shared" si="2"/>
        <v>999</v>
      </c>
      <c r="Q44" s="105"/>
    </row>
    <row r="45" spans="1:17" s="11" customFormat="1" ht="18.899999999999999" customHeight="1" x14ac:dyDescent="0.25">
      <c r="A45" s="398">
        <v>39</v>
      </c>
      <c r="B45" s="103"/>
      <c r="C45" s="103"/>
      <c r="D45" s="104"/>
      <c r="E45" s="411"/>
      <c r="F45" s="105"/>
      <c r="G45" s="105"/>
      <c r="H45" s="625"/>
      <c r="I45" s="433"/>
      <c r="J45" s="395" t="e">
        <f>IF(AND(Q45="",#REF!&gt;0,#REF!&lt;5),K45,)</f>
        <v>#REF!</v>
      </c>
      <c r="K45" s="393" t="str">
        <f>IF(D45="","ZZZ9",IF(AND(#REF!&gt;0,#REF!&lt;5),D45&amp;#REF!,D45&amp;"9"))</f>
        <v>ZZZ9</v>
      </c>
      <c r="L45" s="397">
        <f t="shared" si="0"/>
        <v>999</v>
      </c>
      <c r="M45" s="432">
        <f t="shared" si="1"/>
        <v>999</v>
      </c>
      <c r="N45" s="426"/>
      <c r="O45" s="105"/>
      <c r="P45" s="129">
        <f t="shared" si="2"/>
        <v>999</v>
      </c>
      <c r="Q45" s="105"/>
    </row>
    <row r="46" spans="1:17" s="11" customFormat="1" ht="18.899999999999999" customHeight="1" x14ac:dyDescent="0.25">
      <c r="A46" s="398">
        <v>40</v>
      </c>
      <c r="B46" s="103"/>
      <c r="C46" s="103"/>
      <c r="D46" s="104"/>
      <c r="E46" s="411"/>
      <c r="F46" s="105"/>
      <c r="G46" s="105"/>
      <c r="H46" s="625"/>
      <c r="I46" s="433"/>
      <c r="J46" s="395" t="e">
        <f>IF(AND(Q46="",#REF!&gt;0,#REF!&lt;5),K46,)</f>
        <v>#REF!</v>
      </c>
      <c r="K46" s="393" t="str">
        <f>IF(D46="","ZZZ9",IF(AND(#REF!&gt;0,#REF!&lt;5),D46&amp;#REF!,D46&amp;"9"))</f>
        <v>ZZZ9</v>
      </c>
      <c r="L46" s="397">
        <f t="shared" si="0"/>
        <v>999</v>
      </c>
      <c r="M46" s="432">
        <f t="shared" si="1"/>
        <v>999</v>
      </c>
      <c r="N46" s="426"/>
      <c r="O46" s="105"/>
      <c r="P46" s="129">
        <f t="shared" si="2"/>
        <v>999</v>
      </c>
      <c r="Q46" s="105"/>
    </row>
    <row r="47" spans="1:17" s="11" customFormat="1" ht="18.899999999999999" customHeight="1" x14ac:dyDescent="0.25">
      <c r="A47" s="398">
        <v>41</v>
      </c>
      <c r="B47" s="103"/>
      <c r="C47" s="103"/>
      <c r="D47" s="104"/>
      <c r="E47" s="411"/>
      <c r="F47" s="105"/>
      <c r="G47" s="105"/>
      <c r="H47" s="625"/>
      <c r="I47" s="433"/>
      <c r="J47" s="395" t="e">
        <f>IF(AND(Q47="",#REF!&gt;0,#REF!&lt;5),K47,)</f>
        <v>#REF!</v>
      </c>
      <c r="K47" s="393" t="str">
        <f>IF(D47="","ZZZ9",IF(AND(#REF!&gt;0,#REF!&lt;5),D47&amp;#REF!,D47&amp;"9"))</f>
        <v>ZZZ9</v>
      </c>
      <c r="L47" s="397">
        <f t="shared" si="0"/>
        <v>999</v>
      </c>
      <c r="M47" s="432">
        <f t="shared" si="1"/>
        <v>999</v>
      </c>
      <c r="N47" s="426"/>
      <c r="O47" s="105"/>
      <c r="P47" s="129">
        <f t="shared" si="2"/>
        <v>999</v>
      </c>
      <c r="Q47" s="105"/>
    </row>
    <row r="48" spans="1:17" s="11" customFormat="1" ht="18.899999999999999" customHeight="1" x14ac:dyDescent="0.25">
      <c r="A48" s="398">
        <v>42</v>
      </c>
      <c r="B48" s="103"/>
      <c r="C48" s="103"/>
      <c r="D48" s="104"/>
      <c r="E48" s="411"/>
      <c r="F48" s="105"/>
      <c r="G48" s="105"/>
      <c r="H48" s="625"/>
      <c r="I48" s="433"/>
      <c r="J48" s="395" t="e">
        <f>IF(AND(Q48="",#REF!&gt;0,#REF!&lt;5),K48,)</f>
        <v>#REF!</v>
      </c>
      <c r="K48" s="393" t="str">
        <f>IF(D48="","ZZZ9",IF(AND(#REF!&gt;0,#REF!&lt;5),D48&amp;#REF!,D48&amp;"9"))</f>
        <v>ZZZ9</v>
      </c>
      <c r="L48" s="397">
        <f t="shared" si="0"/>
        <v>999</v>
      </c>
      <c r="M48" s="432">
        <f t="shared" si="1"/>
        <v>999</v>
      </c>
      <c r="N48" s="426"/>
      <c r="O48" s="105"/>
      <c r="P48" s="129">
        <f t="shared" si="2"/>
        <v>999</v>
      </c>
      <c r="Q48" s="105"/>
    </row>
    <row r="49" spans="1:17" s="11" customFormat="1" ht="18.899999999999999" customHeight="1" x14ac:dyDescent="0.25">
      <c r="A49" s="398">
        <v>43</v>
      </c>
      <c r="B49" s="103"/>
      <c r="C49" s="103"/>
      <c r="D49" s="104"/>
      <c r="E49" s="411"/>
      <c r="F49" s="105"/>
      <c r="G49" s="105"/>
      <c r="H49" s="625"/>
      <c r="I49" s="433"/>
      <c r="J49" s="395" t="e">
        <f>IF(AND(Q49="",#REF!&gt;0,#REF!&lt;5),K49,)</f>
        <v>#REF!</v>
      </c>
      <c r="K49" s="393" t="str">
        <f>IF(D49="","ZZZ9",IF(AND(#REF!&gt;0,#REF!&lt;5),D49&amp;#REF!,D49&amp;"9"))</f>
        <v>ZZZ9</v>
      </c>
      <c r="L49" s="397">
        <f t="shared" si="0"/>
        <v>999</v>
      </c>
      <c r="M49" s="432">
        <f t="shared" si="1"/>
        <v>999</v>
      </c>
      <c r="N49" s="426"/>
      <c r="O49" s="105"/>
      <c r="P49" s="129">
        <f t="shared" si="2"/>
        <v>999</v>
      </c>
      <c r="Q49" s="105"/>
    </row>
    <row r="50" spans="1:17" s="11" customFormat="1" ht="18.899999999999999" customHeight="1" x14ac:dyDescent="0.25">
      <c r="A50" s="398">
        <v>44</v>
      </c>
      <c r="B50" s="103"/>
      <c r="C50" s="103"/>
      <c r="D50" s="104"/>
      <c r="E50" s="411"/>
      <c r="F50" s="105"/>
      <c r="G50" s="105"/>
      <c r="H50" s="625"/>
      <c r="I50" s="433"/>
      <c r="J50" s="395" t="e">
        <f>IF(AND(Q50="",#REF!&gt;0,#REF!&lt;5),K50,)</f>
        <v>#REF!</v>
      </c>
      <c r="K50" s="393" t="str">
        <f>IF(D50="","ZZZ9",IF(AND(#REF!&gt;0,#REF!&lt;5),D50&amp;#REF!,D50&amp;"9"))</f>
        <v>ZZZ9</v>
      </c>
      <c r="L50" s="397">
        <f t="shared" si="0"/>
        <v>999</v>
      </c>
      <c r="M50" s="432">
        <f t="shared" si="1"/>
        <v>999</v>
      </c>
      <c r="N50" s="426"/>
      <c r="O50" s="105"/>
      <c r="P50" s="129">
        <f t="shared" si="2"/>
        <v>999</v>
      </c>
      <c r="Q50" s="105"/>
    </row>
    <row r="51" spans="1:17" s="11" customFormat="1" ht="18.899999999999999" customHeight="1" x14ac:dyDescent="0.25">
      <c r="A51" s="398">
        <v>45</v>
      </c>
      <c r="B51" s="103"/>
      <c r="C51" s="103"/>
      <c r="D51" s="104"/>
      <c r="E51" s="411"/>
      <c r="F51" s="105"/>
      <c r="G51" s="105"/>
      <c r="H51" s="625"/>
      <c r="I51" s="433"/>
      <c r="J51" s="395" t="e">
        <f>IF(AND(Q51="",#REF!&gt;0,#REF!&lt;5),K51,)</f>
        <v>#REF!</v>
      </c>
      <c r="K51" s="393" t="str">
        <f>IF(D51="","ZZZ9",IF(AND(#REF!&gt;0,#REF!&lt;5),D51&amp;#REF!,D51&amp;"9"))</f>
        <v>ZZZ9</v>
      </c>
      <c r="L51" s="397">
        <f t="shared" si="0"/>
        <v>999</v>
      </c>
      <c r="M51" s="432">
        <f t="shared" si="1"/>
        <v>999</v>
      </c>
      <c r="N51" s="426"/>
      <c r="O51" s="105"/>
      <c r="P51" s="129">
        <f t="shared" si="2"/>
        <v>999</v>
      </c>
      <c r="Q51" s="105"/>
    </row>
    <row r="52" spans="1:17" s="11" customFormat="1" ht="18.899999999999999" customHeight="1" x14ac:dyDescent="0.25">
      <c r="A52" s="398">
        <v>46</v>
      </c>
      <c r="B52" s="103"/>
      <c r="C52" s="103"/>
      <c r="D52" s="104"/>
      <c r="E52" s="411"/>
      <c r="F52" s="105"/>
      <c r="G52" s="105"/>
      <c r="H52" s="625"/>
      <c r="I52" s="433"/>
      <c r="J52" s="395" t="e">
        <f>IF(AND(Q52="",#REF!&gt;0,#REF!&lt;5),K52,)</f>
        <v>#REF!</v>
      </c>
      <c r="K52" s="393" t="str">
        <f>IF(D52="","ZZZ9",IF(AND(#REF!&gt;0,#REF!&lt;5),D52&amp;#REF!,D52&amp;"9"))</f>
        <v>ZZZ9</v>
      </c>
      <c r="L52" s="397">
        <f t="shared" si="0"/>
        <v>999</v>
      </c>
      <c r="M52" s="432">
        <f t="shared" si="1"/>
        <v>999</v>
      </c>
      <c r="N52" s="426"/>
      <c r="O52" s="105"/>
      <c r="P52" s="129">
        <f t="shared" si="2"/>
        <v>999</v>
      </c>
      <c r="Q52" s="105"/>
    </row>
    <row r="53" spans="1:17" s="11" customFormat="1" ht="18.899999999999999" customHeight="1" x14ac:dyDescent="0.25">
      <c r="A53" s="398">
        <v>47</v>
      </c>
      <c r="B53" s="103"/>
      <c r="C53" s="103"/>
      <c r="D53" s="104"/>
      <c r="E53" s="411"/>
      <c r="F53" s="105"/>
      <c r="G53" s="105"/>
      <c r="H53" s="625"/>
      <c r="I53" s="433"/>
      <c r="J53" s="395" t="e">
        <f>IF(AND(Q53="",#REF!&gt;0,#REF!&lt;5),K53,)</f>
        <v>#REF!</v>
      </c>
      <c r="K53" s="393" t="str">
        <f>IF(D53="","ZZZ9",IF(AND(#REF!&gt;0,#REF!&lt;5),D53&amp;#REF!,D53&amp;"9"))</f>
        <v>ZZZ9</v>
      </c>
      <c r="L53" s="397">
        <f t="shared" si="0"/>
        <v>999</v>
      </c>
      <c r="M53" s="432">
        <f t="shared" si="1"/>
        <v>999</v>
      </c>
      <c r="N53" s="426"/>
      <c r="O53" s="105"/>
      <c r="P53" s="129">
        <f t="shared" si="2"/>
        <v>999</v>
      </c>
      <c r="Q53" s="105"/>
    </row>
    <row r="54" spans="1:17" s="11" customFormat="1" ht="18.899999999999999" customHeight="1" x14ac:dyDescent="0.25">
      <c r="A54" s="398">
        <v>48</v>
      </c>
      <c r="B54" s="103"/>
      <c r="C54" s="103"/>
      <c r="D54" s="104"/>
      <c r="E54" s="411"/>
      <c r="F54" s="105"/>
      <c r="G54" s="105"/>
      <c r="H54" s="625"/>
      <c r="I54" s="433"/>
      <c r="J54" s="395" t="e">
        <f>IF(AND(Q54="",#REF!&gt;0,#REF!&lt;5),K54,)</f>
        <v>#REF!</v>
      </c>
      <c r="K54" s="393" t="str">
        <f>IF(D54="","ZZZ9",IF(AND(#REF!&gt;0,#REF!&lt;5),D54&amp;#REF!,D54&amp;"9"))</f>
        <v>ZZZ9</v>
      </c>
      <c r="L54" s="397">
        <f t="shared" si="0"/>
        <v>999</v>
      </c>
      <c r="M54" s="432">
        <f t="shared" si="1"/>
        <v>999</v>
      </c>
      <c r="N54" s="426"/>
      <c r="O54" s="105"/>
      <c r="P54" s="129">
        <f t="shared" si="2"/>
        <v>999</v>
      </c>
      <c r="Q54" s="105"/>
    </row>
    <row r="55" spans="1:17" s="11" customFormat="1" ht="18.899999999999999" customHeight="1" x14ac:dyDescent="0.25">
      <c r="A55" s="398">
        <v>49</v>
      </c>
      <c r="B55" s="103"/>
      <c r="C55" s="103"/>
      <c r="D55" s="104"/>
      <c r="E55" s="411"/>
      <c r="F55" s="105"/>
      <c r="G55" s="105"/>
      <c r="H55" s="625"/>
      <c r="I55" s="433"/>
      <c r="J55" s="395" t="e">
        <f>IF(AND(Q55="",#REF!&gt;0,#REF!&lt;5),K55,)</f>
        <v>#REF!</v>
      </c>
      <c r="K55" s="393" t="str">
        <f>IF(D55="","ZZZ9",IF(AND(#REF!&gt;0,#REF!&lt;5),D55&amp;#REF!,D55&amp;"9"))</f>
        <v>ZZZ9</v>
      </c>
      <c r="L55" s="397">
        <f t="shared" si="0"/>
        <v>999</v>
      </c>
      <c r="M55" s="432">
        <f t="shared" si="1"/>
        <v>999</v>
      </c>
      <c r="N55" s="426"/>
      <c r="O55" s="105"/>
      <c r="P55" s="129">
        <f t="shared" si="2"/>
        <v>999</v>
      </c>
      <c r="Q55" s="105"/>
    </row>
    <row r="56" spans="1:17" s="11" customFormat="1" ht="18.899999999999999" customHeight="1" x14ac:dyDescent="0.25">
      <c r="A56" s="398">
        <v>50</v>
      </c>
      <c r="B56" s="103"/>
      <c r="C56" s="103"/>
      <c r="D56" s="104"/>
      <c r="E56" s="411"/>
      <c r="F56" s="105"/>
      <c r="G56" s="105"/>
      <c r="H56" s="625"/>
      <c r="I56" s="433"/>
      <c r="J56" s="395" t="e">
        <f>IF(AND(Q56="",#REF!&gt;0,#REF!&lt;5),K56,)</f>
        <v>#REF!</v>
      </c>
      <c r="K56" s="393" t="str">
        <f>IF(D56="","ZZZ9",IF(AND(#REF!&gt;0,#REF!&lt;5),D56&amp;#REF!,D56&amp;"9"))</f>
        <v>ZZZ9</v>
      </c>
      <c r="L56" s="397">
        <f t="shared" si="0"/>
        <v>999</v>
      </c>
      <c r="M56" s="432">
        <f t="shared" si="1"/>
        <v>999</v>
      </c>
      <c r="N56" s="426"/>
      <c r="O56" s="105"/>
      <c r="P56" s="129">
        <f t="shared" si="2"/>
        <v>999</v>
      </c>
      <c r="Q56" s="105"/>
    </row>
    <row r="57" spans="1:17" s="11" customFormat="1" ht="18.899999999999999" customHeight="1" x14ac:dyDescent="0.25">
      <c r="A57" s="398">
        <v>51</v>
      </c>
      <c r="B57" s="103"/>
      <c r="C57" s="103"/>
      <c r="D57" s="104"/>
      <c r="E57" s="411"/>
      <c r="F57" s="105"/>
      <c r="G57" s="105"/>
      <c r="H57" s="625"/>
      <c r="I57" s="433"/>
      <c r="J57" s="395" t="e">
        <f>IF(AND(Q57="",#REF!&gt;0,#REF!&lt;5),K57,)</f>
        <v>#REF!</v>
      </c>
      <c r="K57" s="393" t="str">
        <f>IF(D57="","ZZZ9",IF(AND(#REF!&gt;0,#REF!&lt;5),D57&amp;#REF!,D57&amp;"9"))</f>
        <v>ZZZ9</v>
      </c>
      <c r="L57" s="397">
        <f t="shared" si="0"/>
        <v>999</v>
      </c>
      <c r="M57" s="432">
        <f t="shared" si="1"/>
        <v>999</v>
      </c>
      <c r="N57" s="426"/>
      <c r="O57" s="105"/>
      <c r="P57" s="129">
        <f t="shared" si="2"/>
        <v>999</v>
      </c>
      <c r="Q57" s="105"/>
    </row>
    <row r="58" spans="1:17" s="11" customFormat="1" ht="18.899999999999999" customHeight="1" x14ac:dyDescent="0.25">
      <c r="A58" s="398">
        <v>52</v>
      </c>
      <c r="B58" s="103"/>
      <c r="C58" s="103"/>
      <c r="D58" s="104"/>
      <c r="E58" s="411"/>
      <c r="F58" s="105"/>
      <c r="G58" s="105"/>
      <c r="H58" s="625"/>
      <c r="I58" s="433"/>
      <c r="J58" s="395" t="e">
        <f>IF(AND(Q58="",#REF!&gt;0,#REF!&lt;5),K58,)</f>
        <v>#REF!</v>
      </c>
      <c r="K58" s="393" t="str">
        <f>IF(D58="","ZZZ9",IF(AND(#REF!&gt;0,#REF!&lt;5),D58&amp;#REF!,D58&amp;"9"))</f>
        <v>ZZZ9</v>
      </c>
      <c r="L58" s="397">
        <f t="shared" si="0"/>
        <v>999</v>
      </c>
      <c r="M58" s="432">
        <f t="shared" si="1"/>
        <v>999</v>
      </c>
      <c r="N58" s="426"/>
      <c r="O58" s="105"/>
      <c r="P58" s="129">
        <f t="shared" si="2"/>
        <v>999</v>
      </c>
      <c r="Q58" s="105"/>
    </row>
    <row r="59" spans="1:17" s="11" customFormat="1" ht="18.899999999999999" customHeight="1" x14ac:dyDescent="0.25">
      <c r="A59" s="398">
        <v>53</v>
      </c>
      <c r="B59" s="103"/>
      <c r="C59" s="103"/>
      <c r="D59" s="104"/>
      <c r="E59" s="411"/>
      <c r="F59" s="105"/>
      <c r="G59" s="105"/>
      <c r="H59" s="625"/>
      <c r="I59" s="433"/>
      <c r="J59" s="395" t="e">
        <f>IF(AND(Q59="",#REF!&gt;0,#REF!&lt;5),K59,)</f>
        <v>#REF!</v>
      </c>
      <c r="K59" s="393" t="str">
        <f>IF(D59="","ZZZ9",IF(AND(#REF!&gt;0,#REF!&lt;5),D59&amp;#REF!,D59&amp;"9"))</f>
        <v>ZZZ9</v>
      </c>
      <c r="L59" s="397">
        <f t="shared" si="0"/>
        <v>999</v>
      </c>
      <c r="M59" s="432">
        <f t="shared" si="1"/>
        <v>999</v>
      </c>
      <c r="N59" s="426"/>
      <c r="O59" s="105"/>
      <c r="P59" s="129">
        <f t="shared" si="2"/>
        <v>999</v>
      </c>
      <c r="Q59" s="105"/>
    </row>
    <row r="60" spans="1:17" s="11" customFormat="1" ht="18.899999999999999" customHeight="1" x14ac:dyDescent="0.25">
      <c r="A60" s="398">
        <v>54</v>
      </c>
      <c r="B60" s="103"/>
      <c r="C60" s="103"/>
      <c r="D60" s="104"/>
      <c r="E60" s="411"/>
      <c r="F60" s="105"/>
      <c r="G60" s="105"/>
      <c r="H60" s="625"/>
      <c r="I60" s="433"/>
      <c r="J60" s="395" t="e">
        <f>IF(AND(Q60="",#REF!&gt;0,#REF!&lt;5),K60,)</f>
        <v>#REF!</v>
      </c>
      <c r="K60" s="393" t="str">
        <f>IF(D60="","ZZZ9",IF(AND(#REF!&gt;0,#REF!&lt;5),D60&amp;#REF!,D60&amp;"9"))</f>
        <v>ZZZ9</v>
      </c>
      <c r="L60" s="397">
        <f t="shared" si="0"/>
        <v>999</v>
      </c>
      <c r="M60" s="432">
        <f t="shared" si="1"/>
        <v>999</v>
      </c>
      <c r="N60" s="426"/>
      <c r="O60" s="105"/>
      <c r="P60" s="129">
        <f t="shared" si="2"/>
        <v>999</v>
      </c>
      <c r="Q60" s="105"/>
    </row>
    <row r="61" spans="1:17" s="11" customFormat="1" ht="18.899999999999999" customHeight="1" x14ac:dyDescent="0.25">
      <c r="A61" s="398">
        <v>55</v>
      </c>
      <c r="B61" s="103"/>
      <c r="C61" s="103"/>
      <c r="D61" s="104"/>
      <c r="E61" s="411"/>
      <c r="F61" s="105"/>
      <c r="G61" s="105"/>
      <c r="H61" s="625"/>
      <c r="I61" s="433"/>
      <c r="J61" s="395" t="e">
        <f>IF(AND(Q61="",#REF!&gt;0,#REF!&lt;5),K61,)</f>
        <v>#REF!</v>
      </c>
      <c r="K61" s="393" t="str">
        <f>IF(D61="","ZZZ9",IF(AND(#REF!&gt;0,#REF!&lt;5),D61&amp;#REF!,D61&amp;"9"))</f>
        <v>ZZZ9</v>
      </c>
      <c r="L61" s="397">
        <f t="shared" si="0"/>
        <v>999</v>
      </c>
      <c r="M61" s="432">
        <f t="shared" si="1"/>
        <v>999</v>
      </c>
      <c r="N61" s="426"/>
      <c r="O61" s="105"/>
      <c r="P61" s="129">
        <f t="shared" si="2"/>
        <v>999</v>
      </c>
      <c r="Q61" s="105"/>
    </row>
    <row r="62" spans="1:17" s="11" customFormat="1" ht="18.899999999999999" customHeight="1" x14ac:dyDescent="0.25">
      <c r="A62" s="398">
        <v>56</v>
      </c>
      <c r="B62" s="103"/>
      <c r="C62" s="103"/>
      <c r="D62" s="104"/>
      <c r="E62" s="411"/>
      <c r="F62" s="105"/>
      <c r="G62" s="105"/>
      <c r="H62" s="625"/>
      <c r="I62" s="433"/>
      <c r="J62" s="395" t="e">
        <f>IF(AND(Q62="",#REF!&gt;0,#REF!&lt;5),K62,)</f>
        <v>#REF!</v>
      </c>
      <c r="K62" s="393" t="str">
        <f>IF(D62="","ZZZ9",IF(AND(#REF!&gt;0,#REF!&lt;5),D62&amp;#REF!,D62&amp;"9"))</f>
        <v>ZZZ9</v>
      </c>
      <c r="L62" s="397">
        <f t="shared" si="0"/>
        <v>999</v>
      </c>
      <c r="M62" s="432">
        <f t="shared" si="1"/>
        <v>999</v>
      </c>
      <c r="N62" s="426"/>
      <c r="O62" s="105"/>
      <c r="P62" s="129">
        <f t="shared" si="2"/>
        <v>999</v>
      </c>
      <c r="Q62" s="105"/>
    </row>
    <row r="63" spans="1:17" s="11" customFormat="1" ht="18.899999999999999" customHeight="1" x14ac:dyDescent="0.25">
      <c r="A63" s="398">
        <v>57</v>
      </c>
      <c r="B63" s="103"/>
      <c r="C63" s="103"/>
      <c r="D63" s="104"/>
      <c r="E63" s="411"/>
      <c r="F63" s="105"/>
      <c r="G63" s="105"/>
      <c r="H63" s="625"/>
      <c r="I63" s="433"/>
      <c r="J63" s="395" t="e">
        <f>IF(AND(Q63="",#REF!&gt;0,#REF!&lt;5),K63,)</f>
        <v>#REF!</v>
      </c>
      <c r="K63" s="393" t="str">
        <f>IF(D63="","ZZZ9",IF(AND(#REF!&gt;0,#REF!&lt;5),D63&amp;#REF!,D63&amp;"9"))</f>
        <v>ZZZ9</v>
      </c>
      <c r="L63" s="397">
        <f t="shared" si="0"/>
        <v>999</v>
      </c>
      <c r="M63" s="432">
        <f t="shared" si="1"/>
        <v>999</v>
      </c>
      <c r="N63" s="426"/>
      <c r="O63" s="105"/>
      <c r="P63" s="129">
        <f t="shared" si="2"/>
        <v>999</v>
      </c>
      <c r="Q63" s="105"/>
    </row>
    <row r="64" spans="1:17" s="11" customFormat="1" ht="18.899999999999999" customHeight="1" x14ac:dyDescent="0.25">
      <c r="A64" s="398">
        <v>58</v>
      </c>
      <c r="B64" s="103"/>
      <c r="C64" s="103"/>
      <c r="D64" s="104"/>
      <c r="E64" s="411"/>
      <c r="F64" s="105"/>
      <c r="G64" s="105"/>
      <c r="H64" s="625"/>
      <c r="I64" s="433"/>
      <c r="J64" s="395" t="e">
        <f>IF(AND(Q64="",#REF!&gt;0,#REF!&lt;5),K64,)</f>
        <v>#REF!</v>
      </c>
      <c r="K64" s="393" t="str">
        <f>IF(D64="","ZZZ9",IF(AND(#REF!&gt;0,#REF!&lt;5),D64&amp;#REF!,D64&amp;"9"))</f>
        <v>ZZZ9</v>
      </c>
      <c r="L64" s="397">
        <f t="shared" si="0"/>
        <v>999</v>
      </c>
      <c r="M64" s="432">
        <f t="shared" si="1"/>
        <v>999</v>
      </c>
      <c r="N64" s="426"/>
      <c r="O64" s="105"/>
      <c r="P64" s="129">
        <f t="shared" si="2"/>
        <v>999</v>
      </c>
      <c r="Q64" s="105"/>
    </row>
    <row r="65" spans="1:17" s="11" customFormat="1" ht="18.899999999999999" customHeight="1" x14ac:dyDescent="0.25">
      <c r="A65" s="398">
        <v>59</v>
      </c>
      <c r="B65" s="103"/>
      <c r="C65" s="103"/>
      <c r="D65" s="104"/>
      <c r="E65" s="411"/>
      <c r="F65" s="105"/>
      <c r="G65" s="105"/>
      <c r="H65" s="625"/>
      <c r="I65" s="433"/>
      <c r="J65" s="395" t="e">
        <f>IF(AND(Q65="",#REF!&gt;0,#REF!&lt;5),K65,)</f>
        <v>#REF!</v>
      </c>
      <c r="K65" s="393" t="str">
        <f>IF(D65="","ZZZ9",IF(AND(#REF!&gt;0,#REF!&lt;5),D65&amp;#REF!,D65&amp;"9"))</f>
        <v>ZZZ9</v>
      </c>
      <c r="L65" s="397">
        <f t="shared" si="0"/>
        <v>999</v>
      </c>
      <c r="M65" s="432">
        <f t="shared" si="1"/>
        <v>999</v>
      </c>
      <c r="N65" s="426"/>
      <c r="O65" s="105"/>
      <c r="P65" s="129">
        <f t="shared" si="2"/>
        <v>999</v>
      </c>
      <c r="Q65" s="105"/>
    </row>
    <row r="66" spans="1:17" s="11" customFormat="1" ht="18.899999999999999" customHeight="1" x14ac:dyDescent="0.25">
      <c r="A66" s="398">
        <v>60</v>
      </c>
      <c r="B66" s="103"/>
      <c r="C66" s="103"/>
      <c r="D66" s="104"/>
      <c r="E66" s="411"/>
      <c r="F66" s="105"/>
      <c r="G66" s="105"/>
      <c r="H66" s="625"/>
      <c r="I66" s="433"/>
      <c r="J66" s="395" t="e">
        <f>IF(AND(Q66="",#REF!&gt;0,#REF!&lt;5),K66,)</f>
        <v>#REF!</v>
      </c>
      <c r="K66" s="393" t="str">
        <f>IF(D66="","ZZZ9",IF(AND(#REF!&gt;0,#REF!&lt;5),D66&amp;#REF!,D66&amp;"9"))</f>
        <v>ZZZ9</v>
      </c>
      <c r="L66" s="397">
        <f t="shared" si="0"/>
        <v>999</v>
      </c>
      <c r="M66" s="432">
        <f t="shared" si="1"/>
        <v>999</v>
      </c>
      <c r="N66" s="426"/>
      <c r="O66" s="105"/>
      <c r="P66" s="129">
        <f t="shared" si="2"/>
        <v>999</v>
      </c>
      <c r="Q66" s="105"/>
    </row>
    <row r="67" spans="1:17" s="11" customFormat="1" ht="18.899999999999999" customHeight="1" x14ac:dyDescent="0.25">
      <c r="A67" s="398">
        <v>61</v>
      </c>
      <c r="B67" s="103"/>
      <c r="C67" s="103"/>
      <c r="D67" s="104"/>
      <c r="E67" s="411"/>
      <c r="F67" s="105"/>
      <c r="G67" s="105"/>
      <c r="H67" s="625"/>
      <c r="I67" s="433"/>
      <c r="J67" s="395" t="e">
        <f>IF(AND(Q67="",#REF!&gt;0,#REF!&lt;5),K67,)</f>
        <v>#REF!</v>
      </c>
      <c r="K67" s="393" t="str">
        <f>IF(D67="","ZZZ9",IF(AND(#REF!&gt;0,#REF!&lt;5),D67&amp;#REF!,D67&amp;"9"))</f>
        <v>ZZZ9</v>
      </c>
      <c r="L67" s="397">
        <f t="shared" si="0"/>
        <v>999</v>
      </c>
      <c r="M67" s="432">
        <f t="shared" si="1"/>
        <v>999</v>
      </c>
      <c r="N67" s="426"/>
      <c r="O67" s="105"/>
      <c r="P67" s="129">
        <f t="shared" si="2"/>
        <v>999</v>
      </c>
      <c r="Q67" s="105"/>
    </row>
    <row r="68" spans="1:17" s="11" customFormat="1" ht="18.899999999999999" customHeight="1" x14ac:dyDescent="0.25">
      <c r="A68" s="398">
        <v>62</v>
      </c>
      <c r="B68" s="103"/>
      <c r="C68" s="103"/>
      <c r="D68" s="104"/>
      <c r="E68" s="411"/>
      <c r="F68" s="105"/>
      <c r="G68" s="105"/>
      <c r="H68" s="625"/>
      <c r="I68" s="433"/>
      <c r="J68" s="395" t="e">
        <f>IF(AND(Q68="",#REF!&gt;0,#REF!&lt;5),K68,)</f>
        <v>#REF!</v>
      </c>
      <c r="K68" s="393" t="str">
        <f>IF(D68="","ZZZ9",IF(AND(#REF!&gt;0,#REF!&lt;5),D68&amp;#REF!,D68&amp;"9"))</f>
        <v>ZZZ9</v>
      </c>
      <c r="L68" s="397">
        <f t="shared" si="0"/>
        <v>999</v>
      </c>
      <c r="M68" s="432">
        <f t="shared" si="1"/>
        <v>999</v>
      </c>
      <c r="N68" s="426"/>
      <c r="O68" s="105"/>
      <c r="P68" s="129">
        <f t="shared" si="2"/>
        <v>999</v>
      </c>
      <c r="Q68" s="105"/>
    </row>
    <row r="69" spans="1:17" s="11" customFormat="1" ht="18.899999999999999" customHeight="1" x14ac:dyDescent="0.25">
      <c r="A69" s="398">
        <v>63</v>
      </c>
      <c r="B69" s="103"/>
      <c r="C69" s="103"/>
      <c r="D69" s="104"/>
      <c r="E69" s="411"/>
      <c r="F69" s="105"/>
      <c r="G69" s="105"/>
      <c r="H69" s="625"/>
      <c r="I69" s="433"/>
      <c r="J69" s="395" t="e">
        <f>IF(AND(Q69="",#REF!&gt;0,#REF!&lt;5),K69,)</f>
        <v>#REF!</v>
      </c>
      <c r="K69" s="393" t="str">
        <f>IF(D69="","ZZZ9",IF(AND(#REF!&gt;0,#REF!&lt;5),D69&amp;#REF!,D69&amp;"9"))</f>
        <v>ZZZ9</v>
      </c>
      <c r="L69" s="397">
        <f t="shared" si="0"/>
        <v>999</v>
      </c>
      <c r="M69" s="432">
        <f t="shared" si="1"/>
        <v>999</v>
      </c>
      <c r="N69" s="426"/>
      <c r="O69" s="105"/>
      <c r="P69" s="129">
        <f t="shared" si="2"/>
        <v>999</v>
      </c>
      <c r="Q69" s="105"/>
    </row>
    <row r="70" spans="1:17" s="11" customFormat="1" ht="18.899999999999999" customHeight="1" x14ac:dyDescent="0.25">
      <c r="A70" s="398">
        <v>64</v>
      </c>
      <c r="B70" s="103"/>
      <c r="C70" s="103"/>
      <c r="D70" s="104"/>
      <c r="E70" s="411"/>
      <c r="F70" s="105"/>
      <c r="G70" s="105"/>
      <c r="H70" s="625"/>
      <c r="I70" s="433"/>
      <c r="J70" s="395" t="e">
        <f>IF(AND(Q70="",#REF!&gt;0,#REF!&lt;5),K70,)</f>
        <v>#REF!</v>
      </c>
      <c r="K70" s="393" t="str">
        <f>IF(D70="","ZZZ9",IF(AND(#REF!&gt;0,#REF!&lt;5),D70&amp;#REF!,D70&amp;"9"))</f>
        <v>ZZZ9</v>
      </c>
      <c r="L70" s="397">
        <f t="shared" si="0"/>
        <v>999</v>
      </c>
      <c r="M70" s="432">
        <f t="shared" si="1"/>
        <v>999</v>
      </c>
      <c r="N70" s="426"/>
      <c r="O70" s="105"/>
      <c r="P70" s="129">
        <f t="shared" si="2"/>
        <v>999</v>
      </c>
      <c r="Q70" s="105"/>
    </row>
    <row r="71" spans="1:17" s="11" customFormat="1" ht="18.899999999999999" customHeight="1" x14ac:dyDescent="0.25">
      <c r="A71" s="398">
        <v>65</v>
      </c>
      <c r="B71" s="103"/>
      <c r="C71" s="103"/>
      <c r="D71" s="104"/>
      <c r="E71" s="411"/>
      <c r="F71" s="105"/>
      <c r="G71" s="105"/>
      <c r="H71" s="625"/>
      <c r="I71" s="433"/>
      <c r="J71" s="395" t="e">
        <f>IF(AND(Q71="",#REF!&gt;0,#REF!&lt;5),K71,)</f>
        <v>#REF!</v>
      </c>
      <c r="K71" s="393" t="str">
        <f>IF(D71="","ZZZ9",IF(AND(#REF!&gt;0,#REF!&lt;5),D71&amp;#REF!,D71&amp;"9"))</f>
        <v>ZZZ9</v>
      </c>
      <c r="L71" s="397">
        <f t="shared" si="0"/>
        <v>999</v>
      </c>
      <c r="M71" s="432">
        <f t="shared" si="1"/>
        <v>999</v>
      </c>
      <c r="N71" s="426"/>
      <c r="O71" s="105"/>
      <c r="P71" s="129">
        <f t="shared" si="2"/>
        <v>999</v>
      </c>
      <c r="Q71" s="105"/>
    </row>
    <row r="72" spans="1:17" s="11" customFormat="1" ht="18.899999999999999" customHeight="1" x14ac:dyDescent="0.25">
      <c r="A72" s="398">
        <v>66</v>
      </c>
      <c r="B72" s="103"/>
      <c r="C72" s="103"/>
      <c r="D72" s="104"/>
      <c r="E72" s="411"/>
      <c r="F72" s="105"/>
      <c r="G72" s="105"/>
      <c r="H72" s="625"/>
      <c r="I72" s="433"/>
      <c r="J72" s="395" t="e">
        <f>IF(AND(Q72="",#REF!&gt;0,#REF!&lt;5),K72,)</f>
        <v>#REF!</v>
      </c>
      <c r="K72" s="393" t="str">
        <f>IF(D72="","ZZZ9",IF(AND(#REF!&gt;0,#REF!&lt;5),D72&amp;#REF!,D72&amp;"9"))</f>
        <v>ZZZ9</v>
      </c>
      <c r="L72" s="397">
        <f t="shared" si="0"/>
        <v>999</v>
      </c>
      <c r="M72" s="432">
        <f t="shared" si="1"/>
        <v>999</v>
      </c>
      <c r="N72" s="426"/>
      <c r="O72" s="105"/>
      <c r="P72" s="129">
        <f t="shared" si="2"/>
        <v>999</v>
      </c>
      <c r="Q72" s="105"/>
    </row>
    <row r="73" spans="1:17" s="11" customFormat="1" ht="18.899999999999999" customHeight="1" x14ac:dyDescent="0.25">
      <c r="A73" s="398">
        <v>67</v>
      </c>
      <c r="B73" s="103"/>
      <c r="C73" s="103"/>
      <c r="D73" s="104"/>
      <c r="E73" s="411"/>
      <c r="F73" s="105"/>
      <c r="G73" s="105"/>
      <c r="H73" s="625"/>
      <c r="I73" s="433"/>
      <c r="J73" s="395" t="e">
        <f>IF(AND(Q73="",#REF!&gt;0,#REF!&lt;5),K73,)</f>
        <v>#REF!</v>
      </c>
      <c r="K73" s="393" t="str">
        <f>IF(D73="","ZZZ9",IF(AND(#REF!&gt;0,#REF!&lt;5),D73&amp;#REF!,D73&amp;"9"))</f>
        <v>ZZZ9</v>
      </c>
      <c r="L73" s="397">
        <f t="shared" si="0"/>
        <v>999</v>
      </c>
      <c r="M73" s="432">
        <f t="shared" si="1"/>
        <v>999</v>
      </c>
      <c r="N73" s="426"/>
      <c r="O73" s="105"/>
      <c r="P73" s="129">
        <f t="shared" si="2"/>
        <v>999</v>
      </c>
      <c r="Q73" s="105"/>
    </row>
    <row r="74" spans="1:17" s="11" customFormat="1" ht="18.899999999999999" customHeight="1" x14ac:dyDescent="0.25">
      <c r="A74" s="398">
        <v>68</v>
      </c>
      <c r="B74" s="103"/>
      <c r="C74" s="103"/>
      <c r="D74" s="104"/>
      <c r="E74" s="411"/>
      <c r="F74" s="105"/>
      <c r="G74" s="105"/>
      <c r="H74" s="625"/>
      <c r="I74" s="433"/>
      <c r="J74" s="395" t="e">
        <f>IF(AND(Q74="",#REF!&gt;0,#REF!&lt;5),K74,)</f>
        <v>#REF!</v>
      </c>
      <c r="K74" s="393" t="str">
        <f>IF(D74="","ZZZ9",IF(AND(#REF!&gt;0,#REF!&lt;5),D74&amp;#REF!,D74&amp;"9"))</f>
        <v>ZZZ9</v>
      </c>
      <c r="L74" s="397">
        <f t="shared" si="0"/>
        <v>999</v>
      </c>
      <c r="M74" s="432">
        <f t="shared" si="1"/>
        <v>999</v>
      </c>
      <c r="N74" s="426"/>
      <c r="O74" s="105"/>
      <c r="P74" s="129">
        <f t="shared" si="2"/>
        <v>999</v>
      </c>
      <c r="Q74" s="105"/>
    </row>
    <row r="75" spans="1:17" s="11" customFormat="1" ht="18.899999999999999" customHeight="1" x14ac:dyDescent="0.25">
      <c r="A75" s="398">
        <v>69</v>
      </c>
      <c r="B75" s="103"/>
      <c r="C75" s="103"/>
      <c r="D75" s="104"/>
      <c r="E75" s="411"/>
      <c r="F75" s="105"/>
      <c r="G75" s="105"/>
      <c r="H75" s="625"/>
      <c r="I75" s="433"/>
      <c r="J75" s="395" t="e">
        <f>IF(AND(Q75="",#REF!&gt;0,#REF!&lt;5),K75,)</f>
        <v>#REF!</v>
      </c>
      <c r="K75" s="393" t="str">
        <f>IF(D75="","ZZZ9",IF(AND(#REF!&gt;0,#REF!&lt;5),D75&amp;#REF!,D75&amp;"9"))</f>
        <v>ZZZ9</v>
      </c>
      <c r="L75" s="397">
        <f t="shared" si="0"/>
        <v>999</v>
      </c>
      <c r="M75" s="432">
        <f t="shared" si="1"/>
        <v>999</v>
      </c>
      <c r="N75" s="426"/>
      <c r="O75" s="105"/>
      <c r="P75" s="129">
        <f t="shared" si="2"/>
        <v>999</v>
      </c>
      <c r="Q75" s="105"/>
    </row>
    <row r="76" spans="1:17" s="11" customFormat="1" ht="18.899999999999999" customHeight="1" x14ac:dyDescent="0.25">
      <c r="A76" s="398">
        <v>70</v>
      </c>
      <c r="B76" s="103"/>
      <c r="C76" s="103"/>
      <c r="D76" s="104"/>
      <c r="E76" s="411"/>
      <c r="F76" s="105"/>
      <c r="G76" s="105"/>
      <c r="H76" s="625"/>
      <c r="I76" s="433"/>
      <c r="J76" s="395" t="e">
        <f>IF(AND(Q76="",#REF!&gt;0,#REF!&lt;5),K76,)</f>
        <v>#REF!</v>
      </c>
      <c r="K76" s="393" t="str">
        <f>IF(D76="","ZZZ9",IF(AND(#REF!&gt;0,#REF!&lt;5),D76&amp;#REF!,D76&amp;"9"))</f>
        <v>ZZZ9</v>
      </c>
      <c r="L76" s="397">
        <f t="shared" si="0"/>
        <v>999</v>
      </c>
      <c r="M76" s="432">
        <f t="shared" si="1"/>
        <v>999</v>
      </c>
      <c r="N76" s="426"/>
      <c r="O76" s="105"/>
      <c r="P76" s="129">
        <f t="shared" si="2"/>
        <v>999</v>
      </c>
      <c r="Q76" s="105"/>
    </row>
    <row r="77" spans="1:17" s="11" customFormat="1" ht="18.899999999999999" customHeight="1" x14ac:dyDescent="0.25">
      <c r="A77" s="398">
        <v>71</v>
      </c>
      <c r="B77" s="103"/>
      <c r="C77" s="103"/>
      <c r="D77" s="104"/>
      <c r="E77" s="411"/>
      <c r="F77" s="105"/>
      <c r="G77" s="105"/>
      <c r="H77" s="625"/>
      <c r="I77" s="433"/>
      <c r="J77" s="395" t="e">
        <f>IF(AND(Q77="",#REF!&gt;0,#REF!&lt;5),K77,)</f>
        <v>#REF!</v>
      </c>
      <c r="K77" s="393" t="str">
        <f>IF(D77="","ZZZ9",IF(AND(#REF!&gt;0,#REF!&lt;5),D77&amp;#REF!,D77&amp;"9"))</f>
        <v>ZZZ9</v>
      </c>
      <c r="L77" s="397">
        <f t="shared" si="0"/>
        <v>999</v>
      </c>
      <c r="M77" s="432">
        <f t="shared" si="1"/>
        <v>999</v>
      </c>
      <c r="N77" s="426"/>
      <c r="O77" s="105"/>
      <c r="P77" s="129">
        <f t="shared" si="2"/>
        <v>999</v>
      </c>
      <c r="Q77" s="105"/>
    </row>
    <row r="78" spans="1:17" s="11" customFormat="1" ht="18.899999999999999" customHeight="1" x14ac:dyDescent="0.25">
      <c r="A78" s="398">
        <v>72</v>
      </c>
      <c r="B78" s="103"/>
      <c r="C78" s="103"/>
      <c r="D78" s="104"/>
      <c r="E78" s="411"/>
      <c r="F78" s="105"/>
      <c r="G78" s="105"/>
      <c r="H78" s="625"/>
      <c r="I78" s="433"/>
      <c r="J78" s="395" t="e">
        <f>IF(AND(Q78="",#REF!&gt;0,#REF!&lt;5),K78,)</f>
        <v>#REF!</v>
      </c>
      <c r="K78" s="393" t="str">
        <f>IF(D78="","ZZZ9",IF(AND(#REF!&gt;0,#REF!&lt;5),D78&amp;#REF!,D78&amp;"9"))</f>
        <v>ZZZ9</v>
      </c>
      <c r="L78" s="397">
        <f t="shared" si="0"/>
        <v>999</v>
      </c>
      <c r="M78" s="432">
        <f t="shared" si="1"/>
        <v>999</v>
      </c>
      <c r="N78" s="426"/>
      <c r="O78" s="105"/>
      <c r="P78" s="129">
        <f t="shared" si="2"/>
        <v>999</v>
      </c>
      <c r="Q78" s="105"/>
    </row>
    <row r="79" spans="1:17" s="11" customFormat="1" ht="18.899999999999999" customHeight="1" x14ac:dyDescent="0.25">
      <c r="A79" s="398">
        <v>73</v>
      </c>
      <c r="B79" s="103"/>
      <c r="C79" s="103"/>
      <c r="D79" s="104"/>
      <c r="E79" s="411"/>
      <c r="F79" s="105"/>
      <c r="G79" s="105"/>
      <c r="H79" s="625"/>
      <c r="I79" s="433"/>
      <c r="J79" s="395" t="e">
        <f>IF(AND(Q79="",#REF!&gt;0,#REF!&lt;5),K79,)</f>
        <v>#REF!</v>
      </c>
      <c r="K79" s="393" t="str">
        <f>IF(D79="","ZZZ9",IF(AND(#REF!&gt;0,#REF!&lt;5),D79&amp;#REF!,D79&amp;"9"))</f>
        <v>ZZZ9</v>
      </c>
      <c r="L79" s="397">
        <f t="shared" si="0"/>
        <v>999</v>
      </c>
      <c r="M79" s="432">
        <f t="shared" si="1"/>
        <v>999</v>
      </c>
      <c r="N79" s="426"/>
      <c r="O79" s="105"/>
      <c r="P79" s="129">
        <f t="shared" si="2"/>
        <v>999</v>
      </c>
      <c r="Q79" s="105"/>
    </row>
    <row r="80" spans="1:17" s="11" customFormat="1" ht="18.899999999999999" customHeight="1" x14ac:dyDescent="0.25">
      <c r="A80" s="398">
        <v>74</v>
      </c>
      <c r="B80" s="103"/>
      <c r="C80" s="103"/>
      <c r="D80" s="104"/>
      <c r="E80" s="411"/>
      <c r="F80" s="105"/>
      <c r="G80" s="105"/>
      <c r="H80" s="625"/>
      <c r="I80" s="433"/>
      <c r="J80" s="395" t="e">
        <f>IF(AND(Q80="",#REF!&gt;0,#REF!&lt;5),K80,)</f>
        <v>#REF!</v>
      </c>
      <c r="K80" s="393" t="str">
        <f>IF(D80="","ZZZ9",IF(AND(#REF!&gt;0,#REF!&lt;5),D80&amp;#REF!,D80&amp;"9"))</f>
        <v>ZZZ9</v>
      </c>
      <c r="L80" s="397">
        <f t="shared" si="0"/>
        <v>999</v>
      </c>
      <c r="M80" s="432">
        <f t="shared" si="1"/>
        <v>999</v>
      </c>
      <c r="N80" s="426"/>
      <c r="O80" s="105"/>
      <c r="P80" s="129">
        <f t="shared" si="2"/>
        <v>999</v>
      </c>
      <c r="Q80" s="105"/>
    </row>
    <row r="81" spans="1:17" s="11" customFormat="1" ht="18.899999999999999" customHeight="1" x14ac:dyDescent="0.25">
      <c r="A81" s="398">
        <v>75</v>
      </c>
      <c r="B81" s="103"/>
      <c r="C81" s="103"/>
      <c r="D81" s="104"/>
      <c r="E81" s="411"/>
      <c r="F81" s="105"/>
      <c r="G81" s="105"/>
      <c r="H81" s="625"/>
      <c r="I81" s="433"/>
      <c r="J81" s="395" t="e">
        <f>IF(AND(Q81="",#REF!&gt;0,#REF!&lt;5),K81,)</f>
        <v>#REF!</v>
      </c>
      <c r="K81" s="393" t="str">
        <f>IF(D81="","ZZZ9",IF(AND(#REF!&gt;0,#REF!&lt;5),D81&amp;#REF!,D81&amp;"9"))</f>
        <v>ZZZ9</v>
      </c>
      <c r="L81" s="397">
        <f t="shared" si="0"/>
        <v>999</v>
      </c>
      <c r="M81" s="432">
        <f t="shared" si="1"/>
        <v>999</v>
      </c>
      <c r="N81" s="426"/>
      <c r="O81" s="105"/>
      <c r="P81" s="129">
        <f t="shared" si="2"/>
        <v>999</v>
      </c>
      <c r="Q81" s="105"/>
    </row>
    <row r="82" spans="1:17" s="11" customFormat="1" ht="18.899999999999999" customHeight="1" x14ac:dyDescent="0.25">
      <c r="A82" s="398">
        <v>76</v>
      </c>
      <c r="B82" s="103"/>
      <c r="C82" s="103"/>
      <c r="D82" s="104"/>
      <c r="E82" s="411"/>
      <c r="F82" s="105"/>
      <c r="G82" s="105"/>
      <c r="H82" s="625"/>
      <c r="I82" s="433"/>
      <c r="J82" s="395" t="e">
        <f>IF(AND(Q82="",#REF!&gt;0,#REF!&lt;5),K82,)</f>
        <v>#REF!</v>
      </c>
      <c r="K82" s="393" t="str">
        <f>IF(D82="","ZZZ9",IF(AND(#REF!&gt;0,#REF!&lt;5),D82&amp;#REF!,D82&amp;"9"))</f>
        <v>ZZZ9</v>
      </c>
      <c r="L82" s="397">
        <f t="shared" si="0"/>
        <v>999</v>
      </c>
      <c r="M82" s="432">
        <f t="shared" si="1"/>
        <v>999</v>
      </c>
      <c r="N82" s="426"/>
      <c r="O82" s="105"/>
      <c r="P82" s="129">
        <f t="shared" si="2"/>
        <v>999</v>
      </c>
      <c r="Q82" s="105"/>
    </row>
    <row r="83" spans="1:17" s="11" customFormat="1" ht="18.899999999999999" customHeight="1" x14ac:dyDescent="0.25">
      <c r="A83" s="398">
        <v>77</v>
      </c>
      <c r="B83" s="103"/>
      <c r="C83" s="103"/>
      <c r="D83" s="104"/>
      <c r="E83" s="411"/>
      <c r="F83" s="105"/>
      <c r="G83" s="105"/>
      <c r="H83" s="625"/>
      <c r="I83" s="433"/>
      <c r="J83" s="395" t="e">
        <f>IF(AND(Q83="",#REF!&gt;0,#REF!&lt;5),K83,)</f>
        <v>#REF!</v>
      </c>
      <c r="K83" s="393" t="str">
        <f>IF(D83="","ZZZ9",IF(AND(#REF!&gt;0,#REF!&lt;5),D83&amp;#REF!,D83&amp;"9"))</f>
        <v>ZZZ9</v>
      </c>
      <c r="L83" s="397">
        <f t="shared" si="0"/>
        <v>999</v>
      </c>
      <c r="M83" s="432">
        <f t="shared" si="1"/>
        <v>999</v>
      </c>
      <c r="N83" s="426"/>
      <c r="O83" s="105"/>
      <c r="P83" s="129">
        <f t="shared" si="2"/>
        <v>999</v>
      </c>
      <c r="Q83" s="105"/>
    </row>
    <row r="84" spans="1:17" s="11" customFormat="1" ht="18.899999999999999" customHeight="1" x14ac:dyDescent="0.25">
      <c r="A84" s="398">
        <v>78</v>
      </c>
      <c r="B84" s="103"/>
      <c r="C84" s="103"/>
      <c r="D84" s="104"/>
      <c r="E84" s="411"/>
      <c r="F84" s="105"/>
      <c r="G84" s="105"/>
      <c r="H84" s="625"/>
      <c r="I84" s="433"/>
      <c r="J84" s="395" t="e">
        <f>IF(AND(Q84="",#REF!&gt;0,#REF!&lt;5),K84,)</f>
        <v>#REF!</v>
      </c>
      <c r="K84" s="393" t="str">
        <f>IF(D84="","ZZZ9",IF(AND(#REF!&gt;0,#REF!&lt;5),D84&amp;#REF!,D84&amp;"9"))</f>
        <v>ZZZ9</v>
      </c>
      <c r="L84" s="397">
        <f t="shared" si="0"/>
        <v>999</v>
      </c>
      <c r="M84" s="432">
        <f t="shared" si="1"/>
        <v>999</v>
      </c>
      <c r="N84" s="426"/>
      <c r="O84" s="105"/>
      <c r="P84" s="129">
        <f t="shared" si="2"/>
        <v>999</v>
      </c>
      <c r="Q84" s="105"/>
    </row>
    <row r="85" spans="1:17" s="11" customFormat="1" ht="18.899999999999999" customHeight="1" x14ac:dyDescent="0.25">
      <c r="A85" s="398">
        <v>79</v>
      </c>
      <c r="B85" s="103"/>
      <c r="C85" s="103"/>
      <c r="D85" s="104"/>
      <c r="E85" s="411"/>
      <c r="F85" s="105"/>
      <c r="G85" s="105"/>
      <c r="H85" s="625"/>
      <c r="I85" s="433"/>
      <c r="J85" s="395" t="e">
        <f>IF(AND(Q85="",#REF!&gt;0,#REF!&lt;5),K85,)</f>
        <v>#REF!</v>
      </c>
      <c r="K85" s="393" t="str">
        <f>IF(D85="","ZZZ9",IF(AND(#REF!&gt;0,#REF!&lt;5),D85&amp;#REF!,D85&amp;"9"))</f>
        <v>ZZZ9</v>
      </c>
      <c r="L85" s="397">
        <f t="shared" si="0"/>
        <v>999</v>
      </c>
      <c r="M85" s="432">
        <f t="shared" si="1"/>
        <v>999</v>
      </c>
      <c r="N85" s="426"/>
      <c r="O85" s="105"/>
      <c r="P85" s="129">
        <f t="shared" si="2"/>
        <v>999</v>
      </c>
      <c r="Q85" s="105"/>
    </row>
    <row r="86" spans="1:17" s="11" customFormat="1" ht="18.899999999999999" customHeight="1" x14ac:dyDescent="0.25">
      <c r="A86" s="398">
        <v>80</v>
      </c>
      <c r="B86" s="103"/>
      <c r="C86" s="103"/>
      <c r="D86" s="104"/>
      <c r="E86" s="411"/>
      <c r="F86" s="105"/>
      <c r="G86" s="105"/>
      <c r="H86" s="625"/>
      <c r="I86" s="433"/>
      <c r="J86" s="395" t="e">
        <f>IF(AND(Q86="",#REF!&gt;0,#REF!&lt;5),K86,)</f>
        <v>#REF!</v>
      </c>
      <c r="K86" s="393" t="str">
        <f>IF(D86="","ZZZ9",IF(AND(#REF!&gt;0,#REF!&lt;5),D86&amp;#REF!,D86&amp;"9"))</f>
        <v>ZZZ9</v>
      </c>
      <c r="L86" s="397">
        <f t="shared" si="0"/>
        <v>999</v>
      </c>
      <c r="M86" s="432">
        <f t="shared" si="1"/>
        <v>999</v>
      </c>
      <c r="N86" s="426"/>
      <c r="O86" s="105"/>
      <c r="P86" s="129">
        <f t="shared" si="2"/>
        <v>999</v>
      </c>
      <c r="Q86" s="105"/>
    </row>
    <row r="87" spans="1:17" s="11" customFormat="1" ht="18.899999999999999" customHeight="1" x14ac:dyDescent="0.25">
      <c r="A87" s="398">
        <v>81</v>
      </c>
      <c r="B87" s="103"/>
      <c r="C87" s="103"/>
      <c r="D87" s="104"/>
      <c r="E87" s="411"/>
      <c r="F87" s="105"/>
      <c r="G87" s="105"/>
      <c r="H87" s="625"/>
      <c r="I87" s="433"/>
      <c r="J87" s="395" t="e">
        <f>IF(AND(Q87="",#REF!&gt;0,#REF!&lt;5),K87,)</f>
        <v>#REF!</v>
      </c>
      <c r="K87" s="393" t="str">
        <f>IF(D87="","ZZZ9",IF(AND(#REF!&gt;0,#REF!&lt;5),D87&amp;#REF!,D87&amp;"9"))</f>
        <v>ZZZ9</v>
      </c>
      <c r="L87" s="397">
        <f t="shared" si="0"/>
        <v>999</v>
      </c>
      <c r="M87" s="432">
        <f t="shared" si="1"/>
        <v>999</v>
      </c>
      <c r="N87" s="426"/>
      <c r="O87" s="105"/>
      <c r="P87" s="129">
        <f t="shared" si="2"/>
        <v>999</v>
      </c>
      <c r="Q87" s="105"/>
    </row>
    <row r="88" spans="1:17" s="11" customFormat="1" ht="18.899999999999999" customHeight="1" x14ac:dyDescent="0.25">
      <c r="A88" s="398">
        <v>82</v>
      </c>
      <c r="B88" s="103"/>
      <c r="C88" s="103"/>
      <c r="D88" s="104"/>
      <c r="E88" s="411"/>
      <c r="F88" s="105"/>
      <c r="G88" s="105"/>
      <c r="H88" s="625"/>
      <c r="I88" s="433"/>
      <c r="J88" s="395" t="e">
        <f>IF(AND(Q88="",#REF!&gt;0,#REF!&lt;5),K88,)</f>
        <v>#REF!</v>
      </c>
      <c r="K88" s="393" t="str">
        <f>IF(D88="","ZZZ9",IF(AND(#REF!&gt;0,#REF!&lt;5),D88&amp;#REF!,D88&amp;"9"))</f>
        <v>ZZZ9</v>
      </c>
      <c r="L88" s="397">
        <f t="shared" si="0"/>
        <v>999</v>
      </c>
      <c r="M88" s="432">
        <f t="shared" si="1"/>
        <v>999</v>
      </c>
      <c r="N88" s="426"/>
      <c r="O88" s="105"/>
      <c r="P88" s="129">
        <f t="shared" si="2"/>
        <v>999</v>
      </c>
      <c r="Q88" s="105"/>
    </row>
    <row r="89" spans="1:17" s="11" customFormat="1" ht="18.899999999999999" customHeight="1" x14ac:dyDescent="0.25">
      <c r="A89" s="398">
        <v>83</v>
      </c>
      <c r="B89" s="103"/>
      <c r="C89" s="103"/>
      <c r="D89" s="104"/>
      <c r="E89" s="411"/>
      <c r="F89" s="105"/>
      <c r="G89" s="105"/>
      <c r="H89" s="625"/>
      <c r="I89" s="433"/>
      <c r="J89" s="395" t="e">
        <f>IF(AND(Q89="",#REF!&gt;0,#REF!&lt;5),K89,)</f>
        <v>#REF!</v>
      </c>
      <c r="K89" s="393" t="str">
        <f>IF(D89="","ZZZ9",IF(AND(#REF!&gt;0,#REF!&lt;5),D89&amp;#REF!,D89&amp;"9"))</f>
        <v>ZZZ9</v>
      </c>
      <c r="L89" s="397">
        <f t="shared" si="0"/>
        <v>999</v>
      </c>
      <c r="M89" s="432">
        <f t="shared" si="1"/>
        <v>999</v>
      </c>
      <c r="N89" s="426"/>
      <c r="O89" s="105"/>
      <c r="P89" s="129">
        <f t="shared" si="2"/>
        <v>999</v>
      </c>
      <c r="Q89" s="105"/>
    </row>
    <row r="90" spans="1:17" s="11" customFormat="1" ht="18.899999999999999" customHeight="1" x14ac:dyDescent="0.25">
      <c r="A90" s="398">
        <v>84</v>
      </c>
      <c r="B90" s="103"/>
      <c r="C90" s="103"/>
      <c r="D90" s="104"/>
      <c r="E90" s="411"/>
      <c r="F90" s="105"/>
      <c r="G90" s="105"/>
      <c r="H90" s="625"/>
      <c r="I90" s="433"/>
      <c r="J90" s="395" t="e">
        <f>IF(AND(Q90="",#REF!&gt;0,#REF!&lt;5),K90,)</f>
        <v>#REF!</v>
      </c>
      <c r="K90" s="393" t="str">
        <f>IF(D90="","ZZZ9",IF(AND(#REF!&gt;0,#REF!&lt;5),D90&amp;#REF!,D90&amp;"9"))</f>
        <v>ZZZ9</v>
      </c>
      <c r="L90" s="397">
        <f t="shared" si="0"/>
        <v>999</v>
      </c>
      <c r="M90" s="432">
        <f t="shared" si="1"/>
        <v>999</v>
      </c>
      <c r="N90" s="426"/>
      <c r="O90" s="105"/>
      <c r="P90" s="129">
        <f t="shared" si="2"/>
        <v>999</v>
      </c>
      <c r="Q90" s="105"/>
    </row>
    <row r="91" spans="1:17" s="11" customFormat="1" ht="18.899999999999999" customHeight="1" x14ac:dyDescent="0.25">
      <c r="A91" s="398">
        <v>85</v>
      </c>
      <c r="B91" s="103"/>
      <c r="C91" s="103"/>
      <c r="D91" s="104"/>
      <c r="E91" s="411"/>
      <c r="F91" s="105"/>
      <c r="G91" s="105"/>
      <c r="H91" s="625"/>
      <c r="I91" s="433"/>
      <c r="J91" s="395" t="e">
        <f>IF(AND(Q91="",#REF!&gt;0,#REF!&lt;5),K91,)</f>
        <v>#REF!</v>
      </c>
      <c r="K91" s="393" t="str">
        <f>IF(D91="","ZZZ9",IF(AND(#REF!&gt;0,#REF!&lt;5),D91&amp;#REF!,D91&amp;"9"))</f>
        <v>ZZZ9</v>
      </c>
      <c r="L91" s="397">
        <f t="shared" si="0"/>
        <v>999</v>
      </c>
      <c r="M91" s="432">
        <f t="shared" si="1"/>
        <v>999</v>
      </c>
      <c r="N91" s="426"/>
      <c r="O91" s="105"/>
      <c r="P91" s="129">
        <f t="shared" si="2"/>
        <v>999</v>
      </c>
      <c r="Q91" s="105"/>
    </row>
    <row r="92" spans="1:17" s="11" customFormat="1" ht="18.899999999999999" customHeight="1" x14ac:dyDescent="0.25">
      <c r="A92" s="398">
        <v>86</v>
      </c>
      <c r="B92" s="103"/>
      <c r="C92" s="103"/>
      <c r="D92" s="104"/>
      <c r="E92" s="411"/>
      <c r="F92" s="105"/>
      <c r="G92" s="105"/>
      <c r="H92" s="625"/>
      <c r="I92" s="433"/>
      <c r="J92" s="395" t="e">
        <f>IF(AND(Q92="",#REF!&gt;0,#REF!&lt;5),K92,)</f>
        <v>#REF!</v>
      </c>
      <c r="K92" s="393" t="str">
        <f>IF(D92="","ZZZ9",IF(AND(#REF!&gt;0,#REF!&lt;5),D92&amp;#REF!,D92&amp;"9"))</f>
        <v>ZZZ9</v>
      </c>
      <c r="L92" s="397">
        <f t="shared" si="0"/>
        <v>999</v>
      </c>
      <c r="M92" s="432">
        <f t="shared" si="1"/>
        <v>999</v>
      </c>
      <c r="N92" s="426"/>
      <c r="O92" s="105"/>
      <c r="P92" s="129">
        <f t="shared" si="2"/>
        <v>999</v>
      </c>
      <c r="Q92" s="105"/>
    </row>
    <row r="93" spans="1:17" s="11" customFormat="1" ht="18.899999999999999" customHeight="1" x14ac:dyDescent="0.25">
      <c r="A93" s="398">
        <v>87</v>
      </c>
      <c r="B93" s="103"/>
      <c r="C93" s="103"/>
      <c r="D93" s="104"/>
      <c r="E93" s="411"/>
      <c r="F93" s="105"/>
      <c r="G93" s="105"/>
      <c r="H93" s="625"/>
      <c r="I93" s="433"/>
      <c r="J93" s="395" t="e">
        <f>IF(AND(Q93="",#REF!&gt;0,#REF!&lt;5),K93,)</f>
        <v>#REF!</v>
      </c>
      <c r="K93" s="393" t="str">
        <f>IF(D93="","ZZZ9",IF(AND(#REF!&gt;0,#REF!&lt;5),D93&amp;#REF!,D93&amp;"9"))</f>
        <v>ZZZ9</v>
      </c>
      <c r="L93" s="397">
        <f t="shared" si="0"/>
        <v>999</v>
      </c>
      <c r="M93" s="432">
        <f t="shared" si="1"/>
        <v>999</v>
      </c>
      <c r="N93" s="426"/>
      <c r="O93" s="105"/>
      <c r="P93" s="129">
        <f t="shared" si="2"/>
        <v>999</v>
      </c>
      <c r="Q93" s="105"/>
    </row>
    <row r="94" spans="1:17" s="11" customFormat="1" ht="18.899999999999999" customHeight="1" x14ac:dyDescent="0.25">
      <c r="A94" s="398">
        <v>88</v>
      </c>
      <c r="B94" s="103"/>
      <c r="C94" s="103"/>
      <c r="D94" s="104"/>
      <c r="E94" s="411"/>
      <c r="F94" s="105"/>
      <c r="G94" s="105"/>
      <c r="H94" s="625"/>
      <c r="I94" s="433"/>
      <c r="J94" s="395" t="e">
        <f>IF(AND(Q94="",#REF!&gt;0,#REF!&lt;5),K94,)</f>
        <v>#REF!</v>
      </c>
      <c r="K94" s="393" t="str">
        <f>IF(D94="","ZZZ9",IF(AND(#REF!&gt;0,#REF!&lt;5),D94&amp;#REF!,D94&amp;"9"))</f>
        <v>ZZZ9</v>
      </c>
      <c r="L94" s="397">
        <f t="shared" si="0"/>
        <v>999</v>
      </c>
      <c r="M94" s="432">
        <f t="shared" si="1"/>
        <v>999</v>
      </c>
      <c r="N94" s="426"/>
      <c r="O94" s="105"/>
      <c r="P94" s="129">
        <f t="shared" si="2"/>
        <v>999</v>
      </c>
      <c r="Q94" s="105"/>
    </row>
    <row r="95" spans="1:17" s="11" customFormat="1" ht="18.899999999999999" customHeight="1" x14ac:dyDescent="0.25">
      <c r="A95" s="398">
        <v>89</v>
      </c>
      <c r="B95" s="103"/>
      <c r="C95" s="103"/>
      <c r="D95" s="104"/>
      <c r="E95" s="411"/>
      <c r="F95" s="105"/>
      <c r="G95" s="105"/>
      <c r="H95" s="625"/>
      <c r="I95" s="433"/>
      <c r="J95" s="395" t="e">
        <f>IF(AND(Q95="",#REF!&gt;0,#REF!&lt;5),K95,)</f>
        <v>#REF!</v>
      </c>
      <c r="K95" s="393" t="str">
        <f>IF(D95="","ZZZ9",IF(AND(#REF!&gt;0,#REF!&lt;5),D95&amp;#REF!,D95&amp;"9"))</f>
        <v>ZZZ9</v>
      </c>
      <c r="L95" s="397">
        <f t="shared" si="0"/>
        <v>999</v>
      </c>
      <c r="M95" s="432">
        <f t="shared" si="1"/>
        <v>999</v>
      </c>
      <c r="N95" s="426"/>
      <c r="O95" s="105"/>
      <c r="P95" s="129">
        <f t="shared" si="2"/>
        <v>999</v>
      </c>
      <c r="Q95" s="105"/>
    </row>
    <row r="96" spans="1:17" s="11" customFormat="1" ht="18.899999999999999" customHeight="1" x14ac:dyDescent="0.25">
      <c r="A96" s="398">
        <v>90</v>
      </c>
      <c r="B96" s="103"/>
      <c r="C96" s="103"/>
      <c r="D96" s="104"/>
      <c r="E96" s="411"/>
      <c r="F96" s="105"/>
      <c r="G96" s="105"/>
      <c r="H96" s="625"/>
      <c r="I96" s="433"/>
      <c r="J96" s="395" t="e">
        <f>IF(AND(Q96="",#REF!&gt;0,#REF!&lt;5),K96,)</f>
        <v>#REF!</v>
      </c>
      <c r="K96" s="393" t="str">
        <f>IF(D96="","ZZZ9",IF(AND(#REF!&gt;0,#REF!&lt;5),D96&amp;#REF!,D96&amp;"9"))</f>
        <v>ZZZ9</v>
      </c>
      <c r="L96" s="397">
        <f t="shared" si="0"/>
        <v>999</v>
      </c>
      <c r="M96" s="432">
        <f t="shared" si="1"/>
        <v>999</v>
      </c>
      <c r="N96" s="426"/>
      <c r="O96" s="105"/>
      <c r="P96" s="129">
        <f t="shared" si="2"/>
        <v>999</v>
      </c>
      <c r="Q96" s="105"/>
    </row>
    <row r="97" spans="1:17" s="11" customFormat="1" ht="18.899999999999999" customHeight="1" x14ac:dyDescent="0.25">
      <c r="A97" s="398">
        <v>91</v>
      </c>
      <c r="B97" s="103"/>
      <c r="C97" s="103"/>
      <c r="D97" s="104"/>
      <c r="E97" s="411"/>
      <c r="F97" s="105"/>
      <c r="G97" s="105"/>
      <c r="H97" s="625"/>
      <c r="I97" s="433"/>
      <c r="J97" s="395" t="e">
        <f>IF(AND(Q97="",#REF!&gt;0,#REF!&lt;5),K97,)</f>
        <v>#REF!</v>
      </c>
      <c r="K97" s="393" t="str">
        <f>IF(D97="","ZZZ9",IF(AND(#REF!&gt;0,#REF!&lt;5),D97&amp;#REF!,D97&amp;"9"))</f>
        <v>ZZZ9</v>
      </c>
      <c r="L97" s="397">
        <f t="shared" si="0"/>
        <v>999</v>
      </c>
      <c r="M97" s="432">
        <f t="shared" si="1"/>
        <v>999</v>
      </c>
      <c r="N97" s="426"/>
      <c r="O97" s="105"/>
      <c r="P97" s="129">
        <f t="shared" si="2"/>
        <v>999</v>
      </c>
      <c r="Q97" s="105"/>
    </row>
    <row r="98" spans="1:17" s="11" customFormat="1" ht="18.899999999999999" customHeight="1" x14ac:dyDescent="0.25">
      <c r="A98" s="398">
        <v>92</v>
      </c>
      <c r="B98" s="103"/>
      <c r="C98" s="103"/>
      <c r="D98" s="104"/>
      <c r="E98" s="411"/>
      <c r="F98" s="105"/>
      <c r="G98" s="105"/>
      <c r="H98" s="625"/>
      <c r="I98" s="433"/>
      <c r="J98" s="395" t="e">
        <f>IF(AND(Q98="",#REF!&gt;0,#REF!&lt;5),K98,)</f>
        <v>#REF!</v>
      </c>
      <c r="K98" s="393" t="str">
        <f>IF(D98="","ZZZ9",IF(AND(#REF!&gt;0,#REF!&lt;5),D98&amp;#REF!,D98&amp;"9"))</f>
        <v>ZZZ9</v>
      </c>
      <c r="L98" s="397">
        <f t="shared" si="0"/>
        <v>999</v>
      </c>
      <c r="M98" s="432">
        <f t="shared" si="1"/>
        <v>999</v>
      </c>
      <c r="N98" s="426"/>
      <c r="O98" s="105"/>
      <c r="P98" s="129">
        <f t="shared" si="2"/>
        <v>999</v>
      </c>
      <c r="Q98" s="105"/>
    </row>
    <row r="99" spans="1:17" s="11" customFormat="1" ht="18.899999999999999" customHeight="1" x14ac:dyDescent="0.25">
      <c r="A99" s="398">
        <v>93</v>
      </c>
      <c r="B99" s="103"/>
      <c r="C99" s="103"/>
      <c r="D99" s="104"/>
      <c r="E99" s="411"/>
      <c r="F99" s="105"/>
      <c r="G99" s="105"/>
      <c r="H99" s="625"/>
      <c r="I99" s="433"/>
      <c r="J99" s="395" t="e">
        <f>IF(AND(Q99="",#REF!&gt;0,#REF!&lt;5),K99,)</f>
        <v>#REF!</v>
      </c>
      <c r="K99" s="393" t="str">
        <f>IF(D99="","ZZZ9",IF(AND(#REF!&gt;0,#REF!&lt;5),D99&amp;#REF!,D99&amp;"9"))</f>
        <v>ZZZ9</v>
      </c>
      <c r="L99" s="397">
        <f t="shared" si="0"/>
        <v>999</v>
      </c>
      <c r="M99" s="432">
        <f t="shared" si="1"/>
        <v>999</v>
      </c>
      <c r="N99" s="426"/>
      <c r="O99" s="105"/>
      <c r="P99" s="129">
        <f t="shared" si="2"/>
        <v>999</v>
      </c>
      <c r="Q99" s="105"/>
    </row>
    <row r="100" spans="1:17" s="11" customFormat="1" ht="18.899999999999999" customHeight="1" x14ac:dyDescent="0.25">
      <c r="A100" s="398">
        <v>94</v>
      </c>
      <c r="B100" s="103"/>
      <c r="C100" s="103"/>
      <c r="D100" s="104"/>
      <c r="E100" s="411"/>
      <c r="F100" s="105"/>
      <c r="G100" s="105"/>
      <c r="H100" s="625"/>
      <c r="I100" s="433"/>
      <c r="J100" s="395" t="e">
        <f>IF(AND(Q100="",#REF!&gt;0,#REF!&lt;5),K100,)</f>
        <v>#REF!</v>
      </c>
      <c r="K100" s="393" t="str">
        <f>IF(D100="","ZZZ9",IF(AND(#REF!&gt;0,#REF!&lt;5),D100&amp;#REF!,D100&amp;"9"))</f>
        <v>ZZZ9</v>
      </c>
      <c r="L100" s="397">
        <f t="shared" si="0"/>
        <v>999</v>
      </c>
      <c r="M100" s="432">
        <f t="shared" si="1"/>
        <v>999</v>
      </c>
      <c r="N100" s="426"/>
      <c r="O100" s="105"/>
      <c r="P100" s="129">
        <f t="shared" si="2"/>
        <v>999</v>
      </c>
      <c r="Q100" s="105"/>
    </row>
    <row r="101" spans="1:17" s="11" customFormat="1" ht="18.899999999999999" customHeight="1" x14ac:dyDescent="0.25">
      <c r="A101" s="398">
        <v>95</v>
      </c>
      <c r="B101" s="103"/>
      <c r="C101" s="103"/>
      <c r="D101" s="104"/>
      <c r="E101" s="411"/>
      <c r="F101" s="105"/>
      <c r="G101" s="105"/>
      <c r="H101" s="625"/>
      <c r="I101" s="433"/>
      <c r="J101" s="395" t="e">
        <f>IF(AND(Q101="",#REF!&gt;0,#REF!&lt;5),K101,)</f>
        <v>#REF!</v>
      </c>
      <c r="K101" s="393" t="str">
        <f>IF(D101="","ZZZ9",IF(AND(#REF!&gt;0,#REF!&lt;5),D101&amp;#REF!,D101&amp;"9"))</f>
        <v>ZZZ9</v>
      </c>
      <c r="L101" s="397">
        <f t="shared" si="0"/>
        <v>999</v>
      </c>
      <c r="M101" s="432">
        <f t="shared" si="1"/>
        <v>999</v>
      </c>
      <c r="N101" s="426"/>
      <c r="O101" s="105"/>
      <c r="P101" s="129">
        <f t="shared" si="2"/>
        <v>999</v>
      </c>
      <c r="Q101" s="105"/>
    </row>
    <row r="102" spans="1:17" s="11" customFormat="1" ht="18.899999999999999" customHeight="1" x14ac:dyDescent="0.25">
      <c r="A102" s="398">
        <v>96</v>
      </c>
      <c r="B102" s="103"/>
      <c r="C102" s="103"/>
      <c r="D102" s="104"/>
      <c r="E102" s="411"/>
      <c r="F102" s="105"/>
      <c r="G102" s="105"/>
      <c r="H102" s="625"/>
      <c r="I102" s="433"/>
      <c r="J102" s="395" t="e">
        <f>IF(AND(Q102="",#REF!&gt;0,#REF!&lt;5),K102,)</f>
        <v>#REF!</v>
      </c>
      <c r="K102" s="393" t="str">
        <f>IF(D102="","ZZZ9",IF(AND(#REF!&gt;0,#REF!&lt;5),D102&amp;#REF!,D102&amp;"9"))</f>
        <v>ZZZ9</v>
      </c>
      <c r="L102" s="397">
        <f t="shared" si="0"/>
        <v>999</v>
      </c>
      <c r="M102" s="432">
        <f t="shared" si="1"/>
        <v>999</v>
      </c>
      <c r="N102" s="426"/>
      <c r="O102" s="105"/>
      <c r="P102" s="129">
        <f t="shared" si="2"/>
        <v>999</v>
      </c>
      <c r="Q102" s="105"/>
    </row>
    <row r="103" spans="1:17" s="11" customFormat="1" ht="18.899999999999999" customHeight="1" x14ac:dyDescent="0.25">
      <c r="A103" s="398">
        <v>97</v>
      </c>
      <c r="B103" s="103"/>
      <c r="C103" s="103"/>
      <c r="D103" s="104"/>
      <c r="E103" s="411"/>
      <c r="F103" s="105"/>
      <c r="G103" s="105"/>
      <c r="H103" s="625"/>
      <c r="I103" s="433"/>
      <c r="J103" s="395" t="e">
        <f>IF(AND(Q103="",#REF!&gt;0,#REF!&lt;5),K103,)</f>
        <v>#REF!</v>
      </c>
      <c r="K103" s="393" t="str">
        <f>IF(D103="","ZZZ9",IF(AND(#REF!&gt;0,#REF!&lt;5),D103&amp;#REF!,D103&amp;"9"))</f>
        <v>ZZZ9</v>
      </c>
      <c r="L103" s="397">
        <f t="shared" si="0"/>
        <v>999</v>
      </c>
      <c r="M103" s="432">
        <f t="shared" si="1"/>
        <v>999</v>
      </c>
      <c r="N103" s="426"/>
      <c r="O103" s="105"/>
      <c r="P103" s="129">
        <f t="shared" si="2"/>
        <v>999</v>
      </c>
      <c r="Q103" s="105"/>
    </row>
    <row r="104" spans="1:17" s="11" customFormat="1" ht="18.899999999999999" customHeight="1" x14ac:dyDescent="0.25">
      <c r="A104" s="398">
        <v>98</v>
      </c>
      <c r="B104" s="103"/>
      <c r="C104" s="103"/>
      <c r="D104" s="104"/>
      <c r="E104" s="411"/>
      <c r="F104" s="105"/>
      <c r="G104" s="105"/>
      <c r="H104" s="625"/>
      <c r="I104" s="433"/>
      <c r="J104" s="395" t="e">
        <f>IF(AND(Q104="",#REF!&gt;0,#REF!&lt;5),K104,)</f>
        <v>#REF!</v>
      </c>
      <c r="K104" s="393" t="str">
        <f>IF(D104="","ZZZ9",IF(AND(#REF!&gt;0,#REF!&lt;5),D104&amp;#REF!,D104&amp;"9"))</f>
        <v>ZZZ9</v>
      </c>
      <c r="L104" s="397">
        <f t="shared" ref="L104:L156" si="3">IF(Q104="",999,Q104)</f>
        <v>999</v>
      </c>
      <c r="M104" s="432">
        <f t="shared" ref="M104:M156" si="4">IF(P104=999,999,1)</f>
        <v>999</v>
      </c>
      <c r="N104" s="426"/>
      <c r="O104" s="105"/>
      <c r="P104" s="129">
        <f t="shared" ref="P104:P156" si="5">IF(N104="DA",1,IF(N104="WC",2,IF(N104="SE",3,IF(N104="Q",4,IF(N104="LL",5,999)))))</f>
        <v>999</v>
      </c>
      <c r="Q104" s="105"/>
    </row>
    <row r="105" spans="1:17" s="11" customFormat="1" ht="18.899999999999999" customHeight="1" x14ac:dyDescent="0.25">
      <c r="A105" s="398">
        <v>99</v>
      </c>
      <c r="B105" s="103"/>
      <c r="C105" s="103"/>
      <c r="D105" s="104"/>
      <c r="E105" s="411"/>
      <c r="F105" s="105"/>
      <c r="G105" s="105"/>
      <c r="H105" s="625"/>
      <c r="I105" s="433"/>
      <c r="J105" s="395" t="e">
        <f>IF(AND(Q105="",#REF!&gt;0,#REF!&lt;5),K105,)</f>
        <v>#REF!</v>
      </c>
      <c r="K105" s="393" t="str">
        <f>IF(D105="","ZZZ9",IF(AND(#REF!&gt;0,#REF!&lt;5),D105&amp;#REF!,D105&amp;"9"))</f>
        <v>ZZZ9</v>
      </c>
      <c r="L105" s="397">
        <f t="shared" si="3"/>
        <v>999</v>
      </c>
      <c r="M105" s="432">
        <f t="shared" si="4"/>
        <v>999</v>
      </c>
      <c r="N105" s="426"/>
      <c r="O105" s="105"/>
      <c r="P105" s="129">
        <f t="shared" si="5"/>
        <v>999</v>
      </c>
      <c r="Q105" s="105"/>
    </row>
    <row r="106" spans="1:17" s="11" customFormat="1" ht="18.899999999999999" customHeight="1" x14ac:dyDescent="0.25">
      <c r="A106" s="398">
        <v>100</v>
      </c>
      <c r="B106" s="103"/>
      <c r="C106" s="103"/>
      <c r="D106" s="104"/>
      <c r="E106" s="411"/>
      <c r="F106" s="105"/>
      <c r="G106" s="105"/>
      <c r="H106" s="625"/>
      <c r="I106" s="433"/>
      <c r="J106" s="395" t="e">
        <f>IF(AND(Q106="",#REF!&gt;0,#REF!&lt;5),K106,)</f>
        <v>#REF!</v>
      </c>
      <c r="K106" s="393" t="str">
        <f>IF(D106="","ZZZ9",IF(AND(#REF!&gt;0,#REF!&lt;5),D106&amp;#REF!,D106&amp;"9"))</f>
        <v>ZZZ9</v>
      </c>
      <c r="L106" s="397">
        <f t="shared" si="3"/>
        <v>999</v>
      </c>
      <c r="M106" s="432">
        <f t="shared" si="4"/>
        <v>999</v>
      </c>
      <c r="N106" s="426"/>
      <c r="O106" s="105"/>
      <c r="P106" s="129">
        <f t="shared" si="5"/>
        <v>999</v>
      </c>
      <c r="Q106" s="105"/>
    </row>
    <row r="107" spans="1:17" s="11" customFormat="1" ht="18.899999999999999" customHeight="1" x14ac:dyDescent="0.25">
      <c r="A107" s="398">
        <v>101</v>
      </c>
      <c r="B107" s="103"/>
      <c r="C107" s="103"/>
      <c r="D107" s="104"/>
      <c r="E107" s="411"/>
      <c r="F107" s="105"/>
      <c r="G107" s="105"/>
      <c r="H107" s="625"/>
      <c r="I107" s="433"/>
      <c r="J107" s="395" t="e">
        <f>IF(AND(Q107="",#REF!&gt;0,#REF!&lt;5),K107,)</f>
        <v>#REF!</v>
      </c>
      <c r="K107" s="393" t="str">
        <f>IF(D107="","ZZZ9",IF(AND(#REF!&gt;0,#REF!&lt;5),D107&amp;#REF!,D107&amp;"9"))</f>
        <v>ZZZ9</v>
      </c>
      <c r="L107" s="397">
        <f t="shared" si="3"/>
        <v>999</v>
      </c>
      <c r="M107" s="432">
        <f t="shared" si="4"/>
        <v>999</v>
      </c>
      <c r="N107" s="426"/>
      <c r="O107" s="105"/>
      <c r="P107" s="129">
        <f t="shared" si="5"/>
        <v>999</v>
      </c>
      <c r="Q107" s="105"/>
    </row>
    <row r="108" spans="1:17" s="11" customFormat="1" ht="18.899999999999999" customHeight="1" x14ac:dyDescent="0.25">
      <c r="A108" s="398">
        <v>102</v>
      </c>
      <c r="B108" s="103"/>
      <c r="C108" s="103"/>
      <c r="D108" s="104"/>
      <c r="E108" s="411"/>
      <c r="F108" s="105"/>
      <c r="G108" s="105"/>
      <c r="H108" s="625"/>
      <c r="I108" s="433"/>
      <c r="J108" s="395" t="e">
        <f>IF(AND(Q108="",#REF!&gt;0,#REF!&lt;5),K108,)</f>
        <v>#REF!</v>
      </c>
      <c r="K108" s="393" t="str">
        <f>IF(D108="","ZZZ9",IF(AND(#REF!&gt;0,#REF!&lt;5),D108&amp;#REF!,D108&amp;"9"))</f>
        <v>ZZZ9</v>
      </c>
      <c r="L108" s="397">
        <f t="shared" si="3"/>
        <v>999</v>
      </c>
      <c r="M108" s="432">
        <f t="shared" si="4"/>
        <v>999</v>
      </c>
      <c r="N108" s="426"/>
      <c r="O108" s="105"/>
      <c r="P108" s="129">
        <f t="shared" si="5"/>
        <v>999</v>
      </c>
      <c r="Q108" s="105"/>
    </row>
    <row r="109" spans="1:17" s="11" customFormat="1" ht="18.899999999999999" customHeight="1" x14ac:dyDescent="0.25">
      <c r="A109" s="398">
        <v>103</v>
      </c>
      <c r="B109" s="103"/>
      <c r="C109" s="103"/>
      <c r="D109" s="104"/>
      <c r="E109" s="411"/>
      <c r="F109" s="105"/>
      <c r="G109" s="105"/>
      <c r="H109" s="625"/>
      <c r="I109" s="433"/>
      <c r="J109" s="395" t="e">
        <f>IF(AND(Q109="",#REF!&gt;0,#REF!&lt;5),K109,)</f>
        <v>#REF!</v>
      </c>
      <c r="K109" s="393" t="str">
        <f>IF(D109="","ZZZ9",IF(AND(#REF!&gt;0,#REF!&lt;5),D109&amp;#REF!,D109&amp;"9"))</f>
        <v>ZZZ9</v>
      </c>
      <c r="L109" s="397">
        <f t="shared" si="3"/>
        <v>999</v>
      </c>
      <c r="M109" s="432">
        <f t="shared" si="4"/>
        <v>999</v>
      </c>
      <c r="N109" s="426"/>
      <c r="O109" s="105"/>
      <c r="P109" s="129">
        <f t="shared" si="5"/>
        <v>999</v>
      </c>
      <c r="Q109" s="105"/>
    </row>
    <row r="110" spans="1:17" s="11" customFormat="1" ht="18.899999999999999" customHeight="1" x14ac:dyDescent="0.25">
      <c r="A110" s="398">
        <v>104</v>
      </c>
      <c r="B110" s="103"/>
      <c r="C110" s="103"/>
      <c r="D110" s="104"/>
      <c r="E110" s="411"/>
      <c r="F110" s="105"/>
      <c r="G110" s="105"/>
      <c r="H110" s="625"/>
      <c r="I110" s="433"/>
      <c r="J110" s="395" t="e">
        <f>IF(AND(Q110="",#REF!&gt;0,#REF!&lt;5),K110,)</f>
        <v>#REF!</v>
      </c>
      <c r="K110" s="393" t="str">
        <f>IF(D110="","ZZZ9",IF(AND(#REF!&gt;0,#REF!&lt;5),D110&amp;#REF!,D110&amp;"9"))</f>
        <v>ZZZ9</v>
      </c>
      <c r="L110" s="397">
        <f t="shared" si="3"/>
        <v>999</v>
      </c>
      <c r="M110" s="432">
        <f t="shared" si="4"/>
        <v>999</v>
      </c>
      <c r="N110" s="426"/>
      <c r="O110" s="105"/>
      <c r="P110" s="129">
        <f t="shared" si="5"/>
        <v>999</v>
      </c>
      <c r="Q110" s="105"/>
    </row>
    <row r="111" spans="1:17" s="11" customFormat="1" ht="18.899999999999999" customHeight="1" x14ac:dyDescent="0.25">
      <c r="A111" s="398">
        <v>105</v>
      </c>
      <c r="B111" s="103"/>
      <c r="C111" s="103"/>
      <c r="D111" s="104"/>
      <c r="E111" s="411"/>
      <c r="F111" s="105"/>
      <c r="G111" s="105"/>
      <c r="H111" s="625"/>
      <c r="I111" s="433"/>
      <c r="J111" s="395" t="e">
        <f>IF(AND(Q111="",#REF!&gt;0,#REF!&lt;5),K111,)</f>
        <v>#REF!</v>
      </c>
      <c r="K111" s="393" t="str">
        <f>IF(D111="","ZZZ9",IF(AND(#REF!&gt;0,#REF!&lt;5),D111&amp;#REF!,D111&amp;"9"))</f>
        <v>ZZZ9</v>
      </c>
      <c r="L111" s="397">
        <f t="shared" si="3"/>
        <v>999</v>
      </c>
      <c r="M111" s="432">
        <f t="shared" si="4"/>
        <v>999</v>
      </c>
      <c r="N111" s="426"/>
      <c r="O111" s="105"/>
      <c r="P111" s="129">
        <f t="shared" si="5"/>
        <v>999</v>
      </c>
      <c r="Q111" s="105"/>
    </row>
    <row r="112" spans="1:17" s="11" customFormat="1" ht="18.899999999999999" customHeight="1" x14ac:dyDescent="0.25">
      <c r="A112" s="398">
        <v>106</v>
      </c>
      <c r="B112" s="103"/>
      <c r="C112" s="103"/>
      <c r="D112" s="104"/>
      <c r="E112" s="411"/>
      <c r="F112" s="105"/>
      <c r="G112" s="105"/>
      <c r="H112" s="625"/>
      <c r="I112" s="433"/>
      <c r="J112" s="395" t="e">
        <f>IF(AND(Q112="",#REF!&gt;0,#REF!&lt;5),K112,)</f>
        <v>#REF!</v>
      </c>
      <c r="K112" s="393" t="str">
        <f>IF(D112="","ZZZ9",IF(AND(#REF!&gt;0,#REF!&lt;5),D112&amp;#REF!,D112&amp;"9"))</f>
        <v>ZZZ9</v>
      </c>
      <c r="L112" s="397">
        <f t="shared" si="3"/>
        <v>999</v>
      </c>
      <c r="M112" s="432">
        <f t="shared" si="4"/>
        <v>999</v>
      </c>
      <c r="N112" s="426"/>
      <c r="O112" s="105"/>
      <c r="P112" s="129">
        <f t="shared" si="5"/>
        <v>999</v>
      </c>
      <c r="Q112" s="105"/>
    </row>
    <row r="113" spans="1:17" s="11" customFormat="1" ht="18.899999999999999" customHeight="1" x14ac:dyDescent="0.25">
      <c r="A113" s="398">
        <v>107</v>
      </c>
      <c r="B113" s="103"/>
      <c r="C113" s="103"/>
      <c r="D113" s="104"/>
      <c r="E113" s="411"/>
      <c r="F113" s="105"/>
      <c r="G113" s="105"/>
      <c r="H113" s="625"/>
      <c r="I113" s="433"/>
      <c r="J113" s="395" t="e">
        <f>IF(AND(Q113="",#REF!&gt;0,#REF!&lt;5),K113,)</f>
        <v>#REF!</v>
      </c>
      <c r="K113" s="393" t="str">
        <f>IF(D113="","ZZZ9",IF(AND(#REF!&gt;0,#REF!&lt;5),D113&amp;#REF!,D113&amp;"9"))</f>
        <v>ZZZ9</v>
      </c>
      <c r="L113" s="397">
        <f t="shared" si="3"/>
        <v>999</v>
      </c>
      <c r="M113" s="432">
        <f t="shared" si="4"/>
        <v>999</v>
      </c>
      <c r="N113" s="426"/>
      <c r="O113" s="105"/>
      <c r="P113" s="129">
        <f t="shared" si="5"/>
        <v>999</v>
      </c>
      <c r="Q113" s="105"/>
    </row>
    <row r="114" spans="1:17" s="11" customFormat="1" ht="18.899999999999999" customHeight="1" x14ac:dyDescent="0.25">
      <c r="A114" s="398">
        <v>108</v>
      </c>
      <c r="B114" s="103"/>
      <c r="C114" s="103"/>
      <c r="D114" s="104"/>
      <c r="E114" s="411"/>
      <c r="F114" s="105"/>
      <c r="G114" s="105"/>
      <c r="H114" s="625"/>
      <c r="I114" s="433"/>
      <c r="J114" s="395" t="e">
        <f>IF(AND(Q114="",#REF!&gt;0,#REF!&lt;5),K114,)</f>
        <v>#REF!</v>
      </c>
      <c r="K114" s="393" t="str">
        <f>IF(D114="","ZZZ9",IF(AND(#REF!&gt;0,#REF!&lt;5),D114&amp;#REF!,D114&amp;"9"))</f>
        <v>ZZZ9</v>
      </c>
      <c r="L114" s="397">
        <f t="shared" si="3"/>
        <v>999</v>
      </c>
      <c r="M114" s="432">
        <f t="shared" si="4"/>
        <v>999</v>
      </c>
      <c r="N114" s="426"/>
      <c r="O114" s="105"/>
      <c r="P114" s="129">
        <f t="shared" si="5"/>
        <v>999</v>
      </c>
      <c r="Q114" s="105"/>
    </row>
    <row r="115" spans="1:17" s="11" customFormat="1" ht="18.899999999999999" customHeight="1" x14ac:dyDescent="0.25">
      <c r="A115" s="398">
        <v>109</v>
      </c>
      <c r="B115" s="103"/>
      <c r="C115" s="103"/>
      <c r="D115" s="104"/>
      <c r="E115" s="411"/>
      <c r="F115" s="105"/>
      <c r="G115" s="105"/>
      <c r="H115" s="625"/>
      <c r="I115" s="433"/>
      <c r="J115" s="395" t="e">
        <f>IF(AND(Q115="",#REF!&gt;0,#REF!&lt;5),K115,)</f>
        <v>#REF!</v>
      </c>
      <c r="K115" s="393" t="str">
        <f>IF(D115="","ZZZ9",IF(AND(#REF!&gt;0,#REF!&lt;5),D115&amp;#REF!,D115&amp;"9"))</f>
        <v>ZZZ9</v>
      </c>
      <c r="L115" s="397">
        <f t="shared" si="3"/>
        <v>999</v>
      </c>
      <c r="M115" s="432">
        <f t="shared" si="4"/>
        <v>999</v>
      </c>
      <c r="N115" s="426"/>
      <c r="O115" s="105"/>
      <c r="P115" s="129">
        <f t="shared" si="5"/>
        <v>999</v>
      </c>
      <c r="Q115" s="105"/>
    </row>
    <row r="116" spans="1:17" s="11" customFormat="1" ht="18.899999999999999" customHeight="1" x14ac:dyDescent="0.25">
      <c r="A116" s="398">
        <v>110</v>
      </c>
      <c r="B116" s="103"/>
      <c r="C116" s="103"/>
      <c r="D116" s="104"/>
      <c r="E116" s="411"/>
      <c r="F116" s="105"/>
      <c r="G116" s="105"/>
      <c r="H116" s="625"/>
      <c r="I116" s="433"/>
      <c r="J116" s="395" t="e">
        <f>IF(AND(Q116="",#REF!&gt;0,#REF!&lt;5),K116,)</f>
        <v>#REF!</v>
      </c>
      <c r="K116" s="393" t="str">
        <f>IF(D116="","ZZZ9",IF(AND(#REF!&gt;0,#REF!&lt;5),D116&amp;#REF!,D116&amp;"9"))</f>
        <v>ZZZ9</v>
      </c>
      <c r="L116" s="397">
        <f t="shared" si="3"/>
        <v>999</v>
      </c>
      <c r="M116" s="432">
        <f t="shared" si="4"/>
        <v>999</v>
      </c>
      <c r="N116" s="426"/>
      <c r="O116" s="105"/>
      <c r="P116" s="129">
        <f t="shared" si="5"/>
        <v>999</v>
      </c>
      <c r="Q116" s="105"/>
    </row>
    <row r="117" spans="1:17" s="11" customFormat="1" ht="18.899999999999999" customHeight="1" x14ac:dyDescent="0.25">
      <c r="A117" s="398">
        <v>111</v>
      </c>
      <c r="B117" s="103"/>
      <c r="C117" s="103"/>
      <c r="D117" s="104"/>
      <c r="E117" s="411"/>
      <c r="F117" s="105"/>
      <c r="G117" s="105"/>
      <c r="H117" s="625"/>
      <c r="I117" s="433"/>
      <c r="J117" s="395" t="e">
        <f>IF(AND(Q117="",#REF!&gt;0,#REF!&lt;5),K117,)</f>
        <v>#REF!</v>
      </c>
      <c r="K117" s="393" t="str">
        <f>IF(D117="","ZZZ9",IF(AND(#REF!&gt;0,#REF!&lt;5),D117&amp;#REF!,D117&amp;"9"))</f>
        <v>ZZZ9</v>
      </c>
      <c r="L117" s="397">
        <f t="shared" si="3"/>
        <v>999</v>
      </c>
      <c r="M117" s="432">
        <f t="shared" si="4"/>
        <v>999</v>
      </c>
      <c r="N117" s="426"/>
      <c r="O117" s="105"/>
      <c r="P117" s="129">
        <f t="shared" si="5"/>
        <v>999</v>
      </c>
      <c r="Q117" s="105"/>
    </row>
    <row r="118" spans="1:17" s="11" customFormat="1" ht="18.899999999999999" customHeight="1" x14ac:dyDescent="0.25">
      <c r="A118" s="398">
        <v>112</v>
      </c>
      <c r="B118" s="103"/>
      <c r="C118" s="103"/>
      <c r="D118" s="104"/>
      <c r="E118" s="411"/>
      <c r="F118" s="105"/>
      <c r="G118" s="105"/>
      <c r="H118" s="625"/>
      <c r="I118" s="433"/>
      <c r="J118" s="395" t="e">
        <f>IF(AND(Q118="",#REF!&gt;0,#REF!&lt;5),K118,)</f>
        <v>#REF!</v>
      </c>
      <c r="K118" s="393" t="str">
        <f>IF(D118="","ZZZ9",IF(AND(#REF!&gt;0,#REF!&lt;5),D118&amp;#REF!,D118&amp;"9"))</f>
        <v>ZZZ9</v>
      </c>
      <c r="L118" s="397">
        <f t="shared" si="3"/>
        <v>999</v>
      </c>
      <c r="M118" s="432">
        <f t="shared" si="4"/>
        <v>999</v>
      </c>
      <c r="N118" s="426"/>
      <c r="O118" s="105"/>
      <c r="P118" s="129">
        <f t="shared" si="5"/>
        <v>999</v>
      </c>
      <c r="Q118" s="105"/>
    </row>
    <row r="119" spans="1:17" s="11" customFormat="1" ht="18.899999999999999" customHeight="1" x14ac:dyDescent="0.25">
      <c r="A119" s="398">
        <v>113</v>
      </c>
      <c r="B119" s="103"/>
      <c r="C119" s="103"/>
      <c r="D119" s="104"/>
      <c r="E119" s="411"/>
      <c r="F119" s="105"/>
      <c r="G119" s="105"/>
      <c r="H119" s="625"/>
      <c r="I119" s="433"/>
      <c r="J119" s="395" t="e">
        <f>IF(AND(Q119="",#REF!&gt;0,#REF!&lt;5),K119,)</f>
        <v>#REF!</v>
      </c>
      <c r="K119" s="393" t="str">
        <f>IF(D119="","ZZZ9",IF(AND(#REF!&gt;0,#REF!&lt;5),D119&amp;#REF!,D119&amp;"9"))</f>
        <v>ZZZ9</v>
      </c>
      <c r="L119" s="397">
        <f t="shared" si="3"/>
        <v>999</v>
      </c>
      <c r="M119" s="432">
        <f t="shared" si="4"/>
        <v>999</v>
      </c>
      <c r="N119" s="426"/>
      <c r="O119" s="105"/>
      <c r="P119" s="129">
        <f t="shared" si="5"/>
        <v>999</v>
      </c>
      <c r="Q119" s="105"/>
    </row>
    <row r="120" spans="1:17" s="11" customFormat="1" ht="18.899999999999999" customHeight="1" x14ac:dyDescent="0.25">
      <c r="A120" s="398">
        <v>114</v>
      </c>
      <c r="B120" s="103"/>
      <c r="C120" s="103"/>
      <c r="D120" s="104"/>
      <c r="E120" s="411"/>
      <c r="F120" s="105"/>
      <c r="G120" s="105"/>
      <c r="H120" s="625"/>
      <c r="I120" s="433"/>
      <c r="J120" s="395" t="e">
        <f>IF(AND(Q120="",#REF!&gt;0,#REF!&lt;5),K120,)</f>
        <v>#REF!</v>
      </c>
      <c r="K120" s="393" t="str">
        <f>IF(D120="","ZZZ9",IF(AND(#REF!&gt;0,#REF!&lt;5),D120&amp;#REF!,D120&amp;"9"))</f>
        <v>ZZZ9</v>
      </c>
      <c r="L120" s="397">
        <f t="shared" si="3"/>
        <v>999</v>
      </c>
      <c r="M120" s="432">
        <f t="shared" si="4"/>
        <v>999</v>
      </c>
      <c r="N120" s="426"/>
      <c r="O120" s="105"/>
      <c r="P120" s="129">
        <f t="shared" si="5"/>
        <v>999</v>
      </c>
      <c r="Q120" s="105"/>
    </row>
    <row r="121" spans="1:17" s="11" customFormat="1" ht="18.899999999999999" customHeight="1" x14ac:dyDescent="0.25">
      <c r="A121" s="398">
        <v>115</v>
      </c>
      <c r="B121" s="103"/>
      <c r="C121" s="103"/>
      <c r="D121" s="104"/>
      <c r="E121" s="411"/>
      <c r="F121" s="105"/>
      <c r="G121" s="105"/>
      <c r="H121" s="625"/>
      <c r="I121" s="433"/>
      <c r="J121" s="395" t="e">
        <f>IF(AND(Q121="",#REF!&gt;0,#REF!&lt;5),K121,)</f>
        <v>#REF!</v>
      </c>
      <c r="K121" s="393" t="str">
        <f>IF(D121="","ZZZ9",IF(AND(#REF!&gt;0,#REF!&lt;5),D121&amp;#REF!,D121&amp;"9"))</f>
        <v>ZZZ9</v>
      </c>
      <c r="L121" s="397">
        <f t="shared" si="3"/>
        <v>999</v>
      </c>
      <c r="M121" s="432">
        <f t="shared" si="4"/>
        <v>999</v>
      </c>
      <c r="N121" s="426"/>
      <c r="O121" s="105"/>
      <c r="P121" s="129">
        <f t="shared" si="5"/>
        <v>999</v>
      </c>
      <c r="Q121" s="105"/>
    </row>
    <row r="122" spans="1:17" s="11" customFormat="1" ht="18.899999999999999" customHeight="1" x14ac:dyDescent="0.25">
      <c r="A122" s="398">
        <v>116</v>
      </c>
      <c r="B122" s="103"/>
      <c r="C122" s="103"/>
      <c r="D122" s="104"/>
      <c r="E122" s="411"/>
      <c r="F122" s="105"/>
      <c r="G122" s="105"/>
      <c r="H122" s="625"/>
      <c r="I122" s="433"/>
      <c r="J122" s="395" t="e">
        <f>IF(AND(Q122="",#REF!&gt;0,#REF!&lt;5),K122,)</f>
        <v>#REF!</v>
      </c>
      <c r="K122" s="393" t="str">
        <f>IF(D122="","ZZZ9",IF(AND(#REF!&gt;0,#REF!&lt;5),D122&amp;#REF!,D122&amp;"9"))</f>
        <v>ZZZ9</v>
      </c>
      <c r="L122" s="397">
        <f t="shared" si="3"/>
        <v>999</v>
      </c>
      <c r="M122" s="432">
        <f t="shared" si="4"/>
        <v>999</v>
      </c>
      <c r="N122" s="426"/>
      <c r="O122" s="105"/>
      <c r="P122" s="129">
        <f t="shared" si="5"/>
        <v>999</v>
      </c>
      <c r="Q122" s="105"/>
    </row>
    <row r="123" spans="1:17" s="11" customFormat="1" ht="18.899999999999999" customHeight="1" x14ac:dyDescent="0.25">
      <c r="A123" s="398">
        <v>117</v>
      </c>
      <c r="B123" s="103"/>
      <c r="C123" s="103"/>
      <c r="D123" s="104"/>
      <c r="E123" s="411"/>
      <c r="F123" s="105"/>
      <c r="G123" s="105"/>
      <c r="H123" s="625"/>
      <c r="I123" s="433"/>
      <c r="J123" s="395" t="e">
        <f>IF(AND(Q123="",#REF!&gt;0,#REF!&lt;5),K123,)</f>
        <v>#REF!</v>
      </c>
      <c r="K123" s="393" t="str">
        <f>IF(D123="","ZZZ9",IF(AND(#REF!&gt;0,#REF!&lt;5),D123&amp;#REF!,D123&amp;"9"))</f>
        <v>ZZZ9</v>
      </c>
      <c r="L123" s="397">
        <f t="shared" si="3"/>
        <v>999</v>
      </c>
      <c r="M123" s="432">
        <f t="shared" si="4"/>
        <v>999</v>
      </c>
      <c r="N123" s="426"/>
      <c r="O123" s="105"/>
      <c r="P123" s="129">
        <f t="shared" si="5"/>
        <v>999</v>
      </c>
      <c r="Q123" s="105"/>
    </row>
    <row r="124" spans="1:17" s="11" customFormat="1" ht="18.899999999999999" customHeight="1" x14ac:dyDescent="0.25">
      <c r="A124" s="398">
        <v>118</v>
      </c>
      <c r="B124" s="103"/>
      <c r="C124" s="103"/>
      <c r="D124" s="104"/>
      <c r="E124" s="411"/>
      <c r="F124" s="105"/>
      <c r="G124" s="105"/>
      <c r="H124" s="625"/>
      <c r="I124" s="433"/>
      <c r="J124" s="395" t="e">
        <f>IF(AND(Q124="",#REF!&gt;0,#REF!&lt;5),K124,)</f>
        <v>#REF!</v>
      </c>
      <c r="K124" s="393" t="str">
        <f>IF(D124="","ZZZ9",IF(AND(#REF!&gt;0,#REF!&lt;5),D124&amp;#REF!,D124&amp;"9"))</f>
        <v>ZZZ9</v>
      </c>
      <c r="L124" s="397">
        <f t="shared" si="3"/>
        <v>999</v>
      </c>
      <c r="M124" s="432">
        <f t="shared" si="4"/>
        <v>999</v>
      </c>
      <c r="N124" s="426"/>
      <c r="O124" s="105"/>
      <c r="P124" s="129">
        <f t="shared" si="5"/>
        <v>999</v>
      </c>
      <c r="Q124" s="105"/>
    </row>
    <row r="125" spans="1:17" s="11" customFormat="1" ht="18.899999999999999" customHeight="1" x14ac:dyDescent="0.25">
      <c r="A125" s="398">
        <v>119</v>
      </c>
      <c r="B125" s="103"/>
      <c r="C125" s="103"/>
      <c r="D125" s="104"/>
      <c r="E125" s="411"/>
      <c r="F125" s="105"/>
      <c r="G125" s="105"/>
      <c r="H125" s="625"/>
      <c r="I125" s="433"/>
      <c r="J125" s="395" t="e">
        <f>IF(AND(Q125="",#REF!&gt;0,#REF!&lt;5),K125,)</f>
        <v>#REF!</v>
      </c>
      <c r="K125" s="393" t="str">
        <f>IF(D125="","ZZZ9",IF(AND(#REF!&gt;0,#REF!&lt;5),D125&amp;#REF!,D125&amp;"9"))</f>
        <v>ZZZ9</v>
      </c>
      <c r="L125" s="397">
        <f t="shared" si="3"/>
        <v>999</v>
      </c>
      <c r="M125" s="432">
        <f t="shared" si="4"/>
        <v>999</v>
      </c>
      <c r="N125" s="426"/>
      <c r="O125" s="105"/>
      <c r="P125" s="129">
        <f t="shared" si="5"/>
        <v>999</v>
      </c>
      <c r="Q125" s="105"/>
    </row>
    <row r="126" spans="1:17" s="11" customFormat="1" ht="18.899999999999999" customHeight="1" x14ac:dyDescent="0.25">
      <c r="A126" s="398">
        <v>120</v>
      </c>
      <c r="B126" s="103"/>
      <c r="C126" s="103"/>
      <c r="D126" s="104"/>
      <c r="E126" s="411"/>
      <c r="F126" s="105"/>
      <c r="G126" s="105"/>
      <c r="H126" s="625"/>
      <c r="I126" s="433"/>
      <c r="J126" s="395" t="e">
        <f>IF(AND(Q126="",#REF!&gt;0,#REF!&lt;5),K126,)</f>
        <v>#REF!</v>
      </c>
      <c r="K126" s="393" t="str">
        <f>IF(D126="","ZZZ9",IF(AND(#REF!&gt;0,#REF!&lt;5),D126&amp;#REF!,D126&amp;"9"))</f>
        <v>ZZZ9</v>
      </c>
      <c r="L126" s="397">
        <f t="shared" si="3"/>
        <v>999</v>
      </c>
      <c r="M126" s="432">
        <f t="shared" si="4"/>
        <v>999</v>
      </c>
      <c r="N126" s="426"/>
      <c r="O126" s="105"/>
      <c r="P126" s="129">
        <f t="shared" si="5"/>
        <v>999</v>
      </c>
      <c r="Q126" s="105"/>
    </row>
    <row r="127" spans="1:17" s="11" customFormat="1" ht="18.899999999999999" customHeight="1" x14ac:dyDescent="0.25">
      <c r="A127" s="398">
        <v>121</v>
      </c>
      <c r="B127" s="103"/>
      <c r="C127" s="103"/>
      <c r="D127" s="104"/>
      <c r="E127" s="411"/>
      <c r="F127" s="105"/>
      <c r="G127" s="105"/>
      <c r="H127" s="625"/>
      <c r="I127" s="433"/>
      <c r="J127" s="395" t="e">
        <f>IF(AND(Q127="",#REF!&gt;0,#REF!&lt;5),K127,)</f>
        <v>#REF!</v>
      </c>
      <c r="K127" s="393" t="str">
        <f>IF(D127="","ZZZ9",IF(AND(#REF!&gt;0,#REF!&lt;5),D127&amp;#REF!,D127&amp;"9"))</f>
        <v>ZZZ9</v>
      </c>
      <c r="L127" s="397">
        <f t="shared" si="3"/>
        <v>999</v>
      </c>
      <c r="M127" s="432">
        <f t="shared" si="4"/>
        <v>999</v>
      </c>
      <c r="N127" s="426"/>
      <c r="O127" s="105"/>
      <c r="P127" s="129">
        <f t="shared" si="5"/>
        <v>999</v>
      </c>
      <c r="Q127" s="105"/>
    </row>
    <row r="128" spans="1:17" s="11" customFormat="1" ht="18.899999999999999" customHeight="1" x14ac:dyDescent="0.25">
      <c r="A128" s="398">
        <v>122</v>
      </c>
      <c r="B128" s="103"/>
      <c r="C128" s="103"/>
      <c r="D128" s="104"/>
      <c r="E128" s="411"/>
      <c r="F128" s="105"/>
      <c r="G128" s="105"/>
      <c r="H128" s="625"/>
      <c r="I128" s="433"/>
      <c r="J128" s="395" t="e">
        <f>IF(AND(Q128="",#REF!&gt;0,#REF!&lt;5),K128,)</f>
        <v>#REF!</v>
      </c>
      <c r="K128" s="393" t="str">
        <f>IF(D128="","ZZZ9",IF(AND(#REF!&gt;0,#REF!&lt;5),D128&amp;#REF!,D128&amp;"9"))</f>
        <v>ZZZ9</v>
      </c>
      <c r="L128" s="397">
        <f t="shared" si="3"/>
        <v>999</v>
      </c>
      <c r="M128" s="432">
        <f t="shared" si="4"/>
        <v>999</v>
      </c>
      <c r="N128" s="426"/>
      <c r="O128" s="105"/>
      <c r="P128" s="129">
        <f t="shared" si="5"/>
        <v>999</v>
      </c>
      <c r="Q128" s="105"/>
    </row>
    <row r="129" spans="1:17" s="11" customFormat="1" ht="18.899999999999999" customHeight="1" x14ac:dyDescent="0.25">
      <c r="A129" s="398">
        <v>123</v>
      </c>
      <c r="B129" s="103"/>
      <c r="C129" s="103"/>
      <c r="D129" s="104"/>
      <c r="E129" s="411"/>
      <c r="F129" s="105"/>
      <c r="G129" s="105"/>
      <c r="H129" s="625"/>
      <c r="I129" s="433"/>
      <c r="J129" s="395" t="e">
        <f>IF(AND(Q129="",#REF!&gt;0,#REF!&lt;5),K129,)</f>
        <v>#REF!</v>
      </c>
      <c r="K129" s="393" t="str">
        <f>IF(D129="","ZZZ9",IF(AND(#REF!&gt;0,#REF!&lt;5),D129&amp;#REF!,D129&amp;"9"))</f>
        <v>ZZZ9</v>
      </c>
      <c r="L129" s="397">
        <f t="shared" si="3"/>
        <v>999</v>
      </c>
      <c r="M129" s="432">
        <f t="shared" si="4"/>
        <v>999</v>
      </c>
      <c r="N129" s="426"/>
      <c r="O129" s="105"/>
      <c r="P129" s="129">
        <f t="shared" si="5"/>
        <v>999</v>
      </c>
      <c r="Q129" s="105"/>
    </row>
    <row r="130" spans="1:17" s="11" customFormat="1" ht="18.899999999999999" customHeight="1" x14ac:dyDescent="0.25">
      <c r="A130" s="398">
        <v>124</v>
      </c>
      <c r="B130" s="103"/>
      <c r="C130" s="103"/>
      <c r="D130" s="104"/>
      <c r="E130" s="411"/>
      <c r="F130" s="105"/>
      <c r="G130" s="105"/>
      <c r="H130" s="625"/>
      <c r="I130" s="433"/>
      <c r="J130" s="395" t="e">
        <f>IF(AND(Q130="",#REF!&gt;0,#REF!&lt;5),K130,)</f>
        <v>#REF!</v>
      </c>
      <c r="K130" s="393" t="str">
        <f>IF(D130="","ZZZ9",IF(AND(#REF!&gt;0,#REF!&lt;5),D130&amp;#REF!,D130&amp;"9"))</f>
        <v>ZZZ9</v>
      </c>
      <c r="L130" s="397">
        <f t="shared" si="3"/>
        <v>999</v>
      </c>
      <c r="M130" s="432">
        <f t="shared" si="4"/>
        <v>999</v>
      </c>
      <c r="N130" s="426"/>
      <c r="O130" s="105"/>
      <c r="P130" s="129">
        <f t="shared" si="5"/>
        <v>999</v>
      </c>
      <c r="Q130" s="105"/>
    </row>
    <row r="131" spans="1:17" s="11" customFormat="1" ht="18.899999999999999" customHeight="1" x14ac:dyDescent="0.25">
      <c r="A131" s="398">
        <v>125</v>
      </c>
      <c r="B131" s="103"/>
      <c r="C131" s="103"/>
      <c r="D131" s="104"/>
      <c r="E131" s="411"/>
      <c r="F131" s="105"/>
      <c r="G131" s="105"/>
      <c r="H131" s="625"/>
      <c r="I131" s="433"/>
      <c r="J131" s="395" t="e">
        <f>IF(AND(Q131="",#REF!&gt;0,#REF!&lt;5),K131,)</f>
        <v>#REF!</v>
      </c>
      <c r="K131" s="393" t="str">
        <f>IF(D131="","ZZZ9",IF(AND(#REF!&gt;0,#REF!&lt;5),D131&amp;#REF!,D131&amp;"9"))</f>
        <v>ZZZ9</v>
      </c>
      <c r="L131" s="397">
        <f t="shared" si="3"/>
        <v>999</v>
      </c>
      <c r="M131" s="432">
        <f t="shared" si="4"/>
        <v>999</v>
      </c>
      <c r="N131" s="426"/>
      <c r="O131" s="105"/>
      <c r="P131" s="129">
        <f t="shared" si="5"/>
        <v>999</v>
      </c>
      <c r="Q131" s="105"/>
    </row>
    <row r="132" spans="1:17" s="11" customFormat="1" ht="18.899999999999999" customHeight="1" x14ac:dyDescent="0.25">
      <c r="A132" s="398">
        <v>126</v>
      </c>
      <c r="B132" s="103"/>
      <c r="C132" s="103"/>
      <c r="D132" s="104"/>
      <c r="E132" s="411"/>
      <c r="F132" s="105"/>
      <c r="G132" s="105"/>
      <c r="H132" s="625"/>
      <c r="I132" s="433"/>
      <c r="J132" s="395" t="e">
        <f>IF(AND(Q132="",#REF!&gt;0,#REF!&lt;5),K132,)</f>
        <v>#REF!</v>
      </c>
      <c r="K132" s="393" t="str">
        <f>IF(D132="","ZZZ9",IF(AND(#REF!&gt;0,#REF!&lt;5),D132&amp;#REF!,D132&amp;"9"))</f>
        <v>ZZZ9</v>
      </c>
      <c r="L132" s="397">
        <f t="shared" si="3"/>
        <v>999</v>
      </c>
      <c r="M132" s="432">
        <f t="shared" si="4"/>
        <v>999</v>
      </c>
      <c r="N132" s="426"/>
      <c r="O132" s="105"/>
      <c r="P132" s="129">
        <f t="shared" si="5"/>
        <v>999</v>
      </c>
      <c r="Q132" s="105"/>
    </row>
    <row r="133" spans="1:17" s="11" customFormat="1" ht="18.899999999999999" customHeight="1" x14ac:dyDescent="0.25">
      <c r="A133" s="398">
        <v>127</v>
      </c>
      <c r="B133" s="103"/>
      <c r="C133" s="103"/>
      <c r="D133" s="104"/>
      <c r="E133" s="411"/>
      <c r="F133" s="105"/>
      <c r="G133" s="105"/>
      <c r="H133" s="625"/>
      <c r="I133" s="433"/>
      <c r="J133" s="395" t="e">
        <f>IF(AND(Q133="",#REF!&gt;0,#REF!&lt;5),K133,)</f>
        <v>#REF!</v>
      </c>
      <c r="K133" s="393" t="str">
        <f>IF(D133="","ZZZ9",IF(AND(#REF!&gt;0,#REF!&lt;5),D133&amp;#REF!,D133&amp;"9"))</f>
        <v>ZZZ9</v>
      </c>
      <c r="L133" s="397">
        <f t="shared" si="3"/>
        <v>999</v>
      </c>
      <c r="M133" s="432">
        <f t="shared" si="4"/>
        <v>999</v>
      </c>
      <c r="N133" s="426"/>
      <c r="O133" s="105"/>
      <c r="P133" s="129">
        <f t="shared" si="5"/>
        <v>999</v>
      </c>
      <c r="Q133" s="105"/>
    </row>
    <row r="134" spans="1:17" s="11" customFormat="1" ht="18.899999999999999" customHeight="1" x14ac:dyDescent="0.25">
      <c r="A134" s="398">
        <v>128</v>
      </c>
      <c r="B134" s="103"/>
      <c r="C134" s="103"/>
      <c r="D134" s="104"/>
      <c r="E134" s="411"/>
      <c r="F134" s="105"/>
      <c r="G134" s="105"/>
      <c r="H134" s="625"/>
      <c r="I134" s="433"/>
      <c r="J134" s="395" t="e">
        <f>IF(AND(Q134="",#REF!&gt;0,#REF!&lt;5),K134,)</f>
        <v>#REF!</v>
      </c>
      <c r="K134" s="393" t="str">
        <f>IF(D134="","ZZZ9",IF(AND(#REF!&gt;0,#REF!&lt;5),D134&amp;#REF!,D134&amp;"9"))</f>
        <v>ZZZ9</v>
      </c>
      <c r="L134" s="397">
        <f t="shared" si="3"/>
        <v>999</v>
      </c>
      <c r="M134" s="432">
        <f t="shared" si="4"/>
        <v>999</v>
      </c>
      <c r="N134" s="426"/>
      <c r="O134" s="433"/>
      <c r="P134" s="434">
        <f t="shared" si="5"/>
        <v>999</v>
      </c>
      <c r="Q134" s="433"/>
    </row>
    <row r="135" spans="1:17" x14ac:dyDescent="0.25">
      <c r="A135" s="398">
        <v>129</v>
      </c>
      <c r="B135" s="103"/>
      <c r="C135" s="103"/>
      <c r="D135" s="104"/>
      <c r="E135" s="411"/>
      <c r="F135" s="105"/>
      <c r="G135" s="105"/>
      <c r="H135" s="625"/>
      <c r="I135" s="433"/>
      <c r="J135" s="395" t="e">
        <f>IF(AND(Q135="",#REF!&gt;0,#REF!&lt;5),K135,)</f>
        <v>#REF!</v>
      </c>
      <c r="K135" s="393" t="str">
        <f>IF(D135="","ZZZ9",IF(AND(#REF!&gt;0,#REF!&lt;5),D135&amp;#REF!,D135&amp;"9"))</f>
        <v>ZZZ9</v>
      </c>
      <c r="L135" s="397">
        <f t="shared" si="3"/>
        <v>999</v>
      </c>
      <c r="M135" s="432">
        <f t="shared" si="4"/>
        <v>999</v>
      </c>
      <c r="N135" s="426"/>
      <c r="O135" s="105"/>
      <c r="P135" s="129">
        <f t="shared" si="5"/>
        <v>999</v>
      </c>
      <c r="Q135" s="105"/>
    </row>
    <row r="136" spans="1:17" x14ac:dyDescent="0.25">
      <c r="A136" s="398">
        <v>130</v>
      </c>
      <c r="B136" s="103"/>
      <c r="C136" s="103"/>
      <c r="D136" s="104"/>
      <c r="E136" s="411"/>
      <c r="F136" s="105"/>
      <c r="G136" s="105"/>
      <c r="H136" s="625"/>
      <c r="I136" s="433"/>
      <c r="J136" s="395" t="e">
        <f>IF(AND(Q136="",#REF!&gt;0,#REF!&lt;5),K136,)</f>
        <v>#REF!</v>
      </c>
      <c r="K136" s="393" t="str">
        <f>IF(D136="","ZZZ9",IF(AND(#REF!&gt;0,#REF!&lt;5),D136&amp;#REF!,D136&amp;"9"))</f>
        <v>ZZZ9</v>
      </c>
      <c r="L136" s="397">
        <f t="shared" si="3"/>
        <v>999</v>
      </c>
      <c r="M136" s="432">
        <f t="shared" si="4"/>
        <v>999</v>
      </c>
      <c r="N136" s="426"/>
      <c r="O136" s="105"/>
      <c r="P136" s="129">
        <f t="shared" si="5"/>
        <v>999</v>
      </c>
      <c r="Q136" s="105"/>
    </row>
    <row r="137" spans="1:17" x14ac:dyDescent="0.25">
      <c r="A137" s="398">
        <v>131</v>
      </c>
      <c r="B137" s="103"/>
      <c r="C137" s="103"/>
      <c r="D137" s="104"/>
      <c r="E137" s="411"/>
      <c r="F137" s="105"/>
      <c r="G137" s="105"/>
      <c r="H137" s="625"/>
      <c r="I137" s="433"/>
      <c r="J137" s="395" t="e">
        <f>IF(AND(Q137="",#REF!&gt;0,#REF!&lt;5),K137,)</f>
        <v>#REF!</v>
      </c>
      <c r="K137" s="393" t="str">
        <f>IF(D137="","ZZZ9",IF(AND(#REF!&gt;0,#REF!&lt;5),D137&amp;#REF!,D137&amp;"9"))</f>
        <v>ZZZ9</v>
      </c>
      <c r="L137" s="397">
        <f t="shared" si="3"/>
        <v>999</v>
      </c>
      <c r="M137" s="432">
        <f t="shared" si="4"/>
        <v>999</v>
      </c>
      <c r="N137" s="426"/>
      <c r="O137" s="105"/>
      <c r="P137" s="129">
        <f t="shared" si="5"/>
        <v>999</v>
      </c>
      <c r="Q137" s="105"/>
    </row>
    <row r="138" spans="1:17" x14ac:dyDescent="0.25">
      <c r="A138" s="398">
        <v>132</v>
      </c>
      <c r="B138" s="103"/>
      <c r="C138" s="103"/>
      <c r="D138" s="104"/>
      <c r="E138" s="411"/>
      <c r="F138" s="105"/>
      <c r="G138" s="105"/>
      <c r="H138" s="625"/>
      <c r="I138" s="433"/>
      <c r="J138" s="395" t="e">
        <f>IF(AND(Q138="",#REF!&gt;0,#REF!&lt;5),K138,)</f>
        <v>#REF!</v>
      </c>
      <c r="K138" s="393" t="str">
        <f>IF(D138="","ZZZ9",IF(AND(#REF!&gt;0,#REF!&lt;5),D138&amp;#REF!,D138&amp;"9"))</f>
        <v>ZZZ9</v>
      </c>
      <c r="L138" s="397">
        <f t="shared" si="3"/>
        <v>999</v>
      </c>
      <c r="M138" s="432">
        <f t="shared" si="4"/>
        <v>999</v>
      </c>
      <c r="N138" s="426"/>
      <c r="O138" s="105"/>
      <c r="P138" s="129">
        <f t="shared" si="5"/>
        <v>999</v>
      </c>
      <c r="Q138" s="105"/>
    </row>
    <row r="139" spans="1:17" x14ac:dyDescent="0.25">
      <c r="A139" s="398">
        <v>133</v>
      </c>
      <c r="B139" s="103"/>
      <c r="C139" s="103"/>
      <c r="D139" s="104"/>
      <c r="E139" s="411"/>
      <c r="F139" s="105"/>
      <c r="G139" s="105"/>
      <c r="H139" s="625"/>
      <c r="I139" s="433"/>
      <c r="J139" s="395" t="e">
        <f>IF(AND(Q139="",#REF!&gt;0,#REF!&lt;5),K139,)</f>
        <v>#REF!</v>
      </c>
      <c r="K139" s="393" t="str">
        <f>IF(D139="","ZZZ9",IF(AND(#REF!&gt;0,#REF!&lt;5),D139&amp;#REF!,D139&amp;"9"))</f>
        <v>ZZZ9</v>
      </c>
      <c r="L139" s="397">
        <f t="shared" si="3"/>
        <v>999</v>
      </c>
      <c r="M139" s="432">
        <f t="shared" si="4"/>
        <v>999</v>
      </c>
      <c r="N139" s="426"/>
      <c r="O139" s="105"/>
      <c r="P139" s="129">
        <f t="shared" si="5"/>
        <v>999</v>
      </c>
      <c r="Q139" s="105"/>
    </row>
    <row r="140" spans="1:17" x14ac:dyDescent="0.25">
      <c r="A140" s="398">
        <v>134</v>
      </c>
      <c r="B140" s="103"/>
      <c r="C140" s="103"/>
      <c r="D140" s="104"/>
      <c r="E140" s="411"/>
      <c r="F140" s="105"/>
      <c r="G140" s="105"/>
      <c r="H140" s="625"/>
      <c r="I140" s="433"/>
      <c r="J140" s="395" t="e">
        <f>IF(AND(Q140="",#REF!&gt;0,#REF!&lt;5),K140,)</f>
        <v>#REF!</v>
      </c>
      <c r="K140" s="393" t="str">
        <f>IF(D140="","ZZZ9",IF(AND(#REF!&gt;0,#REF!&lt;5),D140&amp;#REF!,D140&amp;"9"))</f>
        <v>ZZZ9</v>
      </c>
      <c r="L140" s="397">
        <f t="shared" si="3"/>
        <v>999</v>
      </c>
      <c r="M140" s="432">
        <f t="shared" si="4"/>
        <v>999</v>
      </c>
      <c r="N140" s="426"/>
      <c r="O140" s="105"/>
      <c r="P140" s="129">
        <f t="shared" si="5"/>
        <v>999</v>
      </c>
      <c r="Q140" s="105"/>
    </row>
    <row r="141" spans="1:17" x14ac:dyDescent="0.25">
      <c r="A141" s="398">
        <v>135</v>
      </c>
      <c r="B141" s="103"/>
      <c r="C141" s="103"/>
      <c r="D141" s="104"/>
      <c r="E141" s="411"/>
      <c r="F141" s="105"/>
      <c r="G141" s="105"/>
      <c r="H141" s="625"/>
      <c r="I141" s="433"/>
      <c r="J141" s="395" t="e">
        <f>IF(AND(Q141="",#REF!&gt;0,#REF!&lt;5),K141,)</f>
        <v>#REF!</v>
      </c>
      <c r="K141" s="393" t="str">
        <f>IF(D141="","ZZZ9",IF(AND(#REF!&gt;0,#REF!&lt;5),D141&amp;#REF!,D141&amp;"9"))</f>
        <v>ZZZ9</v>
      </c>
      <c r="L141" s="397">
        <f t="shared" si="3"/>
        <v>999</v>
      </c>
      <c r="M141" s="432">
        <f t="shared" si="4"/>
        <v>999</v>
      </c>
      <c r="N141" s="426"/>
      <c r="O141" s="433"/>
      <c r="P141" s="434">
        <f t="shared" si="5"/>
        <v>999</v>
      </c>
      <c r="Q141" s="433"/>
    </row>
    <row r="142" spans="1:17" x14ac:dyDescent="0.25">
      <c r="A142" s="398">
        <v>136</v>
      </c>
      <c r="B142" s="103"/>
      <c r="C142" s="103"/>
      <c r="D142" s="104"/>
      <c r="E142" s="411"/>
      <c r="F142" s="105"/>
      <c r="G142" s="105"/>
      <c r="H142" s="625"/>
      <c r="I142" s="433"/>
      <c r="J142" s="395" t="e">
        <f>IF(AND(Q142="",#REF!&gt;0,#REF!&lt;5),K142,)</f>
        <v>#REF!</v>
      </c>
      <c r="K142" s="393" t="str">
        <f>IF(D142="","ZZZ9",IF(AND(#REF!&gt;0,#REF!&lt;5),D142&amp;#REF!,D142&amp;"9"))</f>
        <v>ZZZ9</v>
      </c>
      <c r="L142" s="397">
        <f t="shared" si="3"/>
        <v>999</v>
      </c>
      <c r="M142" s="432">
        <f t="shared" si="4"/>
        <v>999</v>
      </c>
      <c r="N142" s="426"/>
      <c r="O142" s="105"/>
      <c r="P142" s="129">
        <f t="shared" si="5"/>
        <v>999</v>
      </c>
      <c r="Q142" s="105"/>
    </row>
    <row r="143" spans="1:17" x14ac:dyDescent="0.25">
      <c r="A143" s="398">
        <v>137</v>
      </c>
      <c r="B143" s="103"/>
      <c r="C143" s="103"/>
      <c r="D143" s="104"/>
      <c r="E143" s="411"/>
      <c r="F143" s="105"/>
      <c r="G143" s="105"/>
      <c r="H143" s="625"/>
      <c r="I143" s="433"/>
      <c r="J143" s="395" t="e">
        <f>IF(AND(Q143="",#REF!&gt;0,#REF!&lt;5),K143,)</f>
        <v>#REF!</v>
      </c>
      <c r="K143" s="393" t="str">
        <f>IF(D143="","ZZZ9",IF(AND(#REF!&gt;0,#REF!&lt;5),D143&amp;#REF!,D143&amp;"9"))</f>
        <v>ZZZ9</v>
      </c>
      <c r="L143" s="397">
        <f t="shared" si="3"/>
        <v>999</v>
      </c>
      <c r="M143" s="432">
        <f t="shared" si="4"/>
        <v>999</v>
      </c>
      <c r="N143" s="426"/>
      <c r="O143" s="105"/>
      <c r="P143" s="129">
        <f t="shared" si="5"/>
        <v>999</v>
      </c>
      <c r="Q143" s="105"/>
    </row>
    <row r="144" spans="1:17" x14ac:dyDescent="0.25">
      <c r="A144" s="398">
        <v>138</v>
      </c>
      <c r="B144" s="103"/>
      <c r="C144" s="103"/>
      <c r="D144" s="104"/>
      <c r="E144" s="411"/>
      <c r="F144" s="105"/>
      <c r="G144" s="105"/>
      <c r="H144" s="625"/>
      <c r="I144" s="433"/>
      <c r="J144" s="395" t="e">
        <f>IF(AND(Q144="",#REF!&gt;0,#REF!&lt;5),K144,)</f>
        <v>#REF!</v>
      </c>
      <c r="K144" s="393" t="str">
        <f>IF(D144="","ZZZ9",IF(AND(#REF!&gt;0,#REF!&lt;5),D144&amp;#REF!,D144&amp;"9"))</f>
        <v>ZZZ9</v>
      </c>
      <c r="L144" s="397">
        <f t="shared" si="3"/>
        <v>999</v>
      </c>
      <c r="M144" s="432">
        <f t="shared" si="4"/>
        <v>999</v>
      </c>
      <c r="N144" s="426"/>
      <c r="O144" s="105"/>
      <c r="P144" s="129">
        <f t="shared" si="5"/>
        <v>999</v>
      </c>
      <c r="Q144" s="105"/>
    </row>
    <row r="145" spans="1:17" x14ac:dyDescent="0.25">
      <c r="A145" s="398">
        <v>139</v>
      </c>
      <c r="B145" s="103"/>
      <c r="C145" s="103"/>
      <c r="D145" s="104"/>
      <c r="E145" s="411"/>
      <c r="F145" s="105"/>
      <c r="G145" s="105"/>
      <c r="H145" s="625"/>
      <c r="I145" s="433"/>
      <c r="J145" s="395" t="e">
        <f>IF(AND(Q145="",#REF!&gt;0,#REF!&lt;5),K145,)</f>
        <v>#REF!</v>
      </c>
      <c r="K145" s="393" t="str">
        <f>IF(D145="","ZZZ9",IF(AND(#REF!&gt;0,#REF!&lt;5),D145&amp;#REF!,D145&amp;"9"))</f>
        <v>ZZZ9</v>
      </c>
      <c r="L145" s="397">
        <f t="shared" si="3"/>
        <v>999</v>
      </c>
      <c r="M145" s="432">
        <f t="shared" si="4"/>
        <v>999</v>
      </c>
      <c r="N145" s="426"/>
      <c r="O145" s="105"/>
      <c r="P145" s="129">
        <f t="shared" si="5"/>
        <v>999</v>
      </c>
      <c r="Q145" s="105"/>
    </row>
    <row r="146" spans="1:17" x14ac:dyDescent="0.25">
      <c r="A146" s="398">
        <v>140</v>
      </c>
      <c r="B146" s="103"/>
      <c r="C146" s="103"/>
      <c r="D146" s="104"/>
      <c r="E146" s="411"/>
      <c r="F146" s="105"/>
      <c r="G146" s="105"/>
      <c r="H146" s="625"/>
      <c r="I146" s="433"/>
      <c r="J146" s="395" t="e">
        <f>IF(AND(Q146="",#REF!&gt;0,#REF!&lt;5),K146,)</f>
        <v>#REF!</v>
      </c>
      <c r="K146" s="393" t="str">
        <f>IF(D146="","ZZZ9",IF(AND(#REF!&gt;0,#REF!&lt;5),D146&amp;#REF!,D146&amp;"9"))</f>
        <v>ZZZ9</v>
      </c>
      <c r="L146" s="397">
        <f t="shared" si="3"/>
        <v>999</v>
      </c>
      <c r="M146" s="432">
        <f t="shared" si="4"/>
        <v>999</v>
      </c>
      <c r="N146" s="426"/>
      <c r="O146" s="105"/>
      <c r="P146" s="129">
        <f t="shared" si="5"/>
        <v>999</v>
      </c>
      <c r="Q146" s="105"/>
    </row>
    <row r="147" spans="1:17" x14ac:dyDescent="0.25">
      <c r="A147" s="398">
        <v>141</v>
      </c>
      <c r="B147" s="103"/>
      <c r="C147" s="103"/>
      <c r="D147" s="104"/>
      <c r="E147" s="411"/>
      <c r="F147" s="105"/>
      <c r="G147" s="105"/>
      <c r="H147" s="625"/>
      <c r="I147" s="433"/>
      <c r="J147" s="395" t="e">
        <f>IF(AND(Q147="",#REF!&gt;0,#REF!&lt;5),K147,)</f>
        <v>#REF!</v>
      </c>
      <c r="K147" s="393" t="str">
        <f>IF(D147="","ZZZ9",IF(AND(#REF!&gt;0,#REF!&lt;5),D147&amp;#REF!,D147&amp;"9"))</f>
        <v>ZZZ9</v>
      </c>
      <c r="L147" s="397">
        <f t="shared" si="3"/>
        <v>999</v>
      </c>
      <c r="M147" s="432">
        <f t="shared" si="4"/>
        <v>999</v>
      </c>
      <c r="N147" s="426"/>
      <c r="O147" s="105"/>
      <c r="P147" s="129">
        <f t="shared" si="5"/>
        <v>999</v>
      </c>
      <c r="Q147" s="105"/>
    </row>
    <row r="148" spans="1:17" x14ac:dyDescent="0.25">
      <c r="A148" s="398">
        <v>142</v>
      </c>
      <c r="B148" s="103"/>
      <c r="C148" s="103"/>
      <c r="D148" s="104"/>
      <c r="E148" s="411"/>
      <c r="F148" s="105"/>
      <c r="G148" s="105"/>
      <c r="H148" s="625"/>
      <c r="I148" s="433"/>
      <c r="J148" s="395" t="e">
        <f>IF(AND(Q148="",#REF!&gt;0,#REF!&lt;5),K148,)</f>
        <v>#REF!</v>
      </c>
      <c r="K148" s="393" t="str">
        <f>IF(D148="","ZZZ9",IF(AND(#REF!&gt;0,#REF!&lt;5),D148&amp;#REF!,D148&amp;"9"))</f>
        <v>ZZZ9</v>
      </c>
      <c r="L148" s="397">
        <f t="shared" si="3"/>
        <v>999</v>
      </c>
      <c r="M148" s="432">
        <f t="shared" si="4"/>
        <v>999</v>
      </c>
      <c r="N148" s="426"/>
      <c r="O148" s="433"/>
      <c r="P148" s="434">
        <f t="shared" si="5"/>
        <v>999</v>
      </c>
      <c r="Q148" s="433"/>
    </row>
    <row r="149" spans="1:17" x14ac:dyDescent="0.25">
      <c r="A149" s="398">
        <v>143</v>
      </c>
      <c r="B149" s="103"/>
      <c r="C149" s="103"/>
      <c r="D149" s="104"/>
      <c r="E149" s="411"/>
      <c r="F149" s="105"/>
      <c r="G149" s="105"/>
      <c r="H149" s="625"/>
      <c r="I149" s="433"/>
      <c r="J149" s="395" t="e">
        <f>IF(AND(Q149="",#REF!&gt;0,#REF!&lt;5),K149,)</f>
        <v>#REF!</v>
      </c>
      <c r="K149" s="393" t="str">
        <f>IF(D149="","ZZZ9",IF(AND(#REF!&gt;0,#REF!&lt;5),D149&amp;#REF!,D149&amp;"9"))</f>
        <v>ZZZ9</v>
      </c>
      <c r="L149" s="397">
        <f t="shared" si="3"/>
        <v>999</v>
      </c>
      <c r="M149" s="432">
        <f t="shared" si="4"/>
        <v>999</v>
      </c>
      <c r="N149" s="426"/>
      <c r="O149" s="105"/>
      <c r="P149" s="129">
        <f t="shared" si="5"/>
        <v>999</v>
      </c>
      <c r="Q149" s="105"/>
    </row>
    <row r="150" spans="1:17" x14ac:dyDescent="0.25">
      <c r="A150" s="398">
        <v>144</v>
      </c>
      <c r="B150" s="103"/>
      <c r="C150" s="103"/>
      <c r="D150" s="104"/>
      <c r="E150" s="411"/>
      <c r="F150" s="105"/>
      <c r="G150" s="105"/>
      <c r="H150" s="625"/>
      <c r="I150" s="433"/>
      <c r="J150" s="395" t="e">
        <f>IF(AND(Q150="",#REF!&gt;0,#REF!&lt;5),K150,)</f>
        <v>#REF!</v>
      </c>
      <c r="K150" s="393" t="str">
        <f>IF(D150="","ZZZ9",IF(AND(#REF!&gt;0,#REF!&lt;5),D150&amp;#REF!,D150&amp;"9"))</f>
        <v>ZZZ9</v>
      </c>
      <c r="L150" s="397">
        <f t="shared" si="3"/>
        <v>999</v>
      </c>
      <c r="M150" s="432">
        <f t="shared" si="4"/>
        <v>999</v>
      </c>
      <c r="N150" s="426"/>
      <c r="O150" s="105"/>
      <c r="P150" s="129">
        <f t="shared" si="5"/>
        <v>999</v>
      </c>
      <c r="Q150" s="105"/>
    </row>
    <row r="151" spans="1:17" x14ac:dyDescent="0.25">
      <c r="A151" s="398">
        <v>145</v>
      </c>
      <c r="B151" s="103"/>
      <c r="C151" s="103"/>
      <c r="D151" s="104"/>
      <c r="E151" s="411"/>
      <c r="F151" s="105"/>
      <c r="G151" s="105"/>
      <c r="H151" s="625"/>
      <c r="I151" s="433"/>
      <c r="J151" s="395" t="e">
        <f>IF(AND(Q151="",#REF!&gt;0,#REF!&lt;5),K151,)</f>
        <v>#REF!</v>
      </c>
      <c r="K151" s="393" t="str">
        <f>IF(D151="","ZZZ9",IF(AND(#REF!&gt;0,#REF!&lt;5),D151&amp;#REF!,D151&amp;"9"))</f>
        <v>ZZZ9</v>
      </c>
      <c r="L151" s="397">
        <f t="shared" si="3"/>
        <v>999</v>
      </c>
      <c r="M151" s="432">
        <f t="shared" si="4"/>
        <v>999</v>
      </c>
      <c r="N151" s="426"/>
      <c r="O151" s="105"/>
      <c r="P151" s="129">
        <f t="shared" si="5"/>
        <v>999</v>
      </c>
      <c r="Q151" s="105"/>
    </row>
    <row r="152" spans="1:17" x14ac:dyDescent="0.25">
      <c r="A152" s="398">
        <v>146</v>
      </c>
      <c r="B152" s="103"/>
      <c r="C152" s="103"/>
      <c r="D152" s="104"/>
      <c r="E152" s="411"/>
      <c r="F152" s="105"/>
      <c r="G152" s="105"/>
      <c r="H152" s="625"/>
      <c r="I152" s="433"/>
      <c r="J152" s="395" t="e">
        <f>IF(AND(Q152="",#REF!&gt;0,#REF!&lt;5),K152,)</f>
        <v>#REF!</v>
      </c>
      <c r="K152" s="393" t="str">
        <f>IF(D152="","ZZZ9",IF(AND(#REF!&gt;0,#REF!&lt;5),D152&amp;#REF!,D152&amp;"9"))</f>
        <v>ZZZ9</v>
      </c>
      <c r="L152" s="397">
        <f t="shared" si="3"/>
        <v>999</v>
      </c>
      <c r="M152" s="432">
        <f t="shared" si="4"/>
        <v>999</v>
      </c>
      <c r="N152" s="426"/>
      <c r="O152" s="105"/>
      <c r="P152" s="129">
        <f t="shared" si="5"/>
        <v>999</v>
      </c>
      <c r="Q152" s="105"/>
    </row>
    <row r="153" spans="1:17" x14ac:dyDescent="0.25">
      <c r="A153" s="398">
        <v>147</v>
      </c>
      <c r="B153" s="103"/>
      <c r="C153" s="103"/>
      <c r="D153" s="104"/>
      <c r="E153" s="411"/>
      <c r="F153" s="105"/>
      <c r="G153" s="105"/>
      <c r="H153" s="625"/>
      <c r="I153" s="433"/>
      <c r="J153" s="395" t="e">
        <f>IF(AND(Q153="",#REF!&gt;0,#REF!&lt;5),K153,)</f>
        <v>#REF!</v>
      </c>
      <c r="K153" s="393" t="str">
        <f>IF(D153="","ZZZ9",IF(AND(#REF!&gt;0,#REF!&lt;5),D153&amp;#REF!,D153&amp;"9"))</f>
        <v>ZZZ9</v>
      </c>
      <c r="L153" s="397">
        <f t="shared" si="3"/>
        <v>999</v>
      </c>
      <c r="M153" s="432">
        <f t="shared" si="4"/>
        <v>999</v>
      </c>
      <c r="N153" s="426"/>
      <c r="O153" s="105"/>
      <c r="P153" s="129">
        <f t="shared" si="5"/>
        <v>999</v>
      </c>
      <c r="Q153" s="105"/>
    </row>
    <row r="154" spans="1:17" x14ac:dyDescent="0.25">
      <c r="A154" s="398">
        <v>148</v>
      </c>
      <c r="B154" s="103"/>
      <c r="C154" s="103"/>
      <c r="D154" s="104"/>
      <c r="E154" s="411"/>
      <c r="F154" s="105"/>
      <c r="G154" s="105"/>
      <c r="H154" s="625"/>
      <c r="I154" s="433"/>
      <c r="J154" s="395" t="e">
        <f>IF(AND(Q154="",#REF!&gt;0,#REF!&lt;5),K154,)</f>
        <v>#REF!</v>
      </c>
      <c r="K154" s="393" t="str">
        <f>IF(D154="","ZZZ9",IF(AND(#REF!&gt;0,#REF!&lt;5),D154&amp;#REF!,D154&amp;"9"))</f>
        <v>ZZZ9</v>
      </c>
      <c r="L154" s="397">
        <f t="shared" si="3"/>
        <v>999</v>
      </c>
      <c r="M154" s="432">
        <f t="shared" si="4"/>
        <v>999</v>
      </c>
      <c r="N154" s="426"/>
      <c r="O154" s="105"/>
      <c r="P154" s="129">
        <f t="shared" si="5"/>
        <v>999</v>
      </c>
      <c r="Q154" s="105"/>
    </row>
    <row r="155" spans="1:17" x14ac:dyDescent="0.25">
      <c r="A155" s="398">
        <v>149</v>
      </c>
      <c r="B155" s="103"/>
      <c r="C155" s="103"/>
      <c r="D155" s="104"/>
      <c r="E155" s="411"/>
      <c r="F155" s="105"/>
      <c r="G155" s="105"/>
      <c r="H155" s="625"/>
      <c r="I155" s="433"/>
      <c r="J155" s="395" t="e">
        <f>IF(AND(Q155="",#REF!&gt;0,#REF!&lt;5),K155,)</f>
        <v>#REF!</v>
      </c>
      <c r="K155" s="393" t="str">
        <f>IF(D155="","ZZZ9",IF(AND(#REF!&gt;0,#REF!&lt;5),D155&amp;#REF!,D155&amp;"9"))</f>
        <v>ZZZ9</v>
      </c>
      <c r="L155" s="397">
        <f t="shared" si="3"/>
        <v>999</v>
      </c>
      <c r="M155" s="432">
        <f t="shared" si="4"/>
        <v>999</v>
      </c>
      <c r="N155" s="426"/>
      <c r="O155" s="105"/>
      <c r="P155" s="129">
        <f t="shared" si="5"/>
        <v>999</v>
      </c>
      <c r="Q155" s="105"/>
    </row>
    <row r="156" spans="1:17" x14ac:dyDescent="0.25">
      <c r="A156" s="398">
        <v>150</v>
      </c>
      <c r="B156" s="103"/>
      <c r="C156" s="103"/>
      <c r="D156" s="104"/>
      <c r="E156" s="411"/>
      <c r="F156" s="105"/>
      <c r="G156" s="105"/>
      <c r="H156" s="625"/>
      <c r="I156" s="433"/>
      <c r="J156" s="395" t="e">
        <f>IF(AND(Q156="",#REF!&gt;0,#REF!&lt;5),K156,)</f>
        <v>#REF!</v>
      </c>
      <c r="K156" s="393" t="str">
        <f>IF(D156="","ZZZ9",IF(AND(#REF!&gt;0,#REF!&lt;5),D156&amp;#REF!,D156&amp;"9"))</f>
        <v>ZZZ9</v>
      </c>
      <c r="L156" s="397">
        <f t="shared" si="3"/>
        <v>999</v>
      </c>
      <c r="M156" s="432">
        <f t="shared" si="4"/>
        <v>999</v>
      </c>
      <c r="N156" s="426"/>
      <c r="O156" s="105"/>
      <c r="P156" s="129">
        <f t="shared" si="5"/>
        <v>999</v>
      </c>
      <c r="Q156" s="105"/>
    </row>
  </sheetData>
  <conditionalFormatting sqref="A7:D156">
    <cfRule type="expression" dxfId="133" priority="14" stopIfTrue="1">
      <formula>$Q7&gt;=1</formula>
    </cfRule>
  </conditionalFormatting>
  <conditionalFormatting sqref="B7:D37">
    <cfRule type="expression" dxfId="132" priority="1" stopIfTrue="1">
      <formula>$Q7&gt;=1</formula>
    </cfRule>
  </conditionalFormatting>
  <conditionalFormatting sqref="E7:E14">
    <cfRule type="expression" dxfId="131" priority="6" stopIfTrue="1">
      <formula>AND(ROUNDDOWN(($A$4-E7)/365.25,0)&lt;=13,G7&lt;&gt;"OK")</formula>
    </cfRule>
    <cfRule type="expression" dxfId="130" priority="7" stopIfTrue="1">
      <formula>AND(ROUNDDOWN(($A$4-E7)/365.25,0)&lt;=14,G7&lt;&gt;"OK")</formula>
    </cfRule>
    <cfRule type="expression" dxfId="129" priority="8" stopIfTrue="1">
      <formula>AND(ROUNDDOWN(($A$4-E7)/365.25,0)&lt;=17,G7&lt;&gt;"OK")</formula>
    </cfRule>
    <cfRule type="expression" dxfId="128" priority="11" stopIfTrue="1">
      <formula>AND(ROUNDDOWN(($A$4-E7)/365.25,0)&lt;=13,G7&lt;&gt;"OK")</formula>
    </cfRule>
    <cfRule type="expression" dxfId="127" priority="12" stopIfTrue="1">
      <formula>AND(ROUNDDOWN(($A$4-E7)/365.25,0)&lt;=14,G7&lt;&gt;"OK")</formula>
    </cfRule>
    <cfRule type="expression" dxfId="126" priority="13" stopIfTrue="1">
      <formula>AND(ROUNDDOWN(($A$4-E7)/365.25,0)&lt;=17,G7&lt;&gt;"OK")</formula>
    </cfRule>
  </conditionalFormatting>
  <conditionalFormatting sqref="E7:E27 E29:E37">
    <cfRule type="expression" dxfId="125" priority="2" stopIfTrue="1">
      <formula>AND(ROUNDDOWN(($A$4-E7)/365.25,0)&lt;=13,G7&lt;&gt;"OK")</formula>
    </cfRule>
    <cfRule type="expression" dxfId="124" priority="3" stopIfTrue="1">
      <formula>AND(ROUNDDOWN(($A$4-E7)/365.25,0)&lt;=14,G7&lt;&gt;"OK")</formula>
    </cfRule>
    <cfRule type="expression" dxfId="123" priority="4" stopIfTrue="1">
      <formula>AND(ROUNDDOWN(($A$4-E7)/365.25,0)&lt;=17,G7&lt;&gt;"OK")</formula>
    </cfRule>
  </conditionalFormatting>
  <conditionalFormatting sqref="E7:E156">
    <cfRule type="expression" dxfId="122" priority="16" stopIfTrue="1">
      <formula>AND(ROUNDDOWN(($A$4-E7)/365.25,0)&lt;=13,G7&lt;&gt;"OK")</formula>
    </cfRule>
    <cfRule type="expression" dxfId="121" priority="17" stopIfTrue="1">
      <formula>AND(ROUNDDOWN(($A$4-E7)/365.25,0)&lt;=14,G7&lt;&gt;"OK")</formula>
    </cfRule>
    <cfRule type="expression" dxfId="120" priority="18" stopIfTrue="1">
      <formula>AND(ROUNDDOWN(($A$4-E7)/365.25,0)&lt;=17,G7&lt;&gt;"OK")</formula>
    </cfRule>
  </conditionalFormatting>
  <conditionalFormatting sqref="J7:J156">
    <cfRule type="cellIs" dxfId="119"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4753"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3ADEE-82A2-424A-A54F-16F02DFA5E17}">
  <sheetPr codeName="Munka45">
    <tabColor indexed="11"/>
  </sheetPr>
  <dimension ref="A1:AK41"/>
  <sheetViews>
    <sheetView workbookViewId="0">
      <selection activeCell="O14" sqref="O14"/>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8.44140625" customWidth="1"/>
    <col min="11" max="13" width="8.5546875" customWidth="1"/>
    <col min="15" max="15" width="5.5546875" customWidth="1"/>
    <col min="16" max="16" width="4.5546875" customWidth="1"/>
    <col min="17" max="17" width="11.6640625" customWidth="1"/>
    <col min="25" max="25" width="10.33203125" hidden="1" customWidth="1"/>
    <col min="26" max="37" width="0" hidden="1" customWidth="1"/>
  </cols>
  <sheetData>
    <row r="1" spans="1:37" ht="24.6" x14ac:dyDescent="0.25">
      <c r="A1" s="769" t="str">
        <f>Altalanos!$A$6</f>
        <v>Diákolimpiai Döntő</v>
      </c>
      <c r="B1" s="769"/>
      <c r="C1" s="769"/>
      <c r="D1" s="769"/>
      <c r="E1" s="769"/>
      <c r="F1" s="769"/>
      <c r="G1" s="470"/>
      <c r="H1" s="473" t="s">
        <v>123</v>
      </c>
      <c r="I1" s="471"/>
      <c r="J1" s="472"/>
      <c r="L1" s="474"/>
      <c r="M1" s="475"/>
      <c r="N1" s="136"/>
      <c r="O1" s="136" t="s">
        <v>71</v>
      </c>
      <c r="P1" s="136"/>
      <c r="Q1" s="135"/>
      <c r="R1" s="136"/>
      <c r="AB1" s="605" t="e">
        <f>IF(Y5=1,CONCATENATE(VLOOKUP(Y3,AA16:AH27,2)),CONCATENATE(VLOOKUP(Y3,AA2:AK13,2)))</f>
        <v>#N/A</v>
      </c>
      <c r="AC1" s="605" t="e">
        <f>IF(Y5=1,CONCATENATE(VLOOKUP(Y3,AA16:AK27,3)),CONCATENATE(VLOOKUP(Y3,AA2:AK13,3)))</f>
        <v>#N/A</v>
      </c>
      <c r="AD1" s="605" t="e">
        <f>IF(Y5=1,CONCATENATE(VLOOKUP(Y3,AA16:AK27,4)),CONCATENATE(VLOOKUP(Y3,AA2:AK13,4)))</f>
        <v>#N/A</v>
      </c>
      <c r="AE1" s="605" t="e">
        <f>IF(Y5=1,CONCATENATE(VLOOKUP(Y3,AA16:AK27,5)),CONCATENATE(VLOOKUP(Y3,AA2:AK13,5)))</f>
        <v>#N/A</v>
      </c>
      <c r="AF1" s="605" t="e">
        <f>IF(Y5=1,CONCATENATE(VLOOKUP(Y3,AA16:AK27,6)),CONCATENATE(VLOOKUP(Y3,AA2:AK13,6)))</f>
        <v>#N/A</v>
      </c>
      <c r="AG1" s="605" t="e">
        <f>IF(Y5=1,CONCATENATE(VLOOKUP(Y3,AA16:AK27,7)),CONCATENATE(VLOOKUP(Y3,AA2:AK13,7)))</f>
        <v>#N/A</v>
      </c>
      <c r="AH1" s="605" t="e">
        <f>IF(Y5=1,CONCATENATE(VLOOKUP(Y3,AA16:AK27,8)),CONCATENATE(VLOOKUP(Y3,AA2:AK13,8)))</f>
        <v>#N/A</v>
      </c>
      <c r="AI1" s="605" t="e">
        <f>IF(Y5=1,CONCATENATE(VLOOKUP(Y3,AA16:AK27,9)),CONCATENATE(VLOOKUP(Y3,AA2:AK13,9)))</f>
        <v>#N/A</v>
      </c>
      <c r="AJ1" s="605" t="e">
        <f>IF(Y5=1,CONCATENATE(VLOOKUP(Y3,AA16:AK27,10)),CONCATENATE(VLOOKUP(Y3,AA2:AK13,10)))</f>
        <v>#N/A</v>
      </c>
      <c r="AK1" s="605" t="e">
        <f>IF(Y5=1,CONCATENATE(VLOOKUP(Y3,AA16:AK27,11)),CONCATENATE(VLOOKUP(Y3,AA2:AK13,11)))</f>
        <v>#N/A</v>
      </c>
    </row>
    <row r="2" spans="1:37" x14ac:dyDescent="0.25">
      <c r="A2" s="476" t="s">
        <v>122</v>
      </c>
      <c r="B2" s="477"/>
      <c r="C2" s="477"/>
      <c r="D2" s="477"/>
      <c r="E2" s="431">
        <f>Altalanos!$E$8</f>
        <v>0</v>
      </c>
      <c r="F2" s="477"/>
      <c r="G2" s="478"/>
      <c r="H2" s="479"/>
      <c r="I2" s="479"/>
      <c r="J2" s="480"/>
      <c r="K2" s="474"/>
      <c r="L2" s="474"/>
      <c r="M2" s="474"/>
      <c r="N2" s="138"/>
      <c r="O2" s="108"/>
      <c r="P2" s="138"/>
      <c r="Q2" s="108"/>
      <c r="R2" s="138"/>
      <c r="Y2" s="600"/>
      <c r="Z2" s="599"/>
      <c r="AA2" s="599" t="s">
        <v>164</v>
      </c>
      <c r="AB2" s="590">
        <v>150</v>
      </c>
      <c r="AC2" s="590">
        <v>120</v>
      </c>
      <c r="AD2" s="590">
        <v>100</v>
      </c>
      <c r="AE2" s="590">
        <v>80</v>
      </c>
      <c r="AF2" s="590">
        <v>70</v>
      </c>
      <c r="AG2" s="590">
        <v>60</v>
      </c>
      <c r="AH2" s="590">
        <v>55</v>
      </c>
      <c r="AI2" s="590">
        <v>50</v>
      </c>
      <c r="AJ2" s="590">
        <v>45</v>
      </c>
      <c r="AK2" s="590">
        <v>40</v>
      </c>
    </row>
    <row r="3" spans="1:37" x14ac:dyDescent="0.25">
      <c r="A3" s="54" t="s">
        <v>82</v>
      </c>
      <c r="B3" s="54"/>
      <c r="C3" s="54"/>
      <c r="D3" s="54"/>
      <c r="E3" s="54" t="s">
        <v>79</v>
      </c>
      <c r="F3" s="54"/>
      <c r="G3" s="54"/>
      <c r="H3" s="54" t="s">
        <v>87</v>
      </c>
      <c r="I3" s="54"/>
      <c r="J3" s="140"/>
      <c r="K3" s="54"/>
      <c r="L3" s="55" t="s">
        <v>88</v>
      </c>
      <c r="M3" s="54"/>
      <c r="N3" s="548"/>
      <c r="O3" s="547"/>
      <c r="P3" s="548"/>
      <c r="Q3" s="589" t="s">
        <v>178</v>
      </c>
      <c r="R3" s="590" t="s">
        <v>184</v>
      </c>
      <c r="Y3" s="599">
        <f>IF(H4="OB","A",IF(H4="IX","W",H4))</f>
        <v>0</v>
      </c>
      <c r="Z3" s="599"/>
      <c r="AA3" s="599" t="s">
        <v>194</v>
      </c>
      <c r="AB3" s="590">
        <v>120</v>
      </c>
      <c r="AC3" s="590">
        <v>90</v>
      </c>
      <c r="AD3" s="590">
        <v>65</v>
      </c>
      <c r="AE3" s="590">
        <v>55</v>
      </c>
      <c r="AF3" s="590">
        <v>50</v>
      </c>
      <c r="AG3" s="590">
        <v>45</v>
      </c>
      <c r="AH3" s="590">
        <v>40</v>
      </c>
      <c r="AI3" s="590">
        <v>35</v>
      </c>
      <c r="AJ3" s="590">
        <v>25</v>
      </c>
      <c r="AK3" s="590">
        <v>20</v>
      </c>
    </row>
    <row r="4" spans="1:37" ht="13.8" thickBot="1" x14ac:dyDescent="0.3">
      <c r="A4" s="770" t="str">
        <f>Altalanos!$A$10</f>
        <v xml:space="preserve">2026. május 7. </v>
      </c>
      <c r="B4" s="770"/>
      <c r="C4" s="770"/>
      <c r="D4" s="481"/>
      <c r="E4" s="482" t="str">
        <f>Altalanos!$C$10</f>
        <v>Gyula</v>
      </c>
      <c r="F4" s="482"/>
      <c r="G4" s="482"/>
      <c r="H4" s="485"/>
      <c r="I4" s="482"/>
      <c r="J4" s="484"/>
      <c r="K4" s="485"/>
      <c r="L4" s="487" t="str">
        <f>Altalanos!$E$10</f>
        <v>Kovács Zoltán</v>
      </c>
      <c r="M4" s="485"/>
      <c r="N4" s="550"/>
      <c r="O4" s="551"/>
      <c r="P4" s="550"/>
      <c r="Q4" s="591" t="s">
        <v>185</v>
      </c>
      <c r="R4" s="592" t="s">
        <v>180</v>
      </c>
      <c r="Y4" s="599"/>
      <c r="Z4" s="599"/>
      <c r="AA4" s="599" t="s">
        <v>195</v>
      </c>
      <c r="AB4" s="590">
        <v>90</v>
      </c>
      <c r="AC4" s="590">
        <v>60</v>
      </c>
      <c r="AD4" s="590">
        <v>45</v>
      </c>
      <c r="AE4" s="590">
        <v>34</v>
      </c>
      <c r="AF4" s="590">
        <v>27</v>
      </c>
      <c r="AG4" s="590">
        <v>22</v>
      </c>
      <c r="AH4" s="590">
        <v>18</v>
      </c>
      <c r="AI4" s="590">
        <v>15</v>
      </c>
      <c r="AJ4" s="590">
        <v>12</v>
      </c>
      <c r="AK4" s="590">
        <v>9</v>
      </c>
    </row>
    <row r="5" spans="1:37" x14ac:dyDescent="0.25">
      <c r="A5" s="37"/>
      <c r="B5" s="37" t="s">
        <v>118</v>
      </c>
      <c r="C5" s="543" t="s">
        <v>162</v>
      </c>
      <c r="D5" s="37" t="s">
        <v>105</v>
      </c>
      <c r="E5" s="37" t="s">
        <v>167</v>
      </c>
      <c r="F5" s="37"/>
      <c r="G5" s="37" t="s">
        <v>86</v>
      </c>
      <c r="H5" s="37"/>
      <c r="I5" s="37" t="s">
        <v>90</v>
      </c>
      <c r="J5" s="37"/>
      <c r="K5" s="576" t="s">
        <v>168</v>
      </c>
      <c r="L5" s="576" t="s">
        <v>169</v>
      </c>
      <c r="M5" s="576" t="s">
        <v>170</v>
      </c>
      <c r="Q5" s="593" t="s">
        <v>186</v>
      </c>
      <c r="R5" s="594" t="s">
        <v>182</v>
      </c>
      <c r="Y5" s="599">
        <f>IF(OR(Altalanos!$A$8="F1",Altalanos!$A$8="F2",Altalanos!$A$8="N1",Altalanos!$A$8="N2"),1,2)</f>
        <v>2</v>
      </c>
      <c r="Z5" s="599"/>
      <c r="AA5" s="599" t="s">
        <v>196</v>
      </c>
      <c r="AB5" s="590">
        <v>60</v>
      </c>
      <c r="AC5" s="590">
        <v>40</v>
      </c>
      <c r="AD5" s="590">
        <v>30</v>
      </c>
      <c r="AE5" s="590">
        <v>20</v>
      </c>
      <c r="AF5" s="590">
        <v>18</v>
      </c>
      <c r="AG5" s="590">
        <v>15</v>
      </c>
      <c r="AH5" s="590">
        <v>12</v>
      </c>
      <c r="AI5" s="590">
        <v>10</v>
      </c>
      <c r="AJ5" s="590">
        <v>8</v>
      </c>
      <c r="AK5" s="590">
        <v>6</v>
      </c>
    </row>
    <row r="6" spans="1:37" x14ac:dyDescent="0.25">
      <c r="A6" s="521"/>
      <c r="B6" s="521"/>
      <c r="C6" s="575"/>
      <c r="D6" s="521"/>
      <c r="E6" s="521"/>
      <c r="F6" s="521"/>
      <c r="G6" s="521"/>
      <c r="H6" s="521"/>
      <c r="I6" s="521"/>
      <c r="J6" s="521"/>
      <c r="K6" s="521"/>
      <c r="L6" s="521"/>
      <c r="M6" s="521"/>
      <c r="Y6" s="599"/>
      <c r="Z6" s="599"/>
      <c r="AA6" s="599" t="s">
        <v>197</v>
      </c>
      <c r="AB6" s="590">
        <v>40</v>
      </c>
      <c r="AC6" s="590">
        <v>25</v>
      </c>
      <c r="AD6" s="590">
        <v>18</v>
      </c>
      <c r="AE6" s="590">
        <v>13</v>
      </c>
      <c r="AF6" s="590">
        <v>10</v>
      </c>
      <c r="AG6" s="590">
        <v>8</v>
      </c>
      <c r="AH6" s="590">
        <v>6</v>
      </c>
      <c r="AI6" s="590">
        <v>5</v>
      </c>
      <c r="AJ6" s="590">
        <v>4</v>
      </c>
      <c r="AK6" s="590">
        <v>3</v>
      </c>
    </row>
    <row r="7" spans="1:37" x14ac:dyDescent="0.25">
      <c r="A7" s="552" t="s">
        <v>164</v>
      </c>
      <c r="B7" s="577"/>
      <c r="C7" s="545" t="str">
        <f>IF($B7="","",VLOOKUP($B7,'1MD ELO (5)'!$A$7:$O$22,5))</f>
        <v/>
      </c>
      <c r="D7" s="545" t="str">
        <f>IF($B7="","",VLOOKUP($B7,'1MD ELO (5)'!$A$7:$O$22,15))</f>
        <v/>
      </c>
      <c r="E7" s="540" t="str">
        <f>UPPER(IF($B7="","",VLOOKUP($B7,'1MD ELO (5)'!$A$7:$O$22,2)))</f>
        <v/>
      </c>
      <c r="F7" s="546"/>
      <c r="G7" s="540" t="str">
        <f>IF($B7="","",VLOOKUP($B7,'1MD ELO (5)'!$A$7:$O$22,3))</f>
        <v/>
      </c>
      <c r="H7" s="546"/>
      <c r="I7" s="540" t="str">
        <f>IF($B7="","",VLOOKUP($B7,'1MD ELO (5)'!$A$7:$O$22,4))</f>
        <v/>
      </c>
      <c r="J7" s="521"/>
      <c r="K7" s="606"/>
      <c r="L7" s="601" t="str">
        <f>IF(K7="","",CONCATENATE(VLOOKUP($Y$3,$AB$1:$AK$1,K7)," pont"))</f>
        <v/>
      </c>
      <c r="M7" s="607"/>
      <c r="Y7" s="599"/>
      <c r="Z7" s="599"/>
      <c r="AA7" s="599" t="s">
        <v>198</v>
      </c>
      <c r="AB7" s="590">
        <v>25</v>
      </c>
      <c r="AC7" s="590">
        <v>15</v>
      </c>
      <c r="AD7" s="590">
        <v>13</v>
      </c>
      <c r="AE7" s="590">
        <v>8</v>
      </c>
      <c r="AF7" s="590">
        <v>6</v>
      </c>
      <c r="AG7" s="590">
        <v>4</v>
      </c>
      <c r="AH7" s="590">
        <v>3</v>
      </c>
      <c r="AI7" s="590">
        <v>2</v>
      </c>
      <c r="AJ7" s="590">
        <v>1</v>
      </c>
      <c r="AK7" s="590">
        <v>0</v>
      </c>
    </row>
    <row r="8" spans="1:37" x14ac:dyDescent="0.25">
      <c r="A8" s="552"/>
      <c r="B8" s="578"/>
      <c r="C8" s="553"/>
      <c r="D8" s="553"/>
      <c r="E8" s="553"/>
      <c r="F8" s="553"/>
      <c r="G8" s="553"/>
      <c r="H8" s="553"/>
      <c r="I8" s="553"/>
      <c r="J8" s="521"/>
      <c r="K8" s="552"/>
      <c r="L8" s="552"/>
      <c r="M8" s="608"/>
      <c r="Y8" s="599"/>
      <c r="Z8" s="599"/>
      <c r="AA8" s="599" t="s">
        <v>199</v>
      </c>
      <c r="AB8" s="590">
        <v>15</v>
      </c>
      <c r="AC8" s="590">
        <v>10</v>
      </c>
      <c r="AD8" s="590">
        <v>7</v>
      </c>
      <c r="AE8" s="590">
        <v>5</v>
      </c>
      <c r="AF8" s="590">
        <v>4</v>
      </c>
      <c r="AG8" s="590">
        <v>3</v>
      </c>
      <c r="AH8" s="590">
        <v>2</v>
      </c>
      <c r="AI8" s="590">
        <v>1</v>
      </c>
      <c r="AJ8" s="590">
        <v>0</v>
      </c>
      <c r="AK8" s="590">
        <v>0</v>
      </c>
    </row>
    <row r="9" spans="1:37" x14ac:dyDescent="0.25">
      <c r="A9" s="552" t="s">
        <v>165</v>
      </c>
      <c r="B9" s="577"/>
      <c r="C9" s="545" t="str">
        <f>IF($B9="","",VLOOKUP($B9,'1MD ELO (5)'!$A$7:$O$22,5))</f>
        <v/>
      </c>
      <c r="D9" s="545" t="str">
        <f>IF($B9="","",VLOOKUP($B9,'1MD ELO (5)'!$A$7:$O$22,15))</f>
        <v/>
      </c>
      <c r="E9" s="540" t="str">
        <f>UPPER(IF($B9="","",VLOOKUP($B9,'1MD ELO (5)'!$A$7:$O$22,2)))</f>
        <v/>
      </c>
      <c r="F9" s="546"/>
      <c r="G9" s="540" t="str">
        <f>IF($B9="","",VLOOKUP($B9,'1MD ELO (5)'!$A$7:$O$22,3))</f>
        <v/>
      </c>
      <c r="H9" s="546"/>
      <c r="I9" s="540" t="str">
        <f>IF($B9="","",VLOOKUP($B9,'1MD ELO (5)'!$A$7:$O$22,4))</f>
        <v/>
      </c>
      <c r="J9" s="521"/>
      <c r="K9" s="606"/>
      <c r="L9" s="601" t="str">
        <f>IF(K9="","",CONCATENATE(VLOOKUP($Y$3,$AB$1:$AK$1,K9)," pont"))</f>
        <v/>
      </c>
      <c r="M9" s="607"/>
      <c r="Y9" s="599"/>
      <c r="Z9" s="599"/>
      <c r="AA9" s="599" t="s">
        <v>200</v>
      </c>
      <c r="AB9" s="590">
        <v>10</v>
      </c>
      <c r="AC9" s="590">
        <v>6</v>
      </c>
      <c r="AD9" s="590">
        <v>4</v>
      </c>
      <c r="AE9" s="590">
        <v>2</v>
      </c>
      <c r="AF9" s="590">
        <v>1</v>
      </c>
      <c r="AG9" s="590">
        <v>0</v>
      </c>
      <c r="AH9" s="590">
        <v>0</v>
      </c>
      <c r="AI9" s="590">
        <v>0</v>
      </c>
      <c r="AJ9" s="590">
        <v>0</v>
      </c>
      <c r="AK9" s="590">
        <v>0</v>
      </c>
    </row>
    <row r="10" spans="1:37" x14ac:dyDescent="0.25">
      <c r="A10" s="552"/>
      <c r="B10" s="578"/>
      <c r="C10" s="553"/>
      <c r="D10" s="553"/>
      <c r="E10" s="553"/>
      <c r="F10" s="553"/>
      <c r="G10" s="553"/>
      <c r="H10" s="553"/>
      <c r="I10" s="553"/>
      <c r="J10" s="521"/>
      <c r="K10" s="552"/>
      <c r="L10" s="552"/>
      <c r="M10" s="608"/>
      <c r="Y10" s="599"/>
      <c r="Z10" s="599"/>
      <c r="AA10" s="599" t="s">
        <v>201</v>
      </c>
      <c r="AB10" s="590">
        <v>6</v>
      </c>
      <c r="AC10" s="590">
        <v>3</v>
      </c>
      <c r="AD10" s="590">
        <v>2</v>
      </c>
      <c r="AE10" s="590">
        <v>1</v>
      </c>
      <c r="AF10" s="590">
        <v>0</v>
      </c>
      <c r="AG10" s="590">
        <v>0</v>
      </c>
      <c r="AH10" s="590">
        <v>0</v>
      </c>
      <c r="AI10" s="590">
        <v>0</v>
      </c>
      <c r="AJ10" s="590">
        <v>0</v>
      </c>
      <c r="AK10" s="590">
        <v>0</v>
      </c>
    </row>
    <row r="11" spans="1:37" x14ac:dyDescent="0.25">
      <c r="A11" s="552" t="s">
        <v>166</v>
      </c>
      <c r="B11" s="577"/>
      <c r="C11" s="545" t="str">
        <f>IF($B11="","",VLOOKUP($B11,'1MD ELO (5)'!$A$7:$O$22,5))</f>
        <v/>
      </c>
      <c r="D11" s="545" t="str">
        <f>IF($B11="","",VLOOKUP($B11,'1MD ELO (5)'!$A$7:$O$22,15))</f>
        <v/>
      </c>
      <c r="E11" s="540" t="str">
        <f>UPPER(IF($B11="","",VLOOKUP($B11,'1MD ELO (5)'!$A$7:$O$22,2)))</f>
        <v/>
      </c>
      <c r="F11" s="546"/>
      <c r="G11" s="540" t="str">
        <f>IF($B11="","",VLOOKUP($B11,'1MD ELO (5)'!$A$7:$O$22,3))</f>
        <v/>
      </c>
      <c r="H11" s="546"/>
      <c r="I11" s="540" t="str">
        <f>IF($B11="","",VLOOKUP($B11,'1MD ELO (5)'!$A$7:$O$22,4))</f>
        <v/>
      </c>
      <c r="J11" s="521"/>
      <c r="K11" s="606"/>
      <c r="L11" s="601" t="str">
        <f>IF(K11="","",CONCATENATE(VLOOKUP($Y$3,$AB$1:$AK$1,K11)," pont"))</f>
        <v/>
      </c>
      <c r="M11" s="607"/>
      <c r="Y11" s="599"/>
      <c r="Z11" s="599"/>
      <c r="AA11" s="599" t="s">
        <v>206</v>
      </c>
      <c r="AB11" s="590">
        <v>3</v>
      </c>
      <c r="AC11" s="590">
        <v>2</v>
      </c>
      <c r="AD11" s="590">
        <v>1</v>
      </c>
      <c r="AE11" s="590">
        <v>0</v>
      </c>
      <c r="AF11" s="590">
        <v>0</v>
      </c>
      <c r="AG11" s="590">
        <v>0</v>
      </c>
      <c r="AH11" s="590">
        <v>0</v>
      </c>
      <c r="AI11" s="590">
        <v>0</v>
      </c>
      <c r="AJ11" s="590">
        <v>0</v>
      </c>
      <c r="AK11" s="590">
        <v>0</v>
      </c>
    </row>
    <row r="12" spans="1:37" x14ac:dyDescent="0.25">
      <c r="A12" s="521"/>
      <c r="B12" s="521"/>
      <c r="C12" s="521"/>
      <c r="D12" s="521"/>
      <c r="E12" s="521"/>
      <c r="F12" s="521"/>
      <c r="G12" s="521"/>
      <c r="H12" s="521"/>
      <c r="I12" s="521"/>
      <c r="J12" s="521"/>
      <c r="K12" s="521"/>
      <c r="L12" s="521"/>
      <c r="M12" s="521"/>
      <c r="Y12" s="599"/>
      <c r="Z12" s="599"/>
      <c r="AA12" s="599" t="s">
        <v>202</v>
      </c>
      <c r="AB12" s="604">
        <v>0</v>
      </c>
      <c r="AC12" s="604">
        <v>0</v>
      </c>
      <c r="AD12" s="604">
        <v>0</v>
      </c>
      <c r="AE12" s="604">
        <v>0</v>
      </c>
      <c r="AF12" s="604">
        <v>0</v>
      </c>
      <c r="AG12" s="604">
        <v>0</v>
      </c>
      <c r="AH12" s="604">
        <v>0</v>
      </c>
      <c r="AI12" s="604">
        <v>0</v>
      </c>
      <c r="AJ12" s="604">
        <v>0</v>
      </c>
      <c r="AK12" s="604">
        <v>0</v>
      </c>
    </row>
    <row r="13" spans="1:37" x14ac:dyDescent="0.25">
      <c r="A13" s="521"/>
      <c r="B13" s="521"/>
      <c r="C13" s="521"/>
      <c r="D13" s="521"/>
      <c r="E13" s="521"/>
      <c r="F13" s="521"/>
      <c r="G13" s="521"/>
      <c r="H13" s="521"/>
      <c r="I13" s="521"/>
      <c r="J13" s="521"/>
      <c r="K13" s="521"/>
      <c r="L13" s="521"/>
      <c r="M13" s="521"/>
      <c r="Y13" s="599"/>
      <c r="Z13" s="599"/>
      <c r="AA13" s="599" t="s">
        <v>203</v>
      </c>
      <c r="AB13" s="604">
        <v>0</v>
      </c>
      <c r="AC13" s="604">
        <v>0</v>
      </c>
      <c r="AD13" s="604">
        <v>0</v>
      </c>
      <c r="AE13" s="604">
        <v>0</v>
      </c>
      <c r="AF13" s="604">
        <v>0</v>
      </c>
      <c r="AG13" s="604">
        <v>0</v>
      </c>
      <c r="AH13" s="604">
        <v>0</v>
      </c>
      <c r="AI13" s="604">
        <v>0</v>
      </c>
      <c r="AJ13" s="604">
        <v>0</v>
      </c>
      <c r="AK13" s="604">
        <v>0</v>
      </c>
    </row>
    <row r="14" spans="1:37" x14ac:dyDescent="0.25">
      <c r="A14" s="521"/>
      <c r="B14" s="521"/>
      <c r="C14" s="521"/>
      <c r="D14" s="521"/>
      <c r="E14" s="521"/>
      <c r="F14" s="521"/>
      <c r="G14" s="521"/>
      <c r="H14" s="521"/>
      <c r="I14" s="521"/>
      <c r="J14" s="521"/>
      <c r="K14" s="521"/>
      <c r="L14" s="521"/>
      <c r="M14" s="521"/>
      <c r="Y14" s="599"/>
      <c r="Z14" s="599"/>
      <c r="AA14" s="599"/>
      <c r="AB14" s="599"/>
      <c r="AC14" s="599"/>
      <c r="AD14" s="599"/>
      <c r="AE14" s="599"/>
      <c r="AF14" s="599"/>
      <c r="AG14" s="599"/>
      <c r="AH14" s="599"/>
      <c r="AI14" s="599"/>
      <c r="AJ14" s="599"/>
      <c r="AK14" s="599"/>
    </row>
    <row r="15" spans="1:37" x14ac:dyDescent="0.25">
      <c r="A15" s="521"/>
      <c r="B15" s="521"/>
      <c r="C15" s="521"/>
      <c r="D15" s="521"/>
      <c r="E15" s="521"/>
      <c r="F15" s="521"/>
      <c r="G15" s="521"/>
      <c r="H15" s="521"/>
      <c r="I15" s="521"/>
      <c r="J15" s="521"/>
      <c r="K15" s="521"/>
      <c r="L15" s="521"/>
      <c r="M15" s="521"/>
      <c r="Y15" s="599"/>
      <c r="Z15" s="599"/>
      <c r="AA15" s="599"/>
      <c r="AB15" s="599"/>
      <c r="AC15" s="599"/>
      <c r="AD15" s="599"/>
      <c r="AE15" s="599"/>
      <c r="AF15" s="599"/>
      <c r="AG15" s="599"/>
      <c r="AH15" s="599"/>
      <c r="AI15" s="599"/>
      <c r="AJ15" s="599"/>
      <c r="AK15" s="599"/>
    </row>
    <row r="16" spans="1:37" x14ac:dyDescent="0.25">
      <c r="A16" s="521"/>
      <c r="B16" s="521"/>
      <c r="C16" s="521"/>
      <c r="D16" s="521"/>
      <c r="E16" s="521"/>
      <c r="F16" s="521"/>
      <c r="G16" s="521"/>
      <c r="H16" s="521"/>
      <c r="I16" s="521"/>
      <c r="J16" s="521"/>
      <c r="K16" s="521"/>
      <c r="L16" s="521"/>
      <c r="M16" s="521"/>
      <c r="Y16" s="599"/>
      <c r="Z16" s="599"/>
      <c r="AA16" s="599" t="s">
        <v>164</v>
      </c>
      <c r="AB16" s="599">
        <v>300</v>
      </c>
      <c r="AC16" s="599">
        <v>250</v>
      </c>
      <c r="AD16" s="599">
        <v>220</v>
      </c>
      <c r="AE16" s="599">
        <v>180</v>
      </c>
      <c r="AF16" s="599">
        <v>160</v>
      </c>
      <c r="AG16" s="599">
        <v>150</v>
      </c>
      <c r="AH16" s="599">
        <v>140</v>
      </c>
      <c r="AI16" s="599">
        <v>130</v>
      </c>
      <c r="AJ16" s="599">
        <v>120</v>
      </c>
      <c r="AK16" s="599">
        <v>110</v>
      </c>
    </row>
    <row r="17" spans="1:37" x14ac:dyDescent="0.25">
      <c r="A17" s="521"/>
      <c r="B17" s="521"/>
      <c r="C17" s="521"/>
      <c r="D17" s="521"/>
      <c r="E17" s="521"/>
      <c r="F17" s="521"/>
      <c r="G17" s="521"/>
      <c r="H17" s="521"/>
      <c r="I17" s="521"/>
      <c r="J17" s="521"/>
      <c r="K17" s="521"/>
      <c r="L17" s="521"/>
      <c r="M17" s="521"/>
      <c r="Y17" s="599"/>
      <c r="Z17" s="599"/>
      <c r="AA17" s="599" t="s">
        <v>194</v>
      </c>
      <c r="AB17" s="599">
        <v>250</v>
      </c>
      <c r="AC17" s="599">
        <v>200</v>
      </c>
      <c r="AD17" s="599">
        <v>160</v>
      </c>
      <c r="AE17" s="599">
        <v>140</v>
      </c>
      <c r="AF17" s="599">
        <v>120</v>
      </c>
      <c r="AG17" s="599">
        <v>110</v>
      </c>
      <c r="AH17" s="599">
        <v>100</v>
      </c>
      <c r="AI17" s="599">
        <v>90</v>
      </c>
      <c r="AJ17" s="599">
        <v>80</v>
      </c>
      <c r="AK17" s="599">
        <v>70</v>
      </c>
    </row>
    <row r="18" spans="1:37" ht="18.75" customHeight="1" x14ac:dyDescent="0.25">
      <c r="A18" s="521"/>
      <c r="B18" s="768"/>
      <c r="C18" s="768"/>
      <c r="D18" s="766" t="str">
        <f>E7</f>
        <v/>
      </c>
      <c r="E18" s="766"/>
      <c r="F18" s="766" t="str">
        <f>E9</f>
        <v/>
      </c>
      <c r="G18" s="766"/>
      <c r="H18" s="766" t="str">
        <f>E11</f>
        <v/>
      </c>
      <c r="I18" s="766"/>
      <c r="J18" s="521"/>
      <c r="K18" s="521"/>
      <c r="L18" s="521"/>
      <c r="M18" s="521"/>
      <c r="Y18" s="599"/>
      <c r="Z18" s="599"/>
      <c r="AA18" s="599" t="s">
        <v>195</v>
      </c>
      <c r="AB18" s="599">
        <v>200</v>
      </c>
      <c r="AC18" s="599">
        <v>150</v>
      </c>
      <c r="AD18" s="599">
        <v>130</v>
      </c>
      <c r="AE18" s="599">
        <v>110</v>
      </c>
      <c r="AF18" s="599">
        <v>95</v>
      </c>
      <c r="AG18" s="599">
        <v>80</v>
      </c>
      <c r="AH18" s="599">
        <v>70</v>
      </c>
      <c r="AI18" s="599">
        <v>60</v>
      </c>
      <c r="AJ18" s="599">
        <v>55</v>
      </c>
      <c r="AK18" s="599">
        <v>50</v>
      </c>
    </row>
    <row r="19" spans="1:37" ht="18.75" customHeight="1" x14ac:dyDescent="0.25">
      <c r="A19" s="582" t="s">
        <v>164</v>
      </c>
      <c r="B19" s="764" t="str">
        <f>E7</f>
        <v/>
      </c>
      <c r="C19" s="764"/>
      <c r="D19" s="767"/>
      <c r="E19" s="767"/>
      <c r="F19" s="765"/>
      <c r="G19" s="765"/>
      <c r="H19" s="765"/>
      <c r="I19" s="765"/>
      <c r="J19" s="521"/>
      <c r="K19" s="521"/>
      <c r="L19" s="521"/>
      <c r="M19" s="521"/>
      <c r="Y19" s="599"/>
      <c r="Z19" s="599"/>
      <c r="AA19" s="599" t="s">
        <v>196</v>
      </c>
      <c r="AB19" s="599">
        <v>150</v>
      </c>
      <c r="AC19" s="599">
        <v>120</v>
      </c>
      <c r="AD19" s="599">
        <v>100</v>
      </c>
      <c r="AE19" s="599">
        <v>80</v>
      </c>
      <c r="AF19" s="599">
        <v>70</v>
      </c>
      <c r="AG19" s="599">
        <v>60</v>
      </c>
      <c r="AH19" s="599">
        <v>55</v>
      </c>
      <c r="AI19" s="599">
        <v>50</v>
      </c>
      <c r="AJ19" s="599">
        <v>45</v>
      </c>
      <c r="AK19" s="599">
        <v>40</v>
      </c>
    </row>
    <row r="20" spans="1:37" ht="18.75" customHeight="1" x14ac:dyDescent="0.25">
      <c r="A20" s="582" t="s">
        <v>165</v>
      </c>
      <c r="B20" s="764" t="str">
        <f>E9</f>
        <v/>
      </c>
      <c r="C20" s="764"/>
      <c r="D20" s="765"/>
      <c r="E20" s="765"/>
      <c r="F20" s="767"/>
      <c r="G20" s="767"/>
      <c r="H20" s="765"/>
      <c r="I20" s="765"/>
      <c r="J20" s="521"/>
      <c r="K20" s="521"/>
      <c r="L20" s="521"/>
      <c r="M20" s="521"/>
      <c r="Y20" s="599"/>
      <c r="Z20" s="599"/>
      <c r="AA20" s="599" t="s">
        <v>197</v>
      </c>
      <c r="AB20" s="599">
        <v>120</v>
      </c>
      <c r="AC20" s="599">
        <v>90</v>
      </c>
      <c r="AD20" s="599">
        <v>65</v>
      </c>
      <c r="AE20" s="599">
        <v>55</v>
      </c>
      <c r="AF20" s="599">
        <v>50</v>
      </c>
      <c r="AG20" s="599">
        <v>45</v>
      </c>
      <c r="AH20" s="599">
        <v>40</v>
      </c>
      <c r="AI20" s="599">
        <v>35</v>
      </c>
      <c r="AJ20" s="599">
        <v>25</v>
      </c>
      <c r="AK20" s="599">
        <v>20</v>
      </c>
    </row>
    <row r="21" spans="1:37" ht="18.75" customHeight="1" x14ac:dyDescent="0.25">
      <c r="A21" s="582" t="s">
        <v>166</v>
      </c>
      <c r="B21" s="764" t="str">
        <f>E11</f>
        <v/>
      </c>
      <c r="C21" s="764"/>
      <c r="D21" s="765"/>
      <c r="E21" s="765"/>
      <c r="F21" s="765"/>
      <c r="G21" s="765"/>
      <c r="H21" s="767"/>
      <c r="I21" s="767"/>
      <c r="J21" s="521"/>
      <c r="K21" s="521"/>
      <c r="L21" s="521"/>
      <c r="M21" s="521"/>
      <c r="Y21" s="599"/>
      <c r="Z21" s="599"/>
      <c r="AA21" s="599" t="s">
        <v>198</v>
      </c>
      <c r="AB21" s="599">
        <v>90</v>
      </c>
      <c r="AC21" s="599">
        <v>60</v>
      </c>
      <c r="AD21" s="599">
        <v>45</v>
      </c>
      <c r="AE21" s="599">
        <v>34</v>
      </c>
      <c r="AF21" s="599">
        <v>27</v>
      </c>
      <c r="AG21" s="599">
        <v>22</v>
      </c>
      <c r="AH21" s="599">
        <v>18</v>
      </c>
      <c r="AI21" s="599">
        <v>15</v>
      </c>
      <c r="AJ21" s="599">
        <v>12</v>
      </c>
      <c r="AK21" s="599">
        <v>9</v>
      </c>
    </row>
    <row r="22" spans="1:37" x14ac:dyDescent="0.25">
      <c r="A22" s="521"/>
      <c r="B22" s="521"/>
      <c r="C22" s="521"/>
      <c r="D22" s="521"/>
      <c r="E22" s="521"/>
      <c r="F22" s="521"/>
      <c r="G22" s="521"/>
      <c r="H22" s="521"/>
      <c r="I22" s="521"/>
      <c r="J22" s="521"/>
      <c r="K22" s="521"/>
      <c r="L22" s="521"/>
      <c r="M22" s="521"/>
      <c r="Y22" s="599"/>
      <c r="Z22" s="599"/>
      <c r="AA22" s="599" t="s">
        <v>199</v>
      </c>
      <c r="AB22" s="599">
        <v>60</v>
      </c>
      <c r="AC22" s="599">
        <v>40</v>
      </c>
      <c r="AD22" s="599">
        <v>30</v>
      </c>
      <c r="AE22" s="599">
        <v>20</v>
      </c>
      <c r="AF22" s="599">
        <v>18</v>
      </c>
      <c r="AG22" s="599">
        <v>15</v>
      </c>
      <c r="AH22" s="599">
        <v>12</v>
      </c>
      <c r="AI22" s="599">
        <v>10</v>
      </c>
      <c r="AJ22" s="599">
        <v>8</v>
      </c>
      <c r="AK22" s="599">
        <v>6</v>
      </c>
    </row>
    <row r="23" spans="1:37" x14ac:dyDescent="0.25">
      <c r="A23" s="521"/>
      <c r="B23" s="521"/>
      <c r="C23" s="521"/>
      <c r="D23" s="521"/>
      <c r="E23" s="521"/>
      <c r="F23" s="521"/>
      <c r="G23" s="521"/>
      <c r="H23" s="521"/>
      <c r="I23" s="521"/>
      <c r="J23" s="521"/>
      <c r="K23" s="521"/>
      <c r="L23" s="521"/>
      <c r="M23" s="521"/>
      <c r="Y23" s="599"/>
      <c r="Z23" s="599"/>
      <c r="AA23" s="599" t="s">
        <v>200</v>
      </c>
      <c r="AB23" s="599">
        <v>40</v>
      </c>
      <c r="AC23" s="599">
        <v>25</v>
      </c>
      <c r="AD23" s="599">
        <v>18</v>
      </c>
      <c r="AE23" s="599">
        <v>13</v>
      </c>
      <c r="AF23" s="599">
        <v>8</v>
      </c>
      <c r="AG23" s="599">
        <v>7</v>
      </c>
      <c r="AH23" s="599">
        <v>6</v>
      </c>
      <c r="AI23" s="599">
        <v>5</v>
      </c>
      <c r="AJ23" s="599">
        <v>4</v>
      </c>
      <c r="AK23" s="599">
        <v>3</v>
      </c>
    </row>
    <row r="24" spans="1:37" x14ac:dyDescent="0.25">
      <c r="A24" s="521"/>
      <c r="B24" s="521"/>
      <c r="C24" s="521"/>
      <c r="D24" s="521"/>
      <c r="E24" s="521"/>
      <c r="F24" s="521"/>
      <c r="G24" s="521"/>
      <c r="H24" s="521"/>
      <c r="I24" s="521"/>
      <c r="J24" s="521"/>
      <c r="K24" s="521"/>
      <c r="L24" s="521"/>
      <c r="M24" s="521"/>
      <c r="Y24" s="599"/>
      <c r="Z24" s="599"/>
      <c r="AA24" s="599" t="s">
        <v>201</v>
      </c>
      <c r="AB24" s="599">
        <v>25</v>
      </c>
      <c r="AC24" s="599">
        <v>15</v>
      </c>
      <c r="AD24" s="599">
        <v>13</v>
      </c>
      <c r="AE24" s="599">
        <v>7</v>
      </c>
      <c r="AF24" s="599">
        <v>6</v>
      </c>
      <c r="AG24" s="599">
        <v>5</v>
      </c>
      <c r="AH24" s="599">
        <v>4</v>
      </c>
      <c r="AI24" s="599">
        <v>3</v>
      </c>
      <c r="AJ24" s="599">
        <v>2</v>
      </c>
      <c r="AK24" s="599">
        <v>1</v>
      </c>
    </row>
    <row r="25" spans="1:37" x14ac:dyDescent="0.25">
      <c r="A25" s="521"/>
      <c r="B25" s="521"/>
      <c r="C25" s="521"/>
      <c r="D25" s="521"/>
      <c r="E25" s="521"/>
      <c r="F25" s="521"/>
      <c r="G25" s="521"/>
      <c r="H25" s="521"/>
      <c r="I25" s="521"/>
      <c r="J25" s="521"/>
      <c r="K25" s="521"/>
      <c r="L25" s="521"/>
      <c r="M25" s="521"/>
      <c r="Y25" s="599"/>
      <c r="Z25" s="599"/>
      <c r="AA25" s="599" t="s">
        <v>206</v>
      </c>
      <c r="AB25" s="599">
        <v>15</v>
      </c>
      <c r="AC25" s="599">
        <v>10</v>
      </c>
      <c r="AD25" s="599">
        <v>8</v>
      </c>
      <c r="AE25" s="599">
        <v>4</v>
      </c>
      <c r="AF25" s="599">
        <v>3</v>
      </c>
      <c r="AG25" s="599">
        <v>2</v>
      </c>
      <c r="AH25" s="599">
        <v>1</v>
      </c>
      <c r="AI25" s="599">
        <v>0</v>
      </c>
      <c r="AJ25" s="599">
        <v>0</v>
      </c>
      <c r="AK25" s="599">
        <v>0</v>
      </c>
    </row>
    <row r="26" spans="1:37" x14ac:dyDescent="0.25">
      <c r="A26" s="521"/>
      <c r="B26" s="521"/>
      <c r="C26" s="521"/>
      <c r="D26" s="521"/>
      <c r="E26" s="521"/>
      <c r="F26" s="521"/>
      <c r="G26" s="521"/>
      <c r="H26" s="521"/>
      <c r="I26" s="521"/>
      <c r="J26" s="521"/>
      <c r="K26" s="521"/>
      <c r="L26" s="521"/>
      <c r="M26" s="521"/>
      <c r="Y26" s="599"/>
      <c r="Z26" s="599"/>
      <c r="AA26" s="599" t="s">
        <v>202</v>
      </c>
      <c r="AB26" s="599">
        <v>10</v>
      </c>
      <c r="AC26" s="599">
        <v>6</v>
      </c>
      <c r="AD26" s="599">
        <v>4</v>
      </c>
      <c r="AE26" s="599">
        <v>2</v>
      </c>
      <c r="AF26" s="599">
        <v>1</v>
      </c>
      <c r="AG26" s="599">
        <v>0</v>
      </c>
      <c r="AH26" s="599">
        <v>0</v>
      </c>
      <c r="AI26" s="599">
        <v>0</v>
      </c>
      <c r="AJ26" s="599">
        <v>0</v>
      </c>
      <c r="AK26" s="599">
        <v>0</v>
      </c>
    </row>
    <row r="27" spans="1:37" x14ac:dyDescent="0.25">
      <c r="A27" s="521"/>
      <c r="B27" s="521"/>
      <c r="C27" s="521"/>
      <c r="D27" s="521"/>
      <c r="E27" s="521"/>
      <c r="F27" s="521"/>
      <c r="G27" s="521"/>
      <c r="H27" s="521"/>
      <c r="I27" s="521"/>
      <c r="J27" s="521"/>
      <c r="K27" s="521"/>
      <c r="L27" s="521"/>
      <c r="M27" s="521"/>
      <c r="Y27" s="599"/>
      <c r="Z27" s="599"/>
      <c r="AA27" s="599" t="s">
        <v>203</v>
      </c>
      <c r="AB27" s="599">
        <v>3</v>
      </c>
      <c r="AC27" s="599">
        <v>2</v>
      </c>
      <c r="AD27" s="599">
        <v>1</v>
      </c>
      <c r="AE27" s="599">
        <v>0</v>
      </c>
      <c r="AF27" s="599">
        <v>0</v>
      </c>
      <c r="AG27" s="599">
        <v>0</v>
      </c>
      <c r="AH27" s="599">
        <v>0</v>
      </c>
      <c r="AI27" s="599">
        <v>0</v>
      </c>
      <c r="AJ27" s="599">
        <v>0</v>
      </c>
      <c r="AK27" s="599">
        <v>0</v>
      </c>
    </row>
    <row r="28" spans="1:37" x14ac:dyDescent="0.25">
      <c r="A28" s="521"/>
      <c r="B28" s="521"/>
      <c r="C28" s="521"/>
      <c r="D28" s="521"/>
      <c r="E28" s="521"/>
      <c r="F28" s="521"/>
      <c r="G28" s="521"/>
      <c r="H28" s="521"/>
      <c r="I28" s="521"/>
      <c r="J28" s="521"/>
      <c r="K28" s="521"/>
      <c r="L28" s="521"/>
      <c r="M28" s="521"/>
    </row>
    <row r="29" spans="1:37" x14ac:dyDescent="0.25">
      <c r="A29" s="521"/>
      <c r="B29" s="521"/>
      <c r="C29" s="521"/>
      <c r="D29" s="521"/>
      <c r="E29" s="521"/>
      <c r="F29" s="521"/>
      <c r="G29" s="521"/>
      <c r="H29" s="521"/>
      <c r="I29" s="521"/>
      <c r="J29" s="521"/>
      <c r="K29" s="521"/>
      <c r="L29" s="521"/>
      <c r="M29" s="521"/>
    </row>
    <row r="30" spans="1:37" x14ac:dyDescent="0.25">
      <c r="A30" s="521"/>
      <c r="B30" s="521"/>
      <c r="C30" s="521"/>
      <c r="D30" s="521"/>
      <c r="E30" s="521"/>
      <c r="F30" s="521"/>
      <c r="G30" s="521"/>
      <c r="H30" s="521"/>
      <c r="I30" s="521"/>
      <c r="J30" s="521"/>
      <c r="K30" s="521"/>
      <c r="L30" s="521"/>
      <c r="M30" s="521"/>
    </row>
    <row r="31" spans="1:37" x14ac:dyDescent="0.25">
      <c r="A31" s="521"/>
      <c r="B31" s="521"/>
      <c r="C31" s="521"/>
      <c r="D31" s="521"/>
      <c r="E31" s="521"/>
      <c r="F31" s="521"/>
      <c r="G31" s="521"/>
      <c r="H31" s="521"/>
      <c r="I31" s="521"/>
      <c r="J31" s="521"/>
      <c r="K31" s="521"/>
      <c r="L31" s="521"/>
      <c r="M31" s="521"/>
    </row>
    <row r="32" spans="1:37" x14ac:dyDescent="0.25">
      <c r="A32" s="521"/>
      <c r="B32" s="521"/>
      <c r="C32" s="521"/>
      <c r="D32" s="521"/>
      <c r="E32" s="521"/>
      <c r="F32" s="521"/>
      <c r="G32" s="521"/>
      <c r="H32" s="521"/>
      <c r="I32" s="521"/>
      <c r="J32" s="521"/>
      <c r="K32" s="521"/>
      <c r="L32" s="499"/>
      <c r="M32" s="499"/>
    </row>
    <row r="33" spans="1:18" x14ac:dyDescent="0.25">
      <c r="A33" s="205" t="s">
        <v>105</v>
      </c>
      <c r="B33" s="206"/>
      <c r="C33" s="419"/>
      <c r="D33" s="558" t="s">
        <v>6</v>
      </c>
      <c r="E33" s="559" t="s">
        <v>107</v>
      </c>
      <c r="F33" s="573"/>
      <c r="G33" s="558" t="s">
        <v>6</v>
      </c>
      <c r="H33" s="559" t="s">
        <v>125</v>
      </c>
      <c r="I33" s="359"/>
      <c r="J33" s="559" t="s">
        <v>126</v>
      </c>
      <c r="K33" s="358" t="s">
        <v>127</v>
      </c>
      <c r="L33" s="37"/>
      <c r="M33" s="684"/>
      <c r="N33" s="683"/>
      <c r="P33" s="554"/>
      <c r="Q33" s="554"/>
      <c r="R33" s="555"/>
    </row>
    <row r="34" spans="1:18" x14ac:dyDescent="0.25">
      <c r="A34" s="532" t="s">
        <v>106</v>
      </c>
      <c r="B34" s="533"/>
      <c r="C34" s="535"/>
      <c r="D34" s="560"/>
      <c r="E34" s="762"/>
      <c r="F34" s="762"/>
      <c r="G34" s="567" t="s">
        <v>7</v>
      </c>
      <c r="H34" s="533"/>
      <c r="I34" s="561"/>
      <c r="J34" s="568"/>
      <c r="K34" s="527" t="s">
        <v>111</v>
      </c>
      <c r="L34" s="574"/>
      <c r="M34" s="564"/>
      <c r="P34" s="556"/>
      <c r="Q34" s="556"/>
      <c r="R34" s="223"/>
    </row>
    <row r="35" spans="1:18" x14ac:dyDescent="0.25">
      <c r="A35" s="536" t="s">
        <v>124</v>
      </c>
      <c r="B35" s="330"/>
      <c r="C35" s="538"/>
      <c r="D35" s="563"/>
      <c r="E35" s="763"/>
      <c r="F35" s="763"/>
      <c r="G35" s="569" t="s">
        <v>8</v>
      </c>
      <c r="H35" s="89"/>
      <c r="I35" s="525"/>
      <c r="J35" s="90"/>
      <c r="K35" s="571"/>
      <c r="L35" s="499"/>
      <c r="M35" s="566"/>
      <c r="P35" s="223"/>
      <c r="Q35" s="217"/>
      <c r="R35" s="223"/>
    </row>
    <row r="36" spans="1:18" x14ac:dyDescent="0.25">
      <c r="A36" s="374"/>
      <c r="B36" s="375"/>
      <c r="C36" s="376"/>
      <c r="D36" s="563"/>
      <c r="E36" s="91"/>
      <c r="F36" s="521"/>
      <c r="G36" s="569" t="s">
        <v>9</v>
      </c>
      <c r="H36" s="89"/>
      <c r="I36" s="525"/>
      <c r="J36" s="90"/>
      <c r="K36" s="527" t="s">
        <v>112</v>
      </c>
      <c r="L36" s="574"/>
      <c r="M36" s="562"/>
      <c r="P36" s="556"/>
      <c r="Q36" s="556"/>
      <c r="R36" s="223"/>
    </row>
    <row r="37" spans="1:18" x14ac:dyDescent="0.25">
      <c r="A37" s="234"/>
      <c r="B37" s="146"/>
      <c r="C37" s="235"/>
      <c r="D37" s="563"/>
      <c r="E37" s="91"/>
      <c r="F37" s="521"/>
      <c r="G37" s="569" t="s">
        <v>10</v>
      </c>
      <c r="H37" s="89"/>
      <c r="I37" s="525"/>
      <c r="J37" s="90"/>
      <c r="K37" s="572"/>
      <c r="L37" s="521"/>
      <c r="M37" s="564"/>
      <c r="P37" s="223"/>
      <c r="Q37" s="217"/>
      <c r="R37" s="223"/>
    </row>
    <row r="38" spans="1:18" x14ac:dyDescent="0.25">
      <c r="A38" s="361"/>
      <c r="B38" s="377"/>
      <c r="C38" s="418"/>
      <c r="D38" s="563"/>
      <c r="E38" s="91"/>
      <c r="F38" s="521"/>
      <c r="G38" s="569" t="s">
        <v>11</v>
      </c>
      <c r="H38" s="89"/>
      <c r="I38" s="525"/>
      <c r="J38" s="90"/>
      <c r="K38" s="536"/>
      <c r="L38" s="499"/>
      <c r="M38" s="566"/>
      <c r="P38" s="223"/>
      <c r="Q38" s="217"/>
      <c r="R38" s="223"/>
    </row>
    <row r="39" spans="1:18" x14ac:dyDescent="0.25">
      <c r="A39" s="362"/>
      <c r="B39" s="24"/>
      <c r="C39" s="235"/>
      <c r="D39" s="563"/>
      <c r="E39" s="91"/>
      <c r="F39" s="521"/>
      <c r="G39" s="569" t="s">
        <v>12</v>
      </c>
      <c r="H39" s="89"/>
      <c r="I39" s="525"/>
      <c r="J39" s="90"/>
      <c r="K39" s="527" t="s">
        <v>92</v>
      </c>
      <c r="L39" s="574"/>
      <c r="M39" s="562"/>
      <c r="P39" s="556"/>
      <c r="Q39" s="556"/>
      <c r="R39" s="223"/>
    </row>
    <row r="40" spans="1:18" x14ac:dyDescent="0.25">
      <c r="A40" s="362"/>
      <c r="B40" s="24"/>
      <c r="C40" s="372"/>
      <c r="D40" s="563"/>
      <c r="E40" s="91"/>
      <c r="F40" s="521"/>
      <c r="G40" s="569" t="s">
        <v>13</v>
      </c>
      <c r="H40" s="89"/>
      <c r="I40" s="525"/>
      <c r="J40" s="90"/>
      <c r="K40" s="572"/>
      <c r="L40" s="521"/>
      <c r="M40" s="564"/>
      <c r="P40" s="223"/>
      <c r="Q40" s="217"/>
      <c r="R40" s="223"/>
    </row>
    <row r="41" spans="1:18" x14ac:dyDescent="0.25">
      <c r="A41" s="363"/>
      <c r="B41" s="360"/>
      <c r="C41" s="373"/>
      <c r="D41" s="565"/>
      <c r="E41" s="237"/>
      <c r="F41" s="499"/>
      <c r="G41" s="570" t="s">
        <v>14</v>
      </c>
      <c r="H41" s="330"/>
      <c r="I41" s="529"/>
      <c r="J41" s="239"/>
      <c r="K41" s="536" t="str">
        <f>L4</f>
        <v>Kovács Zoltán</v>
      </c>
      <c r="L41" s="499"/>
      <c r="M41" s="566"/>
      <c r="P41" s="223"/>
      <c r="Q41" s="217"/>
      <c r="R41" s="557"/>
    </row>
  </sheetData>
  <mergeCells count="20">
    <mergeCell ref="E34:F34"/>
    <mergeCell ref="E35:F35"/>
    <mergeCell ref="B20:C20"/>
    <mergeCell ref="D20:E20"/>
    <mergeCell ref="F20:G20"/>
    <mergeCell ref="H20:I20"/>
    <mergeCell ref="B21:C21"/>
    <mergeCell ref="D21:E21"/>
    <mergeCell ref="F21:G21"/>
    <mergeCell ref="H21:I21"/>
    <mergeCell ref="H18:I18"/>
    <mergeCell ref="B19:C19"/>
    <mergeCell ref="D19:E19"/>
    <mergeCell ref="F19:G19"/>
    <mergeCell ref="H19:I19"/>
    <mergeCell ref="A1:F1"/>
    <mergeCell ref="A4:C4"/>
    <mergeCell ref="B18:C18"/>
    <mergeCell ref="D18:E18"/>
    <mergeCell ref="F18:G18"/>
  </mergeCells>
  <conditionalFormatting sqref="E7 E9 E11">
    <cfRule type="cellIs" dxfId="118" priority="2" stopIfTrue="1" operator="equal">
      <formula>"Bye"</formula>
    </cfRule>
  </conditionalFormatting>
  <conditionalFormatting sqref="R41">
    <cfRule type="expression" dxfId="117"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91698-B531-42AE-B518-56D0674E5F15}">
  <sheetPr codeName="Munka46">
    <tabColor indexed="11"/>
  </sheetPr>
  <dimension ref="A1:AK41"/>
  <sheetViews>
    <sheetView workbookViewId="0">
      <selection activeCell="O14" sqref="O14"/>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 min="25" max="37" width="0" hidden="1" customWidth="1"/>
  </cols>
  <sheetData>
    <row r="1" spans="1:37" ht="24.6" x14ac:dyDescent="0.25">
      <c r="A1" s="769" t="str">
        <f>Altalanos!$A$6</f>
        <v>Diákolimpiai Döntő</v>
      </c>
      <c r="B1" s="769"/>
      <c r="C1" s="769"/>
      <c r="D1" s="769"/>
      <c r="E1" s="769"/>
      <c r="F1" s="769"/>
      <c r="G1" s="470"/>
      <c r="H1" s="473" t="s">
        <v>123</v>
      </c>
      <c r="I1" s="471"/>
      <c r="J1" s="472"/>
      <c r="L1" s="474"/>
      <c r="M1" s="475"/>
      <c r="N1" s="136"/>
      <c r="O1" s="136" t="s">
        <v>71</v>
      </c>
      <c r="P1" s="136"/>
      <c r="Q1" s="135"/>
      <c r="R1" s="136"/>
      <c r="AB1" s="605" t="e">
        <f>IF(Y5=1,CONCATENATE(VLOOKUP(Y3,AA16:AH27,2)),CONCATENATE(VLOOKUP(Y3,AA2:AK13,2)))</f>
        <v>#N/A</v>
      </c>
      <c r="AC1" s="605" t="e">
        <f>IF(Y5=1,CONCATENATE(VLOOKUP(Y3,AA16:AK27,3)),CONCATENATE(VLOOKUP(Y3,AA2:AK13,3)))</f>
        <v>#N/A</v>
      </c>
      <c r="AD1" s="605" t="e">
        <f>IF(Y5=1,CONCATENATE(VLOOKUP(Y3,AA16:AK27,4)),CONCATENATE(VLOOKUP(Y3,AA2:AK13,4)))</f>
        <v>#N/A</v>
      </c>
      <c r="AE1" s="605" t="e">
        <f>IF(Y5=1,CONCATENATE(VLOOKUP(Y3,AA16:AK27,5)),CONCATENATE(VLOOKUP(Y3,AA2:AK13,5)))</f>
        <v>#N/A</v>
      </c>
      <c r="AF1" s="605" t="e">
        <f>IF(Y5=1,CONCATENATE(VLOOKUP(Y3,AA16:AK27,6)),CONCATENATE(VLOOKUP(Y3,AA2:AK13,6)))</f>
        <v>#N/A</v>
      </c>
      <c r="AG1" s="605" t="e">
        <f>IF(Y5=1,CONCATENATE(VLOOKUP(Y3,AA16:AK27,7)),CONCATENATE(VLOOKUP(Y3,AA2:AK13,7)))</f>
        <v>#N/A</v>
      </c>
      <c r="AH1" s="605" t="e">
        <f>IF(Y5=1,CONCATENATE(VLOOKUP(Y3,AA16:AK27,8)),CONCATENATE(VLOOKUP(Y3,AA2:AK13,8)))</f>
        <v>#N/A</v>
      </c>
      <c r="AI1" s="605" t="e">
        <f>IF(Y5=1,CONCATENATE(VLOOKUP(Y3,AA16:AK27,9)),CONCATENATE(VLOOKUP(Y3,AA2:AK13,9)))</f>
        <v>#N/A</v>
      </c>
      <c r="AJ1" s="605" t="e">
        <f>IF(Y5=1,CONCATENATE(VLOOKUP(Y3,AA16:AK27,10)),CONCATENATE(VLOOKUP(Y3,AA2:AK13,10)))</f>
        <v>#N/A</v>
      </c>
      <c r="AK1" s="605" t="e">
        <f>IF(Y5=1,CONCATENATE(VLOOKUP(Y3,AA16:AK27,11)),CONCATENATE(VLOOKUP(Y3,AA2:AK13,11)))</f>
        <v>#N/A</v>
      </c>
    </row>
    <row r="2" spans="1:37" x14ac:dyDescent="0.25">
      <c r="A2" s="476" t="s">
        <v>122</v>
      </c>
      <c r="B2" s="477"/>
      <c r="C2" s="477"/>
      <c r="D2" s="477"/>
      <c r="E2" s="431">
        <f>Altalanos!$E$8</f>
        <v>0</v>
      </c>
      <c r="F2" s="477"/>
      <c r="G2" s="478"/>
      <c r="H2" s="479"/>
      <c r="I2" s="479"/>
      <c r="J2" s="480"/>
      <c r="K2" s="474"/>
      <c r="L2" s="474"/>
      <c r="M2" s="474"/>
      <c r="N2" s="138"/>
      <c r="O2" s="108"/>
      <c r="P2" s="138"/>
      <c r="Q2" s="108"/>
      <c r="R2" s="138"/>
      <c r="Y2" s="600"/>
      <c r="Z2" s="599"/>
      <c r="AA2" s="599" t="s">
        <v>164</v>
      </c>
      <c r="AB2" s="590">
        <v>150</v>
      </c>
      <c r="AC2" s="590">
        <v>120</v>
      </c>
      <c r="AD2" s="590">
        <v>100</v>
      </c>
      <c r="AE2" s="590">
        <v>80</v>
      </c>
      <c r="AF2" s="590">
        <v>70</v>
      </c>
      <c r="AG2" s="590">
        <v>60</v>
      </c>
      <c r="AH2" s="590">
        <v>55</v>
      </c>
      <c r="AI2" s="590">
        <v>50</v>
      </c>
      <c r="AJ2" s="590">
        <v>45</v>
      </c>
      <c r="AK2" s="590">
        <v>40</v>
      </c>
    </row>
    <row r="3" spans="1:37" x14ac:dyDescent="0.25">
      <c r="A3" s="54" t="s">
        <v>82</v>
      </c>
      <c r="B3" s="54"/>
      <c r="C3" s="54"/>
      <c r="D3" s="54"/>
      <c r="E3" s="54" t="s">
        <v>79</v>
      </c>
      <c r="F3" s="54"/>
      <c r="G3" s="54"/>
      <c r="H3" s="54" t="s">
        <v>87</v>
      </c>
      <c r="I3" s="54"/>
      <c r="J3" s="140"/>
      <c r="K3" s="54"/>
      <c r="L3" s="55"/>
      <c r="M3" s="55" t="s">
        <v>88</v>
      </c>
      <c r="N3" s="548"/>
      <c r="O3" s="547"/>
      <c r="P3" s="548"/>
      <c r="Q3" s="589" t="s">
        <v>178</v>
      </c>
      <c r="R3" s="590" t="s">
        <v>184</v>
      </c>
      <c r="S3" s="590" t="s">
        <v>179</v>
      </c>
      <c r="Y3" s="599">
        <f>IF(H4="OB","A",IF(H4="IX","W",H4))</f>
        <v>0</v>
      </c>
      <c r="Z3" s="599"/>
      <c r="AA3" s="599" t="s">
        <v>194</v>
      </c>
      <c r="AB3" s="590">
        <v>120</v>
      </c>
      <c r="AC3" s="590">
        <v>90</v>
      </c>
      <c r="AD3" s="590">
        <v>65</v>
      </c>
      <c r="AE3" s="590">
        <v>55</v>
      </c>
      <c r="AF3" s="590">
        <v>50</v>
      </c>
      <c r="AG3" s="590">
        <v>45</v>
      </c>
      <c r="AH3" s="590">
        <v>40</v>
      </c>
      <c r="AI3" s="590">
        <v>35</v>
      </c>
      <c r="AJ3" s="590">
        <v>25</v>
      </c>
      <c r="AK3" s="590">
        <v>20</v>
      </c>
    </row>
    <row r="4" spans="1:37" ht="13.8" thickBot="1" x14ac:dyDescent="0.3">
      <c r="A4" s="770" t="str">
        <f>Altalanos!$A$10</f>
        <v xml:space="preserve">2026. május 7. </v>
      </c>
      <c r="B4" s="770"/>
      <c r="C4" s="770"/>
      <c r="D4" s="481"/>
      <c r="E4" s="482" t="str">
        <f>Altalanos!$C$10</f>
        <v>Gyula</v>
      </c>
      <c r="F4" s="482"/>
      <c r="G4" s="482"/>
      <c r="H4" s="485"/>
      <c r="I4" s="482"/>
      <c r="J4" s="484"/>
      <c r="K4" s="485"/>
      <c r="L4" s="602"/>
      <c r="M4" s="487" t="str">
        <f>Altalanos!$E$10</f>
        <v>Kovács Zoltán</v>
      </c>
      <c r="N4" s="550"/>
      <c r="O4" s="551"/>
      <c r="P4" s="550"/>
      <c r="Q4" s="591" t="s">
        <v>185</v>
      </c>
      <c r="R4" s="592" t="s">
        <v>180</v>
      </c>
      <c r="S4" s="592" t="s">
        <v>181</v>
      </c>
      <c r="Y4" s="599"/>
      <c r="Z4" s="599"/>
      <c r="AA4" s="599" t="s">
        <v>195</v>
      </c>
      <c r="AB4" s="590">
        <v>90</v>
      </c>
      <c r="AC4" s="590">
        <v>60</v>
      </c>
      <c r="AD4" s="590">
        <v>45</v>
      </c>
      <c r="AE4" s="590">
        <v>34</v>
      </c>
      <c r="AF4" s="590">
        <v>27</v>
      </c>
      <c r="AG4" s="590">
        <v>22</v>
      </c>
      <c r="AH4" s="590">
        <v>18</v>
      </c>
      <c r="AI4" s="590">
        <v>15</v>
      </c>
      <c r="AJ4" s="590">
        <v>12</v>
      </c>
      <c r="AK4" s="590">
        <v>9</v>
      </c>
    </row>
    <row r="5" spans="1:37" x14ac:dyDescent="0.25">
      <c r="A5" s="37"/>
      <c r="B5" s="37" t="s">
        <v>118</v>
      </c>
      <c r="C5" s="543" t="s">
        <v>162</v>
      </c>
      <c r="D5" s="37" t="s">
        <v>105</v>
      </c>
      <c r="E5" s="37" t="s">
        <v>167</v>
      </c>
      <c r="F5" s="37"/>
      <c r="G5" s="37" t="s">
        <v>86</v>
      </c>
      <c r="H5" s="37"/>
      <c r="I5" s="37" t="s">
        <v>90</v>
      </c>
      <c r="J5" s="37"/>
      <c r="K5" s="576" t="s">
        <v>168</v>
      </c>
      <c r="L5" s="576" t="s">
        <v>169</v>
      </c>
      <c r="M5" s="576" t="s">
        <v>170</v>
      </c>
      <c r="Q5" s="593" t="s">
        <v>186</v>
      </c>
      <c r="R5" s="594" t="s">
        <v>182</v>
      </c>
      <c r="S5" s="594" t="s">
        <v>183</v>
      </c>
      <c r="Y5" s="599">
        <f>IF(OR(Altalanos!$A$8="F1",Altalanos!$A$8="F2",Altalanos!$A$8="N1",Altalanos!$A$8="N2"),1,2)</f>
        <v>2</v>
      </c>
      <c r="Z5" s="599"/>
      <c r="AA5" s="599" t="s">
        <v>196</v>
      </c>
      <c r="AB5" s="590">
        <v>60</v>
      </c>
      <c r="AC5" s="590">
        <v>40</v>
      </c>
      <c r="AD5" s="590">
        <v>30</v>
      </c>
      <c r="AE5" s="590">
        <v>20</v>
      </c>
      <c r="AF5" s="590">
        <v>18</v>
      </c>
      <c r="AG5" s="590">
        <v>15</v>
      </c>
      <c r="AH5" s="590">
        <v>12</v>
      </c>
      <c r="AI5" s="590">
        <v>10</v>
      </c>
      <c r="AJ5" s="590">
        <v>8</v>
      </c>
      <c r="AK5" s="590">
        <v>6</v>
      </c>
    </row>
    <row r="6" spans="1:37" x14ac:dyDescent="0.25">
      <c r="A6" s="521"/>
      <c r="B6" s="521"/>
      <c r="C6" s="575"/>
      <c r="D6" s="521"/>
      <c r="E6" s="521"/>
      <c r="F6" s="521"/>
      <c r="G6" s="521"/>
      <c r="H6" s="521"/>
      <c r="I6" s="521"/>
      <c r="J6" s="521"/>
      <c r="K6" s="521"/>
      <c r="L6" s="521"/>
      <c r="M6" s="521"/>
      <c r="Y6" s="599"/>
      <c r="Z6" s="599"/>
      <c r="AA6" s="599" t="s">
        <v>197</v>
      </c>
      <c r="AB6" s="590">
        <v>40</v>
      </c>
      <c r="AC6" s="590">
        <v>25</v>
      </c>
      <c r="AD6" s="590">
        <v>18</v>
      </c>
      <c r="AE6" s="590">
        <v>13</v>
      </c>
      <c r="AF6" s="590">
        <v>10</v>
      </c>
      <c r="AG6" s="590">
        <v>8</v>
      </c>
      <c r="AH6" s="590">
        <v>6</v>
      </c>
      <c r="AI6" s="590">
        <v>5</v>
      </c>
      <c r="AJ6" s="590">
        <v>4</v>
      </c>
      <c r="AK6" s="590">
        <v>3</v>
      </c>
    </row>
    <row r="7" spans="1:37" x14ac:dyDescent="0.25">
      <c r="A7" s="552" t="s">
        <v>164</v>
      </c>
      <c r="B7" s="577"/>
      <c r="C7" s="579" t="str">
        <f>IF($B7="","",VLOOKUP($B7,'1MD ELO (5)'!$A$7:$O$22,5))</f>
        <v/>
      </c>
      <c r="D7" s="579" t="str">
        <f>IF($B7="","",VLOOKUP($B7,'1MD ELO (5)'!$A$7:$O$22,15))</f>
        <v/>
      </c>
      <c r="E7" s="775" t="str">
        <f>UPPER(IF($B7="","",VLOOKUP($B7,'1MD ELO (5)'!$A$7:$O$22,2)))</f>
        <v/>
      </c>
      <c r="F7" s="775"/>
      <c r="G7" s="775" t="str">
        <f>IF($B7="","",VLOOKUP($B7,'1MD ELO (5)'!$A$7:$O$22,3))</f>
        <v/>
      </c>
      <c r="H7" s="775"/>
      <c r="I7" s="580" t="str">
        <f>IF($B7="","",VLOOKUP($B7,'1MD ELO (5)'!$A$7:$O$22,4))</f>
        <v/>
      </c>
      <c r="J7" s="521"/>
      <c r="K7" s="606"/>
      <c r="L7" s="601" t="str">
        <f>IF(K7="","",CONCATENATE(VLOOKUP($Y$3,$AB$1:$AK$1,K7)," pont"))</f>
        <v/>
      </c>
      <c r="M7" s="607"/>
      <c r="Y7" s="599"/>
      <c r="Z7" s="599"/>
      <c r="AA7" s="599" t="s">
        <v>198</v>
      </c>
      <c r="AB7" s="590">
        <v>25</v>
      </c>
      <c r="AC7" s="590">
        <v>15</v>
      </c>
      <c r="AD7" s="590">
        <v>13</v>
      </c>
      <c r="AE7" s="590">
        <v>8</v>
      </c>
      <c r="AF7" s="590">
        <v>6</v>
      </c>
      <c r="AG7" s="590">
        <v>4</v>
      </c>
      <c r="AH7" s="590">
        <v>3</v>
      </c>
      <c r="AI7" s="590">
        <v>2</v>
      </c>
      <c r="AJ7" s="590">
        <v>1</v>
      </c>
      <c r="AK7" s="590">
        <v>0</v>
      </c>
    </row>
    <row r="8" spans="1:37" x14ac:dyDescent="0.25">
      <c r="A8" s="552"/>
      <c r="B8" s="578"/>
      <c r="C8" s="581"/>
      <c r="D8" s="581"/>
      <c r="E8" s="581"/>
      <c r="F8" s="581"/>
      <c r="G8" s="581"/>
      <c r="H8" s="581"/>
      <c r="I8" s="581"/>
      <c r="J8" s="521"/>
      <c r="K8" s="552"/>
      <c r="L8" s="552"/>
      <c r="M8" s="608"/>
      <c r="Y8" s="599"/>
      <c r="Z8" s="599"/>
      <c r="AA8" s="599" t="s">
        <v>199</v>
      </c>
      <c r="AB8" s="590">
        <v>15</v>
      </c>
      <c r="AC8" s="590">
        <v>10</v>
      </c>
      <c r="AD8" s="590">
        <v>7</v>
      </c>
      <c r="AE8" s="590">
        <v>5</v>
      </c>
      <c r="AF8" s="590">
        <v>4</v>
      </c>
      <c r="AG8" s="590">
        <v>3</v>
      </c>
      <c r="AH8" s="590">
        <v>2</v>
      </c>
      <c r="AI8" s="590">
        <v>1</v>
      </c>
      <c r="AJ8" s="590">
        <v>0</v>
      </c>
      <c r="AK8" s="590">
        <v>0</v>
      </c>
    </row>
    <row r="9" spans="1:37" x14ac:dyDescent="0.25">
      <c r="A9" s="552" t="s">
        <v>165</v>
      </c>
      <c r="B9" s="577"/>
      <c r="C9" s="579" t="str">
        <f>IF($B9="","",VLOOKUP($B9,'1MD ELO (5)'!$A$7:$O$22,5))</f>
        <v/>
      </c>
      <c r="D9" s="579" t="str">
        <f>IF($B9="","",VLOOKUP($B9,'1MD ELO (5)'!$A$7:$O$22,15))</f>
        <v/>
      </c>
      <c r="E9" s="775" t="str">
        <f>UPPER(IF($B9="","",VLOOKUP($B9,'1MD ELO (5)'!$A$7:$O$22,2)))</f>
        <v/>
      </c>
      <c r="F9" s="775"/>
      <c r="G9" s="775" t="str">
        <f>IF($B9="","",VLOOKUP($B9,'1MD ELO (5)'!$A$7:$O$22,3))</f>
        <v/>
      </c>
      <c r="H9" s="775"/>
      <c r="I9" s="580" t="str">
        <f>IF($B9="","",VLOOKUP($B9,'1MD ELO (5)'!$A$7:$O$22,4))</f>
        <v/>
      </c>
      <c r="J9" s="521"/>
      <c r="K9" s="606"/>
      <c r="L9" s="601" t="str">
        <f>IF(K9="","",CONCATENATE(VLOOKUP($Y$3,$AB$1:$AK$1,K9)," pont"))</f>
        <v/>
      </c>
      <c r="M9" s="607"/>
      <c r="Y9" s="599"/>
      <c r="Z9" s="599"/>
      <c r="AA9" s="599" t="s">
        <v>200</v>
      </c>
      <c r="AB9" s="590">
        <v>10</v>
      </c>
      <c r="AC9" s="590">
        <v>6</v>
      </c>
      <c r="AD9" s="590">
        <v>4</v>
      </c>
      <c r="AE9" s="590">
        <v>2</v>
      </c>
      <c r="AF9" s="590">
        <v>1</v>
      </c>
      <c r="AG9" s="590">
        <v>0</v>
      </c>
      <c r="AH9" s="590">
        <v>0</v>
      </c>
      <c r="AI9" s="590">
        <v>0</v>
      </c>
      <c r="AJ9" s="590">
        <v>0</v>
      </c>
      <c r="AK9" s="590">
        <v>0</v>
      </c>
    </row>
    <row r="10" spans="1:37" x14ac:dyDescent="0.25">
      <c r="A10" s="552"/>
      <c r="B10" s="578"/>
      <c r="C10" s="581"/>
      <c r="D10" s="581"/>
      <c r="E10" s="581"/>
      <c r="F10" s="581"/>
      <c r="G10" s="581"/>
      <c r="H10" s="581"/>
      <c r="I10" s="581"/>
      <c r="J10" s="521"/>
      <c r="K10" s="552"/>
      <c r="L10" s="552"/>
      <c r="M10" s="608"/>
      <c r="Y10" s="599"/>
      <c r="Z10" s="599"/>
      <c r="AA10" s="599" t="s">
        <v>201</v>
      </c>
      <c r="AB10" s="590">
        <v>6</v>
      </c>
      <c r="AC10" s="590">
        <v>3</v>
      </c>
      <c r="AD10" s="590">
        <v>2</v>
      </c>
      <c r="AE10" s="590">
        <v>1</v>
      </c>
      <c r="AF10" s="590">
        <v>0</v>
      </c>
      <c r="AG10" s="590">
        <v>0</v>
      </c>
      <c r="AH10" s="590">
        <v>0</v>
      </c>
      <c r="AI10" s="590">
        <v>0</v>
      </c>
      <c r="AJ10" s="590">
        <v>0</v>
      </c>
      <c r="AK10" s="590">
        <v>0</v>
      </c>
    </row>
    <row r="11" spans="1:37" x14ac:dyDescent="0.25">
      <c r="A11" s="552" t="s">
        <v>166</v>
      </c>
      <c r="B11" s="577"/>
      <c r="C11" s="579" t="str">
        <f>IF($B11="","",VLOOKUP($B11,'1MD ELO (5)'!$A$7:$O$22,5))</f>
        <v/>
      </c>
      <c r="D11" s="579" t="str">
        <f>IF($B11="","",VLOOKUP($B11,'1MD ELO (5)'!$A$7:$O$22,15))</f>
        <v/>
      </c>
      <c r="E11" s="775" t="str">
        <f>UPPER(IF($B11="","",VLOOKUP($B11,'1MD ELO (5)'!$A$7:$O$22,2)))</f>
        <v/>
      </c>
      <c r="F11" s="775"/>
      <c r="G11" s="775" t="str">
        <f>IF($B11="","",VLOOKUP($B11,'1MD ELO (5)'!$A$7:$O$22,3))</f>
        <v/>
      </c>
      <c r="H11" s="775"/>
      <c r="I11" s="580" t="str">
        <f>IF($B11="","",VLOOKUP($B11,'1MD ELO (5)'!$A$7:$O$22,4))</f>
        <v/>
      </c>
      <c r="J11" s="521"/>
      <c r="K11" s="606"/>
      <c r="L11" s="601" t="str">
        <f>IF(K11="","",CONCATENATE(VLOOKUP($Y$3,$AB$1:$AK$1,K11)," pont"))</f>
        <v/>
      </c>
      <c r="M11" s="607"/>
      <c r="Y11" s="599"/>
      <c r="Z11" s="599"/>
      <c r="AA11" s="599" t="s">
        <v>206</v>
      </c>
      <c r="AB11" s="590">
        <v>3</v>
      </c>
      <c r="AC11" s="590">
        <v>2</v>
      </c>
      <c r="AD11" s="590">
        <v>1</v>
      </c>
      <c r="AE11" s="590">
        <v>0</v>
      </c>
      <c r="AF11" s="590">
        <v>0</v>
      </c>
      <c r="AG11" s="590">
        <v>0</v>
      </c>
      <c r="AH11" s="590">
        <v>0</v>
      </c>
      <c r="AI11" s="590">
        <v>0</v>
      </c>
      <c r="AJ11" s="590">
        <v>0</v>
      </c>
      <c r="AK11" s="590">
        <v>0</v>
      </c>
    </row>
    <row r="12" spans="1:37" x14ac:dyDescent="0.25">
      <c r="A12" s="552"/>
      <c r="B12" s="578"/>
      <c r="C12" s="581"/>
      <c r="D12" s="581"/>
      <c r="E12" s="581"/>
      <c r="F12" s="581"/>
      <c r="G12" s="581"/>
      <c r="H12" s="581"/>
      <c r="I12" s="581"/>
      <c r="J12" s="521"/>
      <c r="K12" s="575"/>
      <c r="L12" s="575"/>
      <c r="M12" s="608"/>
      <c r="Y12" s="599"/>
      <c r="Z12" s="599"/>
      <c r="AA12" s="599" t="s">
        <v>202</v>
      </c>
      <c r="AB12" s="604">
        <v>0</v>
      </c>
      <c r="AC12" s="604">
        <v>0</v>
      </c>
      <c r="AD12" s="604">
        <v>0</v>
      </c>
      <c r="AE12" s="604">
        <v>0</v>
      </c>
      <c r="AF12" s="604">
        <v>0</v>
      </c>
      <c r="AG12" s="604">
        <v>0</v>
      </c>
      <c r="AH12" s="604">
        <v>0</v>
      </c>
      <c r="AI12" s="604">
        <v>0</v>
      </c>
      <c r="AJ12" s="604">
        <v>0</v>
      </c>
      <c r="AK12" s="604">
        <v>0</v>
      </c>
    </row>
    <row r="13" spans="1:37" x14ac:dyDescent="0.25">
      <c r="A13" s="552" t="s">
        <v>171</v>
      </c>
      <c r="B13" s="577"/>
      <c r="C13" s="579" t="str">
        <f>IF($B13="","",VLOOKUP($B13,'1MD ELO (5)'!$A$7:$O$22,5))</f>
        <v/>
      </c>
      <c r="D13" s="579" t="str">
        <f>IF($B13="","",VLOOKUP($B13,'1MD ELO (5)'!$A$7:$O$22,15))</f>
        <v/>
      </c>
      <c r="E13" s="775" t="str">
        <f>UPPER(IF($B13="","",VLOOKUP($B13,'1MD ELO (5)'!$A$7:$O$22,2)))</f>
        <v/>
      </c>
      <c r="F13" s="775"/>
      <c r="G13" s="775" t="str">
        <f>IF($B13="","",VLOOKUP($B13,'1MD ELO (5)'!$A$7:$O$22,3))</f>
        <v/>
      </c>
      <c r="H13" s="775"/>
      <c r="I13" s="580" t="str">
        <f>IF($B13="","",VLOOKUP($B13,'1MD ELO (5)'!$A$7:$O$22,4))</f>
        <v/>
      </c>
      <c r="J13" s="521"/>
      <c r="K13" s="606"/>
      <c r="L13" s="601" t="str">
        <f>IF(K13="","",CONCATENATE(VLOOKUP($Y$3,$AB$1:$AK$1,K13)," pont"))</f>
        <v/>
      </c>
      <c r="M13" s="607"/>
      <c r="Y13" s="599"/>
      <c r="Z13" s="599"/>
      <c r="AA13" s="599" t="s">
        <v>203</v>
      </c>
      <c r="AB13" s="604">
        <v>0</v>
      </c>
      <c r="AC13" s="604">
        <v>0</v>
      </c>
      <c r="AD13" s="604">
        <v>0</v>
      </c>
      <c r="AE13" s="604">
        <v>0</v>
      </c>
      <c r="AF13" s="604">
        <v>0</v>
      </c>
      <c r="AG13" s="604">
        <v>0</v>
      </c>
      <c r="AH13" s="604">
        <v>0</v>
      </c>
      <c r="AI13" s="604">
        <v>0</v>
      </c>
      <c r="AJ13" s="604">
        <v>0</v>
      </c>
      <c r="AK13" s="604">
        <v>0</v>
      </c>
    </row>
    <row r="14" spans="1:37" x14ac:dyDescent="0.25">
      <c r="A14" s="521"/>
      <c r="B14" s="521"/>
      <c r="C14" s="521"/>
      <c r="D14" s="521"/>
      <c r="E14" s="521"/>
      <c r="F14" s="521"/>
      <c r="G14" s="521"/>
      <c r="H14" s="521"/>
      <c r="I14" s="521"/>
      <c r="J14" s="521"/>
      <c r="K14" s="521"/>
      <c r="L14" s="521"/>
      <c r="M14" s="521"/>
      <c r="Y14" s="599"/>
      <c r="Z14" s="599"/>
      <c r="AA14" s="599"/>
      <c r="AB14" s="599"/>
      <c r="AC14" s="599"/>
      <c r="AD14" s="599"/>
      <c r="AE14" s="599"/>
      <c r="AF14" s="599"/>
      <c r="AG14" s="599"/>
      <c r="AH14" s="599"/>
      <c r="AI14" s="599"/>
      <c r="AJ14" s="599"/>
      <c r="AK14" s="599"/>
    </row>
    <row r="15" spans="1:37" x14ac:dyDescent="0.25">
      <c r="A15" s="521"/>
      <c r="B15" s="521"/>
      <c r="C15" s="521"/>
      <c r="D15" s="521"/>
      <c r="E15" s="521"/>
      <c r="F15" s="521"/>
      <c r="G15" s="521"/>
      <c r="H15" s="521"/>
      <c r="I15" s="521"/>
      <c r="J15" s="521"/>
      <c r="K15" s="521"/>
      <c r="L15" s="521"/>
      <c r="M15" s="521"/>
      <c r="Y15" s="599"/>
      <c r="Z15" s="599"/>
      <c r="AA15" s="599"/>
      <c r="AB15" s="599"/>
      <c r="AC15" s="599"/>
      <c r="AD15" s="599"/>
      <c r="AE15" s="599"/>
      <c r="AF15" s="599"/>
      <c r="AG15" s="599"/>
      <c r="AH15" s="599"/>
      <c r="AI15" s="599"/>
      <c r="AJ15" s="599"/>
      <c r="AK15" s="599"/>
    </row>
    <row r="16" spans="1:37" x14ac:dyDescent="0.25">
      <c r="A16" s="521"/>
      <c r="B16" s="521"/>
      <c r="C16" s="521"/>
      <c r="D16" s="521"/>
      <c r="E16" s="521"/>
      <c r="F16" s="521"/>
      <c r="G16" s="521"/>
      <c r="H16" s="521"/>
      <c r="I16" s="521"/>
      <c r="J16" s="521"/>
      <c r="K16" s="521"/>
      <c r="L16" s="521"/>
      <c r="M16" s="521"/>
      <c r="Y16" s="599"/>
      <c r="Z16" s="599"/>
      <c r="AA16" s="599" t="s">
        <v>164</v>
      </c>
      <c r="AB16" s="599">
        <v>300</v>
      </c>
      <c r="AC16" s="599">
        <v>250</v>
      </c>
      <c r="AD16" s="599">
        <v>220</v>
      </c>
      <c r="AE16" s="599">
        <v>180</v>
      </c>
      <c r="AF16" s="599">
        <v>160</v>
      </c>
      <c r="AG16" s="599">
        <v>150</v>
      </c>
      <c r="AH16" s="599">
        <v>140</v>
      </c>
      <c r="AI16" s="599">
        <v>130</v>
      </c>
      <c r="AJ16" s="599">
        <v>120</v>
      </c>
      <c r="AK16" s="599">
        <v>110</v>
      </c>
    </row>
    <row r="17" spans="1:37" x14ac:dyDescent="0.25">
      <c r="A17" s="521"/>
      <c r="B17" s="521"/>
      <c r="C17" s="521"/>
      <c r="D17" s="521"/>
      <c r="E17" s="521"/>
      <c r="F17" s="521"/>
      <c r="G17" s="521"/>
      <c r="H17" s="521"/>
      <c r="I17" s="521"/>
      <c r="J17" s="521"/>
      <c r="K17" s="521"/>
      <c r="L17" s="521"/>
      <c r="M17" s="521"/>
      <c r="Y17" s="599"/>
      <c r="Z17" s="599"/>
      <c r="AA17" s="599" t="s">
        <v>194</v>
      </c>
      <c r="AB17" s="599">
        <v>250</v>
      </c>
      <c r="AC17" s="599">
        <v>200</v>
      </c>
      <c r="AD17" s="599">
        <v>160</v>
      </c>
      <c r="AE17" s="599">
        <v>140</v>
      </c>
      <c r="AF17" s="599">
        <v>120</v>
      </c>
      <c r="AG17" s="599">
        <v>110</v>
      </c>
      <c r="AH17" s="599">
        <v>100</v>
      </c>
      <c r="AI17" s="599">
        <v>90</v>
      </c>
      <c r="AJ17" s="599">
        <v>80</v>
      </c>
      <c r="AK17" s="599">
        <v>70</v>
      </c>
    </row>
    <row r="18" spans="1:37" ht="18.75" customHeight="1" x14ac:dyDescent="0.25">
      <c r="A18" s="521"/>
      <c r="B18" s="768"/>
      <c r="C18" s="768"/>
      <c r="D18" s="766" t="str">
        <f>E7</f>
        <v/>
      </c>
      <c r="E18" s="766"/>
      <c r="F18" s="766" t="str">
        <f>E9</f>
        <v/>
      </c>
      <c r="G18" s="766"/>
      <c r="H18" s="766" t="str">
        <f>E11</f>
        <v/>
      </c>
      <c r="I18" s="766"/>
      <c r="J18" s="766" t="str">
        <f>E13</f>
        <v/>
      </c>
      <c r="K18" s="766"/>
      <c r="L18" s="521"/>
      <c r="M18" s="521"/>
      <c r="Y18" s="599"/>
      <c r="Z18" s="599"/>
      <c r="AA18" s="599" t="s">
        <v>195</v>
      </c>
      <c r="AB18" s="599">
        <v>200</v>
      </c>
      <c r="AC18" s="599">
        <v>150</v>
      </c>
      <c r="AD18" s="599">
        <v>130</v>
      </c>
      <c r="AE18" s="599">
        <v>110</v>
      </c>
      <c r="AF18" s="599">
        <v>95</v>
      </c>
      <c r="AG18" s="599">
        <v>80</v>
      </c>
      <c r="AH18" s="599">
        <v>70</v>
      </c>
      <c r="AI18" s="599">
        <v>60</v>
      </c>
      <c r="AJ18" s="599">
        <v>55</v>
      </c>
      <c r="AK18" s="599">
        <v>50</v>
      </c>
    </row>
    <row r="19" spans="1:37" ht="18.75" customHeight="1" x14ac:dyDescent="0.25">
      <c r="A19" s="582" t="s">
        <v>164</v>
      </c>
      <c r="B19" s="764" t="str">
        <f>E7</f>
        <v/>
      </c>
      <c r="C19" s="764"/>
      <c r="D19" s="767"/>
      <c r="E19" s="767"/>
      <c r="F19" s="765"/>
      <c r="G19" s="765"/>
      <c r="H19" s="765"/>
      <c r="I19" s="765"/>
      <c r="J19" s="766"/>
      <c r="K19" s="766"/>
      <c r="L19" s="521"/>
      <c r="M19" s="521"/>
      <c r="Y19" s="599"/>
      <c r="Z19" s="599"/>
      <c r="AA19" s="599" t="s">
        <v>196</v>
      </c>
      <c r="AB19" s="599">
        <v>150</v>
      </c>
      <c r="AC19" s="599">
        <v>120</v>
      </c>
      <c r="AD19" s="599">
        <v>100</v>
      </c>
      <c r="AE19" s="599">
        <v>80</v>
      </c>
      <c r="AF19" s="599">
        <v>70</v>
      </c>
      <c r="AG19" s="599">
        <v>60</v>
      </c>
      <c r="AH19" s="599">
        <v>55</v>
      </c>
      <c r="AI19" s="599">
        <v>50</v>
      </c>
      <c r="AJ19" s="599">
        <v>45</v>
      </c>
      <c r="AK19" s="599">
        <v>40</v>
      </c>
    </row>
    <row r="20" spans="1:37" ht="18.75" customHeight="1" x14ac:dyDescent="0.25">
      <c r="A20" s="582" t="s">
        <v>165</v>
      </c>
      <c r="B20" s="764" t="str">
        <f>E9</f>
        <v/>
      </c>
      <c r="C20" s="764"/>
      <c r="D20" s="765"/>
      <c r="E20" s="765"/>
      <c r="F20" s="767"/>
      <c r="G20" s="767"/>
      <c r="H20" s="765"/>
      <c r="I20" s="765"/>
      <c r="J20" s="765"/>
      <c r="K20" s="765"/>
      <c r="L20" s="521"/>
      <c r="M20" s="521"/>
      <c r="Y20" s="599"/>
      <c r="Z20" s="599"/>
      <c r="AA20" s="599" t="s">
        <v>197</v>
      </c>
      <c r="AB20" s="599">
        <v>120</v>
      </c>
      <c r="AC20" s="599">
        <v>90</v>
      </c>
      <c r="AD20" s="599">
        <v>65</v>
      </c>
      <c r="AE20" s="599">
        <v>55</v>
      </c>
      <c r="AF20" s="599">
        <v>50</v>
      </c>
      <c r="AG20" s="599">
        <v>45</v>
      </c>
      <c r="AH20" s="599">
        <v>40</v>
      </c>
      <c r="AI20" s="599">
        <v>35</v>
      </c>
      <c r="AJ20" s="599">
        <v>25</v>
      </c>
      <c r="AK20" s="599">
        <v>20</v>
      </c>
    </row>
    <row r="21" spans="1:37" ht="18.75" customHeight="1" x14ac:dyDescent="0.25">
      <c r="A21" s="582" t="s">
        <v>166</v>
      </c>
      <c r="B21" s="764" t="str">
        <f>E11</f>
        <v/>
      </c>
      <c r="C21" s="764"/>
      <c r="D21" s="765"/>
      <c r="E21" s="765"/>
      <c r="F21" s="765"/>
      <c r="G21" s="765"/>
      <c r="H21" s="767"/>
      <c r="I21" s="767"/>
      <c r="J21" s="765"/>
      <c r="K21" s="765"/>
      <c r="L21" s="521"/>
      <c r="M21" s="521"/>
      <c r="Y21" s="599"/>
      <c r="Z21" s="599"/>
      <c r="AA21" s="599" t="s">
        <v>198</v>
      </c>
      <c r="AB21" s="599">
        <v>90</v>
      </c>
      <c r="AC21" s="599">
        <v>60</v>
      </c>
      <c r="AD21" s="599">
        <v>45</v>
      </c>
      <c r="AE21" s="599">
        <v>34</v>
      </c>
      <c r="AF21" s="599">
        <v>27</v>
      </c>
      <c r="AG21" s="599">
        <v>22</v>
      </c>
      <c r="AH21" s="599">
        <v>18</v>
      </c>
      <c r="AI21" s="599">
        <v>15</v>
      </c>
      <c r="AJ21" s="599">
        <v>12</v>
      </c>
      <c r="AK21" s="599">
        <v>9</v>
      </c>
    </row>
    <row r="22" spans="1:37" ht="18.75" customHeight="1" x14ac:dyDescent="0.25">
      <c r="A22" s="582" t="s">
        <v>171</v>
      </c>
      <c r="B22" s="764" t="str">
        <f>E13</f>
        <v/>
      </c>
      <c r="C22" s="764"/>
      <c r="D22" s="765"/>
      <c r="E22" s="765"/>
      <c r="F22" s="765"/>
      <c r="G22" s="765"/>
      <c r="H22" s="766"/>
      <c r="I22" s="766"/>
      <c r="J22" s="767"/>
      <c r="K22" s="767"/>
      <c r="L22" s="521"/>
      <c r="M22" s="521"/>
      <c r="Y22" s="599"/>
      <c r="Z22" s="599"/>
      <c r="AA22" s="599" t="s">
        <v>199</v>
      </c>
      <c r="AB22" s="599">
        <v>60</v>
      </c>
      <c r="AC22" s="599">
        <v>40</v>
      </c>
      <c r="AD22" s="599">
        <v>30</v>
      </c>
      <c r="AE22" s="599">
        <v>20</v>
      </c>
      <c r="AF22" s="599">
        <v>18</v>
      </c>
      <c r="AG22" s="599">
        <v>15</v>
      </c>
      <c r="AH22" s="599">
        <v>12</v>
      </c>
      <c r="AI22" s="599">
        <v>10</v>
      </c>
      <c r="AJ22" s="599">
        <v>8</v>
      </c>
      <c r="AK22" s="599">
        <v>6</v>
      </c>
    </row>
    <row r="23" spans="1:37" x14ac:dyDescent="0.25">
      <c r="A23" s="521"/>
      <c r="B23" s="521"/>
      <c r="C23" s="521"/>
      <c r="D23" s="521"/>
      <c r="E23" s="521"/>
      <c r="F23" s="521"/>
      <c r="G23" s="521"/>
      <c r="H23" s="521"/>
      <c r="I23" s="521"/>
      <c r="J23" s="521"/>
      <c r="K23" s="521"/>
      <c r="L23" s="521"/>
      <c r="M23" s="521"/>
      <c r="Y23" s="599"/>
      <c r="Z23" s="599"/>
      <c r="AA23" s="599" t="s">
        <v>200</v>
      </c>
      <c r="AB23" s="599">
        <v>40</v>
      </c>
      <c r="AC23" s="599">
        <v>25</v>
      </c>
      <c r="AD23" s="599">
        <v>18</v>
      </c>
      <c r="AE23" s="599">
        <v>13</v>
      </c>
      <c r="AF23" s="599">
        <v>8</v>
      </c>
      <c r="AG23" s="599">
        <v>7</v>
      </c>
      <c r="AH23" s="599">
        <v>6</v>
      </c>
      <c r="AI23" s="599">
        <v>5</v>
      </c>
      <c r="AJ23" s="599">
        <v>4</v>
      </c>
      <c r="AK23" s="599">
        <v>3</v>
      </c>
    </row>
    <row r="24" spans="1:37" x14ac:dyDescent="0.25">
      <c r="A24" s="521"/>
      <c r="B24" s="521"/>
      <c r="C24" s="521"/>
      <c r="D24" s="521"/>
      <c r="E24" s="521"/>
      <c r="F24" s="521"/>
      <c r="G24" s="521"/>
      <c r="H24" s="521"/>
      <c r="I24" s="521"/>
      <c r="J24" s="521"/>
      <c r="K24" s="521"/>
      <c r="L24" s="521"/>
      <c r="M24" s="521"/>
      <c r="Y24" s="599"/>
      <c r="Z24" s="599"/>
      <c r="AA24" s="599" t="s">
        <v>201</v>
      </c>
      <c r="AB24" s="599">
        <v>25</v>
      </c>
      <c r="AC24" s="599">
        <v>15</v>
      </c>
      <c r="AD24" s="599">
        <v>13</v>
      </c>
      <c r="AE24" s="599">
        <v>7</v>
      </c>
      <c r="AF24" s="599">
        <v>6</v>
      </c>
      <c r="AG24" s="599">
        <v>5</v>
      </c>
      <c r="AH24" s="599">
        <v>4</v>
      </c>
      <c r="AI24" s="599">
        <v>3</v>
      </c>
      <c r="AJ24" s="599">
        <v>2</v>
      </c>
      <c r="AK24" s="599">
        <v>1</v>
      </c>
    </row>
    <row r="25" spans="1:37" x14ac:dyDescent="0.25">
      <c r="A25" s="521"/>
      <c r="B25" s="521"/>
      <c r="C25" s="521"/>
      <c r="D25" s="521"/>
      <c r="E25" s="521"/>
      <c r="F25" s="521"/>
      <c r="G25" s="521"/>
      <c r="H25" s="521"/>
      <c r="I25" s="521"/>
      <c r="J25" s="521"/>
      <c r="K25" s="521"/>
      <c r="L25" s="521"/>
      <c r="M25" s="521"/>
      <c r="Y25" s="599"/>
      <c r="Z25" s="599"/>
      <c r="AA25" s="599" t="s">
        <v>206</v>
      </c>
      <c r="AB25" s="599">
        <v>15</v>
      </c>
      <c r="AC25" s="599">
        <v>10</v>
      </c>
      <c r="AD25" s="599">
        <v>8</v>
      </c>
      <c r="AE25" s="599">
        <v>4</v>
      </c>
      <c r="AF25" s="599">
        <v>3</v>
      </c>
      <c r="AG25" s="599">
        <v>2</v>
      </c>
      <c r="AH25" s="599">
        <v>1</v>
      </c>
      <c r="AI25" s="599">
        <v>0</v>
      </c>
      <c r="AJ25" s="599">
        <v>0</v>
      </c>
      <c r="AK25" s="599">
        <v>0</v>
      </c>
    </row>
    <row r="26" spans="1:37" x14ac:dyDescent="0.25">
      <c r="A26" s="521"/>
      <c r="B26" s="521"/>
      <c r="C26" s="521"/>
      <c r="D26" s="521"/>
      <c r="E26" s="521"/>
      <c r="F26" s="521"/>
      <c r="G26" s="521"/>
      <c r="H26" s="521"/>
      <c r="I26" s="521"/>
      <c r="J26" s="521"/>
      <c r="K26" s="521"/>
      <c r="L26" s="521"/>
      <c r="M26" s="521"/>
      <c r="Y26" s="599"/>
      <c r="Z26" s="599"/>
      <c r="AA26" s="599" t="s">
        <v>202</v>
      </c>
      <c r="AB26" s="599">
        <v>10</v>
      </c>
      <c r="AC26" s="599">
        <v>6</v>
      </c>
      <c r="AD26" s="599">
        <v>4</v>
      </c>
      <c r="AE26" s="599">
        <v>2</v>
      </c>
      <c r="AF26" s="599">
        <v>1</v>
      </c>
      <c r="AG26" s="599">
        <v>0</v>
      </c>
      <c r="AH26" s="599">
        <v>0</v>
      </c>
      <c r="AI26" s="599">
        <v>0</v>
      </c>
      <c r="AJ26" s="599">
        <v>0</v>
      </c>
      <c r="AK26" s="599">
        <v>0</v>
      </c>
    </row>
    <row r="27" spans="1:37" x14ac:dyDescent="0.25">
      <c r="A27" s="521"/>
      <c r="B27" s="521"/>
      <c r="C27" s="521"/>
      <c r="D27" s="521"/>
      <c r="E27" s="521"/>
      <c r="F27" s="521"/>
      <c r="G27" s="521"/>
      <c r="H27" s="521"/>
      <c r="I27" s="521"/>
      <c r="J27" s="521"/>
      <c r="K27" s="521"/>
      <c r="L27" s="521"/>
      <c r="M27" s="521"/>
      <c r="Y27" s="599"/>
      <c r="Z27" s="599"/>
      <c r="AA27" s="599" t="s">
        <v>203</v>
      </c>
      <c r="AB27" s="599">
        <v>3</v>
      </c>
      <c r="AC27" s="599">
        <v>2</v>
      </c>
      <c r="AD27" s="599">
        <v>1</v>
      </c>
      <c r="AE27" s="599">
        <v>0</v>
      </c>
      <c r="AF27" s="599">
        <v>0</v>
      </c>
      <c r="AG27" s="599">
        <v>0</v>
      </c>
      <c r="AH27" s="599">
        <v>0</v>
      </c>
      <c r="AI27" s="599">
        <v>0</v>
      </c>
      <c r="AJ27" s="599">
        <v>0</v>
      </c>
      <c r="AK27" s="599">
        <v>0</v>
      </c>
    </row>
    <row r="28" spans="1:37" x14ac:dyDescent="0.25">
      <c r="A28" s="521"/>
      <c r="B28" s="521"/>
      <c r="C28" s="521"/>
      <c r="D28" s="521"/>
      <c r="E28" s="521"/>
      <c r="F28" s="521"/>
      <c r="G28" s="521"/>
      <c r="H28" s="521"/>
      <c r="I28" s="521"/>
      <c r="J28" s="521"/>
      <c r="K28" s="521"/>
      <c r="L28" s="521"/>
      <c r="M28" s="521"/>
    </row>
    <row r="29" spans="1:37" x14ac:dyDescent="0.25">
      <c r="A29" s="521"/>
      <c r="B29" s="521"/>
      <c r="C29" s="521"/>
      <c r="D29" s="521"/>
      <c r="E29" s="521"/>
      <c r="F29" s="521"/>
      <c r="G29" s="521"/>
      <c r="H29" s="521"/>
      <c r="I29" s="521"/>
      <c r="J29" s="521"/>
      <c r="K29" s="521"/>
      <c r="L29" s="521"/>
      <c r="M29" s="521"/>
    </row>
    <row r="30" spans="1:37" x14ac:dyDescent="0.25">
      <c r="A30" s="521"/>
      <c r="B30" s="521"/>
      <c r="C30" s="521"/>
      <c r="D30" s="521"/>
      <c r="E30" s="521"/>
      <c r="F30" s="521"/>
      <c r="G30" s="521"/>
      <c r="H30" s="521"/>
      <c r="I30" s="521"/>
      <c r="J30" s="521"/>
      <c r="K30" s="521"/>
      <c r="L30" s="521"/>
      <c r="M30" s="521"/>
    </row>
    <row r="31" spans="1:37" x14ac:dyDescent="0.25">
      <c r="A31" s="521"/>
      <c r="B31" s="521"/>
      <c r="C31" s="521"/>
      <c r="D31" s="521"/>
      <c r="E31" s="521"/>
      <c r="F31" s="521"/>
      <c r="G31" s="521"/>
      <c r="H31" s="521"/>
      <c r="I31" s="521"/>
      <c r="J31" s="521"/>
      <c r="K31" s="521"/>
      <c r="L31" s="521"/>
      <c r="M31" s="521"/>
    </row>
    <row r="32" spans="1:37" x14ac:dyDescent="0.25">
      <c r="A32" s="521"/>
      <c r="B32" s="521"/>
      <c r="C32" s="521"/>
      <c r="D32" s="521"/>
      <c r="E32" s="521"/>
      <c r="F32" s="521"/>
      <c r="G32" s="521"/>
      <c r="H32" s="521"/>
      <c r="I32" s="521"/>
      <c r="J32" s="521"/>
      <c r="K32" s="521"/>
      <c r="L32" s="499"/>
      <c r="M32" s="521"/>
    </row>
    <row r="33" spans="1:18" x14ac:dyDescent="0.25">
      <c r="A33" s="205" t="s">
        <v>105</v>
      </c>
      <c r="B33" s="206"/>
      <c r="C33" s="419"/>
      <c r="D33" s="558" t="s">
        <v>6</v>
      </c>
      <c r="E33" s="559" t="s">
        <v>107</v>
      </c>
      <c r="F33" s="573"/>
      <c r="G33" s="558" t="s">
        <v>6</v>
      </c>
      <c r="H33" s="559" t="s">
        <v>125</v>
      </c>
      <c r="I33" s="359"/>
      <c r="J33" s="559" t="s">
        <v>126</v>
      </c>
      <c r="K33" s="358" t="s">
        <v>127</v>
      </c>
      <c r="L33" s="37"/>
      <c r="M33" s="573"/>
      <c r="P33" s="554"/>
      <c r="Q33" s="554"/>
      <c r="R33" s="555"/>
    </row>
    <row r="34" spans="1:18" x14ac:dyDescent="0.25">
      <c r="A34" s="532" t="s">
        <v>106</v>
      </c>
      <c r="B34" s="533"/>
      <c r="C34" s="535"/>
      <c r="D34" s="560"/>
      <c r="E34" s="762"/>
      <c r="F34" s="762"/>
      <c r="G34" s="567" t="s">
        <v>7</v>
      </c>
      <c r="H34" s="533"/>
      <c r="I34" s="561"/>
      <c r="J34" s="568"/>
      <c r="K34" s="527" t="s">
        <v>111</v>
      </c>
      <c r="L34" s="574"/>
      <c r="M34" s="562"/>
      <c r="P34" s="556"/>
      <c r="Q34" s="556"/>
      <c r="R34" s="223"/>
    </row>
    <row r="35" spans="1:18" x14ac:dyDescent="0.25">
      <c r="A35" s="536" t="s">
        <v>124</v>
      </c>
      <c r="B35" s="330"/>
      <c r="C35" s="538"/>
      <c r="D35" s="563"/>
      <c r="E35" s="763"/>
      <c r="F35" s="763"/>
      <c r="G35" s="569" t="s">
        <v>8</v>
      </c>
      <c r="H35" s="89"/>
      <c r="I35" s="525"/>
      <c r="J35" s="90"/>
      <c r="K35" s="571"/>
      <c r="L35" s="499"/>
      <c r="M35" s="566"/>
      <c r="P35" s="223"/>
      <c r="Q35" s="217"/>
      <c r="R35" s="223"/>
    </row>
    <row r="36" spans="1:18" x14ac:dyDescent="0.25">
      <c r="A36" s="374"/>
      <c r="B36" s="375"/>
      <c r="C36" s="376"/>
      <c r="D36" s="563"/>
      <c r="E36" s="91"/>
      <c r="F36" s="521"/>
      <c r="G36" s="569" t="s">
        <v>9</v>
      </c>
      <c r="H36" s="89"/>
      <c r="I36" s="525"/>
      <c r="J36" s="90"/>
      <c r="K36" s="527" t="s">
        <v>112</v>
      </c>
      <c r="L36" s="574"/>
      <c r="M36" s="562"/>
      <c r="P36" s="556"/>
      <c r="Q36" s="556"/>
      <c r="R36" s="223"/>
    </row>
    <row r="37" spans="1:18" x14ac:dyDescent="0.25">
      <c r="A37" s="234"/>
      <c r="B37" s="146"/>
      <c r="C37" s="235"/>
      <c r="D37" s="563"/>
      <c r="E37" s="91"/>
      <c r="F37" s="521"/>
      <c r="G37" s="569" t="s">
        <v>10</v>
      </c>
      <c r="H37" s="89"/>
      <c r="I37" s="525"/>
      <c r="J37" s="90"/>
      <c r="K37" s="572"/>
      <c r="L37" s="521"/>
      <c r="M37" s="564"/>
      <c r="P37" s="223"/>
      <c r="Q37" s="217"/>
      <c r="R37" s="223"/>
    </row>
    <row r="38" spans="1:18" x14ac:dyDescent="0.25">
      <c r="A38" s="361"/>
      <c r="B38" s="377"/>
      <c r="C38" s="418"/>
      <c r="D38" s="563"/>
      <c r="E38" s="91"/>
      <c r="F38" s="521"/>
      <c r="G38" s="569" t="s">
        <v>11</v>
      </c>
      <c r="H38" s="89"/>
      <c r="I38" s="525"/>
      <c r="J38" s="90"/>
      <c r="K38" s="536"/>
      <c r="L38" s="499"/>
      <c r="M38" s="566"/>
      <c r="P38" s="223"/>
      <c r="Q38" s="217"/>
      <c r="R38" s="223"/>
    </row>
    <row r="39" spans="1:18" x14ac:dyDescent="0.25">
      <c r="A39" s="362"/>
      <c r="B39" s="24"/>
      <c r="C39" s="235"/>
      <c r="D39" s="563"/>
      <c r="E39" s="91"/>
      <c r="F39" s="521"/>
      <c r="G39" s="569" t="s">
        <v>12</v>
      </c>
      <c r="H39" s="89"/>
      <c r="I39" s="525"/>
      <c r="J39" s="90"/>
      <c r="K39" s="527" t="s">
        <v>92</v>
      </c>
      <c r="L39" s="574"/>
      <c r="M39" s="562"/>
      <c r="P39" s="556"/>
      <c r="Q39" s="556"/>
      <c r="R39" s="223"/>
    </row>
    <row r="40" spans="1:18" x14ac:dyDescent="0.25">
      <c r="A40" s="362"/>
      <c r="B40" s="24"/>
      <c r="C40" s="372"/>
      <c r="D40" s="563"/>
      <c r="E40" s="91"/>
      <c r="F40" s="521"/>
      <c r="G40" s="569" t="s">
        <v>13</v>
      </c>
      <c r="H40" s="89"/>
      <c r="I40" s="525"/>
      <c r="J40" s="90"/>
      <c r="K40" s="572"/>
      <c r="L40" s="521"/>
      <c r="M40" s="564"/>
      <c r="P40" s="223"/>
      <c r="Q40" s="217"/>
      <c r="R40" s="223"/>
    </row>
    <row r="41" spans="1:18" x14ac:dyDescent="0.25">
      <c r="A41" s="363"/>
      <c r="B41" s="360"/>
      <c r="C41" s="373"/>
      <c r="D41" s="565"/>
      <c r="E41" s="237"/>
      <c r="F41" s="499"/>
      <c r="G41" s="570" t="s">
        <v>14</v>
      </c>
      <c r="H41" s="330"/>
      <c r="I41" s="529"/>
      <c r="J41" s="239"/>
      <c r="K41" s="536" t="str">
        <f>M4</f>
        <v>Kovács Zoltán</v>
      </c>
      <c r="L41" s="499"/>
      <c r="M41" s="566"/>
      <c r="P41" s="223"/>
      <c r="Q41" s="217"/>
      <c r="R41" s="557"/>
    </row>
  </sheetData>
  <mergeCells count="37">
    <mergeCell ref="J22:K22"/>
    <mergeCell ref="E34:F34"/>
    <mergeCell ref="E35:F35"/>
    <mergeCell ref="B22:C22"/>
    <mergeCell ref="D22:E22"/>
    <mergeCell ref="F22:G22"/>
    <mergeCell ref="H22:I22"/>
    <mergeCell ref="B21:C21"/>
    <mergeCell ref="D21:E21"/>
    <mergeCell ref="F21:G21"/>
    <mergeCell ref="H21:I21"/>
    <mergeCell ref="J21:K21"/>
    <mergeCell ref="B20:C20"/>
    <mergeCell ref="D20:E20"/>
    <mergeCell ref="F20:G20"/>
    <mergeCell ref="H20:I20"/>
    <mergeCell ref="J20:K20"/>
    <mergeCell ref="J18:K18"/>
    <mergeCell ref="B19:C19"/>
    <mergeCell ref="D19:E19"/>
    <mergeCell ref="F19:G19"/>
    <mergeCell ref="H19:I19"/>
    <mergeCell ref="J19:K19"/>
    <mergeCell ref="E11:F11"/>
    <mergeCell ref="G11:H11"/>
    <mergeCell ref="E13:F13"/>
    <mergeCell ref="G13:H13"/>
    <mergeCell ref="B18:C18"/>
    <mergeCell ref="D18:E18"/>
    <mergeCell ref="F18:G18"/>
    <mergeCell ref="H18:I18"/>
    <mergeCell ref="A1:F1"/>
    <mergeCell ref="A4:C4"/>
    <mergeCell ref="E7:F7"/>
    <mergeCell ref="G7:H7"/>
    <mergeCell ref="E9:F9"/>
    <mergeCell ref="G9:H9"/>
  </mergeCells>
  <conditionalFormatting sqref="E7 E9 E11 E13">
    <cfRule type="cellIs" dxfId="116" priority="2" stopIfTrue="1" operator="equal">
      <formula>"Bye"</formula>
    </cfRule>
  </conditionalFormatting>
  <conditionalFormatting sqref="R41">
    <cfRule type="expression" dxfId="115"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388C6-E3F7-4410-8DCA-73810C8E3B2D}">
  <sheetPr codeName="Munka47">
    <tabColor indexed="11"/>
  </sheetPr>
  <dimension ref="A1:AK41"/>
  <sheetViews>
    <sheetView workbookViewId="0">
      <selection activeCell="O12" sqref="O12:O13"/>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 min="25" max="37" width="0" hidden="1" customWidth="1"/>
  </cols>
  <sheetData>
    <row r="1" spans="1:37" ht="24.6" x14ac:dyDescent="0.25">
      <c r="A1" s="769" t="str">
        <f>Altalanos!$A$6</f>
        <v>Diákolimpiai Döntő</v>
      </c>
      <c r="B1" s="769"/>
      <c r="C1" s="769"/>
      <c r="D1" s="769"/>
      <c r="E1" s="769"/>
      <c r="F1" s="769"/>
      <c r="G1" s="470"/>
      <c r="H1" s="473" t="s">
        <v>123</v>
      </c>
      <c r="I1" s="471"/>
      <c r="J1" s="472"/>
      <c r="L1" s="474"/>
      <c r="M1" s="475"/>
      <c r="N1" s="136"/>
      <c r="O1" s="136" t="s">
        <v>71</v>
      </c>
      <c r="P1" s="136"/>
      <c r="Q1" s="135"/>
      <c r="R1" s="136"/>
      <c r="AB1" s="605" t="e">
        <f>IF(Y5=1,CONCATENATE(VLOOKUP(Y3,AA16:AH27,2)),CONCATENATE(VLOOKUP(Y3,AA2:AK13,2)))</f>
        <v>#N/A</v>
      </c>
      <c r="AC1" s="605" t="e">
        <f>IF(Y5=1,CONCATENATE(VLOOKUP(Y3,AA16:AK27,3)),CONCATENATE(VLOOKUP(Y3,AA2:AK13,3)))</f>
        <v>#N/A</v>
      </c>
      <c r="AD1" s="605" t="e">
        <f>IF(Y5=1,CONCATENATE(VLOOKUP(Y3,AA16:AK27,4)),CONCATENATE(VLOOKUP(Y3,AA2:AK13,4)))</f>
        <v>#N/A</v>
      </c>
      <c r="AE1" s="605" t="e">
        <f>IF(Y5=1,CONCATENATE(VLOOKUP(Y3,AA16:AK27,5)),CONCATENATE(VLOOKUP(Y3,AA2:AK13,5)))</f>
        <v>#N/A</v>
      </c>
      <c r="AF1" s="605" t="e">
        <f>IF(Y5=1,CONCATENATE(VLOOKUP(Y3,AA16:AK27,6)),CONCATENATE(VLOOKUP(Y3,AA2:AK13,6)))</f>
        <v>#N/A</v>
      </c>
      <c r="AG1" s="605" t="e">
        <f>IF(Y5=1,CONCATENATE(VLOOKUP(Y3,AA16:AK27,7)),CONCATENATE(VLOOKUP(Y3,AA2:AK13,7)))</f>
        <v>#N/A</v>
      </c>
      <c r="AH1" s="605" t="e">
        <f>IF(Y5=1,CONCATENATE(VLOOKUP(Y3,AA16:AK27,8)),CONCATENATE(VLOOKUP(Y3,AA2:AK13,8)))</f>
        <v>#N/A</v>
      </c>
      <c r="AI1" s="605" t="e">
        <f>IF(Y5=1,CONCATENATE(VLOOKUP(Y3,AA16:AK27,9)),CONCATENATE(VLOOKUP(Y3,AA2:AK13,9)))</f>
        <v>#N/A</v>
      </c>
      <c r="AJ1" s="605" t="e">
        <f>IF(Y5=1,CONCATENATE(VLOOKUP(Y3,AA16:AK27,10)),CONCATENATE(VLOOKUP(Y3,AA2:AK13,10)))</f>
        <v>#N/A</v>
      </c>
      <c r="AK1" s="605" t="e">
        <f>IF(Y5=1,CONCATENATE(VLOOKUP(Y3,AA16:AK27,11)),CONCATENATE(VLOOKUP(Y3,AA2:AK13,11)))</f>
        <v>#N/A</v>
      </c>
    </row>
    <row r="2" spans="1:37" x14ac:dyDescent="0.25">
      <c r="A2" s="476" t="s">
        <v>122</v>
      </c>
      <c r="B2" s="477"/>
      <c r="C2" s="477"/>
      <c r="D2" s="477"/>
      <c r="E2" s="431">
        <f>Altalanos!$E$8</f>
        <v>0</v>
      </c>
      <c r="F2" s="477"/>
      <c r="G2" s="478"/>
      <c r="H2" s="479"/>
      <c r="I2" s="479"/>
      <c r="J2" s="480"/>
      <c r="K2" s="474"/>
      <c r="L2" s="474"/>
      <c r="M2" s="474"/>
      <c r="N2" s="138"/>
      <c r="O2" s="108"/>
      <c r="P2" s="138"/>
      <c r="Q2" s="108"/>
      <c r="R2" s="138"/>
      <c r="Y2" s="600"/>
      <c r="Z2" s="599"/>
      <c r="AA2" s="599" t="s">
        <v>164</v>
      </c>
      <c r="AB2" s="590">
        <v>150</v>
      </c>
      <c r="AC2" s="590">
        <v>120</v>
      </c>
      <c r="AD2" s="590">
        <v>100</v>
      </c>
      <c r="AE2" s="590">
        <v>80</v>
      </c>
      <c r="AF2" s="590">
        <v>70</v>
      </c>
      <c r="AG2" s="590">
        <v>60</v>
      </c>
      <c r="AH2" s="590">
        <v>55</v>
      </c>
      <c r="AI2" s="590">
        <v>50</v>
      </c>
      <c r="AJ2" s="590">
        <v>45</v>
      </c>
      <c r="AK2" s="590">
        <v>40</v>
      </c>
    </row>
    <row r="3" spans="1:37" x14ac:dyDescent="0.25">
      <c r="A3" s="54" t="s">
        <v>82</v>
      </c>
      <c r="B3" s="54"/>
      <c r="C3" s="54"/>
      <c r="D3" s="54"/>
      <c r="E3" s="54" t="s">
        <v>79</v>
      </c>
      <c r="F3" s="54"/>
      <c r="G3" s="54"/>
      <c r="H3" s="54" t="s">
        <v>87</v>
      </c>
      <c r="I3" s="54"/>
      <c r="J3" s="140"/>
      <c r="K3" s="54"/>
      <c r="L3" s="55" t="s">
        <v>88</v>
      </c>
      <c r="M3" s="54"/>
      <c r="N3" s="548"/>
      <c r="O3" s="547"/>
      <c r="P3" s="548"/>
      <c r="Q3" s="547"/>
      <c r="R3" s="549"/>
      <c r="Y3" s="599">
        <f>IF(H4="OB","A",IF(H4="IX","W",H4))</f>
        <v>0</v>
      </c>
      <c r="Z3" s="599"/>
      <c r="AA3" s="599" t="s">
        <v>194</v>
      </c>
      <c r="AB3" s="590">
        <v>120</v>
      </c>
      <c r="AC3" s="590">
        <v>90</v>
      </c>
      <c r="AD3" s="590">
        <v>65</v>
      </c>
      <c r="AE3" s="590">
        <v>55</v>
      </c>
      <c r="AF3" s="590">
        <v>50</v>
      </c>
      <c r="AG3" s="590">
        <v>45</v>
      </c>
      <c r="AH3" s="590">
        <v>40</v>
      </c>
      <c r="AI3" s="590">
        <v>35</v>
      </c>
      <c r="AJ3" s="590">
        <v>25</v>
      </c>
      <c r="AK3" s="590">
        <v>20</v>
      </c>
    </row>
    <row r="4" spans="1:37" ht="13.8" thickBot="1" x14ac:dyDescent="0.3">
      <c r="A4" s="770" t="str">
        <f>Altalanos!$A$10</f>
        <v xml:space="preserve">2026. május 7. </v>
      </c>
      <c r="B4" s="770"/>
      <c r="C4" s="770"/>
      <c r="D4" s="481"/>
      <c r="E4" s="482" t="str">
        <f>Altalanos!$C$10</f>
        <v>Gyula</v>
      </c>
      <c r="F4" s="482"/>
      <c r="G4" s="482"/>
      <c r="H4" s="485"/>
      <c r="I4" s="482"/>
      <c r="J4" s="484"/>
      <c r="K4" s="485"/>
      <c r="L4" s="487" t="str">
        <f>Altalanos!$E$10</f>
        <v>Kovács Zoltán</v>
      </c>
      <c r="M4" s="485"/>
      <c r="N4" s="550"/>
      <c r="O4" s="551"/>
      <c r="P4" s="589" t="s">
        <v>178</v>
      </c>
      <c r="Q4" s="590" t="s">
        <v>187</v>
      </c>
      <c r="R4" s="590" t="s">
        <v>183</v>
      </c>
      <c r="S4" s="44"/>
      <c r="Y4" s="599"/>
      <c r="Z4" s="599"/>
      <c r="AA4" s="599" t="s">
        <v>195</v>
      </c>
      <c r="AB4" s="590">
        <v>90</v>
      </c>
      <c r="AC4" s="590">
        <v>60</v>
      </c>
      <c r="AD4" s="590">
        <v>45</v>
      </c>
      <c r="AE4" s="590">
        <v>34</v>
      </c>
      <c r="AF4" s="590">
        <v>27</v>
      </c>
      <c r="AG4" s="590">
        <v>22</v>
      </c>
      <c r="AH4" s="590">
        <v>18</v>
      </c>
      <c r="AI4" s="590">
        <v>15</v>
      </c>
      <c r="AJ4" s="590">
        <v>12</v>
      </c>
      <c r="AK4" s="590">
        <v>9</v>
      </c>
    </row>
    <row r="5" spans="1:37" x14ac:dyDescent="0.25">
      <c r="A5" s="37"/>
      <c r="B5" s="37" t="s">
        <v>118</v>
      </c>
      <c r="C5" s="543" t="s">
        <v>162</v>
      </c>
      <c r="D5" s="37" t="s">
        <v>105</v>
      </c>
      <c r="E5" s="37" t="s">
        <v>167</v>
      </c>
      <c r="F5" s="37"/>
      <c r="G5" s="37" t="s">
        <v>86</v>
      </c>
      <c r="H5" s="37"/>
      <c r="I5" s="37" t="s">
        <v>90</v>
      </c>
      <c r="J5" s="37"/>
      <c r="K5" s="576" t="s">
        <v>168</v>
      </c>
      <c r="L5" s="576" t="s">
        <v>169</v>
      </c>
      <c r="M5" s="576" t="s">
        <v>170</v>
      </c>
      <c r="P5" s="591" t="s">
        <v>185</v>
      </c>
      <c r="Q5" s="592" t="s">
        <v>181</v>
      </c>
      <c r="R5" s="592" t="s">
        <v>188</v>
      </c>
      <c r="S5" s="44"/>
      <c r="Y5" s="599">
        <f>IF(OR(Altalanos!$A$8="F1",Altalanos!$A$8="F2",Altalanos!$A$8="N1",Altalanos!$A$8="N2"),1,2)</f>
        <v>2</v>
      </c>
      <c r="Z5" s="599"/>
      <c r="AA5" s="599" t="s">
        <v>196</v>
      </c>
      <c r="AB5" s="590">
        <v>60</v>
      </c>
      <c r="AC5" s="590">
        <v>40</v>
      </c>
      <c r="AD5" s="590">
        <v>30</v>
      </c>
      <c r="AE5" s="590">
        <v>20</v>
      </c>
      <c r="AF5" s="590">
        <v>18</v>
      </c>
      <c r="AG5" s="590">
        <v>15</v>
      </c>
      <c r="AH5" s="590">
        <v>12</v>
      </c>
      <c r="AI5" s="590">
        <v>10</v>
      </c>
      <c r="AJ5" s="590">
        <v>8</v>
      </c>
      <c r="AK5" s="590">
        <v>6</v>
      </c>
    </row>
    <row r="6" spans="1:37" x14ac:dyDescent="0.25">
      <c r="A6" s="521"/>
      <c r="B6" s="521"/>
      <c r="C6" s="575"/>
      <c r="D6" s="521"/>
      <c r="E6" s="521"/>
      <c r="F6" s="521"/>
      <c r="G6" s="521"/>
      <c r="H6" s="521"/>
      <c r="I6" s="521"/>
      <c r="J6" s="521"/>
      <c r="K6" s="521"/>
      <c r="L6" s="521"/>
      <c r="M6" s="521"/>
      <c r="P6" s="593" t="s">
        <v>186</v>
      </c>
      <c r="Q6" s="594" t="s">
        <v>189</v>
      </c>
      <c r="R6" s="594" t="s">
        <v>184</v>
      </c>
      <c r="S6" s="44"/>
      <c r="Y6" s="599"/>
      <c r="Z6" s="599"/>
      <c r="AA6" s="599" t="s">
        <v>197</v>
      </c>
      <c r="AB6" s="590">
        <v>40</v>
      </c>
      <c r="AC6" s="590">
        <v>25</v>
      </c>
      <c r="AD6" s="590">
        <v>18</v>
      </c>
      <c r="AE6" s="590">
        <v>13</v>
      </c>
      <c r="AF6" s="590">
        <v>10</v>
      </c>
      <c r="AG6" s="590">
        <v>8</v>
      </c>
      <c r="AH6" s="590">
        <v>6</v>
      </c>
      <c r="AI6" s="590">
        <v>5</v>
      </c>
      <c r="AJ6" s="590">
        <v>4</v>
      </c>
      <c r="AK6" s="590">
        <v>3</v>
      </c>
    </row>
    <row r="7" spans="1:37" x14ac:dyDescent="0.25">
      <c r="A7" s="552" t="s">
        <v>164</v>
      </c>
      <c r="B7" s="577"/>
      <c r="C7" s="579" t="str">
        <f>IF($B7="","",VLOOKUP($B7,'1MD ELO (5)'!$A$7:$O$22,5))</f>
        <v/>
      </c>
      <c r="D7" s="579" t="str">
        <f>IF($B7="","",VLOOKUP($B7,'1MD ELO (5)'!$A$7:$O$22,15))</f>
        <v/>
      </c>
      <c r="E7" s="775" t="str">
        <f>UPPER(IF($B7="","",VLOOKUP($B7,'1MD ELO (5)'!$A$7:$O$22,2)))</f>
        <v/>
      </c>
      <c r="F7" s="775"/>
      <c r="G7" s="775" t="str">
        <f>IF($B7="","",VLOOKUP($B7,'1MD ELO (5)'!$A$7:$O$22,3))</f>
        <v/>
      </c>
      <c r="H7" s="775"/>
      <c r="I7" s="580" t="str">
        <f>IF($B7="","",VLOOKUP($B7,'1MD ELO (5)'!$A$7:$O$22,4))</f>
        <v/>
      </c>
      <c r="J7" s="521"/>
      <c r="K7" s="606"/>
      <c r="L7" s="601" t="str">
        <f>IF(K7="","",CONCATENATE(VLOOKUP($Y$3,$AB$1:$AK$1,K7)," pont"))</f>
        <v/>
      </c>
      <c r="M7" s="607"/>
      <c r="P7" s="589" t="s">
        <v>192</v>
      </c>
      <c r="Q7" s="590" t="s">
        <v>180</v>
      </c>
      <c r="R7" s="590" t="s">
        <v>190</v>
      </c>
      <c r="Y7" s="599"/>
      <c r="Z7" s="599"/>
      <c r="AA7" s="599" t="s">
        <v>198</v>
      </c>
      <c r="AB7" s="590">
        <v>25</v>
      </c>
      <c r="AC7" s="590">
        <v>15</v>
      </c>
      <c r="AD7" s="590">
        <v>13</v>
      </c>
      <c r="AE7" s="590">
        <v>8</v>
      </c>
      <c r="AF7" s="590">
        <v>6</v>
      </c>
      <c r="AG7" s="590">
        <v>4</v>
      </c>
      <c r="AH7" s="590">
        <v>3</v>
      </c>
      <c r="AI7" s="590">
        <v>2</v>
      </c>
      <c r="AJ7" s="590">
        <v>1</v>
      </c>
      <c r="AK7" s="590">
        <v>0</v>
      </c>
    </row>
    <row r="8" spans="1:37" x14ac:dyDescent="0.25">
      <c r="A8" s="552"/>
      <c r="B8" s="578"/>
      <c r="C8" s="581"/>
      <c r="D8" s="581"/>
      <c r="E8" s="581"/>
      <c r="F8" s="581"/>
      <c r="G8" s="581"/>
      <c r="H8" s="581"/>
      <c r="I8" s="581"/>
      <c r="J8" s="521"/>
      <c r="K8" s="552"/>
      <c r="L8" s="552"/>
      <c r="M8" s="608"/>
      <c r="P8" s="591" t="s">
        <v>193</v>
      </c>
      <c r="Q8" s="592" t="s">
        <v>182</v>
      </c>
      <c r="R8" s="592" t="s">
        <v>191</v>
      </c>
      <c r="Y8" s="599"/>
      <c r="Z8" s="599"/>
      <c r="AA8" s="599" t="s">
        <v>199</v>
      </c>
      <c r="AB8" s="590">
        <v>15</v>
      </c>
      <c r="AC8" s="590">
        <v>10</v>
      </c>
      <c r="AD8" s="590">
        <v>7</v>
      </c>
      <c r="AE8" s="590">
        <v>5</v>
      </c>
      <c r="AF8" s="590">
        <v>4</v>
      </c>
      <c r="AG8" s="590">
        <v>3</v>
      </c>
      <c r="AH8" s="590">
        <v>2</v>
      </c>
      <c r="AI8" s="590">
        <v>1</v>
      </c>
      <c r="AJ8" s="590">
        <v>0</v>
      </c>
      <c r="AK8" s="590">
        <v>0</v>
      </c>
    </row>
    <row r="9" spans="1:37" x14ac:dyDescent="0.25">
      <c r="A9" s="552" t="s">
        <v>165</v>
      </c>
      <c r="B9" s="577"/>
      <c r="C9" s="579" t="str">
        <f>IF($B9="","",VLOOKUP($B9,'1MD ELO (5)'!$A$7:$O$22,5))</f>
        <v/>
      </c>
      <c r="D9" s="579" t="str">
        <f>IF($B9="","",VLOOKUP($B9,'1MD ELO (5)'!$A$7:$O$22,15))</f>
        <v/>
      </c>
      <c r="E9" s="775" t="str">
        <f>UPPER(IF($B9="","",VLOOKUP($B9,'1MD ELO (5)'!$A$7:$O$22,2)))</f>
        <v/>
      </c>
      <c r="F9" s="775"/>
      <c r="G9" s="775" t="str">
        <f>IF($B9="","",VLOOKUP($B9,'1MD ELO (5)'!$A$7:$O$22,3))</f>
        <v/>
      </c>
      <c r="H9" s="775"/>
      <c r="I9" s="580" t="str">
        <f>IF($B9="","",VLOOKUP($B9,'1MD ELO (5)'!$A$7:$O$22,4))</f>
        <v/>
      </c>
      <c r="J9" s="521"/>
      <c r="K9" s="606"/>
      <c r="L9" s="601" t="str">
        <f>IF(K9="","",CONCATENATE(VLOOKUP($Y$3,$AB$1:$AK$1,K9)," pont"))</f>
        <v/>
      </c>
      <c r="M9" s="607"/>
      <c r="Y9" s="599"/>
      <c r="Z9" s="599"/>
      <c r="AA9" s="599" t="s">
        <v>200</v>
      </c>
      <c r="AB9" s="590">
        <v>10</v>
      </c>
      <c r="AC9" s="590">
        <v>6</v>
      </c>
      <c r="AD9" s="590">
        <v>4</v>
      </c>
      <c r="AE9" s="590">
        <v>2</v>
      </c>
      <c r="AF9" s="590">
        <v>1</v>
      </c>
      <c r="AG9" s="590">
        <v>0</v>
      </c>
      <c r="AH9" s="590">
        <v>0</v>
      </c>
      <c r="AI9" s="590">
        <v>0</v>
      </c>
      <c r="AJ9" s="590">
        <v>0</v>
      </c>
      <c r="AK9" s="590">
        <v>0</v>
      </c>
    </row>
    <row r="10" spans="1:37" x14ac:dyDescent="0.25">
      <c r="A10" s="552"/>
      <c r="B10" s="578"/>
      <c r="C10" s="581"/>
      <c r="D10" s="581"/>
      <c r="E10" s="581"/>
      <c r="F10" s="581"/>
      <c r="G10" s="581"/>
      <c r="H10" s="581"/>
      <c r="I10" s="581"/>
      <c r="J10" s="521"/>
      <c r="K10" s="552"/>
      <c r="L10" s="552"/>
      <c r="M10" s="608"/>
      <c r="Y10" s="599"/>
      <c r="Z10" s="599"/>
      <c r="AA10" s="599" t="s">
        <v>201</v>
      </c>
      <c r="AB10" s="590">
        <v>6</v>
      </c>
      <c r="AC10" s="590">
        <v>3</v>
      </c>
      <c r="AD10" s="590">
        <v>2</v>
      </c>
      <c r="AE10" s="590">
        <v>1</v>
      </c>
      <c r="AF10" s="590">
        <v>0</v>
      </c>
      <c r="AG10" s="590">
        <v>0</v>
      </c>
      <c r="AH10" s="590">
        <v>0</v>
      </c>
      <c r="AI10" s="590">
        <v>0</v>
      </c>
      <c r="AJ10" s="590">
        <v>0</v>
      </c>
      <c r="AK10" s="590">
        <v>0</v>
      </c>
    </row>
    <row r="11" spans="1:37" x14ac:dyDescent="0.25">
      <c r="A11" s="552" t="s">
        <v>166</v>
      </c>
      <c r="B11" s="577"/>
      <c r="C11" s="579" t="str">
        <f>IF($B11="","",VLOOKUP($B11,'1MD ELO (5)'!$A$7:$O$22,5))</f>
        <v/>
      </c>
      <c r="D11" s="579" t="str">
        <f>IF($B11="","",VLOOKUP($B11,'1MD ELO (5)'!$A$7:$O$22,15))</f>
        <v/>
      </c>
      <c r="E11" s="775" t="str">
        <f>UPPER(IF($B11="","",VLOOKUP($B11,'1MD ELO (5)'!$A$7:$O$22,2)))</f>
        <v/>
      </c>
      <c r="F11" s="775"/>
      <c r="G11" s="775" t="str">
        <f>IF($B11="","",VLOOKUP($B11,'1MD ELO (5)'!$A$7:$O$22,3))</f>
        <v/>
      </c>
      <c r="H11" s="775"/>
      <c r="I11" s="580" t="str">
        <f>IF($B11="","",VLOOKUP($B11,'1MD ELO (5)'!$A$7:$O$22,4))</f>
        <v/>
      </c>
      <c r="J11" s="521"/>
      <c r="K11" s="606"/>
      <c r="L11" s="601" t="str">
        <f>IF(K11="","",CONCATENATE(VLOOKUP($Y$3,$AB$1:$AK$1,K11)," pont"))</f>
        <v/>
      </c>
      <c r="M11" s="607"/>
      <c r="Y11" s="599"/>
      <c r="Z11" s="599"/>
      <c r="AA11" s="599" t="s">
        <v>206</v>
      </c>
      <c r="AB11" s="590">
        <v>3</v>
      </c>
      <c r="AC11" s="590">
        <v>2</v>
      </c>
      <c r="AD11" s="590">
        <v>1</v>
      </c>
      <c r="AE11" s="590">
        <v>0</v>
      </c>
      <c r="AF11" s="590">
        <v>0</v>
      </c>
      <c r="AG11" s="590">
        <v>0</v>
      </c>
      <c r="AH11" s="590">
        <v>0</v>
      </c>
      <c r="AI11" s="590">
        <v>0</v>
      </c>
      <c r="AJ11" s="590">
        <v>0</v>
      </c>
      <c r="AK11" s="590">
        <v>0</v>
      </c>
    </row>
    <row r="12" spans="1:37" x14ac:dyDescent="0.25">
      <c r="A12" s="552"/>
      <c r="B12" s="578"/>
      <c r="C12" s="581"/>
      <c r="D12" s="581"/>
      <c r="E12" s="581"/>
      <c r="F12" s="581"/>
      <c r="G12" s="581"/>
      <c r="H12" s="581"/>
      <c r="I12" s="581"/>
      <c r="J12" s="521"/>
      <c r="K12" s="575"/>
      <c r="L12" s="575"/>
      <c r="M12" s="608"/>
      <c r="Y12" s="599"/>
      <c r="Z12" s="599"/>
      <c r="AA12" s="599" t="s">
        <v>202</v>
      </c>
      <c r="AB12" s="604">
        <v>0</v>
      </c>
      <c r="AC12" s="604">
        <v>0</v>
      </c>
      <c r="AD12" s="604">
        <v>0</v>
      </c>
      <c r="AE12" s="604">
        <v>0</v>
      </c>
      <c r="AF12" s="604">
        <v>0</v>
      </c>
      <c r="AG12" s="604">
        <v>0</v>
      </c>
      <c r="AH12" s="604">
        <v>0</v>
      </c>
      <c r="AI12" s="604">
        <v>0</v>
      </c>
      <c r="AJ12" s="604">
        <v>0</v>
      </c>
      <c r="AK12" s="604">
        <v>0</v>
      </c>
    </row>
    <row r="13" spans="1:37" x14ac:dyDescent="0.25">
      <c r="A13" s="552" t="s">
        <v>171</v>
      </c>
      <c r="B13" s="577"/>
      <c r="C13" s="579" t="str">
        <f>IF($B13="","",VLOOKUP($B13,'1MD ELO (5)'!$A$7:$O$22,5))</f>
        <v/>
      </c>
      <c r="D13" s="579" t="str">
        <f>IF($B13="","",VLOOKUP($B13,'1MD ELO (5)'!$A$7:$O$22,15))</f>
        <v/>
      </c>
      <c r="E13" s="775" t="str">
        <f>UPPER(IF($B13="","",VLOOKUP($B13,'1MD ELO (5)'!$A$7:$O$22,2)))</f>
        <v/>
      </c>
      <c r="F13" s="775"/>
      <c r="G13" s="775" t="str">
        <f>IF($B13="","",VLOOKUP($B13,'1MD ELO (5)'!$A$7:$O$22,3))</f>
        <v/>
      </c>
      <c r="H13" s="775"/>
      <c r="I13" s="580" t="str">
        <f>IF($B13="","",VLOOKUP($B13,'1MD ELO (5)'!$A$7:$O$22,4))</f>
        <v/>
      </c>
      <c r="J13" s="521"/>
      <c r="K13" s="606"/>
      <c r="L13" s="601" t="str">
        <f>IF(K13="","",CONCATENATE(VLOOKUP($Y$3,$AB$1:$AK$1,K13)," pont"))</f>
        <v/>
      </c>
      <c r="M13" s="607"/>
      <c r="Y13" s="599"/>
      <c r="Z13" s="599"/>
      <c r="AA13" s="599" t="s">
        <v>203</v>
      </c>
      <c r="AB13" s="604">
        <v>0</v>
      </c>
      <c r="AC13" s="604">
        <v>0</v>
      </c>
      <c r="AD13" s="604">
        <v>0</v>
      </c>
      <c r="AE13" s="604">
        <v>0</v>
      </c>
      <c r="AF13" s="604">
        <v>0</v>
      </c>
      <c r="AG13" s="604">
        <v>0</v>
      </c>
      <c r="AH13" s="604">
        <v>0</v>
      </c>
      <c r="AI13" s="604">
        <v>0</v>
      </c>
      <c r="AJ13" s="604">
        <v>0</v>
      </c>
      <c r="AK13" s="604">
        <v>0</v>
      </c>
    </row>
    <row r="14" spans="1:37" x14ac:dyDescent="0.25">
      <c r="A14" s="552"/>
      <c r="B14" s="578"/>
      <c r="C14" s="581"/>
      <c r="D14" s="581"/>
      <c r="E14" s="581"/>
      <c r="F14" s="581"/>
      <c r="G14" s="581"/>
      <c r="H14" s="581"/>
      <c r="I14" s="581"/>
      <c r="J14" s="521"/>
      <c r="K14" s="552"/>
      <c r="L14" s="552"/>
      <c r="M14" s="608"/>
      <c r="Y14" s="599"/>
      <c r="Z14" s="599"/>
      <c r="AA14" s="599"/>
      <c r="AB14" s="599"/>
      <c r="AC14" s="599"/>
      <c r="AD14" s="599"/>
      <c r="AE14" s="599"/>
      <c r="AF14" s="599"/>
      <c r="AG14" s="599"/>
      <c r="AH14" s="599"/>
      <c r="AI14" s="599"/>
      <c r="AJ14" s="599"/>
      <c r="AK14" s="599"/>
    </row>
    <row r="15" spans="1:37" x14ac:dyDescent="0.25">
      <c r="A15" s="552" t="s">
        <v>172</v>
      </c>
      <c r="B15" s="577"/>
      <c r="C15" s="579" t="str">
        <f>IF($B15="","",VLOOKUP($B15,'1MD ELO (5)'!$A$7:$O$22,5))</f>
        <v/>
      </c>
      <c r="D15" s="579" t="str">
        <f>IF($B15="","",VLOOKUP($B15,'1MD ELO (5)'!$A$7:$O$22,15))</f>
        <v/>
      </c>
      <c r="E15" s="775" t="str">
        <f>UPPER(IF($B15="","",VLOOKUP($B15,'1MD ELO (5)'!$A$7:$O$22,2)))</f>
        <v/>
      </c>
      <c r="F15" s="775"/>
      <c r="G15" s="775" t="str">
        <f>IF($B15="","",VLOOKUP($B15,'1MD ELO (5)'!$A$7:$O$22,3))</f>
        <v/>
      </c>
      <c r="H15" s="775"/>
      <c r="I15" s="580" t="str">
        <f>IF($B15="","",VLOOKUP($B15,'1MD ELO (5)'!$A$7:$O$22,4))</f>
        <v/>
      </c>
      <c r="J15" s="521"/>
      <c r="K15" s="606"/>
      <c r="L15" s="601" t="str">
        <f>IF(K15="","",CONCATENATE(VLOOKUP($Y$3,$AB$1:$AK$1,K15)," pont"))</f>
        <v/>
      </c>
      <c r="M15" s="607"/>
      <c r="Y15" s="599"/>
      <c r="Z15" s="599"/>
      <c r="AA15" s="599"/>
      <c r="AB15" s="599"/>
      <c r="AC15" s="599"/>
      <c r="AD15" s="599"/>
      <c r="AE15" s="599"/>
      <c r="AF15" s="599"/>
      <c r="AG15" s="599"/>
      <c r="AH15" s="599"/>
      <c r="AI15" s="599"/>
      <c r="AJ15" s="599"/>
      <c r="AK15" s="599"/>
    </row>
    <row r="16" spans="1:37" x14ac:dyDescent="0.25">
      <c r="A16" s="521"/>
      <c r="B16" s="521"/>
      <c r="C16" s="521"/>
      <c r="D16" s="521"/>
      <c r="E16" s="521"/>
      <c r="F16" s="521"/>
      <c r="G16" s="521"/>
      <c r="H16" s="521"/>
      <c r="I16" s="521"/>
      <c r="J16" s="521"/>
      <c r="K16" s="521"/>
      <c r="L16" s="521"/>
      <c r="M16" s="521"/>
      <c r="Y16" s="599"/>
      <c r="Z16" s="599"/>
      <c r="AA16" s="599" t="s">
        <v>164</v>
      </c>
      <c r="AB16" s="599">
        <v>300</v>
      </c>
      <c r="AC16" s="599">
        <v>250</v>
      </c>
      <c r="AD16" s="599">
        <v>220</v>
      </c>
      <c r="AE16" s="599">
        <v>180</v>
      </c>
      <c r="AF16" s="599">
        <v>160</v>
      </c>
      <c r="AG16" s="599">
        <v>150</v>
      </c>
      <c r="AH16" s="599">
        <v>140</v>
      </c>
      <c r="AI16" s="599">
        <v>130</v>
      </c>
      <c r="AJ16" s="599">
        <v>120</v>
      </c>
      <c r="AK16" s="599">
        <v>110</v>
      </c>
    </row>
    <row r="17" spans="1:37" x14ac:dyDescent="0.25">
      <c r="A17" s="521"/>
      <c r="B17" s="521"/>
      <c r="C17" s="521"/>
      <c r="D17" s="521"/>
      <c r="E17" s="521"/>
      <c r="F17" s="521"/>
      <c r="G17" s="521"/>
      <c r="H17" s="521"/>
      <c r="I17" s="521"/>
      <c r="J17" s="521"/>
      <c r="K17" s="521"/>
      <c r="L17" s="521"/>
      <c r="M17" s="521"/>
      <c r="Y17" s="599"/>
      <c r="Z17" s="599"/>
      <c r="AA17" s="599" t="s">
        <v>194</v>
      </c>
      <c r="AB17" s="599">
        <v>250</v>
      </c>
      <c r="AC17" s="599">
        <v>200</v>
      </c>
      <c r="AD17" s="599">
        <v>160</v>
      </c>
      <c r="AE17" s="599">
        <v>140</v>
      </c>
      <c r="AF17" s="599">
        <v>120</v>
      </c>
      <c r="AG17" s="599">
        <v>110</v>
      </c>
      <c r="AH17" s="599">
        <v>100</v>
      </c>
      <c r="AI17" s="599">
        <v>90</v>
      </c>
      <c r="AJ17" s="599">
        <v>80</v>
      </c>
      <c r="AK17" s="599">
        <v>70</v>
      </c>
    </row>
    <row r="18" spans="1:37" ht="18.75" customHeight="1" x14ac:dyDescent="0.25">
      <c r="A18" s="521"/>
      <c r="B18" s="768"/>
      <c r="C18" s="768"/>
      <c r="D18" s="766" t="str">
        <f>E7</f>
        <v/>
      </c>
      <c r="E18" s="766"/>
      <c r="F18" s="766" t="str">
        <f>E9</f>
        <v/>
      </c>
      <c r="G18" s="766"/>
      <c r="H18" s="766" t="str">
        <f>E11</f>
        <v/>
      </c>
      <c r="I18" s="766"/>
      <c r="J18" s="766" t="str">
        <f>E13</f>
        <v/>
      </c>
      <c r="K18" s="766"/>
      <c r="L18" s="766" t="str">
        <f>E15</f>
        <v/>
      </c>
      <c r="M18" s="766"/>
      <c r="Y18" s="599"/>
      <c r="Z18" s="599"/>
      <c r="AA18" s="599" t="s">
        <v>195</v>
      </c>
      <c r="AB18" s="599">
        <v>200</v>
      </c>
      <c r="AC18" s="599">
        <v>150</v>
      </c>
      <c r="AD18" s="599">
        <v>130</v>
      </c>
      <c r="AE18" s="599">
        <v>110</v>
      </c>
      <c r="AF18" s="599">
        <v>95</v>
      </c>
      <c r="AG18" s="599">
        <v>80</v>
      </c>
      <c r="AH18" s="599">
        <v>70</v>
      </c>
      <c r="AI18" s="599">
        <v>60</v>
      </c>
      <c r="AJ18" s="599">
        <v>55</v>
      </c>
      <c r="AK18" s="599">
        <v>50</v>
      </c>
    </row>
    <row r="19" spans="1:37" ht="18.75" customHeight="1" x14ac:dyDescent="0.25">
      <c r="A19" s="582" t="s">
        <v>164</v>
      </c>
      <c r="B19" s="764" t="str">
        <f>E7</f>
        <v/>
      </c>
      <c r="C19" s="764"/>
      <c r="D19" s="767"/>
      <c r="E19" s="767"/>
      <c r="F19" s="765"/>
      <c r="G19" s="765"/>
      <c r="H19" s="765"/>
      <c r="I19" s="765"/>
      <c r="J19" s="766"/>
      <c r="K19" s="766"/>
      <c r="L19" s="766"/>
      <c r="M19" s="766"/>
      <c r="Y19" s="599"/>
      <c r="Z19" s="599"/>
      <c r="AA19" s="599" t="s">
        <v>196</v>
      </c>
      <c r="AB19" s="599">
        <v>150</v>
      </c>
      <c r="AC19" s="599">
        <v>120</v>
      </c>
      <c r="AD19" s="599">
        <v>100</v>
      </c>
      <c r="AE19" s="599">
        <v>80</v>
      </c>
      <c r="AF19" s="599">
        <v>70</v>
      </c>
      <c r="AG19" s="599">
        <v>60</v>
      </c>
      <c r="AH19" s="599">
        <v>55</v>
      </c>
      <c r="AI19" s="599">
        <v>50</v>
      </c>
      <c r="AJ19" s="599">
        <v>45</v>
      </c>
      <c r="AK19" s="599">
        <v>40</v>
      </c>
    </row>
    <row r="20" spans="1:37" ht="18.75" customHeight="1" x14ac:dyDescent="0.25">
      <c r="A20" s="582" t="s">
        <v>165</v>
      </c>
      <c r="B20" s="764" t="str">
        <f>E9</f>
        <v/>
      </c>
      <c r="C20" s="764"/>
      <c r="D20" s="765"/>
      <c r="E20" s="765"/>
      <c r="F20" s="767"/>
      <c r="G20" s="767"/>
      <c r="H20" s="765"/>
      <c r="I20" s="765"/>
      <c r="J20" s="765"/>
      <c r="K20" s="765"/>
      <c r="L20" s="766"/>
      <c r="M20" s="766"/>
      <c r="Y20" s="599"/>
      <c r="Z20" s="599"/>
      <c r="AA20" s="599" t="s">
        <v>197</v>
      </c>
      <c r="AB20" s="599">
        <v>120</v>
      </c>
      <c r="AC20" s="599">
        <v>90</v>
      </c>
      <c r="AD20" s="599">
        <v>65</v>
      </c>
      <c r="AE20" s="599">
        <v>55</v>
      </c>
      <c r="AF20" s="599">
        <v>50</v>
      </c>
      <c r="AG20" s="599">
        <v>45</v>
      </c>
      <c r="AH20" s="599">
        <v>40</v>
      </c>
      <c r="AI20" s="599">
        <v>35</v>
      </c>
      <c r="AJ20" s="599">
        <v>25</v>
      </c>
      <c r="AK20" s="599">
        <v>20</v>
      </c>
    </row>
    <row r="21" spans="1:37" ht="18.75" customHeight="1" x14ac:dyDescent="0.25">
      <c r="A21" s="582" t="s">
        <v>166</v>
      </c>
      <c r="B21" s="764" t="str">
        <f>E11</f>
        <v/>
      </c>
      <c r="C21" s="764"/>
      <c r="D21" s="765"/>
      <c r="E21" s="765"/>
      <c r="F21" s="765"/>
      <c r="G21" s="765"/>
      <c r="H21" s="767"/>
      <c r="I21" s="767"/>
      <c r="J21" s="765"/>
      <c r="K21" s="765"/>
      <c r="L21" s="765"/>
      <c r="M21" s="765"/>
      <c r="Y21" s="599"/>
      <c r="Z21" s="599"/>
      <c r="AA21" s="599" t="s">
        <v>198</v>
      </c>
      <c r="AB21" s="599">
        <v>90</v>
      </c>
      <c r="AC21" s="599">
        <v>60</v>
      </c>
      <c r="AD21" s="599">
        <v>45</v>
      </c>
      <c r="AE21" s="599">
        <v>34</v>
      </c>
      <c r="AF21" s="599">
        <v>27</v>
      </c>
      <c r="AG21" s="599">
        <v>22</v>
      </c>
      <c r="AH21" s="599">
        <v>18</v>
      </c>
      <c r="AI21" s="599">
        <v>15</v>
      </c>
      <c r="AJ21" s="599">
        <v>12</v>
      </c>
      <c r="AK21" s="599">
        <v>9</v>
      </c>
    </row>
    <row r="22" spans="1:37" ht="18.75" customHeight="1" x14ac:dyDescent="0.25">
      <c r="A22" s="582" t="s">
        <v>171</v>
      </c>
      <c r="B22" s="764" t="str">
        <f>E13</f>
        <v/>
      </c>
      <c r="C22" s="764"/>
      <c r="D22" s="765"/>
      <c r="E22" s="765"/>
      <c r="F22" s="765"/>
      <c r="G22" s="765"/>
      <c r="H22" s="766"/>
      <c r="I22" s="766"/>
      <c r="J22" s="767"/>
      <c r="K22" s="767"/>
      <c r="L22" s="765"/>
      <c r="M22" s="765"/>
      <c r="Y22" s="599"/>
      <c r="Z22" s="599"/>
      <c r="AA22" s="599" t="s">
        <v>199</v>
      </c>
      <c r="AB22" s="599">
        <v>60</v>
      </c>
      <c r="AC22" s="599">
        <v>40</v>
      </c>
      <c r="AD22" s="599">
        <v>30</v>
      </c>
      <c r="AE22" s="599">
        <v>20</v>
      </c>
      <c r="AF22" s="599">
        <v>18</v>
      </c>
      <c r="AG22" s="599">
        <v>15</v>
      </c>
      <c r="AH22" s="599">
        <v>12</v>
      </c>
      <c r="AI22" s="599">
        <v>10</v>
      </c>
      <c r="AJ22" s="599">
        <v>8</v>
      </c>
      <c r="AK22" s="599">
        <v>6</v>
      </c>
    </row>
    <row r="23" spans="1:37" ht="18.75" customHeight="1" x14ac:dyDescent="0.25">
      <c r="A23" s="582" t="s">
        <v>172</v>
      </c>
      <c r="B23" s="764" t="str">
        <f>E15</f>
        <v/>
      </c>
      <c r="C23" s="764"/>
      <c r="D23" s="765"/>
      <c r="E23" s="765"/>
      <c r="F23" s="765"/>
      <c r="G23" s="765"/>
      <c r="H23" s="766"/>
      <c r="I23" s="766"/>
      <c r="J23" s="766"/>
      <c r="K23" s="766"/>
      <c r="L23" s="767"/>
      <c r="M23" s="767"/>
      <c r="Y23" s="599"/>
      <c r="Z23" s="599"/>
      <c r="AA23" s="599" t="s">
        <v>200</v>
      </c>
      <c r="AB23" s="599">
        <v>40</v>
      </c>
      <c r="AC23" s="599">
        <v>25</v>
      </c>
      <c r="AD23" s="599">
        <v>18</v>
      </c>
      <c r="AE23" s="599">
        <v>13</v>
      </c>
      <c r="AF23" s="599">
        <v>8</v>
      </c>
      <c r="AG23" s="599">
        <v>7</v>
      </c>
      <c r="AH23" s="599">
        <v>6</v>
      </c>
      <c r="AI23" s="599">
        <v>5</v>
      </c>
      <c r="AJ23" s="599">
        <v>4</v>
      </c>
      <c r="AK23" s="599">
        <v>3</v>
      </c>
    </row>
    <row r="24" spans="1:37" x14ac:dyDescent="0.25">
      <c r="A24" s="521"/>
      <c r="B24" s="521"/>
      <c r="C24" s="521"/>
      <c r="D24" s="521"/>
      <c r="E24" s="521"/>
      <c r="F24" s="521"/>
      <c r="G24" s="521"/>
      <c r="H24" s="521"/>
      <c r="I24" s="521"/>
      <c r="J24" s="521"/>
      <c r="K24" s="521"/>
      <c r="L24" s="521"/>
      <c r="M24" s="521"/>
      <c r="Y24" s="599"/>
      <c r="Z24" s="599"/>
      <c r="AA24" s="599" t="s">
        <v>201</v>
      </c>
      <c r="AB24" s="599">
        <v>25</v>
      </c>
      <c r="AC24" s="599">
        <v>15</v>
      </c>
      <c r="AD24" s="599">
        <v>13</v>
      </c>
      <c r="AE24" s="599">
        <v>7</v>
      </c>
      <c r="AF24" s="599">
        <v>6</v>
      </c>
      <c r="AG24" s="599">
        <v>5</v>
      </c>
      <c r="AH24" s="599">
        <v>4</v>
      </c>
      <c r="AI24" s="599">
        <v>3</v>
      </c>
      <c r="AJ24" s="599">
        <v>2</v>
      </c>
      <c r="AK24" s="599">
        <v>1</v>
      </c>
    </row>
    <row r="25" spans="1:37" x14ac:dyDescent="0.25">
      <c r="A25" s="521"/>
      <c r="B25" s="521"/>
      <c r="C25" s="521"/>
      <c r="D25" s="521"/>
      <c r="E25" s="521"/>
      <c r="F25" s="521"/>
      <c r="G25" s="521"/>
      <c r="H25" s="521"/>
      <c r="I25" s="521"/>
      <c r="J25" s="521"/>
      <c r="K25" s="521"/>
      <c r="L25" s="521"/>
      <c r="M25" s="521"/>
      <c r="Y25" s="599"/>
      <c r="Z25" s="599"/>
      <c r="AA25" s="599" t="s">
        <v>206</v>
      </c>
      <c r="AB25" s="599">
        <v>15</v>
      </c>
      <c r="AC25" s="599">
        <v>10</v>
      </c>
      <c r="AD25" s="599">
        <v>8</v>
      </c>
      <c r="AE25" s="599">
        <v>4</v>
      </c>
      <c r="AF25" s="599">
        <v>3</v>
      </c>
      <c r="AG25" s="599">
        <v>2</v>
      </c>
      <c r="AH25" s="599">
        <v>1</v>
      </c>
      <c r="AI25" s="599">
        <v>0</v>
      </c>
      <c r="AJ25" s="599">
        <v>0</v>
      </c>
      <c r="AK25" s="599">
        <v>0</v>
      </c>
    </row>
    <row r="26" spans="1:37" x14ac:dyDescent="0.25">
      <c r="A26" s="521"/>
      <c r="B26" s="521"/>
      <c r="C26" s="521"/>
      <c r="D26" s="521"/>
      <c r="E26" s="521"/>
      <c r="F26" s="521"/>
      <c r="G26" s="521"/>
      <c r="H26" s="521"/>
      <c r="I26" s="521"/>
      <c r="J26" s="521"/>
      <c r="K26" s="521"/>
      <c r="L26" s="521"/>
      <c r="M26" s="521"/>
      <c r="Y26" s="599"/>
      <c r="Z26" s="599"/>
      <c r="AA26" s="599" t="s">
        <v>202</v>
      </c>
      <c r="AB26" s="599">
        <v>10</v>
      </c>
      <c r="AC26" s="599">
        <v>6</v>
      </c>
      <c r="AD26" s="599">
        <v>4</v>
      </c>
      <c r="AE26" s="599">
        <v>2</v>
      </c>
      <c r="AF26" s="599">
        <v>1</v>
      </c>
      <c r="AG26" s="599">
        <v>0</v>
      </c>
      <c r="AH26" s="599">
        <v>0</v>
      </c>
      <c r="AI26" s="599">
        <v>0</v>
      </c>
      <c r="AJ26" s="599">
        <v>0</v>
      </c>
      <c r="AK26" s="599">
        <v>0</v>
      </c>
    </row>
    <row r="27" spans="1:37" x14ac:dyDescent="0.25">
      <c r="A27" s="521"/>
      <c r="B27" s="521"/>
      <c r="C27" s="521"/>
      <c r="D27" s="521"/>
      <c r="E27" s="521"/>
      <c r="F27" s="521"/>
      <c r="G27" s="521"/>
      <c r="H27" s="521"/>
      <c r="I27" s="521"/>
      <c r="J27" s="521"/>
      <c r="K27" s="521"/>
      <c r="L27" s="521"/>
      <c r="M27" s="521"/>
      <c r="Y27" s="599"/>
      <c r="Z27" s="599"/>
      <c r="AA27" s="599" t="s">
        <v>203</v>
      </c>
      <c r="AB27" s="599">
        <v>3</v>
      </c>
      <c r="AC27" s="599">
        <v>2</v>
      </c>
      <c r="AD27" s="599">
        <v>1</v>
      </c>
      <c r="AE27" s="599">
        <v>0</v>
      </c>
      <c r="AF27" s="599">
        <v>0</v>
      </c>
      <c r="AG27" s="599">
        <v>0</v>
      </c>
      <c r="AH27" s="599">
        <v>0</v>
      </c>
      <c r="AI27" s="599">
        <v>0</v>
      </c>
      <c r="AJ27" s="599">
        <v>0</v>
      </c>
      <c r="AK27" s="599">
        <v>0</v>
      </c>
    </row>
    <row r="28" spans="1:37" x14ac:dyDescent="0.25">
      <c r="A28" s="521"/>
      <c r="B28" s="521"/>
      <c r="C28" s="521"/>
      <c r="D28" s="521"/>
      <c r="E28" s="521"/>
      <c r="F28" s="521"/>
      <c r="G28" s="521"/>
      <c r="H28" s="521"/>
      <c r="I28" s="521"/>
      <c r="J28" s="521"/>
      <c r="K28" s="521"/>
      <c r="L28" s="521"/>
      <c r="M28" s="521"/>
    </row>
    <row r="29" spans="1:37" x14ac:dyDescent="0.25">
      <c r="A29" s="521"/>
      <c r="B29" s="521"/>
      <c r="C29" s="521"/>
      <c r="D29" s="521"/>
      <c r="E29" s="521"/>
      <c r="F29" s="521"/>
      <c r="G29" s="521"/>
      <c r="H29" s="521"/>
      <c r="I29" s="521"/>
      <c r="J29" s="521"/>
      <c r="K29" s="521"/>
      <c r="L29" s="521"/>
      <c r="M29" s="521"/>
    </row>
    <row r="30" spans="1:37" x14ac:dyDescent="0.25">
      <c r="A30" s="521"/>
      <c r="B30" s="521"/>
      <c r="C30" s="521"/>
      <c r="D30" s="521"/>
      <c r="E30" s="521"/>
      <c r="F30" s="521"/>
      <c r="G30" s="521"/>
      <c r="H30" s="521"/>
      <c r="I30" s="521"/>
      <c r="J30" s="521"/>
      <c r="K30" s="521"/>
      <c r="L30" s="521"/>
      <c r="M30" s="521"/>
    </row>
    <row r="31" spans="1:37" x14ac:dyDescent="0.25">
      <c r="A31" s="521"/>
      <c r="B31" s="521"/>
      <c r="C31" s="521"/>
      <c r="D31" s="521"/>
      <c r="E31" s="521"/>
      <c r="F31" s="521"/>
      <c r="G31" s="521"/>
      <c r="H31" s="521"/>
      <c r="I31" s="521"/>
      <c r="J31" s="521"/>
      <c r="K31" s="521"/>
      <c r="L31" s="521"/>
      <c r="M31" s="521"/>
    </row>
    <row r="32" spans="1:37" x14ac:dyDescent="0.25">
      <c r="A32" s="521"/>
      <c r="B32" s="521"/>
      <c r="C32" s="521"/>
      <c r="D32" s="521"/>
      <c r="E32" s="521"/>
      <c r="F32" s="521"/>
      <c r="G32" s="521"/>
      <c r="H32" s="521"/>
      <c r="I32" s="521"/>
      <c r="J32" s="521"/>
      <c r="K32" s="521"/>
      <c r="L32" s="499"/>
      <c r="M32" s="521"/>
    </row>
    <row r="33" spans="1:18" x14ac:dyDescent="0.25">
      <c r="A33" s="205" t="s">
        <v>105</v>
      </c>
      <c r="B33" s="206"/>
      <c r="C33" s="419"/>
      <c r="D33" s="558" t="s">
        <v>6</v>
      </c>
      <c r="E33" s="559" t="s">
        <v>107</v>
      </c>
      <c r="F33" s="573"/>
      <c r="G33" s="558" t="s">
        <v>6</v>
      </c>
      <c r="H33" s="559" t="s">
        <v>125</v>
      </c>
      <c r="I33" s="359"/>
      <c r="J33" s="559" t="s">
        <v>126</v>
      </c>
      <c r="K33" s="358" t="s">
        <v>127</v>
      </c>
      <c r="L33" s="37"/>
      <c r="M33" s="573"/>
      <c r="P33" s="554"/>
      <c r="Q33" s="554"/>
      <c r="R33" s="555"/>
    </row>
    <row r="34" spans="1:18" x14ac:dyDescent="0.25">
      <c r="A34" s="532" t="s">
        <v>106</v>
      </c>
      <c r="B34" s="533"/>
      <c r="C34" s="535"/>
      <c r="D34" s="560"/>
      <c r="E34" s="762"/>
      <c r="F34" s="762"/>
      <c r="G34" s="567" t="s">
        <v>7</v>
      </c>
      <c r="H34" s="533"/>
      <c r="I34" s="561"/>
      <c r="J34" s="568"/>
      <c r="K34" s="527" t="s">
        <v>111</v>
      </c>
      <c r="L34" s="574"/>
      <c r="M34" s="562"/>
      <c r="P34" s="556"/>
      <c r="Q34" s="556"/>
      <c r="R34" s="223"/>
    </row>
    <row r="35" spans="1:18" x14ac:dyDescent="0.25">
      <c r="A35" s="536" t="s">
        <v>124</v>
      </c>
      <c r="B35" s="330"/>
      <c r="C35" s="538"/>
      <c r="D35" s="563"/>
      <c r="E35" s="763"/>
      <c r="F35" s="763"/>
      <c r="G35" s="569" t="s">
        <v>8</v>
      </c>
      <c r="H35" s="89"/>
      <c r="I35" s="525"/>
      <c r="J35" s="90"/>
      <c r="K35" s="571"/>
      <c r="L35" s="499"/>
      <c r="M35" s="566"/>
      <c r="P35" s="223"/>
      <c r="Q35" s="217"/>
      <c r="R35" s="223"/>
    </row>
    <row r="36" spans="1:18" x14ac:dyDescent="0.25">
      <c r="A36" s="374"/>
      <c r="B36" s="375"/>
      <c r="C36" s="376"/>
      <c r="D36" s="563"/>
      <c r="E36" s="91"/>
      <c r="F36" s="521"/>
      <c r="G36" s="569" t="s">
        <v>9</v>
      </c>
      <c r="H36" s="89"/>
      <c r="I36" s="525"/>
      <c r="J36" s="90"/>
      <c r="K36" s="527" t="s">
        <v>112</v>
      </c>
      <c r="L36" s="574"/>
      <c r="M36" s="562"/>
      <c r="P36" s="556"/>
      <c r="Q36" s="556"/>
      <c r="R36" s="223"/>
    </row>
    <row r="37" spans="1:18" x14ac:dyDescent="0.25">
      <c r="A37" s="234"/>
      <c r="B37" s="146"/>
      <c r="C37" s="235"/>
      <c r="D37" s="563"/>
      <c r="E37" s="91"/>
      <c r="F37" s="521"/>
      <c r="G37" s="569" t="s">
        <v>10</v>
      </c>
      <c r="H37" s="89"/>
      <c r="I37" s="525"/>
      <c r="J37" s="90"/>
      <c r="K37" s="572"/>
      <c r="L37" s="521"/>
      <c r="M37" s="564"/>
      <c r="P37" s="223"/>
      <c r="Q37" s="217"/>
      <c r="R37" s="223"/>
    </row>
    <row r="38" spans="1:18" x14ac:dyDescent="0.25">
      <c r="A38" s="361"/>
      <c r="B38" s="377"/>
      <c r="C38" s="418"/>
      <c r="D38" s="563"/>
      <c r="E38" s="91"/>
      <c r="F38" s="521"/>
      <c r="G38" s="569" t="s">
        <v>11</v>
      </c>
      <c r="H38" s="89"/>
      <c r="I38" s="525"/>
      <c r="J38" s="90"/>
      <c r="K38" s="536"/>
      <c r="L38" s="499"/>
      <c r="M38" s="566"/>
      <c r="P38" s="223"/>
      <c r="Q38" s="217"/>
      <c r="R38" s="223"/>
    </row>
    <row r="39" spans="1:18" x14ac:dyDescent="0.25">
      <c r="A39" s="362"/>
      <c r="B39" s="24"/>
      <c r="C39" s="235"/>
      <c r="D39" s="563"/>
      <c r="E39" s="91"/>
      <c r="F39" s="521"/>
      <c r="G39" s="569" t="s">
        <v>12</v>
      </c>
      <c r="H39" s="89"/>
      <c r="I39" s="525"/>
      <c r="J39" s="90"/>
      <c r="K39" s="527" t="s">
        <v>92</v>
      </c>
      <c r="L39" s="574"/>
      <c r="M39" s="562"/>
      <c r="P39" s="556"/>
      <c r="Q39" s="556"/>
      <c r="R39" s="223"/>
    </row>
    <row r="40" spans="1:18" x14ac:dyDescent="0.25">
      <c r="A40" s="362"/>
      <c r="B40" s="24"/>
      <c r="C40" s="372"/>
      <c r="D40" s="563"/>
      <c r="E40" s="91"/>
      <c r="F40" s="521"/>
      <c r="G40" s="569" t="s">
        <v>13</v>
      </c>
      <c r="H40" s="89"/>
      <c r="I40" s="525"/>
      <c r="J40" s="90"/>
      <c r="K40" s="572"/>
      <c r="L40" s="521"/>
      <c r="M40" s="564"/>
      <c r="P40" s="223"/>
      <c r="Q40" s="217"/>
      <c r="R40" s="223"/>
    </row>
    <row r="41" spans="1:18" x14ac:dyDescent="0.25">
      <c r="A41" s="363"/>
      <c r="B41" s="360"/>
      <c r="C41" s="373"/>
      <c r="D41" s="565"/>
      <c r="E41" s="237"/>
      <c r="F41" s="499"/>
      <c r="G41" s="570" t="s">
        <v>14</v>
      </c>
      <c r="H41" s="330"/>
      <c r="I41" s="529"/>
      <c r="J41" s="239"/>
      <c r="K41" s="536" t="str">
        <f>L4</f>
        <v>Kovács Zoltán</v>
      </c>
      <c r="L41" s="499"/>
      <c r="M41" s="566"/>
      <c r="P41" s="223"/>
      <c r="Q41" s="217"/>
      <c r="R41" s="557"/>
    </row>
  </sheetData>
  <mergeCells count="50">
    <mergeCell ref="E34:F34"/>
    <mergeCell ref="E35:F35"/>
    <mergeCell ref="B23:C23"/>
    <mergeCell ref="D23:E23"/>
    <mergeCell ref="F23:G23"/>
    <mergeCell ref="J23:K23"/>
    <mergeCell ref="L23:M23"/>
    <mergeCell ref="B22:C22"/>
    <mergeCell ref="D22:E22"/>
    <mergeCell ref="F22:G22"/>
    <mergeCell ref="H22:I22"/>
    <mergeCell ref="J22:K22"/>
    <mergeCell ref="L22:M22"/>
    <mergeCell ref="H23:I23"/>
    <mergeCell ref="L20:M20"/>
    <mergeCell ref="B21:C21"/>
    <mergeCell ref="D21:E21"/>
    <mergeCell ref="F21:G21"/>
    <mergeCell ref="H21:I21"/>
    <mergeCell ref="J21:K21"/>
    <mergeCell ref="L21:M21"/>
    <mergeCell ref="B20:C20"/>
    <mergeCell ref="D20:E20"/>
    <mergeCell ref="F20:G20"/>
    <mergeCell ref="H20:I20"/>
    <mergeCell ref="J20:K20"/>
    <mergeCell ref="L18:M18"/>
    <mergeCell ref="B19:C19"/>
    <mergeCell ref="D19:E19"/>
    <mergeCell ref="F19:G19"/>
    <mergeCell ref="H19:I19"/>
    <mergeCell ref="J19:K19"/>
    <mergeCell ref="L19:M19"/>
    <mergeCell ref="B18:C18"/>
    <mergeCell ref="D18:E18"/>
    <mergeCell ref="F18:G18"/>
    <mergeCell ref="H18:I18"/>
    <mergeCell ref="J18:K18"/>
    <mergeCell ref="E11:F11"/>
    <mergeCell ref="G11:H11"/>
    <mergeCell ref="E13:F13"/>
    <mergeCell ref="G13:H13"/>
    <mergeCell ref="E15:F15"/>
    <mergeCell ref="G15:H15"/>
    <mergeCell ref="A1:F1"/>
    <mergeCell ref="A4:C4"/>
    <mergeCell ref="E7:F7"/>
    <mergeCell ref="G7:H7"/>
    <mergeCell ref="E9:F9"/>
    <mergeCell ref="G9:H9"/>
  </mergeCells>
  <conditionalFormatting sqref="E7 E9 E11 E13 E15">
    <cfRule type="cellIs" dxfId="114" priority="2" stopIfTrue="1" operator="equal">
      <formula>"Bye"</formula>
    </cfRule>
  </conditionalFormatting>
  <conditionalFormatting sqref="R41">
    <cfRule type="expression" dxfId="113"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632F9-0B78-43F7-8936-CFF30790780E}">
  <sheetPr codeName="Munka48">
    <tabColor indexed="11"/>
  </sheetPr>
  <dimension ref="A1:AK47"/>
  <sheetViews>
    <sheetView workbookViewId="0">
      <selection activeCell="N13" sqref="N13"/>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5" width="11.44140625" customWidth="1"/>
    <col min="16" max="17" width="8.44140625" customWidth="1"/>
    <col min="18" max="18" width="10.88671875" customWidth="1"/>
    <col min="19" max="21" width="8.44140625" customWidth="1"/>
    <col min="25" max="37" width="0" hidden="1" customWidth="1"/>
  </cols>
  <sheetData>
    <row r="1" spans="1:37" ht="24.6" x14ac:dyDescent="0.25">
      <c r="A1" s="769" t="str">
        <f>Altalanos!$A$6</f>
        <v>Diákolimpiai Döntő</v>
      </c>
      <c r="B1" s="769"/>
      <c r="C1" s="769"/>
      <c r="D1" s="769"/>
      <c r="E1" s="769"/>
      <c r="F1" s="769"/>
      <c r="G1" s="470"/>
      <c r="H1" s="473" t="s">
        <v>123</v>
      </c>
      <c r="I1" s="471"/>
      <c r="J1" s="472"/>
      <c r="L1" s="474"/>
      <c r="M1" s="475"/>
      <c r="N1" s="136"/>
      <c r="O1" s="136" t="s">
        <v>71</v>
      </c>
      <c r="P1" s="136"/>
      <c r="Q1" s="135"/>
      <c r="R1" s="136"/>
      <c r="AB1" s="605" t="e">
        <f>IF(Y5=1,CONCATENATE(VLOOKUP(Y3,AA16:AH27,2)),CONCATENATE(VLOOKUP(Y3,AA2:AK13,2)))</f>
        <v>#N/A</v>
      </c>
      <c r="AC1" s="605" t="e">
        <f>IF(Y5=1,CONCATENATE(VLOOKUP(Y3,AA16:AK27,3)),CONCATENATE(VLOOKUP(Y3,AA2:AK13,3)))</f>
        <v>#N/A</v>
      </c>
      <c r="AD1" s="605" t="e">
        <f>IF(Y5=1,CONCATENATE(VLOOKUP(Y3,AA16:AK27,4)),CONCATENATE(VLOOKUP(Y3,AA2:AK13,4)))</f>
        <v>#N/A</v>
      </c>
      <c r="AE1" s="605" t="e">
        <f>IF(Y5=1,CONCATENATE(VLOOKUP(Y3,AA16:AK27,5)),CONCATENATE(VLOOKUP(Y3,AA2:AK13,5)))</f>
        <v>#N/A</v>
      </c>
      <c r="AF1" s="605" t="e">
        <f>IF(Y5=1,CONCATENATE(VLOOKUP(Y3,AA16:AK27,6)),CONCATENATE(VLOOKUP(Y3,AA2:AK13,6)))</f>
        <v>#N/A</v>
      </c>
      <c r="AG1" s="605" t="e">
        <f>IF(Y5=1,CONCATENATE(VLOOKUP(Y3,AA16:AK27,7)),CONCATENATE(VLOOKUP(Y3,AA2:AK13,7)))</f>
        <v>#N/A</v>
      </c>
      <c r="AH1" s="605" t="e">
        <f>IF(Y5=1,CONCATENATE(VLOOKUP(Y3,AA16:AK27,8)),CONCATENATE(VLOOKUP(Y3,AA2:AK13,8)))</f>
        <v>#N/A</v>
      </c>
      <c r="AI1" s="605" t="e">
        <f>IF(Y5=1,CONCATENATE(VLOOKUP(Y3,AA16:AK27,9)),CONCATENATE(VLOOKUP(Y3,AA2:AK13,9)))</f>
        <v>#N/A</v>
      </c>
      <c r="AJ1" s="605" t="e">
        <f>IF(Y5=1,CONCATENATE(VLOOKUP(Y3,AA16:AK27,10)),CONCATENATE(VLOOKUP(Y3,AA2:AK13,10)))</f>
        <v>#N/A</v>
      </c>
      <c r="AK1" s="605" t="e">
        <f>IF(Y5=1,CONCATENATE(VLOOKUP(Y3,AA16:AK27,11)),CONCATENATE(VLOOKUP(Y3,AA2:AK13,11)))</f>
        <v>#N/A</v>
      </c>
    </row>
    <row r="2" spans="1:37" x14ac:dyDescent="0.25">
      <c r="A2" s="476" t="s">
        <v>122</v>
      </c>
      <c r="B2" s="477"/>
      <c r="C2" s="477"/>
      <c r="D2" s="477"/>
      <c r="E2" s="431">
        <f>Altalanos!$E$8</f>
        <v>0</v>
      </c>
      <c r="F2" s="477"/>
      <c r="G2" s="478"/>
      <c r="H2" s="479"/>
      <c r="I2" s="479"/>
      <c r="J2" s="480"/>
      <c r="K2" s="474"/>
      <c r="L2" s="474"/>
      <c r="M2" s="474"/>
      <c r="N2" s="138"/>
      <c r="O2" s="108"/>
      <c r="P2" s="138"/>
      <c r="Q2" s="108"/>
      <c r="R2" s="138"/>
      <c r="Y2" s="600"/>
      <c r="Z2" s="599"/>
      <c r="AA2" s="599" t="s">
        <v>164</v>
      </c>
      <c r="AB2" s="590">
        <v>150</v>
      </c>
      <c r="AC2" s="590">
        <v>120</v>
      </c>
      <c r="AD2" s="590">
        <v>100</v>
      </c>
      <c r="AE2" s="590">
        <v>80</v>
      </c>
      <c r="AF2" s="590">
        <v>70</v>
      </c>
      <c r="AG2" s="590">
        <v>60</v>
      </c>
      <c r="AH2" s="590">
        <v>55</v>
      </c>
      <c r="AI2" s="590">
        <v>50</v>
      </c>
      <c r="AJ2" s="590">
        <v>45</v>
      </c>
      <c r="AK2" s="590">
        <v>40</v>
      </c>
    </row>
    <row r="3" spans="1:37" x14ac:dyDescent="0.25">
      <c r="A3" s="54" t="s">
        <v>82</v>
      </c>
      <c r="B3" s="54"/>
      <c r="C3" s="54"/>
      <c r="D3" s="54"/>
      <c r="E3" s="54" t="s">
        <v>79</v>
      </c>
      <c r="F3" s="54"/>
      <c r="G3" s="54"/>
      <c r="H3" s="54" t="s">
        <v>87</v>
      </c>
      <c r="I3" s="54"/>
      <c r="J3" s="140"/>
      <c r="K3" s="54"/>
      <c r="L3" s="55" t="s">
        <v>88</v>
      </c>
      <c r="M3" s="54"/>
      <c r="N3" s="548"/>
      <c r="O3" s="547"/>
      <c r="P3" s="548"/>
      <c r="Y3" s="599">
        <f>IF(H4="OB","A",IF(H4="IX","W",H4))</f>
        <v>0</v>
      </c>
      <c r="Z3" s="599"/>
      <c r="AA3" s="599" t="s">
        <v>194</v>
      </c>
      <c r="AB3" s="590">
        <v>120</v>
      </c>
      <c r="AC3" s="590">
        <v>90</v>
      </c>
      <c r="AD3" s="590">
        <v>65</v>
      </c>
      <c r="AE3" s="590">
        <v>55</v>
      </c>
      <c r="AF3" s="590">
        <v>50</v>
      </c>
      <c r="AG3" s="590">
        <v>45</v>
      </c>
      <c r="AH3" s="590">
        <v>40</v>
      </c>
      <c r="AI3" s="590">
        <v>35</v>
      </c>
      <c r="AJ3" s="590">
        <v>25</v>
      </c>
      <c r="AK3" s="590">
        <v>20</v>
      </c>
    </row>
    <row r="4" spans="1:37" ht="13.8" thickBot="1" x14ac:dyDescent="0.3">
      <c r="A4" s="770" t="str">
        <f>Altalanos!$A$10</f>
        <v xml:space="preserve">2026. május 7. </v>
      </c>
      <c r="B4" s="770"/>
      <c r="C4" s="770"/>
      <c r="D4" s="481"/>
      <c r="E4" s="482" t="str">
        <f>Altalanos!$C$10</f>
        <v>Gyula</v>
      </c>
      <c r="F4" s="482"/>
      <c r="G4" s="482"/>
      <c r="H4" s="485"/>
      <c r="I4" s="482"/>
      <c r="J4" s="484"/>
      <c r="K4" s="485"/>
      <c r="L4" s="487" t="str">
        <f>Altalanos!$E$10</f>
        <v>Kovács Zoltán</v>
      </c>
      <c r="M4" s="485"/>
      <c r="N4" s="550"/>
      <c r="O4" s="551"/>
      <c r="P4" s="550"/>
      <c r="Y4" s="599"/>
      <c r="Z4" s="599"/>
      <c r="AA4" s="599" t="s">
        <v>195</v>
      </c>
      <c r="AB4" s="590">
        <v>90</v>
      </c>
      <c r="AC4" s="590">
        <v>60</v>
      </c>
      <c r="AD4" s="590">
        <v>45</v>
      </c>
      <c r="AE4" s="590">
        <v>34</v>
      </c>
      <c r="AF4" s="590">
        <v>27</v>
      </c>
      <c r="AG4" s="590">
        <v>22</v>
      </c>
      <c r="AH4" s="590">
        <v>18</v>
      </c>
      <c r="AI4" s="590">
        <v>15</v>
      </c>
      <c r="AJ4" s="590">
        <v>12</v>
      </c>
      <c r="AK4" s="590">
        <v>9</v>
      </c>
    </row>
    <row r="5" spans="1:37" x14ac:dyDescent="0.25">
      <c r="A5" s="37"/>
      <c r="B5" s="37" t="s">
        <v>118</v>
      </c>
      <c r="C5" s="543" t="s">
        <v>162</v>
      </c>
      <c r="D5" s="37" t="s">
        <v>105</v>
      </c>
      <c r="E5" s="37" t="s">
        <v>167</v>
      </c>
      <c r="F5" s="37"/>
      <c r="G5" s="37" t="s">
        <v>86</v>
      </c>
      <c r="H5" s="37"/>
      <c r="I5" s="37" t="s">
        <v>90</v>
      </c>
      <c r="J5" s="37"/>
      <c r="K5" s="576" t="s">
        <v>168</v>
      </c>
      <c r="L5" s="576" t="s">
        <v>169</v>
      </c>
      <c r="M5" s="576" t="s">
        <v>170</v>
      </c>
      <c r="O5" s="589" t="s">
        <v>178</v>
      </c>
      <c r="P5" s="590" t="s">
        <v>184</v>
      </c>
      <c r="R5" s="589" t="s">
        <v>178</v>
      </c>
      <c r="S5" s="685" t="s">
        <v>218</v>
      </c>
      <c r="Y5" s="599">
        <f>IF(OR(Altalanos!$A$8="F1",Altalanos!$A$8="F2",Altalanos!$A$8="N1",Altalanos!$A$8="N2"),1,2)</f>
        <v>2</v>
      </c>
      <c r="Z5" s="599"/>
      <c r="AA5" s="599" t="s">
        <v>196</v>
      </c>
      <c r="AB5" s="590">
        <v>60</v>
      </c>
      <c r="AC5" s="590">
        <v>40</v>
      </c>
      <c r="AD5" s="590">
        <v>30</v>
      </c>
      <c r="AE5" s="590">
        <v>20</v>
      </c>
      <c r="AF5" s="590">
        <v>18</v>
      </c>
      <c r="AG5" s="590">
        <v>15</v>
      </c>
      <c r="AH5" s="590">
        <v>12</v>
      </c>
      <c r="AI5" s="590">
        <v>10</v>
      </c>
      <c r="AJ5" s="590">
        <v>8</v>
      </c>
      <c r="AK5" s="590">
        <v>6</v>
      </c>
    </row>
    <row r="6" spans="1:37" x14ac:dyDescent="0.25">
      <c r="A6" s="521"/>
      <c r="B6" s="521"/>
      <c r="C6" s="575"/>
      <c r="D6" s="521"/>
      <c r="E6" s="521"/>
      <c r="F6" s="521"/>
      <c r="G6" s="521"/>
      <c r="H6" s="521"/>
      <c r="I6" s="521"/>
      <c r="J6" s="521"/>
      <c r="K6" s="521"/>
      <c r="L6" s="521"/>
      <c r="M6" s="521"/>
      <c r="O6" s="591" t="s">
        <v>185</v>
      </c>
      <c r="P6" s="592" t="s">
        <v>180</v>
      </c>
      <c r="R6" s="591" t="s">
        <v>185</v>
      </c>
      <c r="S6" s="686" t="s">
        <v>219</v>
      </c>
      <c r="Y6" s="599"/>
      <c r="Z6" s="599"/>
      <c r="AA6" s="599" t="s">
        <v>197</v>
      </c>
      <c r="AB6" s="590">
        <v>40</v>
      </c>
      <c r="AC6" s="590">
        <v>25</v>
      </c>
      <c r="AD6" s="590">
        <v>18</v>
      </c>
      <c r="AE6" s="590">
        <v>13</v>
      </c>
      <c r="AF6" s="590">
        <v>10</v>
      </c>
      <c r="AG6" s="590">
        <v>8</v>
      </c>
      <c r="AH6" s="590">
        <v>6</v>
      </c>
      <c r="AI6" s="590">
        <v>5</v>
      </c>
      <c r="AJ6" s="590">
        <v>4</v>
      </c>
      <c r="AK6" s="590">
        <v>3</v>
      </c>
    </row>
    <row r="7" spans="1:37" x14ac:dyDescent="0.25">
      <c r="A7" s="583" t="s">
        <v>164</v>
      </c>
      <c r="B7" s="595"/>
      <c r="C7" s="545" t="str">
        <f>IF($B7="","",VLOOKUP($B7,'1MD ELO (5)'!$A$7:$O$22,5))</f>
        <v/>
      </c>
      <c r="D7" s="545" t="str">
        <f>IF($B7="","",VLOOKUP($B7,'1MD ELO (5)'!$A$7:$O$22,15))</f>
        <v/>
      </c>
      <c r="E7" s="541" t="str">
        <f>UPPER(IF($B7="","",VLOOKUP($B7,'1MD ELO (5)'!$A$7:$O$22,2)))</f>
        <v/>
      </c>
      <c r="F7" s="544"/>
      <c r="G7" s="541" t="str">
        <f>IF($B7="","",VLOOKUP($B7,'1MD ELO (5)'!$A$7:$O$22,3))</f>
        <v/>
      </c>
      <c r="H7" s="544"/>
      <c r="I7" s="541" t="str">
        <f>IF($B7="","",VLOOKUP($B7,'1MD ELO (5)'!$A$7:$O$22,4))</f>
        <v/>
      </c>
      <c r="J7" s="521"/>
      <c r="K7" s="606"/>
      <c r="L7" s="601" t="str">
        <f>IF(K7="","",CONCATENATE(VLOOKUP($Y$3,$AB$1:$AK$1,K7)," pont"))</f>
        <v/>
      </c>
      <c r="M7" s="607"/>
      <c r="O7" s="593" t="s">
        <v>186</v>
      </c>
      <c r="P7" s="594" t="s">
        <v>182</v>
      </c>
      <c r="R7" s="593" t="s">
        <v>186</v>
      </c>
      <c r="S7" s="687" t="s">
        <v>190</v>
      </c>
      <c r="Y7" s="599"/>
      <c r="Z7" s="599"/>
      <c r="AA7" s="599" t="s">
        <v>198</v>
      </c>
      <c r="AB7" s="590">
        <v>25</v>
      </c>
      <c r="AC7" s="590">
        <v>15</v>
      </c>
      <c r="AD7" s="590">
        <v>13</v>
      </c>
      <c r="AE7" s="590">
        <v>8</v>
      </c>
      <c r="AF7" s="590">
        <v>6</v>
      </c>
      <c r="AG7" s="590">
        <v>4</v>
      </c>
      <c r="AH7" s="590">
        <v>3</v>
      </c>
      <c r="AI7" s="590">
        <v>2</v>
      </c>
      <c r="AJ7" s="590">
        <v>1</v>
      </c>
      <c r="AK7" s="590">
        <v>0</v>
      </c>
    </row>
    <row r="8" spans="1:37" x14ac:dyDescent="0.25">
      <c r="A8" s="552"/>
      <c r="B8" s="596"/>
      <c r="C8" s="553"/>
      <c r="D8" s="553"/>
      <c r="E8" s="553"/>
      <c r="F8" s="553"/>
      <c r="G8" s="553"/>
      <c r="H8" s="553"/>
      <c r="I8" s="553"/>
      <c r="J8" s="521"/>
      <c r="K8" s="552"/>
      <c r="L8" s="552"/>
      <c r="M8" s="608"/>
      <c r="Y8" s="599"/>
      <c r="Z8" s="599"/>
      <c r="AA8" s="599" t="s">
        <v>199</v>
      </c>
      <c r="AB8" s="590">
        <v>15</v>
      </c>
      <c r="AC8" s="590">
        <v>10</v>
      </c>
      <c r="AD8" s="590">
        <v>7</v>
      </c>
      <c r="AE8" s="590">
        <v>5</v>
      </c>
      <c r="AF8" s="590">
        <v>4</v>
      </c>
      <c r="AG8" s="590">
        <v>3</v>
      </c>
      <c r="AH8" s="590">
        <v>2</v>
      </c>
      <c r="AI8" s="590">
        <v>1</v>
      </c>
      <c r="AJ8" s="590">
        <v>0</v>
      </c>
      <c r="AK8" s="590">
        <v>0</v>
      </c>
    </row>
    <row r="9" spans="1:37" x14ac:dyDescent="0.25">
      <c r="A9" s="552" t="s">
        <v>165</v>
      </c>
      <c r="B9" s="597"/>
      <c r="C9" s="545" t="str">
        <f>IF($B9="","",VLOOKUP($B9,'1MD ELO (5)'!$A$7:$O$22,5))</f>
        <v/>
      </c>
      <c r="D9" s="545" t="str">
        <f>IF($B9="","",VLOOKUP($B9,'1MD ELO (5)'!$A$7:$O$22,15))</f>
        <v/>
      </c>
      <c r="E9" s="540" t="str">
        <f>UPPER(IF($B9="","",VLOOKUP($B9,'1MD ELO (5)'!$A$7:$O$22,2)))</f>
        <v/>
      </c>
      <c r="F9" s="546"/>
      <c r="G9" s="540" t="str">
        <f>IF($B9="","",VLOOKUP($B9,'1MD ELO (5)'!$A$7:$O$22,3))</f>
        <v/>
      </c>
      <c r="H9" s="546"/>
      <c r="I9" s="540" t="str">
        <f>IF($B9="","",VLOOKUP($B9,'1MD ELO (5)'!$A$7:$O$22,4))</f>
        <v/>
      </c>
      <c r="J9" s="521"/>
      <c r="K9" s="606"/>
      <c r="L9" s="601" t="str">
        <f>IF(K9="","",CONCATENATE(VLOOKUP($Y$3,$AB$1:$AK$1,K9)," pont"))</f>
        <v/>
      </c>
      <c r="M9" s="607"/>
      <c r="Y9" s="599"/>
      <c r="Z9" s="599"/>
      <c r="AA9" s="599" t="s">
        <v>200</v>
      </c>
      <c r="AB9" s="590">
        <v>10</v>
      </c>
      <c r="AC9" s="590">
        <v>6</v>
      </c>
      <c r="AD9" s="590">
        <v>4</v>
      </c>
      <c r="AE9" s="590">
        <v>2</v>
      </c>
      <c r="AF9" s="590">
        <v>1</v>
      </c>
      <c r="AG9" s="590">
        <v>0</v>
      </c>
      <c r="AH9" s="590">
        <v>0</v>
      </c>
      <c r="AI9" s="590">
        <v>0</v>
      </c>
      <c r="AJ9" s="590">
        <v>0</v>
      </c>
      <c r="AK9" s="590">
        <v>0</v>
      </c>
    </row>
    <row r="10" spans="1:37" x14ac:dyDescent="0.25">
      <c r="A10" s="552"/>
      <c r="B10" s="596"/>
      <c r="C10" s="553"/>
      <c r="D10" s="553"/>
      <c r="E10" s="553"/>
      <c r="F10" s="553"/>
      <c r="G10" s="553"/>
      <c r="H10" s="553"/>
      <c r="I10" s="553"/>
      <c r="J10" s="521"/>
      <c r="K10" s="552"/>
      <c r="L10" s="552"/>
      <c r="M10" s="608"/>
      <c r="Y10" s="599"/>
      <c r="Z10" s="599"/>
      <c r="AA10" s="599" t="s">
        <v>201</v>
      </c>
      <c r="AB10" s="590">
        <v>6</v>
      </c>
      <c r="AC10" s="590">
        <v>3</v>
      </c>
      <c r="AD10" s="590">
        <v>2</v>
      </c>
      <c r="AE10" s="590">
        <v>1</v>
      </c>
      <c r="AF10" s="590">
        <v>0</v>
      </c>
      <c r="AG10" s="590">
        <v>0</v>
      </c>
      <c r="AH10" s="590">
        <v>0</v>
      </c>
      <c r="AI10" s="590">
        <v>0</v>
      </c>
      <c r="AJ10" s="590">
        <v>0</v>
      </c>
      <c r="AK10" s="590">
        <v>0</v>
      </c>
    </row>
    <row r="11" spans="1:37" x14ac:dyDescent="0.25">
      <c r="A11" s="552" t="s">
        <v>166</v>
      </c>
      <c r="B11" s="597"/>
      <c r="C11" s="545" t="str">
        <f>IF($B11="","",VLOOKUP($B11,'1MD ELO (5)'!$A$7:$O$22,5))</f>
        <v/>
      </c>
      <c r="D11" s="545" t="str">
        <f>IF($B11="","",VLOOKUP($B11,'1MD ELO (5)'!$A$7:$O$22,15))</f>
        <v/>
      </c>
      <c r="E11" s="540" t="str">
        <f>UPPER(IF($B11="","",VLOOKUP($B11,'1MD ELO (5)'!$A$7:$O$22,2)))</f>
        <v/>
      </c>
      <c r="F11" s="546"/>
      <c r="G11" s="540" t="str">
        <f>IF($B11="","",VLOOKUP($B11,'1MD ELO (5)'!$A$7:$O$22,3))</f>
        <v/>
      </c>
      <c r="H11" s="546"/>
      <c r="I11" s="540" t="str">
        <f>IF($B11="","",VLOOKUP($B11,'1MD ELO (5)'!$A$7:$O$22,4))</f>
        <v/>
      </c>
      <c r="J11" s="521"/>
      <c r="K11" s="606"/>
      <c r="L11" s="601" t="str">
        <f>IF(K11="","",CONCATENATE(VLOOKUP($Y$3,$AB$1:$AK$1,K11)," pont"))</f>
        <v/>
      </c>
      <c r="M11" s="607"/>
      <c r="Y11" s="599"/>
      <c r="Z11" s="599"/>
      <c r="AA11" s="599" t="s">
        <v>206</v>
      </c>
      <c r="AB11" s="590">
        <v>3</v>
      </c>
      <c r="AC11" s="590">
        <v>2</v>
      </c>
      <c r="AD11" s="590">
        <v>1</v>
      </c>
      <c r="AE11" s="590">
        <v>0</v>
      </c>
      <c r="AF11" s="590">
        <v>0</v>
      </c>
      <c r="AG11" s="590">
        <v>0</v>
      </c>
      <c r="AH11" s="590">
        <v>0</v>
      </c>
      <c r="AI11" s="590">
        <v>0</v>
      </c>
      <c r="AJ11" s="590">
        <v>0</v>
      </c>
      <c r="AK11" s="590">
        <v>0</v>
      </c>
    </row>
    <row r="12" spans="1:37" x14ac:dyDescent="0.25">
      <c r="A12" s="521"/>
      <c r="B12" s="583"/>
      <c r="C12" s="575"/>
      <c r="D12" s="521"/>
      <c r="E12" s="521"/>
      <c r="F12" s="521"/>
      <c r="G12" s="521"/>
      <c r="H12" s="521"/>
      <c r="I12" s="521"/>
      <c r="J12" s="521"/>
      <c r="K12" s="575"/>
      <c r="L12" s="575"/>
      <c r="M12" s="608"/>
      <c r="Y12" s="599"/>
      <c r="Z12" s="599"/>
      <c r="AA12" s="599" t="s">
        <v>202</v>
      </c>
      <c r="AB12" s="604">
        <v>0</v>
      </c>
      <c r="AC12" s="604">
        <v>0</v>
      </c>
      <c r="AD12" s="604">
        <v>0</v>
      </c>
      <c r="AE12" s="604">
        <v>0</v>
      </c>
      <c r="AF12" s="604">
        <v>0</v>
      </c>
      <c r="AG12" s="604">
        <v>0</v>
      </c>
      <c r="AH12" s="604">
        <v>0</v>
      </c>
      <c r="AI12" s="604">
        <v>0</v>
      </c>
      <c r="AJ12" s="604">
        <v>0</v>
      </c>
      <c r="AK12" s="604">
        <v>0</v>
      </c>
    </row>
    <row r="13" spans="1:37" x14ac:dyDescent="0.25">
      <c r="A13" s="583" t="s">
        <v>171</v>
      </c>
      <c r="B13" s="595"/>
      <c r="C13" s="545" t="str">
        <f>IF($B13="","",VLOOKUP($B13,'1MD ELO (5)'!$A$7:$O$22,5))</f>
        <v/>
      </c>
      <c r="D13" s="545" t="str">
        <f>IF($B13="","",VLOOKUP($B13,'1MD ELO (5)'!$A$7:$O$22,15))</f>
        <v/>
      </c>
      <c r="E13" s="541" t="str">
        <f>UPPER(IF($B13="","",VLOOKUP($B13,'1MD ELO (5)'!$A$7:$O$22,2)))</f>
        <v/>
      </c>
      <c r="F13" s="544"/>
      <c r="G13" s="541" t="str">
        <f>IF($B13="","",VLOOKUP($B13,'1MD ELO (5)'!$A$7:$O$22,3))</f>
        <v/>
      </c>
      <c r="H13" s="544"/>
      <c r="I13" s="541" t="str">
        <f>IF($B13="","",VLOOKUP($B13,'1MD ELO (5)'!$A$7:$O$22,4))</f>
        <v/>
      </c>
      <c r="J13" s="521"/>
      <c r="K13" s="606"/>
      <c r="L13" s="601" t="str">
        <f>IF(K13="","",CONCATENATE(VLOOKUP($Y$3,$AB$1:$AK$1,K13)," pont"))</f>
        <v/>
      </c>
      <c r="M13" s="607"/>
      <c r="Y13" s="599"/>
      <c r="Z13" s="599"/>
      <c r="AA13" s="599" t="s">
        <v>203</v>
      </c>
      <c r="AB13" s="604">
        <v>0</v>
      </c>
      <c r="AC13" s="604">
        <v>0</v>
      </c>
      <c r="AD13" s="604">
        <v>0</v>
      </c>
      <c r="AE13" s="604">
        <v>0</v>
      </c>
      <c r="AF13" s="604">
        <v>0</v>
      </c>
      <c r="AG13" s="604">
        <v>0</v>
      </c>
      <c r="AH13" s="604">
        <v>0</v>
      </c>
      <c r="AI13" s="604">
        <v>0</v>
      </c>
      <c r="AJ13" s="604">
        <v>0</v>
      </c>
      <c r="AK13" s="604">
        <v>0</v>
      </c>
    </row>
    <row r="14" spans="1:37" x14ac:dyDescent="0.25">
      <c r="A14" s="552"/>
      <c r="B14" s="596"/>
      <c r="C14" s="553"/>
      <c r="D14" s="553"/>
      <c r="E14" s="553"/>
      <c r="F14" s="553"/>
      <c r="G14" s="553"/>
      <c r="H14" s="553"/>
      <c r="I14" s="553"/>
      <c r="J14" s="521"/>
      <c r="K14" s="552"/>
      <c r="L14" s="552"/>
      <c r="M14" s="608"/>
      <c r="Y14" s="599"/>
      <c r="Z14" s="599"/>
      <c r="AA14" s="599"/>
      <c r="AB14" s="599"/>
      <c r="AC14" s="599"/>
      <c r="AD14" s="599"/>
      <c r="AE14" s="599"/>
      <c r="AF14" s="599"/>
      <c r="AG14" s="599"/>
      <c r="AH14" s="599"/>
      <c r="AI14" s="599"/>
      <c r="AJ14" s="599"/>
      <c r="AK14" s="599"/>
    </row>
    <row r="15" spans="1:37" x14ac:dyDescent="0.25">
      <c r="A15" s="552" t="s">
        <v>172</v>
      </c>
      <c r="B15" s="597"/>
      <c r="C15" s="545" t="str">
        <f>IF($B15="","",VLOOKUP($B15,'1MD ELO (5)'!$A$7:$O$22,5))</f>
        <v/>
      </c>
      <c r="D15" s="545" t="str">
        <f>IF($B15="","",VLOOKUP($B15,'1MD ELO (5)'!$A$7:$O$22,15))</f>
        <v/>
      </c>
      <c r="E15" s="540" t="str">
        <f>UPPER(IF($B15="","",VLOOKUP($B15,'1MD ELO (5)'!$A$7:$O$22,2)))</f>
        <v/>
      </c>
      <c r="F15" s="546"/>
      <c r="G15" s="540" t="str">
        <f>IF($B15="","",VLOOKUP($B15,'1MD ELO (5)'!$A$7:$O$22,3))</f>
        <v/>
      </c>
      <c r="H15" s="546"/>
      <c r="I15" s="540" t="str">
        <f>IF($B15="","",VLOOKUP($B15,'1MD ELO (5)'!$A$7:$O$22,4))</f>
        <v/>
      </c>
      <c r="J15" s="521"/>
      <c r="K15" s="606"/>
      <c r="L15" s="601" t="str">
        <f>IF(K15="","",CONCATENATE(VLOOKUP($Y$3,$AB$1:$AK$1,K15)," pont"))</f>
        <v/>
      </c>
      <c r="M15" s="607"/>
      <c r="Y15" s="599"/>
      <c r="Z15" s="599"/>
      <c r="AA15" s="599"/>
      <c r="AB15" s="599"/>
      <c r="AC15" s="599"/>
      <c r="AD15" s="599"/>
      <c r="AE15" s="599"/>
      <c r="AF15" s="599"/>
      <c r="AG15" s="599"/>
      <c r="AH15" s="599"/>
      <c r="AI15" s="599"/>
      <c r="AJ15" s="599"/>
      <c r="AK15" s="599"/>
    </row>
    <row r="16" spans="1:37" x14ac:dyDescent="0.25">
      <c r="A16" s="552"/>
      <c r="B16" s="596"/>
      <c r="C16" s="553"/>
      <c r="D16" s="553"/>
      <c r="E16" s="553"/>
      <c r="F16" s="553"/>
      <c r="G16" s="553"/>
      <c r="H16" s="553"/>
      <c r="I16" s="553"/>
      <c r="J16" s="521"/>
      <c r="K16" s="552"/>
      <c r="L16" s="552"/>
      <c r="M16" s="608"/>
      <c r="Y16" s="599"/>
      <c r="Z16" s="599"/>
      <c r="AA16" s="599" t="s">
        <v>164</v>
      </c>
      <c r="AB16" s="599">
        <v>300</v>
      </c>
      <c r="AC16" s="599">
        <v>250</v>
      </c>
      <c r="AD16" s="599">
        <v>220</v>
      </c>
      <c r="AE16" s="599">
        <v>180</v>
      </c>
      <c r="AF16" s="599">
        <v>160</v>
      </c>
      <c r="AG16" s="599">
        <v>150</v>
      </c>
      <c r="AH16" s="599">
        <v>140</v>
      </c>
      <c r="AI16" s="599">
        <v>130</v>
      </c>
      <c r="AJ16" s="599">
        <v>120</v>
      </c>
      <c r="AK16" s="599">
        <v>110</v>
      </c>
    </row>
    <row r="17" spans="1:37" x14ac:dyDescent="0.25">
      <c r="A17" s="552" t="s">
        <v>173</v>
      </c>
      <c r="B17" s="597"/>
      <c r="C17" s="545" t="str">
        <f>IF($B17="","",VLOOKUP($B17,'1MD ELO (5)'!$A$7:$O$22,5))</f>
        <v/>
      </c>
      <c r="D17" s="545" t="str">
        <f>IF($B17="","",VLOOKUP($B17,'1MD ELO (5)'!$A$7:$O$22,15))</f>
        <v/>
      </c>
      <c r="E17" s="540" t="str">
        <f>UPPER(IF($B17="","",VLOOKUP($B17,'1MD ELO (5)'!$A$7:$O$22,2)))</f>
        <v/>
      </c>
      <c r="F17" s="546"/>
      <c r="G17" s="540" t="str">
        <f>IF($B17="","",VLOOKUP($B17,'1MD ELO (5)'!$A$7:$O$22,3))</f>
        <v/>
      </c>
      <c r="H17" s="546"/>
      <c r="I17" s="540" t="str">
        <f>IF($B17="","",VLOOKUP($B17,'1MD ELO (5)'!$A$7:$O$22,4))</f>
        <v/>
      </c>
      <c r="J17" s="521"/>
      <c r="K17" s="606"/>
      <c r="L17" s="601" t="str">
        <f>IF(K17="","",CONCATENATE(VLOOKUP($Y$3,$AB$1:$AK$1,K17)," pont"))</f>
        <v/>
      </c>
      <c r="M17" s="607"/>
      <c r="Y17" s="599"/>
      <c r="Z17" s="599"/>
      <c r="AA17" s="599" t="s">
        <v>194</v>
      </c>
      <c r="AB17" s="599">
        <v>250</v>
      </c>
      <c r="AC17" s="599">
        <v>200</v>
      </c>
      <c r="AD17" s="599">
        <v>160</v>
      </c>
      <c r="AE17" s="599">
        <v>140</v>
      </c>
      <c r="AF17" s="599">
        <v>120</v>
      </c>
      <c r="AG17" s="599">
        <v>110</v>
      </c>
      <c r="AH17" s="599">
        <v>100</v>
      </c>
      <c r="AI17" s="599">
        <v>90</v>
      </c>
      <c r="AJ17" s="599">
        <v>80</v>
      </c>
      <c r="AK17" s="599">
        <v>70</v>
      </c>
    </row>
    <row r="18" spans="1:37" x14ac:dyDescent="0.25">
      <c r="A18" s="521"/>
      <c r="B18" s="521"/>
      <c r="C18" s="521"/>
      <c r="D18" s="521"/>
      <c r="E18" s="521"/>
      <c r="F18" s="521"/>
      <c r="G18" s="521"/>
      <c r="H18" s="521"/>
      <c r="I18" s="521"/>
      <c r="J18" s="521"/>
      <c r="K18" s="521"/>
      <c r="L18" s="521"/>
      <c r="M18" s="521"/>
      <c r="Y18" s="599"/>
      <c r="Z18" s="599"/>
      <c r="AA18" s="599" t="s">
        <v>195</v>
      </c>
      <c r="AB18" s="599">
        <v>200</v>
      </c>
      <c r="AC18" s="599">
        <v>150</v>
      </c>
      <c r="AD18" s="599">
        <v>130</v>
      </c>
      <c r="AE18" s="599">
        <v>110</v>
      </c>
      <c r="AF18" s="599">
        <v>95</v>
      </c>
      <c r="AG18" s="599">
        <v>80</v>
      </c>
      <c r="AH18" s="599">
        <v>70</v>
      </c>
      <c r="AI18" s="599">
        <v>60</v>
      </c>
      <c r="AJ18" s="599">
        <v>55</v>
      </c>
      <c r="AK18" s="599">
        <v>50</v>
      </c>
    </row>
    <row r="19" spans="1:37" x14ac:dyDescent="0.25">
      <c r="A19" s="521"/>
      <c r="B19" s="521"/>
      <c r="C19" s="521"/>
      <c r="D19" s="521"/>
      <c r="E19" s="521"/>
      <c r="F19" s="521"/>
      <c r="G19" s="521"/>
      <c r="H19" s="521"/>
      <c r="I19" s="521"/>
      <c r="J19" s="521"/>
      <c r="K19" s="521"/>
      <c r="L19" s="521"/>
      <c r="M19" s="521"/>
      <c r="Y19" s="599"/>
      <c r="Z19" s="599"/>
      <c r="AA19" s="599" t="s">
        <v>196</v>
      </c>
      <c r="AB19" s="599">
        <v>150</v>
      </c>
      <c r="AC19" s="599">
        <v>120</v>
      </c>
      <c r="AD19" s="599">
        <v>100</v>
      </c>
      <c r="AE19" s="599">
        <v>80</v>
      </c>
      <c r="AF19" s="599">
        <v>70</v>
      </c>
      <c r="AG19" s="599">
        <v>60</v>
      </c>
      <c r="AH19" s="599">
        <v>55</v>
      </c>
      <c r="AI19" s="599">
        <v>50</v>
      </c>
      <c r="AJ19" s="599">
        <v>45</v>
      </c>
      <c r="AK19" s="599">
        <v>40</v>
      </c>
    </row>
    <row r="20" spans="1:37" x14ac:dyDescent="0.25">
      <c r="A20" s="521"/>
      <c r="B20" s="521"/>
      <c r="C20" s="521"/>
      <c r="D20" s="521"/>
      <c r="E20" s="521"/>
      <c r="F20" s="521"/>
      <c r="G20" s="521"/>
      <c r="H20" s="521"/>
      <c r="I20" s="521"/>
      <c r="J20" s="521"/>
      <c r="K20" s="521"/>
      <c r="L20" s="521"/>
      <c r="M20" s="521"/>
      <c r="Y20" s="599"/>
      <c r="Z20" s="599"/>
      <c r="AA20" s="599" t="s">
        <v>197</v>
      </c>
      <c r="AB20" s="599">
        <v>120</v>
      </c>
      <c r="AC20" s="599">
        <v>90</v>
      </c>
      <c r="AD20" s="599">
        <v>65</v>
      </c>
      <c r="AE20" s="599">
        <v>55</v>
      </c>
      <c r="AF20" s="599">
        <v>50</v>
      </c>
      <c r="AG20" s="599">
        <v>45</v>
      </c>
      <c r="AH20" s="599">
        <v>40</v>
      </c>
      <c r="AI20" s="599">
        <v>35</v>
      </c>
      <c r="AJ20" s="599">
        <v>25</v>
      </c>
      <c r="AK20" s="599">
        <v>20</v>
      </c>
    </row>
    <row r="21" spans="1:37" x14ac:dyDescent="0.25">
      <c r="A21" s="521"/>
      <c r="B21" s="521"/>
      <c r="C21" s="521"/>
      <c r="D21" s="521"/>
      <c r="E21" s="521"/>
      <c r="F21" s="521"/>
      <c r="G21" s="521"/>
      <c r="H21" s="521"/>
      <c r="I21" s="521"/>
      <c r="J21" s="521"/>
      <c r="K21" s="521"/>
      <c r="L21" s="521"/>
      <c r="M21" s="521"/>
      <c r="Y21" s="599"/>
      <c r="Z21" s="599"/>
      <c r="AA21" s="599" t="s">
        <v>198</v>
      </c>
      <c r="AB21" s="599">
        <v>90</v>
      </c>
      <c r="AC21" s="599">
        <v>60</v>
      </c>
      <c r="AD21" s="599">
        <v>45</v>
      </c>
      <c r="AE21" s="599">
        <v>34</v>
      </c>
      <c r="AF21" s="599">
        <v>27</v>
      </c>
      <c r="AG21" s="599">
        <v>22</v>
      </c>
      <c r="AH21" s="599">
        <v>18</v>
      </c>
      <c r="AI21" s="599">
        <v>15</v>
      </c>
      <c r="AJ21" s="599">
        <v>12</v>
      </c>
      <c r="AK21" s="599">
        <v>9</v>
      </c>
    </row>
    <row r="22" spans="1:37" ht="18.75" customHeight="1" x14ac:dyDescent="0.25">
      <c r="A22" s="521"/>
      <c r="B22" s="768"/>
      <c r="C22" s="768"/>
      <c r="D22" s="766" t="str">
        <f>E7</f>
        <v/>
      </c>
      <c r="E22" s="766"/>
      <c r="F22" s="766" t="str">
        <f>E9</f>
        <v/>
      </c>
      <c r="G22" s="766"/>
      <c r="H22" s="766" t="str">
        <f>E11</f>
        <v/>
      </c>
      <c r="I22" s="766"/>
      <c r="J22" s="521"/>
      <c r="K22" s="521"/>
      <c r="L22" s="521"/>
      <c r="M22" s="584" t="s">
        <v>168</v>
      </c>
      <c r="Y22" s="599"/>
      <c r="Z22" s="599"/>
      <c r="AA22" s="599" t="s">
        <v>199</v>
      </c>
      <c r="AB22" s="599">
        <v>60</v>
      </c>
      <c r="AC22" s="599">
        <v>40</v>
      </c>
      <c r="AD22" s="599">
        <v>30</v>
      </c>
      <c r="AE22" s="599">
        <v>20</v>
      </c>
      <c r="AF22" s="599">
        <v>18</v>
      </c>
      <c r="AG22" s="599">
        <v>15</v>
      </c>
      <c r="AH22" s="599">
        <v>12</v>
      </c>
      <c r="AI22" s="599">
        <v>10</v>
      </c>
      <c r="AJ22" s="599">
        <v>8</v>
      </c>
      <c r="AK22" s="599">
        <v>6</v>
      </c>
    </row>
    <row r="23" spans="1:37" ht="18.75" customHeight="1" x14ac:dyDescent="0.25">
      <c r="A23" s="582" t="s">
        <v>164</v>
      </c>
      <c r="B23" s="764" t="str">
        <f>E7</f>
        <v/>
      </c>
      <c r="C23" s="764"/>
      <c r="D23" s="767"/>
      <c r="E23" s="767"/>
      <c r="F23" s="765"/>
      <c r="G23" s="765"/>
      <c r="H23" s="765"/>
      <c r="I23" s="765"/>
      <c r="J23" s="521"/>
      <c r="K23" s="521"/>
      <c r="L23" s="521"/>
      <c r="M23" s="585"/>
      <c r="Y23" s="599"/>
      <c r="Z23" s="599"/>
      <c r="AA23" s="599" t="s">
        <v>200</v>
      </c>
      <c r="AB23" s="599">
        <v>40</v>
      </c>
      <c r="AC23" s="599">
        <v>25</v>
      </c>
      <c r="AD23" s="599">
        <v>18</v>
      </c>
      <c r="AE23" s="599">
        <v>13</v>
      </c>
      <c r="AF23" s="599">
        <v>8</v>
      </c>
      <c r="AG23" s="599">
        <v>7</v>
      </c>
      <c r="AH23" s="599">
        <v>6</v>
      </c>
      <c r="AI23" s="599">
        <v>5</v>
      </c>
      <c r="AJ23" s="599">
        <v>4</v>
      </c>
      <c r="AK23" s="599">
        <v>3</v>
      </c>
    </row>
    <row r="24" spans="1:37" ht="18.75" customHeight="1" x14ac:dyDescent="0.25">
      <c r="A24" s="582" t="s">
        <v>165</v>
      </c>
      <c r="B24" s="764" t="str">
        <f>E9</f>
        <v/>
      </c>
      <c r="C24" s="764"/>
      <c r="D24" s="765"/>
      <c r="E24" s="765"/>
      <c r="F24" s="767"/>
      <c r="G24" s="767"/>
      <c r="H24" s="765"/>
      <c r="I24" s="765"/>
      <c r="J24" s="521"/>
      <c r="K24" s="521"/>
      <c r="L24" s="521"/>
      <c r="M24" s="585"/>
      <c r="Y24" s="599"/>
      <c r="Z24" s="599"/>
      <c r="AA24" s="599" t="s">
        <v>201</v>
      </c>
      <c r="AB24" s="599">
        <v>25</v>
      </c>
      <c r="AC24" s="599">
        <v>15</v>
      </c>
      <c r="AD24" s="599">
        <v>13</v>
      </c>
      <c r="AE24" s="599">
        <v>7</v>
      </c>
      <c r="AF24" s="599">
        <v>6</v>
      </c>
      <c r="AG24" s="599">
        <v>5</v>
      </c>
      <c r="AH24" s="599">
        <v>4</v>
      </c>
      <c r="AI24" s="599">
        <v>3</v>
      </c>
      <c r="AJ24" s="599">
        <v>2</v>
      </c>
      <c r="AK24" s="599">
        <v>1</v>
      </c>
    </row>
    <row r="25" spans="1:37" ht="18.75" customHeight="1" x14ac:dyDescent="0.25">
      <c r="A25" s="582" t="s">
        <v>166</v>
      </c>
      <c r="B25" s="764" t="str">
        <f>E11</f>
        <v/>
      </c>
      <c r="C25" s="764"/>
      <c r="D25" s="765"/>
      <c r="E25" s="765"/>
      <c r="F25" s="765"/>
      <c r="G25" s="765"/>
      <c r="H25" s="767"/>
      <c r="I25" s="767"/>
      <c r="J25" s="521"/>
      <c r="K25" s="521"/>
      <c r="L25" s="521"/>
      <c r="M25" s="585"/>
      <c r="Y25" s="599"/>
      <c r="Z25" s="599"/>
      <c r="AA25" s="599" t="s">
        <v>206</v>
      </c>
      <c r="AB25" s="599">
        <v>15</v>
      </c>
      <c r="AC25" s="599">
        <v>10</v>
      </c>
      <c r="AD25" s="599">
        <v>8</v>
      </c>
      <c r="AE25" s="599">
        <v>4</v>
      </c>
      <c r="AF25" s="599">
        <v>3</v>
      </c>
      <c r="AG25" s="599">
        <v>2</v>
      </c>
      <c r="AH25" s="599">
        <v>1</v>
      </c>
      <c r="AI25" s="599">
        <v>0</v>
      </c>
      <c r="AJ25" s="599">
        <v>0</v>
      </c>
      <c r="AK25" s="599">
        <v>0</v>
      </c>
    </row>
    <row r="26" spans="1:37" x14ac:dyDescent="0.25">
      <c r="A26" s="521"/>
      <c r="B26" s="521"/>
      <c r="C26" s="521"/>
      <c r="D26" s="521"/>
      <c r="E26" s="521"/>
      <c r="F26" s="521"/>
      <c r="G26" s="521"/>
      <c r="H26" s="521"/>
      <c r="I26" s="521"/>
      <c r="J26" s="521"/>
      <c r="K26" s="521"/>
      <c r="L26" s="521"/>
      <c r="M26" s="586"/>
      <c r="Y26" s="599"/>
      <c r="Z26" s="599"/>
      <c r="AA26" s="599" t="s">
        <v>202</v>
      </c>
      <c r="AB26" s="599">
        <v>10</v>
      </c>
      <c r="AC26" s="599">
        <v>6</v>
      </c>
      <c r="AD26" s="599">
        <v>4</v>
      </c>
      <c r="AE26" s="599">
        <v>2</v>
      </c>
      <c r="AF26" s="599">
        <v>1</v>
      </c>
      <c r="AG26" s="599">
        <v>0</v>
      </c>
      <c r="AH26" s="599">
        <v>0</v>
      </c>
      <c r="AI26" s="599">
        <v>0</v>
      </c>
      <c r="AJ26" s="599">
        <v>0</v>
      </c>
      <c r="AK26" s="599">
        <v>0</v>
      </c>
    </row>
    <row r="27" spans="1:37" ht="18.75" customHeight="1" x14ac:dyDescent="0.25">
      <c r="A27" s="521"/>
      <c r="B27" s="768"/>
      <c r="C27" s="768"/>
      <c r="D27" s="766" t="str">
        <f>E13</f>
        <v/>
      </c>
      <c r="E27" s="766"/>
      <c r="F27" s="766" t="str">
        <f>E15</f>
        <v/>
      </c>
      <c r="G27" s="766"/>
      <c r="H27" s="766" t="str">
        <f>E17</f>
        <v/>
      </c>
      <c r="I27" s="766"/>
      <c r="J27" s="521"/>
      <c r="K27" s="521"/>
      <c r="L27" s="521"/>
      <c r="M27" s="586"/>
      <c r="Y27" s="599"/>
      <c r="Z27" s="599"/>
      <c r="AA27" s="599" t="s">
        <v>203</v>
      </c>
      <c r="AB27" s="599">
        <v>3</v>
      </c>
      <c r="AC27" s="599">
        <v>2</v>
      </c>
      <c r="AD27" s="599">
        <v>1</v>
      </c>
      <c r="AE27" s="599">
        <v>0</v>
      </c>
      <c r="AF27" s="599">
        <v>0</v>
      </c>
      <c r="AG27" s="599">
        <v>0</v>
      </c>
      <c r="AH27" s="599">
        <v>0</v>
      </c>
      <c r="AI27" s="599">
        <v>0</v>
      </c>
      <c r="AJ27" s="599">
        <v>0</v>
      </c>
      <c r="AK27" s="599">
        <v>0</v>
      </c>
    </row>
    <row r="28" spans="1:37" ht="18.75" customHeight="1" x14ac:dyDescent="0.25">
      <c r="A28" s="582" t="s">
        <v>171</v>
      </c>
      <c r="B28" s="764" t="str">
        <f>E13</f>
        <v/>
      </c>
      <c r="C28" s="764"/>
      <c r="D28" s="767"/>
      <c r="E28" s="767"/>
      <c r="F28" s="765"/>
      <c r="G28" s="765"/>
      <c r="H28" s="765"/>
      <c r="I28" s="765"/>
      <c r="J28" s="521"/>
      <c r="K28" s="521"/>
      <c r="L28" s="521"/>
      <c r="M28" s="585"/>
    </row>
    <row r="29" spans="1:37" ht="18.75" customHeight="1" x14ac:dyDescent="0.25">
      <c r="A29" s="582" t="s">
        <v>172</v>
      </c>
      <c r="B29" s="764" t="str">
        <f>E15</f>
        <v/>
      </c>
      <c r="C29" s="764"/>
      <c r="D29" s="765"/>
      <c r="E29" s="765"/>
      <c r="F29" s="767"/>
      <c r="G29" s="767"/>
      <c r="H29" s="765"/>
      <c r="I29" s="765"/>
      <c r="J29" s="521"/>
      <c r="K29" s="521"/>
      <c r="L29" s="521"/>
      <c r="M29" s="585"/>
    </row>
    <row r="30" spans="1:37" ht="18.75" customHeight="1" x14ac:dyDescent="0.25">
      <c r="A30" s="582" t="s">
        <v>173</v>
      </c>
      <c r="B30" s="764" t="str">
        <f>E17</f>
        <v/>
      </c>
      <c r="C30" s="764"/>
      <c r="D30" s="765"/>
      <c r="E30" s="765"/>
      <c r="F30" s="765"/>
      <c r="G30" s="765"/>
      <c r="H30" s="767"/>
      <c r="I30" s="767"/>
      <c r="J30" s="521"/>
      <c r="K30" s="521"/>
      <c r="L30" s="521"/>
      <c r="M30" s="585"/>
    </row>
    <row r="31" spans="1:37" x14ac:dyDescent="0.25">
      <c r="A31" s="521"/>
      <c r="B31" s="521"/>
      <c r="C31" s="521"/>
      <c r="D31" s="521"/>
      <c r="E31" s="521"/>
      <c r="F31" s="521"/>
      <c r="G31" s="521"/>
      <c r="H31" s="521"/>
      <c r="I31" s="521"/>
      <c r="J31" s="521"/>
      <c r="K31" s="521"/>
      <c r="L31" s="521"/>
      <c r="M31" s="521"/>
    </row>
    <row r="32" spans="1:37" x14ac:dyDescent="0.25">
      <c r="A32" s="521" t="s">
        <v>129</v>
      </c>
      <c r="B32" s="521"/>
      <c r="C32" s="761" t="str">
        <f>IF(M23=1,B23,IF(M24=1,B24,IF(M25=1,B25,"")))</f>
        <v/>
      </c>
      <c r="D32" s="761"/>
      <c r="E32" s="552" t="s">
        <v>175</v>
      </c>
      <c r="F32" s="761" t="str">
        <f>IF(M28=1,B28,IF(M29=1,B29,IF(M30=1,B30,"")))</f>
        <v/>
      </c>
      <c r="G32" s="761"/>
      <c r="H32" s="521"/>
      <c r="I32" s="499"/>
      <c r="J32" s="521"/>
      <c r="K32" s="521"/>
      <c r="L32" s="521"/>
      <c r="M32" s="521"/>
    </row>
    <row r="33" spans="1:18" x14ac:dyDescent="0.25">
      <c r="A33" s="521"/>
      <c r="B33" s="521"/>
      <c r="C33" s="521"/>
      <c r="D33" s="521"/>
      <c r="E33" s="521"/>
      <c r="F33" s="552"/>
      <c r="G33" s="552"/>
      <c r="H33" s="521"/>
      <c r="I33" s="521"/>
      <c r="J33" s="521"/>
      <c r="K33" s="521"/>
      <c r="L33" s="521"/>
      <c r="M33" s="521"/>
    </row>
    <row r="34" spans="1:18" x14ac:dyDescent="0.25">
      <c r="A34" s="521" t="s">
        <v>174</v>
      </c>
      <c r="B34" s="521"/>
      <c r="C34" s="761" t="str">
        <f>IF(M23=2,B23,IF(M24=2,B24,IF(M25=2,B25,"")))</f>
        <v/>
      </c>
      <c r="D34" s="761"/>
      <c r="E34" s="552" t="s">
        <v>175</v>
      </c>
      <c r="F34" s="761" t="str">
        <f>IF(M28=2,B28,IF(M29=2,B29,IF(M30=2,B30,"")))</f>
        <v/>
      </c>
      <c r="G34" s="761"/>
      <c r="H34" s="521"/>
      <c r="I34" s="499"/>
      <c r="J34" s="521"/>
      <c r="K34" s="521"/>
      <c r="L34" s="521"/>
      <c r="M34" s="521"/>
    </row>
    <row r="35" spans="1:18" x14ac:dyDescent="0.25">
      <c r="A35" s="521"/>
      <c r="B35" s="521"/>
      <c r="C35" s="552"/>
      <c r="D35" s="552"/>
      <c r="E35" s="552"/>
      <c r="F35" s="552"/>
      <c r="G35" s="552"/>
      <c r="H35" s="521"/>
      <c r="I35" s="521"/>
      <c r="J35" s="521"/>
      <c r="K35" s="521"/>
      <c r="L35" s="521"/>
      <c r="M35" s="521"/>
    </row>
    <row r="36" spans="1:18" x14ac:dyDescent="0.25">
      <c r="A36" s="521" t="s">
        <v>176</v>
      </c>
      <c r="B36" s="521"/>
      <c r="C36" s="761" t="str">
        <f>IF(M23=3,B23,IF(M24=3,B24,IF(M25=3,B25,"")))</f>
        <v/>
      </c>
      <c r="D36" s="761"/>
      <c r="E36" s="552" t="s">
        <v>175</v>
      </c>
      <c r="F36" s="761" t="str">
        <f>IF(M28=3,B28,IF(M29=3,B29,IF(M30=3,B30,"")))</f>
        <v/>
      </c>
      <c r="G36" s="761"/>
      <c r="H36" s="521"/>
      <c r="I36" s="499"/>
      <c r="J36" s="521"/>
      <c r="K36" s="521"/>
      <c r="L36" s="521"/>
      <c r="M36" s="521"/>
    </row>
    <row r="37" spans="1:18" x14ac:dyDescent="0.25">
      <c r="A37" s="521"/>
      <c r="B37" s="521"/>
      <c r="C37" s="521"/>
      <c r="D37" s="521"/>
      <c r="E37" s="521"/>
      <c r="F37" s="521"/>
      <c r="G37" s="521"/>
      <c r="H37" s="521"/>
      <c r="I37" s="521"/>
      <c r="J37" s="521"/>
      <c r="K37" s="521"/>
      <c r="L37" s="521"/>
      <c r="M37" s="521"/>
    </row>
    <row r="38" spans="1:18" x14ac:dyDescent="0.25">
      <c r="A38" s="521"/>
      <c r="B38" s="521"/>
      <c r="C38" s="521"/>
      <c r="D38" s="521"/>
      <c r="E38" s="521"/>
      <c r="F38" s="521"/>
      <c r="G38" s="521"/>
      <c r="H38" s="521"/>
      <c r="I38" s="521"/>
      <c r="J38" s="521"/>
      <c r="K38" s="521"/>
      <c r="L38" s="499"/>
      <c r="M38" s="521"/>
    </row>
    <row r="39" spans="1:18" x14ac:dyDescent="0.25">
      <c r="A39" s="205" t="s">
        <v>105</v>
      </c>
      <c r="B39" s="206"/>
      <c r="C39" s="419"/>
      <c r="D39" s="558" t="s">
        <v>6</v>
      </c>
      <c r="E39" s="559" t="s">
        <v>107</v>
      </c>
      <c r="F39" s="573"/>
      <c r="G39" s="558" t="s">
        <v>6</v>
      </c>
      <c r="H39" s="559" t="s">
        <v>125</v>
      </c>
      <c r="I39" s="359"/>
      <c r="J39" s="559" t="s">
        <v>126</v>
      </c>
      <c r="K39" s="358" t="s">
        <v>127</v>
      </c>
      <c r="L39" s="37"/>
      <c r="M39" s="573"/>
      <c r="P39" s="554"/>
      <c r="Q39" s="554"/>
      <c r="R39" s="555"/>
    </row>
    <row r="40" spans="1:18" x14ac:dyDescent="0.25">
      <c r="A40" s="532" t="s">
        <v>106</v>
      </c>
      <c r="B40" s="533"/>
      <c r="C40" s="535"/>
      <c r="D40" s="560">
        <v>1</v>
      </c>
      <c r="E40" s="762" t="str">
        <f>IF(D40&gt;$R$47,,UPPER(VLOOKUP(D40,'1MD ELO (5)'!$A$7:$Q$134,2)))</f>
        <v/>
      </c>
      <c r="F40" s="762"/>
      <c r="G40" s="567" t="s">
        <v>7</v>
      </c>
      <c r="H40" s="533"/>
      <c r="I40" s="561"/>
      <c r="J40" s="568"/>
      <c r="K40" s="527" t="s">
        <v>111</v>
      </c>
      <c r="L40" s="574"/>
      <c r="M40" s="562"/>
      <c r="P40" s="556"/>
      <c r="Q40" s="556"/>
      <c r="R40" s="223"/>
    </row>
    <row r="41" spans="1:18" x14ac:dyDescent="0.25">
      <c r="A41" s="536" t="s">
        <v>124</v>
      </c>
      <c r="B41" s="330"/>
      <c r="C41" s="538"/>
      <c r="D41" s="563">
        <v>2</v>
      </c>
      <c r="E41" s="763" t="str">
        <f>IF(D41&gt;$R$47,,UPPER(VLOOKUP(D41,'1MD ELO (5)'!$A$7:$Q$134,2)))</f>
        <v/>
      </c>
      <c r="F41" s="763"/>
      <c r="G41" s="569" t="s">
        <v>8</v>
      </c>
      <c r="H41" s="89"/>
      <c r="I41" s="525"/>
      <c r="J41" s="90"/>
      <c r="K41" s="571"/>
      <c r="L41" s="499"/>
      <c r="M41" s="566"/>
      <c r="P41" s="223"/>
      <c r="Q41" s="217"/>
      <c r="R41" s="223"/>
    </row>
    <row r="42" spans="1:18" x14ac:dyDescent="0.25">
      <c r="A42" s="374"/>
      <c r="B42" s="375"/>
      <c r="C42" s="376"/>
      <c r="D42" s="563"/>
      <c r="E42" s="91"/>
      <c r="F42" s="521"/>
      <c r="G42" s="569" t="s">
        <v>9</v>
      </c>
      <c r="H42" s="89"/>
      <c r="I42" s="525"/>
      <c r="J42" s="90"/>
      <c r="K42" s="527" t="s">
        <v>112</v>
      </c>
      <c r="L42" s="574"/>
      <c r="M42" s="562"/>
      <c r="P42" s="556"/>
      <c r="Q42" s="556"/>
      <c r="R42" s="223"/>
    </row>
    <row r="43" spans="1:18" x14ac:dyDescent="0.25">
      <c r="A43" s="234"/>
      <c r="B43" s="146"/>
      <c r="C43" s="235"/>
      <c r="D43" s="563"/>
      <c r="E43" s="91"/>
      <c r="F43" s="521"/>
      <c r="G43" s="569" t="s">
        <v>10</v>
      </c>
      <c r="H43" s="89"/>
      <c r="I43" s="525"/>
      <c r="J43" s="90"/>
      <c r="K43" s="572"/>
      <c r="L43" s="521"/>
      <c r="M43" s="564"/>
      <c r="P43" s="223"/>
      <c r="Q43" s="217"/>
      <c r="R43" s="223"/>
    </row>
    <row r="44" spans="1:18" x14ac:dyDescent="0.25">
      <c r="A44" s="361"/>
      <c r="B44" s="377"/>
      <c r="C44" s="418"/>
      <c r="D44" s="563"/>
      <c r="E44" s="91"/>
      <c r="F44" s="521"/>
      <c r="G44" s="569" t="s">
        <v>11</v>
      </c>
      <c r="H44" s="89"/>
      <c r="I44" s="525"/>
      <c r="J44" s="90"/>
      <c r="K44" s="536"/>
      <c r="L44" s="499"/>
      <c r="M44" s="566"/>
      <c r="P44" s="223"/>
      <c r="Q44" s="217"/>
      <c r="R44" s="223"/>
    </row>
    <row r="45" spans="1:18" x14ac:dyDescent="0.25">
      <c r="A45" s="362"/>
      <c r="B45" s="24"/>
      <c r="C45" s="235"/>
      <c r="D45" s="563"/>
      <c r="E45" s="91"/>
      <c r="F45" s="521"/>
      <c r="G45" s="569" t="s">
        <v>12</v>
      </c>
      <c r="H45" s="89"/>
      <c r="I45" s="525"/>
      <c r="J45" s="90"/>
      <c r="K45" s="527" t="s">
        <v>92</v>
      </c>
      <c r="L45" s="574"/>
      <c r="M45" s="562"/>
      <c r="P45" s="556"/>
      <c r="Q45" s="556"/>
      <c r="R45" s="223"/>
    </row>
    <row r="46" spans="1:18" x14ac:dyDescent="0.25">
      <c r="A46" s="362"/>
      <c r="B46" s="24"/>
      <c r="C46" s="372"/>
      <c r="D46" s="563"/>
      <c r="E46" s="91"/>
      <c r="F46" s="521"/>
      <c r="G46" s="569" t="s">
        <v>13</v>
      </c>
      <c r="H46" s="89"/>
      <c r="I46" s="525"/>
      <c r="J46" s="90"/>
      <c r="K46" s="572"/>
      <c r="L46" s="521"/>
      <c r="M46" s="564"/>
      <c r="P46" s="223"/>
      <c r="Q46" s="217"/>
      <c r="R46" s="223"/>
    </row>
    <row r="47" spans="1:18" x14ac:dyDescent="0.25">
      <c r="A47" s="363"/>
      <c r="B47" s="360"/>
      <c r="C47" s="373"/>
      <c r="D47" s="565"/>
      <c r="E47" s="237"/>
      <c r="F47" s="499"/>
      <c r="G47" s="570" t="s">
        <v>14</v>
      </c>
      <c r="H47" s="330"/>
      <c r="I47" s="529"/>
      <c r="J47" s="239"/>
      <c r="K47" s="536" t="str">
        <f>L4</f>
        <v>Kovács Zoltán</v>
      </c>
      <c r="L47" s="499"/>
      <c r="M47" s="566"/>
      <c r="P47" s="223"/>
      <c r="Q47" s="217"/>
      <c r="R47" s="557">
        <f>MIN(4,'1MD ELO (5)'!Q5)</f>
        <v>4</v>
      </c>
    </row>
  </sheetData>
  <mergeCells count="42">
    <mergeCell ref="E40:F40"/>
    <mergeCell ref="E41:F41"/>
    <mergeCell ref="C32:D32"/>
    <mergeCell ref="F32:G32"/>
    <mergeCell ref="C34:D34"/>
    <mergeCell ref="F34:G34"/>
    <mergeCell ref="C36:D36"/>
    <mergeCell ref="F36:G36"/>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4:C24"/>
    <mergeCell ref="D24:E24"/>
    <mergeCell ref="F24:G24"/>
    <mergeCell ref="H24:I24"/>
    <mergeCell ref="B25:C25"/>
    <mergeCell ref="D25:E25"/>
    <mergeCell ref="F25:G25"/>
    <mergeCell ref="H25:I25"/>
    <mergeCell ref="H22:I22"/>
    <mergeCell ref="B23:C23"/>
    <mergeCell ref="D23:E23"/>
    <mergeCell ref="F23:G23"/>
    <mergeCell ref="H23:I23"/>
    <mergeCell ref="A1:F1"/>
    <mergeCell ref="A4:C4"/>
    <mergeCell ref="B22:C22"/>
    <mergeCell ref="D22:E22"/>
    <mergeCell ref="F22:G22"/>
  </mergeCells>
  <conditionalFormatting sqref="E7 E9 E11 E13 E15 E17">
    <cfRule type="cellIs" dxfId="112" priority="1" stopIfTrue="1" operator="equal">
      <formula>"Bye"</formula>
    </cfRule>
  </conditionalFormatting>
  <conditionalFormatting sqref="R47">
    <cfRule type="expression" dxfId="111"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15418-D695-4F42-8457-BFDA785AA44C}">
  <sheetPr codeName="Munka49">
    <tabColor indexed="11"/>
  </sheetPr>
  <dimension ref="A1:AK49"/>
  <sheetViews>
    <sheetView workbookViewId="0">
      <selection activeCell="N12" sqref="N12"/>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769" t="str">
        <f>Altalanos!$A$6</f>
        <v>Diákolimpiai Döntő</v>
      </c>
      <c r="B1" s="769"/>
      <c r="C1" s="769"/>
      <c r="D1" s="769"/>
      <c r="E1" s="769"/>
      <c r="F1" s="769"/>
      <c r="G1" s="470"/>
      <c r="H1" s="473" t="s">
        <v>123</v>
      </c>
      <c r="I1" s="471"/>
      <c r="J1" s="472"/>
      <c r="L1" s="474"/>
      <c r="M1" s="475"/>
      <c r="N1" s="136"/>
      <c r="O1" s="136" t="s">
        <v>71</v>
      </c>
      <c r="P1" s="136"/>
      <c r="Q1" s="135"/>
      <c r="R1" s="136"/>
      <c r="AB1" s="605" t="e">
        <f>IF(Y5=1,CONCATENATE(VLOOKUP(Y3,AA16:AH27,2)),CONCATENATE(VLOOKUP(Y3,AA2:AK13,2)))</f>
        <v>#N/A</v>
      </c>
      <c r="AC1" s="605" t="e">
        <f>IF(Y5=1,CONCATENATE(VLOOKUP(Y3,AA16:AK27,3)),CONCATENATE(VLOOKUP(Y3,AA2:AK13,3)))</f>
        <v>#N/A</v>
      </c>
      <c r="AD1" s="605" t="e">
        <f>IF(Y5=1,CONCATENATE(VLOOKUP(Y3,AA16:AK27,4)),CONCATENATE(VLOOKUP(Y3,AA2:AK13,4)))</f>
        <v>#N/A</v>
      </c>
      <c r="AE1" s="605" t="e">
        <f>IF(Y5=1,CONCATENATE(VLOOKUP(Y3,AA16:AK27,5)),CONCATENATE(VLOOKUP(Y3,AA2:AK13,5)))</f>
        <v>#N/A</v>
      </c>
      <c r="AF1" s="605" t="e">
        <f>IF(Y5=1,CONCATENATE(VLOOKUP(Y3,AA16:AK27,6)),CONCATENATE(VLOOKUP(Y3,AA2:AK13,6)))</f>
        <v>#N/A</v>
      </c>
      <c r="AG1" s="605" t="e">
        <f>IF(Y5=1,CONCATENATE(VLOOKUP(Y3,AA16:AK27,7)),CONCATENATE(VLOOKUP(Y3,AA2:AK13,7)))</f>
        <v>#N/A</v>
      </c>
      <c r="AH1" s="605" t="e">
        <f>IF(Y5=1,CONCATENATE(VLOOKUP(Y3,AA16:AK27,8)),CONCATENATE(VLOOKUP(Y3,AA2:AK13,8)))</f>
        <v>#N/A</v>
      </c>
      <c r="AI1" s="605" t="e">
        <f>IF(Y5=1,CONCATENATE(VLOOKUP(Y3,AA16:AK27,9)),CONCATENATE(VLOOKUP(Y3,AA2:AK13,9)))</f>
        <v>#N/A</v>
      </c>
      <c r="AJ1" s="605" t="e">
        <f>IF(Y5=1,CONCATENATE(VLOOKUP(Y3,AA16:AK27,10)),CONCATENATE(VLOOKUP(Y3,AA2:AK13,10)))</f>
        <v>#N/A</v>
      </c>
      <c r="AK1" s="605" t="e">
        <f>IF(Y5=1,CONCATENATE(VLOOKUP(Y3,AA16:AK27,11)),CONCATENATE(VLOOKUP(Y3,AA2:AK13,11)))</f>
        <v>#N/A</v>
      </c>
    </row>
    <row r="2" spans="1:37" x14ac:dyDescent="0.25">
      <c r="A2" s="476" t="s">
        <v>122</v>
      </c>
      <c r="B2" s="477"/>
      <c r="C2" s="477"/>
      <c r="D2" s="477"/>
      <c r="E2" s="431">
        <f>Altalanos!$E$8</f>
        <v>0</v>
      </c>
      <c r="F2" s="477"/>
      <c r="G2" s="478"/>
      <c r="H2" s="479"/>
      <c r="I2" s="479"/>
      <c r="J2" s="480"/>
      <c r="K2" s="474"/>
      <c r="L2" s="474"/>
      <c r="M2" s="474"/>
      <c r="N2" s="138"/>
      <c r="O2" s="108"/>
      <c r="P2" s="138"/>
      <c r="Q2" s="108"/>
      <c r="R2" s="138"/>
      <c r="Y2" s="600"/>
      <c r="Z2" s="599"/>
      <c r="AA2" s="599" t="s">
        <v>164</v>
      </c>
      <c r="AB2" s="590">
        <v>150</v>
      </c>
      <c r="AC2" s="590">
        <v>120</v>
      </c>
      <c r="AD2" s="590">
        <v>100</v>
      </c>
      <c r="AE2" s="590">
        <v>80</v>
      </c>
      <c r="AF2" s="590">
        <v>70</v>
      </c>
      <c r="AG2" s="590">
        <v>60</v>
      </c>
      <c r="AH2" s="590">
        <v>55</v>
      </c>
      <c r="AI2" s="590">
        <v>50</v>
      </c>
      <c r="AJ2" s="590">
        <v>45</v>
      </c>
      <c r="AK2" s="590">
        <v>40</v>
      </c>
    </row>
    <row r="3" spans="1:37" x14ac:dyDescent="0.25">
      <c r="A3" s="54" t="s">
        <v>82</v>
      </c>
      <c r="B3" s="54"/>
      <c r="C3" s="54"/>
      <c r="D3" s="54"/>
      <c r="E3" s="54" t="s">
        <v>79</v>
      </c>
      <c r="F3" s="54"/>
      <c r="G3" s="54"/>
      <c r="H3" s="54" t="s">
        <v>87</v>
      </c>
      <c r="I3" s="54"/>
      <c r="J3" s="140"/>
      <c r="K3" s="54"/>
      <c r="L3" s="55" t="s">
        <v>88</v>
      </c>
      <c r="M3" s="54"/>
      <c r="N3" s="548"/>
      <c r="O3" s="547"/>
      <c r="P3" s="548"/>
      <c r="Q3" s="589" t="s">
        <v>178</v>
      </c>
      <c r="R3" s="590" t="s">
        <v>184</v>
      </c>
      <c r="S3" s="590" t="s">
        <v>179</v>
      </c>
      <c r="Y3" s="599">
        <f>IF(H4="OB","A",IF(H4="IX","W",H4))</f>
        <v>0</v>
      </c>
      <c r="Z3" s="599"/>
      <c r="AA3" s="599" t="s">
        <v>194</v>
      </c>
      <c r="AB3" s="590">
        <v>120</v>
      </c>
      <c r="AC3" s="590">
        <v>90</v>
      </c>
      <c r="AD3" s="590">
        <v>65</v>
      </c>
      <c r="AE3" s="590">
        <v>55</v>
      </c>
      <c r="AF3" s="590">
        <v>50</v>
      </c>
      <c r="AG3" s="590">
        <v>45</v>
      </c>
      <c r="AH3" s="590">
        <v>40</v>
      </c>
      <c r="AI3" s="590">
        <v>35</v>
      </c>
      <c r="AJ3" s="590">
        <v>25</v>
      </c>
      <c r="AK3" s="590">
        <v>20</v>
      </c>
    </row>
    <row r="4" spans="1:37" ht="13.8" thickBot="1" x14ac:dyDescent="0.3">
      <c r="A4" s="770" t="str">
        <f>Altalanos!$A$10</f>
        <v xml:space="preserve">2026. május 7. </v>
      </c>
      <c r="B4" s="770"/>
      <c r="C4" s="770"/>
      <c r="D4" s="481"/>
      <c r="E4" s="482" t="str">
        <f>Altalanos!$C$10</f>
        <v>Gyula</v>
      </c>
      <c r="F4" s="482"/>
      <c r="G4" s="482"/>
      <c r="H4" s="485"/>
      <c r="I4" s="482"/>
      <c r="J4" s="484"/>
      <c r="K4" s="485"/>
      <c r="L4" s="487" t="str">
        <f>Altalanos!$E$10</f>
        <v>Kovács Zoltán</v>
      </c>
      <c r="M4" s="485"/>
      <c r="N4" s="550"/>
      <c r="O4" s="551"/>
      <c r="P4" s="550"/>
      <c r="Q4" s="591" t="s">
        <v>185</v>
      </c>
      <c r="R4" s="592" t="s">
        <v>180</v>
      </c>
      <c r="S4" s="592" t="s">
        <v>181</v>
      </c>
      <c r="Y4" s="599"/>
      <c r="Z4" s="599"/>
      <c r="AA4" s="599" t="s">
        <v>195</v>
      </c>
      <c r="AB4" s="590">
        <v>90</v>
      </c>
      <c r="AC4" s="590">
        <v>60</v>
      </c>
      <c r="AD4" s="590">
        <v>45</v>
      </c>
      <c r="AE4" s="590">
        <v>34</v>
      </c>
      <c r="AF4" s="590">
        <v>27</v>
      </c>
      <c r="AG4" s="590">
        <v>22</v>
      </c>
      <c r="AH4" s="590">
        <v>18</v>
      </c>
      <c r="AI4" s="590">
        <v>15</v>
      </c>
      <c r="AJ4" s="590">
        <v>12</v>
      </c>
      <c r="AK4" s="590">
        <v>9</v>
      </c>
    </row>
    <row r="5" spans="1:37" x14ac:dyDescent="0.25">
      <c r="A5" s="37"/>
      <c r="B5" s="37" t="s">
        <v>118</v>
      </c>
      <c r="C5" s="543" t="s">
        <v>162</v>
      </c>
      <c r="D5" s="37" t="s">
        <v>105</v>
      </c>
      <c r="E5" s="37" t="s">
        <v>167</v>
      </c>
      <c r="F5" s="37"/>
      <c r="G5" s="37" t="s">
        <v>86</v>
      </c>
      <c r="H5" s="37"/>
      <c r="I5" s="37" t="s">
        <v>90</v>
      </c>
      <c r="J5" s="37"/>
      <c r="K5" s="576" t="s">
        <v>168</v>
      </c>
      <c r="L5" s="576" t="s">
        <v>169</v>
      </c>
      <c r="M5" s="576" t="s">
        <v>170</v>
      </c>
      <c r="Q5" s="593" t="s">
        <v>186</v>
      </c>
      <c r="R5" s="594" t="s">
        <v>182</v>
      </c>
      <c r="S5" s="594" t="s">
        <v>183</v>
      </c>
      <c r="Y5" s="599">
        <f>IF(OR(Altalanos!$A$8="F1",Altalanos!$A$8="F2",Altalanos!$A$8="N1",Altalanos!$A$8="N2"),1,2)</f>
        <v>2</v>
      </c>
      <c r="Z5" s="599"/>
      <c r="AA5" s="599" t="s">
        <v>196</v>
      </c>
      <c r="AB5" s="590">
        <v>60</v>
      </c>
      <c r="AC5" s="590">
        <v>40</v>
      </c>
      <c r="AD5" s="590">
        <v>30</v>
      </c>
      <c r="AE5" s="590">
        <v>20</v>
      </c>
      <c r="AF5" s="590">
        <v>18</v>
      </c>
      <c r="AG5" s="590">
        <v>15</v>
      </c>
      <c r="AH5" s="590">
        <v>12</v>
      </c>
      <c r="AI5" s="590">
        <v>10</v>
      </c>
      <c r="AJ5" s="590">
        <v>8</v>
      </c>
      <c r="AK5" s="590">
        <v>6</v>
      </c>
    </row>
    <row r="6" spans="1:37" x14ac:dyDescent="0.25">
      <c r="A6" s="521"/>
      <c r="B6" s="521"/>
      <c r="C6" s="575"/>
      <c r="D6" s="521"/>
      <c r="E6" s="521"/>
      <c r="F6" s="521"/>
      <c r="G6" s="521"/>
      <c r="H6" s="521"/>
      <c r="I6" s="521"/>
      <c r="J6" s="521"/>
      <c r="K6" s="521"/>
      <c r="L6" s="521"/>
      <c r="M6" s="521"/>
      <c r="Y6" s="599"/>
      <c r="Z6" s="599"/>
      <c r="AA6" s="599" t="s">
        <v>197</v>
      </c>
      <c r="AB6" s="590">
        <v>40</v>
      </c>
      <c r="AC6" s="590">
        <v>25</v>
      </c>
      <c r="AD6" s="590">
        <v>18</v>
      </c>
      <c r="AE6" s="590">
        <v>13</v>
      </c>
      <c r="AF6" s="590">
        <v>10</v>
      </c>
      <c r="AG6" s="590">
        <v>8</v>
      </c>
      <c r="AH6" s="590">
        <v>6</v>
      </c>
      <c r="AI6" s="590">
        <v>5</v>
      </c>
      <c r="AJ6" s="590">
        <v>4</v>
      </c>
      <c r="AK6" s="590">
        <v>3</v>
      </c>
    </row>
    <row r="7" spans="1:37" x14ac:dyDescent="0.25">
      <c r="A7" s="583" t="s">
        <v>164</v>
      </c>
      <c r="B7" s="595"/>
      <c r="C7" s="545" t="str">
        <f>IF($B7="","",VLOOKUP($B7,'1MD ELO (5)'!$A$7:$O$22,5))</f>
        <v/>
      </c>
      <c r="D7" s="545" t="str">
        <f>IF($B7="","",VLOOKUP($B7,'1MD ELO (5)'!$A$7:$O$22,15))</f>
        <v/>
      </c>
      <c r="E7" s="541" t="str">
        <f>UPPER(IF($B7="","",VLOOKUP($B7,'1MD ELO (5)'!$A$7:$O$22,2)))</f>
        <v/>
      </c>
      <c r="F7" s="544"/>
      <c r="G7" s="541" t="str">
        <f>IF($B7="","",VLOOKUP($B7,'1MD ELO (5)'!$A$7:$O$22,3))</f>
        <v/>
      </c>
      <c r="H7" s="544"/>
      <c r="I7" s="541" t="str">
        <f>IF($B7="","",VLOOKUP($B7,'1MD ELO (5)'!$A$7:$O$22,4))</f>
        <v/>
      </c>
      <c r="J7" s="521"/>
      <c r="K7" s="606"/>
      <c r="L7" s="601" t="str">
        <f>IF(K7="","",CONCATENATE(VLOOKUP($Y$3,$AB$1:$AK$1,K7)," pont"))</f>
        <v/>
      </c>
      <c r="M7" s="607"/>
      <c r="Q7" s="589" t="s">
        <v>178</v>
      </c>
      <c r="R7" s="685" t="s">
        <v>218</v>
      </c>
      <c r="S7" s="685" t="s">
        <v>220</v>
      </c>
      <c r="Y7" s="599"/>
      <c r="Z7" s="599"/>
      <c r="AA7" s="599" t="s">
        <v>198</v>
      </c>
      <c r="AB7" s="590">
        <v>25</v>
      </c>
      <c r="AC7" s="590">
        <v>15</v>
      </c>
      <c r="AD7" s="590">
        <v>13</v>
      </c>
      <c r="AE7" s="590">
        <v>8</v>
      </c>
      <c r="AF7" s="590">
        <v>6</v>
      </c>
      <c r="AG7" s="590">
        <v>4</v>
      </c>
      <c r="AH7" s="590">
        <v>3</v>
      </c>
      <c r="AI7" s="590">
        <v>2</v>
      </c>
      <c r="AJ7" s="590">
        <v>1</v>
      </c>
      <c r="AK7" s="590">
        <v>0</v>
      </c>
    </row>
    <row r="8" spans="1:37" x14ac:dyDescent="0.25">
      <c r="A8" s="552"/>
      <c r="B8" s="596"/>
      <c r="C8" s="553"/>
      <c r="D8" s="553"/>
      <c r="E8" s="553"/>
      <c r="F8" s="553"/>
      <c r="G8" s="553"/>
      <c r="H8" s="553"/>
      <c r="I8" s="553"/>
      <c r="J8" s="521"/>
      <c r="K8" s="552"/>
      <c r="L8" s="552"/>
      <c r="M8" s="608"/>
      <c r="Q8" s="591" t="s">
        <v>185</v>
      </c>
      <c r="R8" s="686" t="s">
        <v>219</v>
      </c>
      <c r="S8" s="686" t="s">
        <v>221</v>
      </c>
      <c r="Y8" s="599"/>
      <c r="Z8" s="599"/>
      <c r="AA8" s="599" t="s">
        <v>199</v>
      </c>
      <c r="AB8" s="590">
        <v>15</v>
      </c>
      <c r="AC8" s="590">
        <v>10</v>
      </c>
      <c r="AD8" s="590">
        <v>7</v>
      </c>
      <c r="AE8" s="590">
        <v>5</v>
      </c>
      <c r="AF8" s="590">
        <v>4</v>
      </c>
      <c r="AG8" s="590">
        <v>3</v>
      </c>
      <c r="AH8" s="590">
        <v>2</v>
      </c>
      <c r="AI8" s="590">
        <v>1</v>
      </c>
      <c r="AJ8" s="590">
        <v>0</v>
      </c>
      <c r="AK8" s="590">
        <v>0</v>
      </c>
    </row>
    <row r="9" spans="1:37" x14ac:dyDescent="0.25">
      <c r="A9" s="552" t="s">
        <v>165</v>
      </c>
      <c r="B9" s="597"/>
      <c r="C9" s="545" t="str">
        <f>IF($B9="","",VLOOKUP($B9,'1MD ELO (5)'!$A$7:$O$22,5))</f>
        <v/>
      </c>
      <c r="D9" s="545" t="str">
        <f>IF($B9="","",VLOOKUP($B9,'1MD ELO (5)'!$A$7:$O$22,15))</f>
        <v/>
      </c>
      <c r="E9" s="540" t="str">
        <f>UPPER(IF($B9="","",VLOOKUP($B9,'1MD ELO (5)'!$A$7:$O$22,2)))</f>
        <v/>
      </c>
      <c r="F9" s="546"/>
      <c r="G9" s="540" t="str">
        <f>IF($B9="","",VLOOKUP($B9,'1MD ELO (5)'!$A$7:$O$22,3))</f>
        <v/>
      </c>
      <c r="H9" s="546"/>
      <c r="I9" s="540" t="str">
        <f>IF($B9="","",VLOOKUP($B9,'1MD ELO (5)'!$A$7:$O$22,4))</f>
        <v/>
      </c>
      <c r="J9" s="521"/>
      <c r="K9" s="606"/>
      <c r="L9" s="601" t="str">
        <f>IF(K9="","",CONCATENATE(VLOOKUP($Y$3,$AB$1:$AK$1,K9)," pont"))</f>
        <v/>
      </c>
      <c r="M9" s="607"/>
      <c r="Q9" s="593" t="s">
        <v>186</v>
      </c>
      <c r="R9" s="687" t="s">
        <v>190</v>
      </c>
      <c r="S9" s="687" t="s">
        <v>222</v>
      </c>
      <c r="Y9" s="599"/>
      <c r="Z9" s="599"/>
      <c r="AA9" s="599" t="s">
        <v>200</v>
      </c>
      <c r="AB9" s="590">
        <v>10</v>
      </c>
      <c r="AC9" s="590">
        <v>6</v>
      </c>
      <c r="AD9" s="590">
        <v>4</v>
      </c>
      <c r="AE9" s="590">
        <v>2</v>
      </c>
      <c r="AF9" s="590">
        <v>1</v>
      </c>
      <c r="AG9" s="590">
        <v>0</v>
      </c>
      <c r="AH9" s="590">
        <v>0</v>
      </c>
      <c r="AI9" s="590">
        <v>0</v>
      </c>
      <c r="AJ9" s="590">
        <v>0</v>
      </c>
      <c r="AK9" s="590">
        <v>0</v>
      </c>
    </row>
    <row r="10" spans="1:37" x14ac:dyDescent="0.25">
      <c r="A10" s="552"/>
      <c r="B10" s="596"/>
      <c r="C10" s="553"/>
      <c r="D10" s="553"/>
      <c r="E10" s="553"/>
      <c r="F10" s="553"/>
      <c r="G10" s="553"/>
      <c r="H10" s="553"/>
      <c r="I10" s="553"/>
      <c r="J10" s="521"/>
      <c r="K10" s="552"/>
      <c r="L10" s="552"/>
      <c r="M10" s="608"/>
      <c r="Y10" s="599"/>
      <c r="Z10" s="599"/>
      <c r="AA10" s="599" t="s">
        <v>201</v>
      </c>
      <c r="AB10" s="590">
        <v>6</v>
      </c>
      <c r="AC10" s="590">
        <v>3</v>
      </c>
      <c r="AD10" s="590">
        <v>2</v>
      </c>
      <c r="AE10" s="590">
        <v>1</v>
      </c>
      <c r="AF10" s="590">
        <v>0</v>
      </c>
      <c r="AG10" s="590">
        <v>0</v>
      </c>
      <c r="AH10" s="590">
        <v>0</v>
      </c>
      <c r="AI10" s="590">
        <v>0</v>
      </c>
      <c r="AJ10" s="590">
        <v>0</v>
      </c>
      <c r="AK10" s="590">
        <v>0</v>
      </c>
    </row>
    <row r="11" spans="1:37" x14ac:dyDescent="0.25">
      <c r="A11" s="552" t="s">
        <v>166</v>
      </c>
      <c r="B11" s="597"/>
      <c r="C11" s="545" t="str">
        <f>IF($B11="","",VLOOKUP($B11,'1MD ELO (5)'!$A$7:$O$22,5))</f>
        <v/>
      </c>
      <c r="D11" s="545" t="str">
        <f>IF($B11="","",VLOOKUP($B11,'1MD ELO (5)'!$A$7:$O$22,15))</f>
        <v/>
      </c>
      <c r="E11" s="540" t="str">
        <f>UPPER(IF($B11="","",VLOOKUP($B11,'1MD ELO (5)'!$A$7:$O$22,2)))</f>
        <v/>
      </c>
      <c r="F11" s="546"/>
      <c r="G11" s="540" t="str">
        <f>IF($B11="","",VLOOKUP($B11,'1MD ELO (5)'!$A$7:$O$22,3))</f>
        <v/>
      </c>
      <c r="H11" s="546"/>
      <c r="I11" s="540" t="str">
        <f>IF($B11="","",VLOOKUP($B11,'1MD ELO (5)'!$A$7:$O$22,4))</f>
        <v/>
      </c>
      <c r="J11" s="521"/>
      <c r="K11" s="606"/>
      <c r="L11" s="601" t="str">
        <f>IF(K11="","",CONCATENATE(VLOOKUP($Y$3,$AB$1:$AK$1,K11)," pont"))</f>
        <v/>
      </c>
      <c r="M11" s="607"/>
      <c r="Y11" s="599"/>
      <c r="Z11" s="599"/>
      <c r="AA11" s="599" t="s">
        <v>206</v>
      </c>
      <c r="AB11" s="590">
        <v>3</v>
      </c>
      <c r="AC11" s="590">
        <v>2</v>
      </c>
      <c r="AD11" s="590">
        <v>1</v>
      </c>
      <c r="AE11" s="590">
        <v>0</v>
      </c>
      <c r="AF11" s="590">
        <v>0</v>
      </c>
      <c r="AG11" s="590">
        <v>0</v>
      </c>
      <c r="AH11" s="590">
        <v>0</v>
      </c>
      <c r="AI11" s="590">
        <v>0</v>
      </c>
      <c r="AJ11" s="590">
        <v>0</v>
      </c>
      <c r="AK11" s="590">
        <v>0</v>
      </c>
    </row>
    <row r="12" spans="1:37" x14ac:dyDescent="0.25">
      <c r="A12" s="521"/>
      <c r="B12" s="583"/>
      <c r="C12" s="575"/>
      <c r="D12" s="521"/>
      <c r="E12" s="521"/>
      <c r="F12" s="521"/>
      <c r="G12" s="521"/>
      <c r="H12" s="521"/>
      <c r="I12" s="521"/>
      <c r="J12" s="521"/>
      <c r="K12" s="575"/>
      <c r="L12" s="575"/>
      <c r="M12" s="608"/>
      <c r="Y12" s="599"/>
      <c r="Z12" s="599"/>
      <c r="AA12" s="599" t="s">
        <v>202</v>
      </c>
      <c r="AB12" s="604">
        <v>0</v>
      </c>
      <c r="AC12" s="604">
        <v>0</v>
      </c>
      <c r="AD12" s="604">
        <v>0</v>
      </c>
      <c r="AE12" s="604">
        <v>0</v>
      </c>
      <c r="AF12" s="604">
        <v>0</v>
      </c>
      <c r="AG12" s="604">
        <v>0</v>
      </c>
      <c r="AH12" s="604">
        <v>0</v>
      </c>
      <c r="AI12" s="604">
        <v>0</v>
      </c>
      <c r="AJ12" s="604">
        <v>0</v>
      </c>
      <c r="AK12" s="604">
        <v>0</v>
      </c>
    </row>
    <row r="13" spans="1:37" x14ac:dyDescent="0.25">
      <c r="A13" s="583" t="s">
        <v>171</v>
      </c>
      <c r="B13" s="595"/>
      <c r="C13" s="545" t="str">
        <f>IF($B13="","",VLOOKUP($B13,'1MD ELO (5)'!$A$7:$O$22,5))</f>
        <v/>
      </c>
      <c r="D13" s="545" t="str">
        <f>IF($B13="","",VLOOKUP($B13,'1MD ELO (5)'!$A$7:$O$22,15))</f>
        <v/>
      </c>
      <c r="E13" s="541" t="str">
        <f>UPPER(IF($B13="","",VLOOKUP($B13,'1MD ELO (5)'!$A$7:$O$22,2)))</f>
        <v/>
      </c>
      <c r="F13" s="544"/>
      <c r="G13" s="541" t="str">
        <f>IF($B13="","",VLOOKUP($B13,'1MD ELO (5)'!$A$7:$O$22,3))</f>
        <v/>
      </c>
      <c r="H13" s="544"/>
      <c r="I13" s="541" t="str">
        <f>IF($B13="","",VLOOKUP($B13,'1MD ELO (5)'!$A$7:$O$22,4))</f>
        <v/>
      </c>
      <c r="J13" s="521"/>
      <c r="K13" s="606"/>
      <c r="L13" s="601" t="str">
        <f>IF(K13="","",CONCATENATE(VLOOKUP($Y$3,$AB$1:$AK$1,K13)," pont"))</f>
        <v/>
      </c>
      <c r="M13" s="607"/>
      <c r="Y13" s="599"/>
      <c r="Z13" s="599"/>
      <c r="AA13" s="599" t="s">
        <v>203</v>
      </c>
      <c r="AB13" s="604">
        <v>0</v>
      </c>
      <c r="AC13" s="604">
        <v>0</v>
      </c>
      <c r="AD13" s="604">
        <v>0</v>
      </c>
      <c r="AE13" s="604">
        <v>0</v>
      </c>
      <c r="AF13" s="604">
        <v>0</v>
      </c>
      <c r="AG13" s="604">
        <v>0</v>
      </c>
      <c r="AH13" s="604">
        <v>0</v>
      </c>
      <c r="AI13" s="604">
        <v>0</v>
      </c>
      <c r="AJ13" s="604">
        <v>0</v>
      </c>
      <c r="AK13" s="604">
        <v>0</v>
      </c>
    </row>
    <row r="14" spans="1:37" x14ac:dyDescent="0.25">
      <c r="A14" s="552"/>
      <c r="B14" s="596"/>
      <c r="C14" s="553"/>
      <c r="D14" s="553"/>
      <c r="E14" s="553"/>
      <c r="F14" s="553"/>
      <c r="G14" s="553"/>
      <c r="H14" s="553"/>
      <c r="I14" s="553"/>
      <c r="J14" s="521"/>
      <c r="K14" s="552"/>
      <c r="L14" s="552"/>
      <c r="M14" s="608"/>
      <c r="Y14" s="599"/>
      <c r="Z14" s="599"/>
      <c r="AA14" s="599"/>
      <c r="AB14" s="599"/>
      <c r="AC14" s="599"/>
      <c r="AD14" s="599"/>
      <c r="AE14" s="599"/>
      <c r="AF14" s="599"/>
      <c r="AG14" s="599"/>
      <c r="AH14" s="599"/>
      <c r="AI14" s="599"/>
      <c r="AJ14" s="599"/>
      <c r="AK14" s="599"/>
    </row>
    <row r="15" spans="1:37" x14ac:dyDescent="0.25">
      <c r="A15" s="552" t="s">
        <v>172</v>
      </c>
      <c r="B15" s="597"/>
      <c r="C15" s="545" t="str">
        <f>IF($B15="","",VLOOKUP($B15,'1MD ELO (5)'!$A$7:$O$22,5))</f>
        <v/>
      </c>
      <c r="D15" s="545" t="str">
        <f>IF($B15="","",VLOOKUP($B15,'1MD ELO (5)'!$A$7:$O$22,15))</f>
        <v/>
      </c>
      <c r="E15" s="540" t="str">
        <f>UPPER(IF($B15="","",VLOOKUP($B15,'1MD ELO (5)'!$A$7:$O$22,2)))</f>
        <v/>
      </c>
      <c r="F15" s="546"/>
      <c r="G15" s="540" t="str">
        <f>IF($B15="","",VLOOKUP($B15,'1MD ELO (5)'!$A$7:$O$22,3))</f>
        <v/>
      </c>
      <c r="H15" s="546"/>
      <c r="I15" s="540" t="str">
        <f>IF($B15="","",VLOOKUP($B15,'1MD ELO (5)'!$A$7:$O$22,4))</f>
        <v/>
      </c>
      <c r="J15" s="521"/>
      <c r="K15" s="606"/>
      <c r="L15" s="601" t="str">
        <f>IF(K15="","",CONCATENATE(VLOOKUP($Y$3,$AB$1:$AK$1,K15)," pont"))</f>
        <v/>
      </c>
      <c r="M15" s="607"/>
      <c r="Y15" s="599"/>
      <c r="Z15" s="599"/>
      <c r="AA15" s="599"/>
      <c r="AB15" s="599"/>
      <c r="AC15" s="599"/>
      <c r="AD15" s="599"/>
      <c r="AE15" s="599"/>
      <c r="AF15" s="599"/>
      <c r="AG15" s="599"/>
      <c r="AH15" s="599"/>
      <c r="AI15" s="599"/>
      <c r="AJ15" s="599"/>
      <c r="AK15" s="599"/>
    </row>
    <row r="16" spans="1:37" x14ac:dyDescent="0.25">
      <c r="A16" s="552"/>
      <c r="B16" s="596"/>
      <c r="C16" s="553"/>
      <c r="D16" s="553"/>
      <c r="E16" s="553"/>
      <c r="F16" s="553"/>
      <c r="G16" s="553"/>
      <c r="H16" s="553"/>
      <c r="I16" s="553"/>
      <c r="J16" s="521"/>
      <c r="K16" s="552"/>
      <c r="L16" s="552"/>
      <c r="M16" s="608"/>
      <c r="Y16" s="599"/>
      <c r="Z16" s="599"/>
      <c r="AA16" s="599" t="s">
        <v>164</v>
      </c>
      <c r="AB16" s="599">
        <v>300</v>
      </c>
      <c r="AC16" s="599">
        <v>250</v>
      </c>
      <c r="AD16" s="599">
        <v>220</v>
      </c>
      <c r="AE16" s="599">
        <v>180</v>
      </c>
      <c r="AF16" s="599">
        <v>160</v>
      </c>
      <c r="AG16" s="599">
        <v>150</v>
      </c>
      <c r="AH16" s="599">
        <v>140</v>
      </c>
      <c r="AI16" s="599">
        <v>130</v>
      </c>
      <c r="AJ16" s="599">
        <v>120</v>
      </c>
      <c r="AK16" s="599">
        <v>110</v>
      </c>
    </row>
    <row r="17" spans="1:37" x14ac:dyDescent="0.25">
      <c r="A17" s="552" t="s">
        <v>173</v>
      </c>
      <c r="B17" s="597"/>
      <c r="C17" s="545" t="str">
        <f>IF($B17="","",VLOOKUP($B17,'1MD ELO (5)'!$A$7:$O$22,5))</f>
        <v/>
      </c>
      <c r="D17" s="545" t="str">
        <f>IF($B17="","",VLOOKUP($B17,'1MD ELO (5)'!$A$7:$O$22,15))</f>
        <v/>
      </c>
      <c r="E17" s="540" t="str">
        <f>UPPER(IF($B17="","",VLOOKUP($B17,'1MD ELO (5)'!$A$7:$O$22,2)))</f>
        <v/>
      </c>
      <c r="F17" s="546"/>
      <c r="G17" s="540" t="str">
        <f>IF($B17="","",VLOOKUP($B17,'1MD ELO (5)'!$A$7:$O$22,3))</f>
        <v/>
      </c>
      <c r="H17" s="546"/>
      <c r="I17" s="540" t="str">
        <f>IF($B17="","",VLOOKUP($B17,'1MD ELO (5)'!$A$7:$O$22,4))</f>
        <v/>
      </c>
      <c r="J17" s="521"/>
      <c r="K17" s="606"/>
      <c r="L17" s="601" t="str">
        <f>IF(K17="","",CONCATENATE(VLOOKUP($Y$3,$AB$1:$AK$1,K17)," pont"))</f>
        <v/>
      </c>
      <c r="M17" s="607"/>
      <c r="Y17" s="599"/>
      <c r="Z17" s="599"/>
      <c r="AA17" s="599" t="s">
        <v>194</v>
      </c>
      <c r="AB17" s="599">
        <v>250</v>
      </c>
      <c r="AC17" s="599">
        <v>200</v>
      </c>
      <c r="AD17" s="599">
        <v>160</v>
      </c>
      <c r="AE17" s="599">
        <v>140</v>
      </c>
      <c r="AF17" s="599">
        <v>120</v>
      </c>
      <c r="AG17" s="599">
        <v>110</v>
      </c>
      <c r="AH17" s="599">
        <v>100</v>
      </c>
      <c r="AI17" s="599">
        <v>90</v>
      </c>
      <c r="AJ17" s="599">
        <v>80</v>
      </c>
      <c r="AK17" s="599">
        <v>70</v>
      </c>
    </row>
    <row r="18" spans="1:37" x14ac:dyDescent="0.25">
      <c r="A18" s="552"/>
      <c r="B18" s="596"/>
      <c r="C18" s="553"/>
      <c r="D18" s="553"/>
      <c r="E18" s="553"/>
      <c r="F18" s="553"/>
      <c r="G18" s="553"/>
      <c r="H18" s="553"/>
      <c r="I18" s="553"/>
      <c r="J18" s="521"/>
      <c r="K18" s="552"/>
      <c r="L18" s="552"/>
      <c r="M18" s="608"/>
      <c r="Y18" s="599"/>
      <c r="Z18" s="599"/>
      <c r="AA18" s="599" t="s">
        <v>195</v>
      </c>
      <c r="AB18" s="599">
        <v>200</v>
      </c>
      <c r="AC18" s="599">
        <v>150</v>
      </c>
      <c r="AD18" s="599">
        <v>130</v>
      </c>
      <c r="AE18" s="599">
        <v>110</v>
      </c>
      <c r="AF18" s="599">
        <v>95</v>
      </c>
      <c r="AG18" s="599">
        <v>80</v>
      </c>
      <c r="AH18" s="599">
        <v>70</v>
      </c>
      <c r="AI18" s="599">
        <v>60</v>
      </c>
      <c r="AJ18" s="599">
        <v>55</v>
      </c>
      <c r="AK18" s="599">
        <v>50</v>
      </c>
    </row>
    <row r="19" spans="1:37" x14ac:dyDescent="0.25">
      <c r="A19" s="552" t="s">
        <v>173</v>
      </c>
      <c r="B19" s="597"/>
      <c r="C19" s="545" t="str">
        <f>IF($B19="","",VLOOKUP($B19,'1MD ELO (5)'!$A$7:$O$22,5))</f>
        <v/>
      </c>
      <c r="D19" s="545" t="str">
        <f>IF($B19="","",VLOOKUP($B19,'1MD ELO (5)'!$A$7:$O$22,15))</f>
        <v/>
      </c>
      <c r="E19" s="540" t="str">
        <f>UPPER(IF($B19="","",VLOOKUP($B19,'1MD ELO (5)'!$A$7:$O$22,2)))</f>
        <v/>
      </c>
      <c r="F19" s="546"/>
      <c r="G19" s="540" t="str">
        <f>IF($B19="","",VLOOKUP($B19,'1MD ELO (5)'!$A$7:$O$22,3))</f>
        <v/>
      </c>
      <c r="H19" s="546"/>
      <c r="I19" s="540" t="str">
        <f>IF($B19="","",VLOOKUP($B19,'1MD ELO (5)'!$A$7:$O$22,4))</f>
        <v/>
      </c>
      <c r="J19" s="521"/>
      <c r="K19" s="606"/>
      <c r="L19" s="601" t="str">
        <f>IF(K19="","",CONCATENATE(VLOOKUP($Y$3,$AB$1:$AK$1,K19)," pont"))</f>
        <v/>
      </c>
      <c r="M19" s="607"/>
      <c r="Y19" s="599"/>
      <c r="Z19" s="599"/>
      <c r="AA19" s="599" t="s">
        <v>196</v>
      </c>
      <c r="AB19" s="599">
        <v>150</v>
      </c>
      <c r="AC19" s="599">
        <v>120</v>
      </c>
      <c r="AD19" s="599">
        <v>100</v>
      </c>
      <c r="AE19" s="599">
        <v>80</v>
      </c>
      <c r="AF19" s="599">
        <v>70</v>
      </c>
      <c r="AG19" s="599">
        <v>60</v>
      </c>
      <c r="AH19" s="599">
        <v>55</v>
      </c>
      <c r="AI19" s="599">
        <v>50</v>
      </c>
      <c r="AJ19" s="599">
        <v>45</v>
      </c>
      <c r="AK19" s="599">
        <v>40</v>
      </c>
    </row>
    <row r="20" spans="1:37" x14ac:dyDescent="0.25">
      <c r="A20" s="521"/>
      <c r="B20" s="521"/>
      <c r="C20" s="521"/>
      <c r="D20" s="521"/>
      <c r="E20" s="521"/>
      <c r="F20" s="521"/>
      <c r="G20" s="521"/>
      <c r="H20" s="521"/>
      <c r="I20" s="521"/>
      <c r="J20" s="521"/>
      <c r="K20" s="521"/>
      <c r="L20" s="521"/>
      <c r="M20" s="521"/>
      <c r="Y20" s="599"/>
      <c r="Z20" s="599"/>
      <c r="AA20" s="599" t="s">
        <v>197</v>
      </c>
      <c r="AB20" s="599">
        <v>120</v>
      </c>
      <c r="AC20" s="599">
        <v>90</v>
      </c>
      <c r="AD20" s="599">
        <v>65</v>
      </c>
      <c r="AE20" s="599">
        <v>55</v>
      </c>
      <c r="AF20" s="599">
        <v>50</v>
      </c>
      <c r="AG20" s="599">
        <v>45</v>
      </c>
      <c r="AH20" s="599">
        <v>40</v>
      </c>
      <c r="AI20" s="599">
        <v>35</v>
      </c>
      <c r="AJ20" s="599">
        <v>25</v>
      </c>
      <c r="AK20" s="599">
        <v>20</v>
      </c>
    </row>
    <row r="21" spans="1:37" x14ac:dyDescent="0.25">
      <c r="A21" s="521"/>
      <c r="B21" s="521"/>
      <c r="C21" s="521"/>
      <c r="D21" s="521"/>
      <c r="E21" s="521"/>
      <c r="F21" s="521"/>
      <c r="G21" s="521"/>
      <c r="H21" s="521"/>
      <c r="I21" s="521"/>
      <c r="J21" s="521"/>
      <c r="K21" s="521"/>
      <c r="L21" s="521"/>
      <c r="M21" s="521"/>
      <c r="Y21" s="599"/>
      <c r="Z21" s="599"/>
      <c r="AA21" s="599" t="s">
        <v>198</v>
      </c>
      <c r="AB21" s="599">
        <v>90</v>
      </c>
      <c r="AC21" s="599">
        <v>60</v>
      </c>
      <c r="AD21" s="599">
        <v>45</v>
      </c>
      <c r="AE21" s="599">
        <v>34</v>
      </c>
      <c r="AF21" s="599">
        <v>27</v>
      </c>
      <c r="AG21" s="599">
        <v>22</v>
      </c>
      <c r="AH21" s="599">
        <v>18</v>
      </c>
      <c r="AI21" s="599">
        <v>15</v>
      </c>
      <c r="AJ21" s="599">
        <v>12</v>
      </c>
      <c r="AK21" s="599">
        <v>9</v>
      </c>
    </row>
    <row r="22" spans="1:37" ht="18.75" customHeight="1" x14ac:dyDescent="0.25">
      <c r="A22" s="521"/>
      <c r="B22" s="768"/>
      <c r="C22" s="768"/>
      <c r="D22" s="766" t="str">
        <f>E7</f>
        <v/>
      </c>
      <c r="E22" s="766"/>
      <c r="F22" s="766" t="str">
        <f>E9</f>
        <v/>
      </c>
      <c r="G22" s="766"/>
      <c r="H22" s="766" t="str">
        <f>E11</f>
        <v/>
      </c>
      <c r="I22" s="766"/>
      <c r="J22" s="521"/>
      <c r="K22" s="521"/>
      <c r="L22" s="521"/>
      <c r="M22" s="584" t="s">
        <v>168</v>
      </c>
      <c r="Y22" s="599"/>
      <c r="Z22" s="599"/>
      <c r="AA22" s="599" t="s">
        <v>199</v>
      </c>
      <c r="AB22" s="599">
        <v>60</v>
      </c>
      <c r="AC22" s="599">
        <v>40</v>
      </c>
      <c r="AD22" s="599">
        <v>30</v>
      </c>
      <c r="AE22" s="599">
        <v>20</v>
      </c>
      <c r="AF22" s="599">
        <v>18</v>
      </c>
      <c r="AG22" s="599">
        <v>15</v>
      </c>
      <c r="AH22" s="599">
        <v>12</v>
      </c>
      <c r="AI22" s="599">
        <v>10</v>
      </c>
      <c r="AJ22" s="599">
        <v>8</v>
      </c>
      <c r="AK22" s="599">
        <v>6</v>
      </c>
    </row>
    <row r="23" spans="1:37" ht="18.75" customHeight="1" x14ac:dyDescent="0.25">
      <c r="A23" s="582" t="s">
        <v>164</v>
      </c>
      <c r="B23" s="764" t="str">
        <f>E7</f>
        <v/>
      </c>
      <c r="C23" s="764"/>
      <c r="D23" s="767"/>
      <c r="E23" s="767"/>
      <c r="F23" s="765"/>
      <c r="G23" s="765"/>
      <c r="H23" s="765"/>
      <c r="I23" s="765"/>
      <c r="J23" s="521"/>
      <c r="K23" s="521"/>
      <c r="L23" s="521"/>
      <c r="M23" s="585"/>
      <c r="Y23" s="599"/>
      <c r="Z23" s="599"/>
      <c r="AA23" s="599" t="s">
        <v>200</v>
      </c>
      <c r="AB23" s="599">
        <v>40</v>
      </c>
      <c r="AC23" s="599">
        <v>25</v>
      </c>
      <c r="AD23" s="599">
        <v>18</v>
      </c>
      <c r="AE23" s="599">
        <v>13</v>
      </c>
      <c r="AF23" s="599">
        <v>8</v>
      </c>
      <c r="AG23" s="599">
        <v>7</v>
      </c>
      <c r="AH23" s="599">
        <v>6</v>
      </c>
      <c r="AI23" s="599">
        <v>5</v>
      </c>
      <c r="AJ23" s="599">
        <v>4</v>
      </c>
      <c r="AK23" s="599">
        <v>3</v>
      </c>
    </row>
    <row r="24" spans="1:37" ht="18.75" customHeight="1" x14ac:dyDescent="0.25">
      <c r="A24" s="582" t="s">
        <v>165</v>
      </c>
      <c r="B24" s="764" t="str">
        <f>E9</f>
        <v/>
      </c>
      <c r="C24" s="764"/>
      <c r="D24" s="765"/>
      <c r="E24" s="765"/>
      <c r="F24" s="767"/>
      <c r="G24" s="767"/>
      <c r="H24" s="765"/>
      <c r="I24" s="765"/>
      <c r="J24" s="521"/>
      <c r="K24" s="521"/>
      <c r="L24" s="521"/>
      <c r="M24" s="585"/>
      <c r="Y24" s="599"/>
      <c r="Z24" s="599"/>
      <c r="AA24" s="599" t="s">
        <v>201</v>
      </c>
      <c r="AB24" s="599">
        <v>25</v>
      </c>
      <c r="AC24" s="599">
        <v>15</v>
      </c>
      <c r="AD24" s="599">
        <v>13</v>
      </c>
      <c r="AE24" s="599">
        <v>7</v>
      </c>
      <c r="AF24" s="599">
        <v>6</v>
      </c>
      <c r="AG24" s="599">
        <v>5</v>
      </c>
      <c r="AH24" s="599">
        <v>4</v>
      </c>
      <c r="AI24" s="599">
        <v>3</v>
      </c>
      <c r="AJ24" s="599">
        <v>2</v>
      </c>
      <c r="AK24" s="599">
        <v>1</v>
      </c>
    </row>
    <row r="25" spans="1:37" ht="18.75" customHeight="1" x14ac:dyDescent="0.25">
      <c r="A25" s="582" t="s">
        <v>166</v>
      </c>
      <c r="B25" s="764" t="str">
        <f>E11</f>
        <v/>
      </c>
      <c r="C25" s="764"/>
      <c r="D25" s="765"/>
      <c r="E25" s="765"/>
      <c r="F25" s="765"/>
      <c r="G25" s="765"/>
      <c r="H25" s="767"/>
      <c r="I25" s="767"/>
      <c r="J25" s="521"/>
      <c r="K25" s="521"/>
      <c r="L25" s="521"/>
      <c r="M25" s="585"/>
      <c r="Y25" s="599"/>
      <c r="Z25" s="599"/>
      <c r="AA25" s="599" t="s">
        <v>206</v>
      </c>
      <c r="AB25" s="599">
        <v>15</v>
      </c>
      <c r="AC25" s="599">
        <v>10</v>
      </c>
      <c r="AD25" s="599">
        <v>8</v>
      </c>
      <c r="AE25" s="599">
        <v>4</v>
      </c>
      <c r="AF25" s="599">
        <v>3</v>
      </c>
      <c r="AG25" s="599">
        <v>2</v>
      </c>
      <c r="AH25" s="599">
        <v>1</v>
      </c>
      <c r="AI25" s="599">
        <v>0</v>
      </c>
      <c r="AJ25" s="599">
        <v>0</v>
      </c>
      <c r="AK25" s="599">
        <v>0</v>
      </c>
    </row>
    <row r="26" spans="1:37" x14ac:dyDescent="0.25">
      <c r="A26" s="521"/>
      <c r="B26" s="521"/>
      <c r="C26" s="521"/>
      <c r="D26" s="521"/>
      <c r="E26" s="521"/>
      <c r="F26" s="521"/>
      <c r="G26" s="521"/>
      <c r="H26" s="521"/>
      <c r="I26" s="521"/>
      <c r="J26" s="521"/>
      <c r="K26" s="521"/>
      <c r="L26" s="521"/>
      <c r="M26" s="586"/>
      <c r="Y26" s="599"/>
      <c r="Z26" s="599"/>
      <c r="AA26" s="599" t="s">
        <v>202</v>
      </c>
      <c r="AB26" s="599">
        <v>10</v>
      </c>
      <c r="AC26" s="599">
        <v>6</v>
      </c>
      <c r="AD26" s="599">
        <v>4</v>
      </c>
      <c r="AE26" s="599">
        <v>2</v>
      </c>
      <c r="AF26" s="599">
        <v>1</v>
      </c>
      <c r="AG26" s="599">
        <v>0</v>
      </c>
      <c r="AH26" s="599">
        <v>0</v>
      </c>
      <c r="AI26" s="599">
        <v>0</v>
      </c>
      <c r="AJ26" s="599">
        <v>0</v>
      </c>
      <c r="AK26" s="599">
        <v>0</v>
      </c>
    </row>
    <row r="27" spans="1:37" ht="18.75" customHeight="1" x14ac:dyDescent="0.25">
      <c r="A27" s="521"/>
      <c r="B27" s="768"/>
      <c r="C27" s="768"/>
      <c r="D27" s="766" t="str">
        <f>E13</f>
        <v/>
      </c>
      <c r="E27" s="766"/>
      <c r="F27" s="766" t="str">
        <f>E15</f>
        <v/>
      </c>
      <c r="G27" s="766"/>
      <c r="H27" s="766" t="str">
        <f>E17</f>
        <v/>
      </c>
      <c r="I27" s="766"/>
      <c r="J27" s="766" t="str">
        <f>E19</f>
        <v/>
      </c>
      <c r="K27" s="766"/>
      <c r="L27" s="521"/>
      <c r="M27" s="586"/>
      <c r="Y27" s="599"/>
      <c r="Z27" s="599"/>
      <c r="AA27" s="599" t="s">
        <v>203</v>
      </c>
      <c r="AB27" s="599">
        <v>3</v>
      </c>
      <c r="AC27" s="599">
        <v>2</v>
      </c>
      <c r="AD27" s="599">
        <v>1</v>
      </c>
      <c r="AE27" s="599">
        <v>0</v>
      </c>
      <c r="AF27" s="599">
        <v>0</v>
      </c>
      <c r="AG27" s="599">
        <v>0</v>
      </c>
      <c r="AH27" s="599">
        <v>0</v>
      </c>
      <c r="AI27" s="599">
        <v>0</v>
      </c>
      <c r="AJ27" s="599">
        <v>0</v>
      </c>
      <c r="AK27" s="599">
        <v>0</v>
      </c>
    </row>
    <row r="28" spans="1:37" ht="18.75" customHeight="1" x14ac:dyDescent="0.25">
      <c r="A28" s="582" t="s">
        <v>171</v>
      </c>
      <c r="B28" s="764" t="str">
        <f>E13</f>
        <v/>
      </c>
      <c r="C28" s="764"/>
      <c r="D28" s="767"/>
      <c r="E28" s="767"/>
      <c r="F28" s="765"/>
      <c r="G28" s="765"/>
      <c r="H28" s="765"/>
      <c r="I28" s="765"/>
      <c r="J28" s="766"/>
      <c r="K28" s="766"/>
      <c r="L28" s="521"/>
      <c r="M28" s="585"/>
    </row>
    <row r="29" spans="1:37" ht="18.75" customHeight="1" x14ac:dyDescent="0.25">
      <c r="A29" s="582" t="s">
        <v>172</v>
      </c>
      <c r="B29" s="764" t="str">
        <f>E15</f>
        <v/>
      </c>
      <c r="C29" s="764"/>
      <c r="D29" s="765"/>
      <c r="E29" s="765"/>
      <c r="F29" s="767"/>
      <c r="G29" s="767"/>
      <c r="H29" s="765"/>
      <c r="I29" s="765"/>
      <c r="J29" s="765"/>
      <c r="K29" s="765"/>
      <c r="L29" s="521"/>
      <c r="M29" s="585"/>
    </row>
    <row r="30" spans="1:37" ht="18.75" customHeight="1" x14ac:dyDescent="0.25">
      <c r="A30" s="582" t="s">
        <v>173</v>
      </c>
      <c r="B30" s="764" t="str">
        <f>E17</f>
        <v/>
      </c>
      <c r="C30" s="764"/>
      <c r="D30" s="765"/>
      <c r="E30" s="765"/>
      <c r="F30" s="765"/>
      <c r="G30" s="765"/>
      <c r="H30" s="767"/>
      <c r="I30" s="767"/>
      <c r="J30" s="765"/>
      <c r="K30" s="765"/>
      <c r="L30" s="521"/>
      <c r="M30" s="585"/>
    </row>
    <row r="31" spans="1:37" ht="18.75" customHeight="1" x14ac:dyDescent="0.25">
      <c r="A31" s="582" t="s">
        <v>177</v>
      </c>
      <c r="B31" s="764" t="str">
        <f>E19</f>
        <v/>
      </c>
      <c r="C31" s="764"/>
      <c r="D31" s="765"/>
      <c r="E31" s="765"/>
      <c r="F31" s="765"/>
      <c r="G31" s="765"/>
      <c r="H31" s="766"/>
      <c r="I31" s="766"/>
      <c r="J31" s="767"/>
      <c r="K31" s="767"/>
      <c r="L31" s="521"/>
      <c r="M31" s="585"/>
    </row>
    <row r="32" spans="1:37" ht="18.75" customHeight="1" x14ac:dyDescent="0.25">
      <c r="A32" s="287"/>
      <c r="B32" s="587"/>
      <c r="C32" s="587"/>
      <c r="D32" s="287"/>
      <c r="E32" s="287"/>
      <c r="F32" s="287"/>
      <c r="G32" s="287"/>
      <c r="H32" s="287"/>
      <c r="I32" s="287"/>
      <c r="J32" s="521"/>
      <c r="K32" s="521"/>
      <c r="L32" s="521"/>
      <c r="M32" s="588"/>
    </row>
    <row r="33" spans="1:18" x14ac:dyDescent="0.25">
      <c r="A33" s="521"/>
      <c r="B33" s="521"/>
      <c r="C33" s="521"/>
      <c r="D33" s="521"/>
      <c r="E33" s="521"/>
      <c r="F33" s="521"/>
      <c r="G33" s="521"/>
      <c r="H33" s="521"/>
      <c r="I33" s="521"/>
      <c r="J33" s="521"/>
      <c r="K33" s="521"/>
      <c r="L33" s="521"/>
      <c r="M33" s="521"/>
    </row>
    <row r="34" spans="1:18" x14ac:dyDescent="0.25">
      <c r="A34" s="521" t="s">
        <v>129</v>
      </c>
      <c r="B34" s="521"/>
      <c r="C34" s="761" t="str">
        <f>IF(M23=1,B23,IF(M24=1,B24,IF(M25=1,B25,"")))</f>
        <v/>
      </c>
      <c r="D34" s="761"/>
      <c r="E34" s="552" t="s">
        <v>175</v>
      </c>
      <c r="F34" s="761" t="str">
        <f>IF(M28=1,B28,IF(M29=1,B29,IF(M30=1,B30,IF(M31=1,B31,""))))</f>
        <v/>
      </c>
      <c r="G34" s="761"/>
      <c r="H34" s="521"/>
      <c r="I34" s="499"/>
      <c r="J34" s="521"/>
      <c r="K34" s="521"/>
      <c r="L34" s="521"/>
      <c r="M34" s="521"/>
    </row>
    <row r="35" spans="1:18" x14ac:dyDescent="0.25">
      <c r="A35" s="521"/>
      <c r="B35" s="521"/>
      <c r="C35" s="521"/>
      <c r="D35" s="521"/>
      <c r="E35" s="521"/>
      <c r="F35" s="552"/>
      <c r="G35" s="552"/>
      <c r="H35" s="521"/>
      <c r="I35" s="521"/>
      <c r="J35" s="521"/>
      <c r="K35" s="521"/>
      <c r="L35" s="521"/>
      <c r="M35" s="521"/>
    </row>
    <row r="36" spans="1:18" x14ac:dyDescent="0.25">
      <c r="A36" s="521" t="s">
        <v>174</v>
      </c>
      <c r="B36" s="521"/>
      <c r="C36" s="761" t="str">
        <f>IF(M23=2,B23,IF(M24=2,B24,IF(M25=2,B25,"")))</f>
        <v/>
      </c>
      <c r="D36" s="761"/>
      <c r="E36" s="552" t="s">
        <v>175</v>
      </c>
      <c r="F36" s="761" t="str">
        <f>IF(M28=2,B28,IF(M29=2,B29,IF(M30=2,B30,IF(M31=2,B31,""))))</f>
        <v/>
      </c>
      <c r="G36" s="761"/>
      <c r="H36" s="521"/>
      <c r="I36" s="499"/>
      <c r="J36" s="521"/>
      <c r="K36" s="521"/>
      <c r="L36" s="521"/>
      <c r="M36" s="521"/>
    </row>
    <row r="37" spans="1:18" x14ac:dyDescent="0.25">
      <c r="A37" s="521"/>
      <c r="B37" s="521"/>
      <c r="C37" s="552"/>
      <c r="D37" s="552"/>
      <c r="E37" s="552"/>
      <c r="F37" s="552"/>
      <c r="G37" s="552"/>
      <c r="H37" s="521"/>
      <c r="I37" s="521"/>
      <c r="J37" s="521"/>
      <c r="K37" s="521"/>
      <c r="L37" s="521"/>
      <c r="M37" s="521"/>
    </row>
    <row r="38" spans="1:18" x14ac:dyDescent="0.25">
      <c r="A38" s="521" t="s">
        <v>176</v>
      </c>
      <c r="B38" s="521"/>
      <c r="C38" s="761" t="str">
        <f>IF(M23=3,B23,IF(M24=3,B24,IF(M25=3,B25,"")))</f>
        <v/>
      </c>
      <c r="D38" s="761"/>
      <c r="E38" s="552" t="s">
        <v>175</v>
      </c>
      <c r="F38" s="761" t="str">
        <f>IF(M28=3,B28,IF(M29=3,B29,IF(M30=3,B30,IF(M31=3,B31,""))))</f>
        <v/>
      </c>
      <c r="G38" s="761"/>
      <c r="H38" s="521"/>
      <c r="I38" s="499"/>
      <c r="J38" s="521"/>
      <c r="K38" s="521"/>
      <c r="L38" s="521"/>
      <c r="M38" s="521"/>
    </row>
    <row r="39" spans="1:18" x14ac:dyDescent="0.25">
      <c r="A39" s="521"/>
      <c r="B39" s="521"/>
      <c r="C39" s="521"/>
      <c r="D39" s="521"/>
      <c r="E39" s="521"/>
      <c r="F39" s="521"/>
      <c r="G39" s="521"/>
      <c r="H39" s="521"/>
      <c r="I39" s="521"/>
      <c r="J39" s="521"/>
      <c r="K39" s="521"/>
      <c r="L39" s="521"/>
      <c r="M39" s="521"/>
    </row>
    <row r="40" spans="1:18" x14ac:dyDescent="0.25">
      <c r="A40" s="521"/>
      <c r="B40" s="521"/>
      <c r="C40" s="521"/>
      <c r="D40" s="521"/>
      <c r="E40" s="521"/>
      <c r="F40" s="521"/>
      <c r="G40" s="521"/>
      <c r="H40" s="521"/>
      <c r="I40" s="521"/>
      <c r="J40" s="521"/>
      <c r="K40" s="521"/>
      <c r="L40" s="499"/>
      <c r="M40" s="521"/>
    </row>
    <row r="41" spans="1:18" x14ac:dyDescent="0.25">
      <c r="A41" s="205" t="s">
        <v>105</v>
      </c>
      <c r="B41" s="206"/>
      <c r="C41" s="419"/>
      <c r="D41" s="558" t="s">
        <v>6</v>
      </c>
      <c r="E41" s="559" t="s">
        <v>107</v>
      </c>
      <c r="F41" s="573"/>
      <c r="G41" s="558" t="s">
        <v>6</v>
      </c>
      <c r="H41" s="559" t="s">
        <v>125</v>
      </c>
      <c r="I41" s="359"/>
      <c r="J41" s="559" t="s">
        <v>126</v>
      </c>
      <c r="K41" s="358" t="s">
        <v>127</v>
      </c>
      <c r="L41" s="37"/>
      <c r="M41" s="573"/>
      <c r="P41" s="554"/>
      <c r="Q41" s="554"/>
      <c r="R41" s="555"/>
    </row>
    <row r="42" spans="1:18" x14ac:dyDescent="0.25">
      <c r="A42" s="532" t="s">
        <v>106</v>
      </c>
      <c r="B42" s="533"/>
      <c r="C42" s="535"/>
      <c r="D42" s="560">
        <v>1</v>
      </c>
      <c r="E42" s="762" t="str">
        <f>IF(D42&gt;$R$44,,UPPER(VLOOKUP(D42,'1MD ELO (5)'!$A$7:$Q$134,2)))</f>
        <v/>
      </c>
      <c r="F42" s="762"/>
      <c r="G42" s="567" t="s">
        <v>7</v>
      </c>
      <c r="H42" s="533"/>
      <c r="I42" s="561"/>
      <c r="J42" s="568"/>
      <c r="K42" s="527" t="s">
        <v>111</v>
      </c>
      <c r="L42" s="574"/>
      <c r="M42" s="562"/>
      <c r="P42" s="556"/>
      <c r="Q42" s="556"/>
      <c r="R42" s="223"/>
    </row>
    <row r="43" spans="1:18" x14ac:dyDescent="0.25">
      <c r="A43" s="536" t="s">
        <v>124</v>
      </c>
      <c r="B43" s="330"/>
      <c r="C43" s="538"/>
      <c r="D43" s="563">
        <v>2</v>
      </c>
      <c r="E43" s="763" t="str">
        <f>IF(D43&gt;$R$44,,UPPER(VLOOKUP(D43,'1MD ELO (5)'!$A$7:$Q$134,2)))</f>
        <v/>
      </c>
      <c r="F43" s="763"/>
      <c r="G43" s="569" t="s">
        <v>8</v>
      </c>
      <c r="H43" s="89"/>
      <c r="I43" s="525"/>
      <c r="J43" s="90"/>
      <c r="K43" s="571"/>
      <c r="L43" s="499"/>
      <c r="M43" s="566"/>
      <c r="P43" s="223"/>
      <c r="Q43" s="217"/>
      <c r="R43" s="223"/>
    </row>
    <row r="44" spans="1:18" x14ac:dyDescent="0.25">
      <c r="A44" s="374"/>
      <c r="B44" s="375"/>
      <c r="C44" s="376"/>
      <c r="D44" s="563"/>
      <c r="E44" s="91"/>
      <c r="F44" s="521"/>
      <c r="G44" s="569" t="s">
        <v>9</v>
      </c>
      <c r="H44" s="89"/>
      <c r="I44" s="525"/>
      <c r="J44" s="90"/>
      <c r="K44" s="527" t="s">
        <v>112</v>
      </c>
      <c r="L44" s="574"/>
      <c r="M44" s="562"/>
      <c r="P44" s="556"/>
      <c r="Q44" s="556"/>
      <c r="R44" s="557">
        <f>MIN(4,'1MD ELO (5)'!Q2)</f>
        <v>4</v>
      </c>
    </row>
    <row r="45" spans="1:18" x14ac:dyDescent="0.25">
      <c r="A45" s="234"/>
      <c r="B45" s="146"/>
      <c r="C45" s="235"/>
      <c r="D45" s="563"/>
      <c r="E45" s="91"/>
      <c r="F45" s="521"/>
      <c r="G45" s="569" t="s">
        <v>10</v>
      </c>
      <c r="H45" s="89"/>
      <c r="I45" s="525"/>
      <c r="J45" s="90"/>
      <c r="K45" s="572"/>
      <c r="L45" s="521"/>
      <c r="M45" s="564"/>
      <c r="P45" s="223"/>
      <c r="Q45" s="217"/>
      <c r="R45" s="223"/>
    </row>
    <row r="46" spans="1:18" x14ac:dyDescent="0.25">
      <c r="A46" s="361"/>
      <c r="B46" s="377"/>
      <c r="C46" s="418"/>
      <c r="D46" s="563"/>
      <c r="E46" s="91"/>
      <c r="F46" s="521"/>
      <c r="G46" s="569" t="s">
        <v>11</v>
      </c>
      <c r="H46" s="89"/>
      <c r="I46" s="525"/>
      <c r="J46" s="90"/>
      <c r="K46" s="536"/>
      <c r="L46" s="499"/>
      <c r="M46" s="566"/>
      <c r="P46" s="223"/>
      <c r="Q46" s="217"/>
      <c r="R46" s="223"/>
    </row>
    <row r="47" spans="1:18" x14ac:dyDescent="0.25">
      <c r="A47" s="362"/>
      <c r="B47" s="24"/>
      <c r="C47" s="235"/>
      <c r="D47" s="563"/>
      <c r="E47" s="91"/>
      <c r="F47" s="521"/>
      <c r="G47" s="569" t="s">
        <v>12</v>
      </c>
      <c r="H47" s="89"/>
      <c r="I47" s="525"/>
      <c r="J47" s="90"/>
      <c r="K47" s="527" t="s">
        <v>92</v>
      </c>
      <c r="L47" s="574"/>
      <c r="M47" s="562"/>
      <c r="P47" s="556"/>
      <c r="Q47" s="556"/>
      <c r="R47" s="223"/>
    </row>
    <row r="48" spans="1:18" x14ac:dyDescent="0.25">
      <c r="A48" s="362"/>
      <c r="B48" s="24"/>
      <c r="C48" s="372"/>
      <c r="D48" s="563"/>
      <c r="E48" s="91"/>
      <c r="F48" s="521"/>
      <c r="G48" s="569" t="s">
        <v>13</v>
      </c>
      <c r="H48" s="89"/>
      <c r="I48" s="525"/>
      <c r="J48" s="90"/>
      <c r="K48" s="572"/>
      <c r="L48" s="521"/>
      <c r="M48" s="564"/>
      <c r="P48" s="223"/>
      <c r="Q48" s="217"/>
      <c r="R48" s="223"/>
    </row>
    <row r="49" spans="1:18" x14ac:dyDescent="0.25">
      <c r="A49" s="363"/>
      <c r="B49" s="360"/>
      <c r="C49" s="373"/>
      <c r="D49" s="565"/>
      <c r="E49" s="237"/>
      <c r="F49" s="499"/>
      <c r="G49" s="570" t="s">
        <v>14</v>
      </c>
      <c r="H49" s="330"/>
      <c r="I49" s="529"/>
      <c r="J49" s="239"/>
      <c r="K49" s="536" t="str">
        <f>L4</f>
        <v>Kovács Zoltán</v>
      </c>
      <c r="L49" s="499"/>
      <c r="M49" s="566"/>
      <c r="P49" s="223"/>
      <c r="Q49" s="217"/>
      <c r="R49" s="557"/>
    </row>
  </sheetData>
  <mergeCells count="51">
    <mergeCell ref="E42:F42"/>
    <mergeCell ref="E43:F43"/>
    <mergeCell ref="C34:D34"/>
    <mergeCell ref="F34:G34"/>
    <mergeCell ref="C36:D36"/>
    <mergeCell ref="F36:G36"/>
    <mergeCell ref="C38:D38"/>
    <mergeCell ref="F38:G38"/>
    <mergeCell ref="B31:C31"/>
    <mergeCell ref="D31:E31"/>
    <mergeCell ref="F31:G31"/>
    <mergeCell ref="H31:I31"/>
    <mergeCell ref="J31:K31"/>
    <mergeCell ref="B30:C30"/>
    <mergeCell ref="D30:E30"/>
    <mergeCell ref="F30:G30"/>
    <mergeCell ref="H30:I30"/>
    <mergeCell ref="J30:K30"/>
    <mergeCell ref="B29:C29"/>
    <mergeCell ref="D29:E29"/>
    <mergeCell ref="F29:G29"/>
    <mergeCell ref="H29:I29"/>
    <mergeCell ref="J29:K29"/>
    <mergeCell ref="B28:C28"/>
    <mergeCell ref="D28:E28"/>
    <mergeCell ref="F28:G28"/>
    <mergeCell ref="H28:I28"/>
    <mergeCell ref="J28:K28"/>
    <mergeCell ref="B27:C27"/>
    <mergeCell ref="D27:E27"/>
    <mergeCell ref="F27:G27"/>
    <mergeCell ref="H27:I27"/>
    <mergeCell ref="J27:K27"/>
    <mergeCell ref="B24:C24"/>
    <mergeCell ref="D24:E24"/>
    <mergeCell ref="F24:G24"/>
    <mergeCell ref="H24:I24"/>
    <mergeCell ref="B25:C25"/>
    <mergeCell ref="D25:E25"/>
    <mergeCell ref="F25:G25"/>
    <mergeCell ref="H25:I25"/>
    <mergeCell ref="H22:I22"/>
    <mergeCell ref="B23:C23"/>
    <mergeCell ref="D23:E23"/>
    <mergeCell ref="F23:G23"/>
    <mergeCell ref="H23:I23"/>
    <mergeCell ref="A1:F1"/>
    <mergeCell ref="A4:C4"/>
    <mergeCell ref="B22:C22"/>
    <mergeCell ref="D22:E22"/>
    <mergeCell ref="F22:G22"/>
  </mergeCells>
  <conditionalFormatting sqref="E7 E9 E11 E13 E15 E17 E19">
    <cfRule type="cellIs" dxfId="110" priority="1" stopIfTrue="1" operator="equal">
      <formula>"Bye"</formula>
    </cfRule>
  </conditionalFormatting>
  <conditionalFormatting sqref="R44 R49">
    <cfRule type="expression" dxfId="109"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80990-FFF4-4B63-B4F0-D5D8A6095819}">
  <sheetPr codeName="Munka60">
    <tabColor indexed="11"/>
  </sheetPr>
  <dimension ref="A1:AK53"/>
  <sheetViews>
    <sheetView workbookViewId="0">
      <selection activeCell="O12" sqref="O12"/>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769" t="str">
        <f>Altalanos!$A$6</f>
        <v>Diákolimpiai Döntő</v>
      </c>
      <c r="B1" s="769"/>
      <c r="C1" s="769"/>
      <c r="D1" s="769"/>
      <c r="E1" s="769"/>
      <c r="F1" s="769"/>
      <c r="G1" s="470"/>
      <c r="H1" s="473" t="s">
        <v>123</v>
      </c>
      <c r="I1" s="471"/>
      <c r="J1" s="472"/>
      <c r="L1" s="474"/>
      <c r="M1" s="475"/>
      <c r="N1" s="136"/>
      <c r="O1" s="136" t="s">
        <v>71</v>
      </c>
      <c r="P1" s="136"/>
      <c r="Q1" s="135"/>
      <c r="R1" s="136"/>
      <c r="AB1" s="605" t="e">
        <f>IF(Y5=1,CONCATENATE(VLOOKUP(Y3,AA16:AH30,2)),CONCATENATE(VLOOKUP(Y3,AA2:AK13,2)))</f>
        <v>#N/A</v>
      </c>
      <c r="AC1" s="605" t="e">
        <f>IF(Y5=1,CONCATENATE(VLOOKUP(Y3,AA16:AK30,3)),CONCATENATE(VLOOKUP(Y3,AA2:AK13,3)))</f>
        <v>#N/A</v>
      </c>
      <c r="AD1" s="605" t="e">
        <f>IF(Y5=1,CONCATENATE(VLOOKUP(Y3,AA16:AK30,4)),CONCATENATE(VLOOKUP(Y3,AA2:AK13,4)))</f>
        <v>#N/A</v>
      </c>
      <c r="AE1" s="605" t="e">
        <f>IF(Y5=1,CONCATENATE(VLOOKUP(Y3,AA16:AK30,5)),CONCATENATE(VLOOKUP(Y3,AA2:AK13,5)))</f>
        <v>#N/A</v>
      </c>
      <c r="AF1" s="605" t="e">
        <f>IF(Y5=1,CONCATENATE(VLOOKUP(Y3,AA16:AK30,6)),CONCATENATE(VLOOKUP(Y3,AA2:AK13,6)))</f>
        <v>#N/A</v>
      </c>
      <c r="AG1" s="605" t="e">
        <f>IF(Y5=1,CONCATENATE(VLOOKUP(Y3,AA16:AK30,7)),CONCATENATE(VLOOKUP(Y3,AA2:AK13,7)))</f>
        <v>#N/A</v>
      </c>
      <c r="AH1" s="605" t="e">
        <f>IF(Y5=1,CONCATENATE(VLOOKUP(Y3,AA16:AK30,8)),CONCATENATE(VLOOKUP(Y3,AA2:AK13,8)))</f>
        <v>#N/A</v>
      </c>
      <c r="AI1" s="605" t="e">
        <f>IF(Y5=1,CONCATENATE(VLOOKUP(Y3,AA16:AK30,9)),CONCATENATE(VLOOKUP(Y3,AA2:AK13,9)))</f>
        <v>#N/A</v>
      </c>
      <c r="AJ1" s="605" t="e">
        <f>IF(Y5=1,CONCATENATE(VLOOKUP(Y3,AA16:AK30,10)),CONCATENATE(VLOOKUP(Y3,AA2:AK13,10)))</f>
        <v>#N/A</v>
      </c>
      <c r="AK1" s="605" t="e">
        <f>IF(Y5=1,CONCATENATE(VLOOKUP(Y3,AA16:AK30,11)),CONCATENATE(VLOOKUP(Y3,AA2:AK13,11)))</f>
        <v>#N/A</v>
      </c>
    </row>
    <row r="2" spans="1:37" x14ac:dyDescent="0.25">
      <c r="A2" s="476" t="s">
        <v>122</v>
      </c>
      <c r="B2" s="477"/>
      <c r="C2" s="477"/>
      <c r="D2" s="477"/>
      <c r="E2" s="431">
        <f>Altalanos!$E$8</f>
        <v>0</v>
      </c>
      <c r="F2" s="477"/>
      <c r="G2" s="478"/>
      <c r="H2" s="479"/>
      <c r="I2" s="479"/>
      <c r="J2" s="480"/>
      <c r="K2" s="474"/>
      <c r="L2" s="474"/>
      <c r="M2" s="474"/>
      <c r="N2" s="138"/>
      <c r="O2" s="108"/>
      <c r="P2" s="138"/>
      <c r="Q2" s="108"/>
      <c r="R2" s="138"/>
      <c r="Y2" s="600"/>
      <c r="Z2" s="599"/>
      <c r="AA2" s="599" t="s">
        <v>164</v>
      </c>
      <c r="AB2" s="590">
        <v>150</v>
      </c>
      <c r="AC2" s="590">
        <v>120</v>
      </c>
      <c r="AD2" s="590">
        <v>100</v>
      </c>
      <c r="AE2" s="590">
        <v>80</v>
      </c>
      <c r="AF2" s="590">
        <v>70</v>
      </c>
      <c r="AG2" s="590">
        <v>60</v>
      </c>
      <c r="AH2" s="590">
        <v>55</v>
      </c>
      <c r="AI2" s="590">
        <v>50</v>
      </c>
      <c r="AJ2" s="590">
        <v>45</v>
      </c>
      <c r="AK2" s="590">
        <v>40</v>
      </c>
    </row>
    <row r="3" spans="1:37" x14ac:dyDescent="0.25">
      <c r="A3" s="54" t="s">
        <v>82</v>
      </c>
      <c r="B3" s="54"/>
      <c r="C3" s="54"/>
      <c r="D3" s="54"/>
      <c r="E3" s="54" t="s">
        <v>79</v>
      </c>
      <c r="F3" s="54"/>
      <c r="G3" s="54"/>
      <c r="H3" s="54" t="s">
        <v>87</v>
      </c>
      <c r="I3" s="54"/>
      <c r="J3" s="140"/>
      <c r="K3" s="54"/>
      <c r="L3" s="55" t="s">
        <v>88</v>
      </c>
      <c r="M3" s="54"/>
      <c r="N3" s="548"/>
      <c r="O3" s="547"/>
      <c r="P3" s="548"/>
      <c r="Q3" s="589" t="s">
        <v>178</v>
      </c>
      <c r="R3" s="590" t="s">
        <v>184</v>
      </c>
      <c r="S3" s="590" t="s">
        <v>179</v>
      </c>
      <c r="Y3" s="599">
        <f>IF(H4="OB","A",IF(H4="IX","W",H4))</f>
        <v>0</v>
      </c>
      <c r="Z3" s="599"/>
      <c r="AA3" s="599" t="s">
        <v>194</v>
      </c>
      <c r="AB3" s="590">
        <v>120</v>
      </c>
      <c r="AC3" s="590">
        <v>90</v>
      </c>
      <c r="AD3" s="590">
        <v>65</v>
      </c>
      <c r="AE3" s="590">
        <v>55</v>
      </c>
      <c r="AF3" s="590">
        <v>50</v>
      </c>
      <c r="AG3" s="590">
        <v>45</v>
      </c>
      <c r="AH3" s="590">
        <v>40</v>
      </c>
      <c r="AI3" s="590">
        <v>35</v>
      </c>
      <c r="AJ3" s="590">
        <v>25</v>
      </c>
      <c r="AK3" s="590">
        <v>20</v>
      </c>
    </row>
    <row r="4" spans="1:37" ht="13.8" thickBot="1" x14ac:dyDescent="0.3">
      <c r="A4" s="770" t="str">
        <f>Altalanos!$A$10</f>
        <v xml:space="preserve">2026. május 7. </v>
      </c>
      <c r="B4" s="770"/>
      <c r="C4" s="770"/>
      <c r="D4" s="481"/>
      <c r="E4" s="482" t="str">
        <f>Altalanos!$C$10</f>
        <v>Gyula</v>
      </c>
      <c r="F4" s="482"/>
      <c r="G4" s="482"/>
      <c r="H4" s="485"/>
      <c r="I4" s="482"/>
      <c r="J4" s="484"/>
      <c r="K4" s="485"/>
      <c r="L4" s="487" t="str">
        <f>Altalanos!$E$10</f>
        <v>Kovács Zoltán</v>
      </c>
      <c r="M4" s="485"/>
      <c r="N4" s="550"/>
      <c r="O4" s="551"/>
      <c r="P4" s="550"/>
      <c r="Q4" s="591" t="s">
        <v>185</v>
      </c>
      <c r="R4" s="592" t="s">
        <v>180</v>
      </c>
      <c r="S4" s="592" t="s">
        <v>181</v>
      </c>
      <c r="Y4" s="599"/>
      <c r="Z4" s="599"/>
      <c r="AA4" s="599" t="s">
        <v>195</v>
      </c>
      <c r="AB4" s="590">
        <v>90</v>
      </c>
      <c r="AC4" s="590">
        <v>60</v>
      </c>
      <c r="AD4" s="590">
        <v>45</v>
      </c>
      <c r="AE4" s="590">
        <v>34</v>
      </c>
      <c r="AF4" s="590">
        <v>27</v>
      </c>
      <c r="AG4" s="590">
        <v>22</v>
      </c>
      <c r="AH4" s="590">
        <v>18</v>
      </c>
      <c r="AI4" s="590">
        <v>15</v>
      </c>
      <c r="AJ4" s="590">
        <v>12</v>
      </c>
      <c r="AK4" s="590">
        <v>9</v>
      </c>
    </row>
    <row r="5" spans="1:37" x14ac:dyDescent="0.25">
      <c r="A5" s="37"/>
      <c r="B5" s="37" t="s">
        <v>118</v>
      </c>
      <c r="C5" s="543" t="s">
        <v>162</v>
      </c>
      <c r="D5" s="37" t="s">
        <v>105</v>
      </c>
      <c r="E5" s="37" t="s">
        <v>167</v>
      </c>
      <c r="F5" s="37"/>
      <c r="G5" s="37" t="s">
        <v>86</v>
      </c>
      <c r="H5" s="37"/>
      <c r="I5" s="37" t="s">
        <v>90</v>
      </c>
      <c r="J5" s="37"/>
      <c r="K5" s="576" t="s">
        <v>168</v>
      </c>
      <c r="L5" s="576" t="s">
        <v>169</v>
      </c>
      <c r="M5" s="576" t="s">
        <v>170</v>
      </c>
      <c r="Q5" s="593" t="s">
        <v>186</v>
      </c>
      <c r="R5" s="594" t="s">
        <v>182</v>
      </c>
      <c r="S5" s="594" t="s">
        <v>183</v>
      </c>
      <c r="Y5" s="599">
        <f>IF(OR(Altalanos!$A$8="F1",Altalanos!$A$8="F2",Altalanos!$A$8="N1",Altalanos!$A$8="N2"),1,2)</f>
        <v>2</v>
      </c>
      <c r="Z5" s="599"/>
      <c r="AA5" s="599" t="s">
        <v>196</v>
      </c>
      <c r="AB5" s="590">
        <v>60</v>
      </c>
      <c r="AC5" s="590">
        <v>40</v>
      </c>
      <c r="AD5" s="590">
        <v>30</v>
      </c>
      <c r="AE5" s="590">
        <v>20</v>
      </c>
      <c r="AF5" s="590">
        <v>18</v>
      </c>
      <c r="AG5" s="590">
        <v>15</v>
      </c>
      <c r="AH5" s="590">
        <v>12</v>
      </c>
      <c r="AI5" s="590">
        <v>10</v>
      </c>
      <c r="AJ5" s="590">
        <v>8</v>
      </c>
      <c r="AK5" s="590">
        <v>6</v>
      </c>
    </row>
    <row r="6" spans="1:37" x14ac:dyDescent="0.25">
      <c r="A6" s="521"/>
      <c r="B6" s="521"/>
      <c r="C6" s="575"/>
      <c r="D6" s="521"/>
      <c r="E6" s="521"/>
      <c r="F6" s="521"/>
      <c r="G6" s="521"/>
      <c r="H6" s="521"/>
      <c r="I6" s="521"/>
      <c r="J6" s="521"/>
      <c r="K6" s="521"/>
      <c r="L6" s="521"/>
      <c r="M6" s="521"/>
      <c r="Y6" s="599"/>
      <c r="Z6" s="599"/>
      <c r="AA6" s="599" t="s">
        <v>197</v>
      </c>
      <c r="AB6" s="590">
        <v>40</v>
      </c>
      <c r="AC6" s="590">
        <v>25</v>
      </c>
      <c r="AD6" s="590">
        <v>18</v>
      </c>
      <c r="AE6" s="590">
        <v>13</v>
      </c>
      <c r="AF6" s="590">
        <v>10</v>
      </c>
      <c r="AG6" s="590">
        <v>8</v>
      </c>
      <c r="AH6" s="590">
        <v>6</v>
      </c>
      <c r="AI6" s="590">
        <v>5</v>
      </c>
      <c r="AJ6" s="590">
        <v>4</v>
      </c>
      <c r="AK6" s="590">
        <v>3</v>
      </c>
    </row>
    <row r="7" spans="1:37" x14ac:dyDescent="0.25">
      <c r="A7" s="583" t="s">
        <v>164</v>
      </c>
      <c r="B7" s="595"/>
      <c r="C7" s="545" t="str">
        <f>IF($B7="","",VLOOKUP($B7,'1MD ELO (5)'!$A$7:$O$22,5))</f>
        <v/>
      </c>
      <c r="D7" s="545" t="str">
        <f>IF($B7="","",VLOOKUP($B7,'1MD ELO (5)'!$A$7:$O$22,15))</f>
        <v/>
      </c>
      <c r="E7" s="541" t="str">
        <f>UPPER(IF($B7="","",VLOOKUP($B7,'1MD ELO (5)'!$A$7:$O$22,2)))</f>
        <v/>
      </c>
      <c r="F7" s="544"/>
      <c r="G7" s="541" t="str">
        <f>IF($B7="","",VLOOKUP($B7,'1MD ELO (5)'!$A$7:$O$22,3))</f>
        <v/>
      </c>
      <c r="H7" s="544"/>
      <c r="I7" s="541" t="str">
        <f>IF($B7="","",VLOOKUP($B7,'1MD ELO (5)'!$A$7:$O$22,4))</f>
        <v/>
      </c>
      <c r="J7" s="521"/>
      <c r="K7" s="606"/>
      <c r="L7" s="601" t="str">
        <f>IF(K7="","",CONCATENATE(VLOOKUP($Y$3,$AB$1:$AK$1,K7)," pont"))</f>
        <v/>
      </c>
      <c r="M7" s="607"/>
      <c r="Q7" s="589" t="s">
        <v>178</v>
      </c>
      <c r="R7" s="685" t="s">
        <v>223</v>
      </c>
      <c r="S7" s="685" t="s">
        <v>224</v>
      </c>
      <c r="Y7" s="599"/>
      <c r="Z7" s="599"/>
      <c r="AA7" s="599" t="s">
        <v>198</v>
      </c>
      <c r="AB7" s="590">
        <v>25</v>
      </c>
      <c r="AC7" s="590">
        <v>15</v>
      </c>
      <c r="AD7" s="590">
        <v>13</v>
      </c>
      <c r="AE7" s="590">
        <v>8</v>
      </c>
      <c r="AF7" s="590">
        <v>6</v>
      </c>
      <c r="AG7" s="590">
        <v>4</v>
      </c>
      <c r="AH7" s="590">
        <v>3</v>
      </c>
      <c r="AI7" s="590">
        <v>2</v>
      </c>
      <c r="AJ7" s="590">
        <v>1</v>
      </c>
      <c r="AK7" s="590">
        <v>0</v>
      </c>
    </row>
    <row r="8" spans="1:37" x14ac:dyDescent="0.25">
      <c r="A8" s="552"/>
      <c r="B8" s="596"/>
      <c r="C8" s="553"/>
      <c r="D8" s="553"/>
      <c r="E8" s="553"/>
      <c r="F8" s="553"/>
      <c r="G8" s="553"/>
      <c r="H8" s="553"/>
      <c r="I8" s="553"/>
      <c r="J8" s="521"/>
      <c r="K8" s="552"/>
      <c r="L8" s="552"/>
      <c r="M8" s="608"/>
      <c r="Q8" s="591" t="s">
        <v>185</v>
      </c>
      <c r="R8" s="686" t="s">
        <v>221</v>
      </c>
      <c r="S8" s="686" t="s">
        <v>225</v>
      </c>
      <c r="Y8" s="599"/>
      <c r="Z8" s="599"/>
      <c r="AA8" s="599" t="s">
        <v>199</v>
      </c>
      <c r="AB8" s="590">
        <v>15</v>
      </c>
      <c r="AC8" s="590">
        <v>10</v>
      </c>
      <c r="AD8" s="590">
        <v>7</v>
      </c>
      <c r="AE8" s="590">
        <v>5</v>
      </c>
      <c r="AF8" s="590">
        <v>4</v>
      </c>
      <c r="AG8" s="590">
        <v>3</v>
      </c>
      <c r="AH8" s="590">
        <v>2</v>
      </c>
      <c r="AI8" s="590">
        <v>1</v>
      </c>
      <c r="AJ8" s="590">
        <v>0</v>
      </c>
      <c r="AK8" s="590">
        <v>0</v>
      </c>
    </row>
    <row r="9" spans="1:37" x14ac:dyDescent="0.25">
      <c r="A9" s="552" t="s">
        <v>165</v>
      </c>
      <c r="B9" s="597"/>
      <c r="C9" s="545" t="str">
        <f>IF($B9="","",VLOOKUP($B9,'1MD ELO (5)'!$A$7:$O$22,5))</f>
        <v/>
      </c>
      <c r="D9" s="545" t="str">
        <f>IF($B9="","",VLOOKUP($B9,'1MD ELO (5)'!$A$7:$O$22,15))</f>
        <v/>
      </c>
      <c r="E9" s="540" t="str">
        <f>UPPER(IF($B9="","",VLOOKUP($B9,'1MD ELO (5)'!$A$7:$O$22,2)))</f>
        <v/>
      </c>
      <c r="F9" s="546"/>
      <c r="G9" s="540" t="str">
        <f>IF($B9="","",VLOOKUP($B9,'1MD ELO (5)'!$A$7:$O$22,3))</f>
        <v/>
      </c>
      <c r="H9" s="546"/>
      <c r="I9" s="540" t="str">
        <f>IF($B9="","",VLOOKUP($B9,'1MD ELO (5)'!$A$7:$O$22,4))</f>
        <v/>
      </c>
      <c r="J9" s="521"/>
      <c r="K9" s="606"/>
      <c r="L9" s="601" t="str">
        <f>IF(K9="","",CONCATENATE(VLOOKUP($Y$3,$AB$1:$AK$1,K9)," pont"))</f>
        <v/>
      </c>
      <c r="M9" s="607"/>
      <c r="Q9" s="593" t="s">
        <v>186</v>
      </c>
      <c r="R9" s="687" t="s">
        <v>218</v>
      </c>
      <c r="S9" s="687" t="s">
        <v>226</v>
      </c>
      <c r="Y9" s="599"/>
      <c r="Z9" s="599"/>
      <c r="AA9" s="599" t="s">
        <v>200</v>
      </c>
      <c r="AB9" s="590">
        <v>10</v>
      </c>
      <c r="AC9" s="590">
        <v>6</v>
      </c>
      <c r="AD9" s="590">
        <v>4</v>
      </c>
      <c r="AE9" s="590">
        <v>2</v>
      </c>
      <c r="AF9" s="590">
        <v>1</v>
      </c>
      <c r="AG9" s="590">
        <v>0</v>
      </c>
      <c r="AH9" s="590">
        <v>0</v>
      </c>
      <c r="AI9" s="590">
        <v>0</v>
      </c>
      <c r="AJ9" s="590">
        <v>0</v>
      </c>
      <c r="AK9" s="590">
        <v>0</v>
      </c>
    </row>
    <row r="10" spans="1:37" x14ac:dyDescent="0.25">
      <c r="A10" s="552"/>
      <c r="B10" s="596"/>
      <c r="C10" s="553"/>
      <c r="D10" s="553"/>
      <c r="E10" s="553"/>
      <c r="F10" s="553"/>
      <c r="G10" s="553"/>
      <c r="H10" s="553"/>
      <c r="I10" s="553"/>
      <c r="J10" s="521"/>
      <c r="K10" s="552"/>
      <c r="L10" s="552"/>
      <c r="M10" s="608"/>
      <c r="Y10" s="599"/>
      <c r="Z10" s="599"/>
      <c r="AA10" s="599" t="s">
        <v>201</v>
      </c>
      <c r="AB10" s="590">
        <v>6</v>
      </c>
      <c r="AC10" s="590">
        <v>3</v>
      </c>
      <c r="AD10" s="590">
        <v>2</v>
      </c>
      <c r="AE10" s="590">
        <v>1</v>
      </c>
      <c r="AF10" s="590">
        <v>0</v>
      </c>
      <c r="AG10" s="590">
        <v>0</v>
      </c>
      <c r="AH10" s="590">
        <v>0</v>
      </c>
      <c r="AI10" s="590">
        <v>0</v>
      </c>
      <c r="AJ10" s="590">
        <v>0</v>
      </c>
      <c r="AK10" s="590">
        <v>0</v>
      </c>
    </row>
    <row r="11" spans="1:37" x14ac:dyDescent="0.25">
      <c r="A11" s="552" t="s">
        <v>166</v>
      </c>
      <c r="B11" s="597"/>
      <c r="C11" s="545" t="str">
        <f>IF($B11="","",VLOOKUP($B11,'1MD ELO (5)'!$A$7:$O$22,5))</f>
        <v/>
      </c>
      <c r="D11" s="545" t="str">
        <f>IF($B11="","",VLOOKUP($B11,'1MD ELO (5)'!$A$7:$O$22,15))</f>
        <v/>
      </c>
      <c r="E11" s="540" t="str">
        <f>UPPER(IF($B11="","",VLOOKUP($B11,'1MD ELO (5)'!$A$7:$O$22,2)))</f>
        <v/>
      </c>
      <c r="F11" s="546"/>
      <c r="G11" s="540" t="str">
        <f>IF($B11="","",VLOOKUP($B11,'1MD ELO (5)'!$A$7:$O$22,3))</f>
        <v/>
      </c>
      <c r="H11" s="546"/>
      <c r="I11" s="540" t="str">
        <f>IF($B11="","",VLOOKUP($B11,'1MD ELO (5)'!$A$7:$O$22,4))</f>
        <v/>
      </c>
      <c r="J11" s="521"/>
      <c r="K11" s="606"/>
      <c r="L11" s="601" t="str">
        <f>IF(K11="","",CONCATENATE(VLOOKUP($Y$3,$AB$1:$AK$1,K11)," pont"))</f>
        <v/>
      </c>
      <c r="M11" s="607"/>
      <c r="Y11" s="599"/>
      <c r="Z11" s="599"/>
      <c r="AA11" s="599" t="s">
        <v>206</v>
      </c>
      <c r="AB11" s="590">
        <v>3</v>
      </c>
      <c r="AC11" s="590">
        <v>2</v>
      </c>
      <c r="AD11" s="590">
        <v>1</v>
      </c>
      <c r="AE11" s="590">
        <v>0</v>
      </c>
      <c r="AF11" s="590">
        <v>0</v>
      </c>
      <c r="AG11" s="590">
        <v>0</v>
      </c>
      <c r="AH11" s="590">
        <v>0</v>
      </c>
      <c r="AI11" s="590">
        <v>0</v>
      </c>
      <c r="AJ11" s="590">
        <v>0</v>
      </c>
      <c r="AK11" s="590">
        <v>0</v>
      </c>
    </row>
    <row r="12" spans="1:37" x14ac:dyDescent="0.25">
      <c r="A12" s="521"/>
      <c r="B12" s="583"/>
      <c r="C12" s="575"/>
      <c r="D12" s="521"/>
      <c r="E12" s="521"/>
      <c r="F12" s="521"/>
      <c r="G12" s="521"/>
      <c r="H12" s="521"/>
      <c r="I12" s="521"/>
      <c r="J12" s="521"/>
      <c r="K12" s="575"/>
      <c r="L12" s="575"/>
      <c r="M12" s="608"/>
      <c r="Y12" s="599"/>
      <c r="Z12" s="599"/>
      <c r="AA12" s="599" t="s">
        <v>202</v>
      </c>
      <c r="AB12" s="604">
        <v>0</v>
      </c>
      <c r="AC12" s="604">
        <v>0</v>
      </c>
      <c r="AD12" s="604">
        <v>0</v>
      </c>
      <c r="AE12" s="604">
        <v>0</v>
      </c>
      <c r="AF12" s="604">
        <v>0</v>
      </c>
      <c r="AG12" s="604">
        <v>0</v>
      </c>
      <c r="AH12" s="604">
        <v>0</v>
      </c>
      <c r="AI12" s="604">
        <v>0</v>
      </c>
      <c r="AJ12" s="604">
        <v>0</v>
      </c>
      <c r="AK12" s="604">
        <v>0</v>
      </c>
    </row>
    <row r="13" spans="1:37" x14ac:dyDescent="0.25">
      <c r="A13" s="673" t="s">
        <v>171</v>
      </c>
      <c r="B13" s="676"/>
      <c r="C13" s="545" t="str">
        <f>IF($B13="","",VLOOKUP($B13,'1MD ELO (5)'!$A$7:$O$22,5))</f>
        <v/>
      </c>
      <c r="D13" s="545" t="str">
        <f>IF($B13="","",VLOOKUP($B13,'1MD ELO (5)'!$A$7:$O$22,15))</f>
        <v/>
      </c>
      <c r="E13" s="540" t="str">
        <f>UPPER(IF($B13="","",VLOOKUP($B13,'1MD ELO (5)'!$A$7:$O$22,2)))</f>
        <v/>
      </c>
      <c r="F13" s="546"/>
      <c r="G13" s="540" t="str">
        <f>IF($B13="","",VLOOKUP($B13,'1MD ELO (5)'!$A$7:$O$22,3))</f>
        <v/>
      </c>
      <c r="H13" s="546"/>
      <c r="I13" s="540" t="str">
        <f>IF($B13="","",VLOOKUP($B13,'1MD ELO (5)'!$A$7:$O$22,4))</f>
        <v/>
      </c>
      <c r="J13" s="521"/>
      <c r="K13" s="606"/>
      <c r="L13" s="601" t="str">
        <f>IF(K13="","",CONCATENATE(VLOOKUP($Y$3,$AB$1:$AK$1,K13)," pont"))</f>
        <v/>
      </c>
      <c r="M13" s="607"/>
      <c r="Y13" s="599"/>
      <c r="Z13" s="599"/>
      <c r="AA13" s="599" t="s">
        <v>203</v>
      </c>
      <c r="AB13" s="604">
        <v>0</v>
      </c>
      <c r="AC13" s="604">
        <v>0</v>
      </c>
      <c r="AD13" s="604">
        <v>0</v>
      </c>
      <c r="AE13" s="604">
        <v>0</v>
      </c>
      <c r="AF13" s="604">
        <v>0</v>
      </c>
      <c r="AG13" s="604">
        <v>0</v>
      </c>
      <c r="AH13" s="604">
        <v>0</v>
      </c>
      <c r="AI13" s="604">
        <v>0</v>
      </c>
      <c r="AJ13" s="604">
        <v>0</v>
      </c>
      <c r="AK13" s="604">
        <v>0</v>
      </c>
    </row>
    <row r="14" spans="1:37" x14ac:dyDescent="0.25">
      <c r="A14" s="552"/>
      <c r="B14" s="596"/>
      <c r="C14" s="553"/>
      <c r="D14" s="553"/>
      <c r="E14" s="553"/>
      <c r="F14" s="553"/>
      <c r="G14" s="553"/>
      <c r="H14" s="553"/>
      <c r="I14" s="553"/>
      <c r="J14" s="521"/>
      <c r="K14" s="552"/>
      <c r="L14" s="552"/>
      <c r="M14" s="608"/>
      <c r="Y14" s="599"/>
      <c r="Z14" s="599"/>
      <c r="AA14" s="599"/>
      <c r="AB14" s="599"/>
      <c r="AC14" s="599"/>
      <c r="AD14" s="599"/>
      <c r="AE14" s="599"/>
      <c r="AF14" s="599"/>
      <c r="AG14" s="599"/>
      <c r="AH14" s="599"/>
      <c r="AI14" s="599"/>
      <c r="AJ14" s="599"/>
      <c r="AK14" s="599"/>
    </row>
    <row r="15" spans="1:37" x14ac:dyDescent="0.25">
      <c r="A15" s="583" t="s">
        <v>172</v>
      </c>
      <c r="B15" s="675"/>
      <c r="C15" s="545" t="str">
        <f>IF($B15="","",VLOOKUP($B15,'1MD ELO (5)'!$A$7:$O$22,5))</f>
        <v/>
      </c>
      <c r="D15" s="674" t="str">
        <f>IF($B15="","",VLOOKUP($B15,'1MD ELO (5)'!$A$7:$O$22,15))</f>
        <v/>
      </c>
      <c r="E15" s="541" t="str">
        <f>UPPER(IF($B15="","",VLOOKUP($B15,'1MD ELO (5)'!$A$7:$O$22,2)))</f>
        <v/>
      </c>
      <c r="F15" s="544"/>
      <c r="G15" s="541" t="str">
        <f>IF($B15="","",VLOOKUP($B15,'1MD ELO (5)'!$A$7:$O$22,3))</f>
        <v/>
      </c>
      <c r="H15" s="544"/>
      <c r="I15" s="541" t="str">
        <f>IF($B15="","",VLOOKUP($B15,'1MD ELO (5)'!$A$7:$O$22,4))</f>
        <v/>
      </c>
      <c r="J15" s="521"/>
      <c r="K15" s="606"/>
      <c r="L15" s="601" t="str">
        <f>IF(K15="","",CONCATENATE(VLOOKUP($Y$3,$AB$1:$AK$1,K15)," pont"))</f>
        <v/>
      </c>
      <c r="M15" s="607"/>
      <c r="Y15" s="599"/>
      <c r="Z15" s="599"/>
      <c r="AA15" s="599"/>
      <c r="AB15" s="599"/>
      <c r="AC15" s="599"/>
      <c r="AD15" s="599"/>
      <c r="AE15" s="599"/>
      <c r="AF15" s="599"/>
      <c r="AG15" s="599"/>
      <c r="AH15" s="599"/>
      <c r="AI15" s="599"/>
      <c r="AJ15" s="599"/>
      <c r="AK15" s="599"/>
    </row>
    <row r="16" spans="1:37" x14ac:dyDescent="0.25">
      <c r="A16" s="552"/>
      <c r="B16" s="596"/>
      <c r="C16" s="553"/>
      <c r="D16" s="553"/>
      <c r="E16" s="553"/>
      <c r="F16" s="553"/>
      <c r="G16" s="553"/>
      <c r="H16" s="553"/>
      <c r="I16" s="553"/>
      <c r="J16" s="521"/>
      <c r="K16" s="552"/>
      <c r="L16" s="552"/>
      <c r="M16" s="608"/>
      <c r="Y16" s="599"/>
      <c r="Z16" s="599"/>
      <c r="AA16" s="599" t="s">
        <v>164</v>
      </c>
      <c r="AB16" s="599">
        <v>300</v>
      </c>
      <c r="AC16" s="599">
        <v>250</v>
      </c>
      <c r="AD16" s="599">
        <v>220</v>
      </c>
      <c r="AE16" s="599">
        <v>180</v>
      </c>
      <c r="AF16" s="599">
        <v>160</v>
      </c>
      <c r="AG16" s="599">
        <v>150</v>
      </c>
      <c r="AH16" s="599">
        <v>140</v>
      </c>
      <c r="AI16" s="599">
        <v>130</v>
      </c>
      <c r="AJ16" s="599">
        <v>120</v>
      </c>
      <c r="AK16" s="599">
        <v>110</v>
      </c>
    </row>
    <row r="17" spans="1:37" x14ac:dyDescent="0.25">
      <c r="A17" s="552" t="s">
        <v>173</v>
      </c>
      <c r="B17" s="597"/>
      <c r="C17" s="545" t="str">
        <f>IF($B17="","",VLOOKUP($B17,'1MD ELO (5)'!$A$7:$O$22,5))</f>
        <v/>
      </c>
      <c r="D17" s="545" t="str">
        <f>IF($B17="","",VLOOKUP($B17,'1MD ELO (5)'!$A$7:$O$22,15))</f>
        <v/>
      </c>
      <c r="E17" s="540" t="str">
        <f>UPPER(IF($B17="","",VLOOKUP($B17,'1MD ELO (5)'!$A$7:$O$22,2)))</f>
        <v/>
      </c>
      <c r="F17" s="546"/>
      <c r="G17" s="540" t="str">
        <f>IF($B17="","",VLOOKUP($B17,'1MD ELO (5)'!$A$7:$O$22,3))</f>
        <v/>
      </c>
      <c r="H17" s="546"/>
      <c r="I17" s="540" t="str">
        <f>IF($B17="","",VLOOKUP($B17,'1MD ELO (5)'!$A$7:$O$22,4))</f>
        <v/>
      </c>
      <c r="J17" s="521"/>
      <c r="K17" s="606"/>
      <c r="L17" s="601" t="str">
        <f>IF(K17="","",CONCATENATE(VLOOKUP($Y$3,$AB$1:$AK$1,K17)," pont"))</f>
        <v/>
      </c>
      <c r="M17" s="607"/>
      <c r="Y17" s="599"/>
      <c r="Z17" s="599"/>
      <c r="AA17" s="599" t="s">
        <v>194</v>
      </c>
      <c r="AB17" s="599">
        <v>250</v>
      </c>
      <c r="AC17" s="599">
        <v>200</v>
      </c>
      <c r="AD17" s="599">
        <v>160</v>
      </c>
      <c r="AE17" s="599">
        <v>140</v>
      </c>
      <c r="AF17" s="599">
        <v>120</v>
      </c>
      <c r="AG17" s="599">
        <v>110</v>
      </c>
      <c r="AH17" s="599">
        <v>100</v>
      </c>
      <c r="AI17" s="599">
        <v>90</v>
      </c>
      <c r="AJ17" s="599">
        <v>80</v>
      </c>
      <c r="AK17" s="599">
        <v>70</v>
      </c>
    </row>
    <row r="18" spans="1:37" x14ac:dyDescent="0.25">
      <c r="A18" s="552"/>
      <c r="B18" s="596"/>
      <c r="C18" s="553"/>
      <c r="D18" s="553"/>
      <c r="E18" s="553"/>
      <c r="F18" s="553"/>
      <c r="G18" s="553"/>
      <c r="H18" s="553"/>
      <c r="I18" s="553"/>
      <c r="J18" s="521"/>
      <c r="K18" s="552"/>
      <c r="L18" s="552"/>
      <c r="M18" s="608"/>
      <c r="Y18" s="599"/>
      <c r="Z18" s="599"/>
      <c r="AA18" s="599" t="s">
        <v>195</v>
      </c>
      <c r="AB18" s="599">
        <v>200</v>
      </c>
      <c r="AC18" s="599">
        <v>150</v>
      </c>
      <c r="AD18" s="599">
        <v>130</v>
      </c>
      <c r="AE18" s="599">
        <v>110</v>
      </c>
      <c r="AF18" s="599">
        <v>95</v>
      </c>
      <c r="AG18" s="599">
        <v>80</v>
      </c>
      <c r="AH18" s="599">
        <v>70</v>
      </c>
      <c r="AI18" s="599">
        <v>60</v>
      </c>
      <c r="AJ18" s="599">
        <v>55</v>
      </c>
      <c r="AK18" s="599">
        <v>50</v>
      </c>
    </row>
    <row r="19" spans="1:37" x14ac:dyDescent="0.25">
      <c r="A19" s="673" t="s">
        <v>177</v>
      </c>
      <c r="B19" s="597"/>
      <c r="C19" s="545" t="str">
        <f>IF($B19="","",VLOOKUP($B19,'1MD ELO (5)'!$A$7:$O$22,5))</f>
        <v/>
      </c>
      <c r="D19" s="545" t="str">
        <f>IF($B19="","",VLOOKUP($B19,'1MD ELO (5)'!$A$7:$O$22,15))</f>
        <v/>
      </c>
      <c r="E19" s="540" t="str">
        <f>UPPER(IF($B19="","",VLOOKUP($B19,'1MD ELO (5)'!$A$7:$O$22,2)))</f>
        <v/>
      </c>
      <c r="F19" s="546"/>
      <c r="G19" s="540" t="str">
        <f>IF($B19="","",VLOOKUP($B19,'1MD ELO (5)'!$A$7:$O$22,3))</f>
        <v/>
      </c>
      <c r="H19" s="546"/>
      <c r="I19" s="540" t="str">
        <f>IF($B19="","",VLOOKUP($B19,'1MD ELO (5)'!$A$7:$O$22,4))</f>
        <v/>
      </c>
      <c r="J19" s="521"/>
      <c r="K19" s="606"/>
      <c r="L19" s="601" t="str">
        <f>IF(K19="","",CONCATENATE(VLOOKUP($Y$3,$AB$1:$AK$1,K19)," pont"))</f>
        <v/>
      </c>
      <c r="M19" s="607"/>
      <c r="Y19" s="599"/>
      <c r="Z19" s="599"/>
      <c r="AA19" s="599" t="s">
        <v>196</v>
      </c>
      <c r="AB19" s="599">
        <v>150</v>
      </c>
      <c r="AC19" s="599">
        <v>120</v>
      </c>
      <c r="AD19" s="599">
        <v>100</v>
      </c>
      <c r="AE19" s="599">
        <v>80</v>
      </c>
      <c r="AF19" s="599">
        <v>70</v>
      </c>
      <c r="AG19" s="599">
        <v>60</v>
      </c>
      <c r="AH19" s="599">
        <v>55</v>
      </c>
      <c r="AI19" s="599">
        <v>50</v>
      </c>
      <c r="AJ19" s="599">
        <v>45</v>
      </c>
      <c r="AK19" s="599">
        <v>40</v>
      </c>
    </row>
    <row r="20" spans="1:37" x14ac:dyDescent="0.25">
      <c r="A20" s="552"/>
      <c r="B20" s="596"/>
      <c r="C20" s="553"/>
      <c r="D20" s="553"/>
      <c r="E20" s="553"/>
      <c r="F20" s="553"/>
      <c r="G20" s="553"/>
      <c r="H20" s="553"/>
      <c r="I20" s="553"/>
      <c r="J20" s="521"/>
      <c r="K20" s="552"/>
      <c r="L20" s="552"/>
      <c r="M20" s="608"/>
      <c r="Y20" s="599"/>
      <c r="Z20" s="599"/>
      <c r="AA20" s="599" t="s">
        <v>195</v>
      </c>
      <c r="AB20" s="599">
        <v>200</v>
      </c>
      <c r="AC20" s="599">
        <v>150</v>
      </c>
      <c r="AD20" s="599">
        <v>130</v>
      </c>
      <c r="AE20" s="599">
        <v>110</v>
      </c>
      <c r="AF20" s="599">
        <v>95</v>
      </c>
      <c r="AG20" s="599">
        <v>80</v>
      </c>
      <c r="AH20" s="599">
        <v>70</v>
      </c>
      <c r="AI20" s="599">
        <v>60</v>
      </c>
      <c r="AJ20" s="599">
        <v>55</v>
      </c>
      <c r="AK20" s="599">
        <v>50</v>
      </c>
    </row>
    <row r="21" spans="1:37" x14ac:dyDescent="0.25">
      <c r="A21" s="673" t="s">
        <v>216</v>
      </c>
      <c r="B21" s="597"/>
      <c r="C21" s="545" t="str">
        <f>IF($B21="","",VLOOKUP($B21,'1MD ELO (5)'!$A$7:$O$22,5))</f>
        <v/>
      </c>
      <c r="D21" s="545" t="str">
        <f>IF($B21="","",VLOOKUP($B21,'1MD ELO (5)'!$A$7:$O$22,15))</f>
        <v/>
      </c>
      <c r="E21" s="540" t="str">
        <f>UPPER(IF($B21="","",VLOOKUP($B21,'1MD ELO (5)'!$A$7:$O$22,2)))</f>
        <v/>
      </c>
      <c r="F21" s="546"/>
      <c r="G21" s="540" t="str">
        <f>IF($B21="","",VLOOKUP($B21,'1MD ELO (5)'!$A$7:$O$22,3))</f>
        <v/>
      </c>
      <c r="H21" s="546"/>
      <c r="I21" s="540" t="str">
        <f>IF($B21="","",VLOOKUP($B21,'1MD ELO (5)'!$A$7:$O$22,4))</f>
        <v/>
      </c>
      <c r="J21" s="521"/>
      <c r="K21" s="606"/>
      <c r="L21" s="601" t="str">
        <f>IF(K21="","",CONCATENATE(VLOOKUP($Y$3,$AB$1:$AK$1,K21)," pont"))</f>
        <v/>
      </c>
      <c r="M21" s="607"/>
      <c r="Y21" s="599"/>
      <c r="Z21" s="599"/>
      <c r="AA21" s="599" t="s">
        <v>196</v>
      </c>
      <c r="AB21" s="599">
        <v>150</v>
      </c>
      <c r="AC21" s="599">
        <v>120</v>
      </c>
      <c r="AD21" s="599">
        <v>100</v>
      </c>
      <c r="AE21" s="599">
        <v>80</v>
      </c>
      <c r="AF21" s="599">
        <v>70</v>
      </c>
      <c r="AG21" s="599">
        <v>60</v>
      </c>
      <c r="AH21" s="599">
        <v>55</v>
      </c>
      <c r="AI21" s="599">
        <v>50</v>
      </c>
      <c r="AJ21" s="599">
        <v>45</v>
      </c>
      <c r="AK21" s="599">
        <v>40</v>
      </c>
    </row>
    <row r="22" spans="1:37" x14ac:dyDescent="0.25">
      <c r="A22" s="521"/>
      <c r="B22" s="521"/>
      <c r="C22" s="521"/>
      <c r="D22" s="521"/>
      <c r="E22" s="521"/>
      <c r="F22" s="521"/>
      <c r="G22" s="521"/>
      <c r="H22" s="521"/>
      <c r="I22" s="521"/>
      <c r="J22" s="521"/>
      <c r="K22" s="521"/>
      <c r="L22" s="521"/>
      <c r="M22" s="521"/>
      <c r="Y22" s="599"/>
      <c r="Z22" s="599"/>
      <c r="AA22" s="599" t="s">
        <v>197</v>
      </c>
      <c r="AB22" s="599">
        <v>120</v>
      </c>
      <c r="AC22" s="599">
        <v>90</v>
      </c>
      <c r="AD22" s="599">
        <v>65</v>
      </c>
      <c r="AE22" s="599">
        <v>55</v>
      </c>
      <c r="AF22" s="599">
        <v>50</v>
      </c>
      <c r="AG22" s="599">
        <v>45</v>
      </c>
      <c r="AH22" s="599">
        <v>40</v>
      </c>
      <c r="AI22" s="599">
        <v>35</v>
      </c>
      <c r="AJ22" s="599">
        <v>25</v>
      </c>
      <c r="AK22" s="599">
        <v>20</v>
      </c>
    </row>
    <row r="23" spans="1:37" x14ac:dyDescent="0.25">
      <c r="A23" s="521"/>
      <c r="B23" s="521"/>
      <c r="C23" s="521"/>
      <c r="D23" s="521"/>
      <c r="E23" s="521"/>
      <c r="F23" s="521"/>
      <c r="G23" s="521"/>
      <c r="H23" s="521"/>
      <c r="I23" s="521"/>
      <c r="J23" s="521"/>
      <c r="K23" s="521"/>
      <c r="L23" s="521"/>
      <c r="M23" s="521"/>
      <c r="Y23" s="599"/>
      <c r="Z23" s="599"/>
      <c r="AA23" s="599" t="s">
        <v>198</v>
      </c>
      <c r="AB23" s="599">
        <v>90</v>
      </c>
      <c r="AC23" s="599">
        <v>60</v>
      </c>
      <c r="AD23" s="599">
        <v>45</v>
      </c>
      <c r="AE23" s="599">
        <v>34</v>
      </c>
      <c r="AF23" s="599">
        <v>27</v>
      </c>
      <c r="AG23" s="599">
        <v>22</v>
      </c>
      <c r="AH23" s="599">
        <v>18</v>
      </c>
      <c r="AI23" s="599">
        <v>15</v>
      </c>
      <c r="AJ23" s="599">
        <v>12</v>
      </c>
      <c r="AK23" s="599">
        <v>9</v>
      </c>
    </row>
    <row r="24" spans="1:37" ht="18.75" customHeight="1" x14ac:dyDescent="0.25">
      <c r="A24" s="521"/>
      <c r="B24" s="768"/>
      <c r="C24" s="768"/>
      <c r="D24" s="766" t="str">
        <f>E7</f>
        <v/>
      </c>
      <c r="E24" s="766"/>
      <c r="F24" s="766" t="str">
        <f>E9</f>
        <v/>
      </c>
      <c r="G24" s="766"/>
      <c r="H24" s="766" t="str">
        <f>E11</f>
        <v/>
      </c>
      <c r="I24" s="766"/>
      <c r="J24" s="766" t="str">
        <f>E13</f>
        <v/>
      </c>
      <c r="K24" s="766"/>
      <c r="L24" s="521"/>
      <c r="M24" s="584" t="s">
        <v>168</v>
      </c>
      <c r="Y24" s="599"/>
      <c r="Z24" s="599"/>
      <c r="AA24" s="599" t="s">
        <v>199</v>
      </c>
      <c r="AB24" s="599">
        <v>60</v>
      </c>
      <c r="AC24" s="599">
        <v>40</v>
      </c>
      <c r="AD24" s="599">
        <v>30</v>
      </c>
      <c r="AE24" s="599">
        <v>20</v>
      </c>
      <c r="AF24" s="599">
        <v>18</v>
      </c>
      <c r="AG24" s="599">
        <v>15</v>
      </c>
      <c r="AH24" s="599">
        <v>12</v>
      </c>
      <c r="AI24" s="599">
        <v>10</v>
      </c>
      <c r="AJ24" s="599">
        <v>8</v>
      </c>
      <c r="AK24" s="599">
        <v>6</v>
      </c>
    </row>
    <row r="25" spans="1:37" ht="18.75" customHeight="1" x14ac:dyDescent="0.25">
      <c r="A25" s="582" t="s">
        <v>164</v>
      </c>
      <c r="B25" s="764" t="str">
        <f>E7</f>
        <v/>
      </c>
      <c r="C25" s="764"/>
      <c r="D25" s="767"/>
      <c r="E25" s="767"/>
      <c r="F25" s="765"/>
      <c r="G25" s="765"/>
      <c r="H25" s="765"/>
      <c r="I25" s="765"/>
      <c r="J25" s="766"/>
      <c r="K25" s="766"/>
      <c r="L25" s="521"/>
      <c r="M25" s="585"/>
      <c r="Y25" s="599"/>
      <c r="Z25" s="599"/>
      <c r="AA25" s="599" t="s">
        <v>200</v>
      </c>
      <c r="AB25" s="599">
        <v>40</v>
      </c>
      <c r="AC25" s="599">
        <v>25</v>
      </c>
      <c r="AD25" s="599">
        <v>18</v>
      </c>
      <c r="AE25" s="599">
        <v>13</v>
      </c>
      <c r="AF25" s="599">
        <v>8</v>
      </c>
      <c r="AG25" s="599">
        <v>7</v>
      </c>
      <c r="AH25" s="599">
        <v>6</v>
      </c>
      <c r="AI25" s="599">
        <v>5</v>
      </c>
      <c r="AJ25" s="599">
        <v>4</v>
      </c>
      <c r="AK25" s="599">
        <v>3</v>
      </c>
    </row>
    <row r="26" spans="1:37" ht="18.75" customHeight="1" x14ac:dyDescent="0.25">
      <c r="A26" s="582" t="s">
        <v>165</v>
      </c>
      <c r="B26" s="764" t="str">
        <f>E9</f>
        <v/>
      </c>
      <c r="C26" s="764"/>
      <c r="D26" s="765"/>
      <c r="E26" s="765"/>
      <c r="F26" s="767"/>
      <c r="G26" s="767"/>
      <c r="H26" s="765"/>
      <c r="I26" s="765"/>
      <c r="J26" s="765"/>
      <c r="K26" s="765"/>
      <c r="L26" s="521"/>
      <c r="M26" s="585"/>
      <c r="Y26" s="599"/>
      <c r="Z26" s="599"/>
      <c r="AA26" s="599" t="s">
        <v>201</v>
      </c>
      <c r="AB26" s="599">
        <v>25</v>
      </c>
      <c r="AC26" s="599">
        <v>15</v>
      </c>
      <c r="AD26" s="599">
        <v>13</v>
      </c>
      <c r="AE26" s="599">
        <v>7</v>
      </c>
      <c r="AF26" s="599">
        <v>6</v>
      </c>
      <c r="AG26" s="599">
        <v>5</v>
      </c>
      <c r="AH26" s="599">
        <v>4</v>
      </c>
      <c r="AI26" s="599">
        <v>3</v>
      </c>
      <c r="AJ26" s="599">
        <v>2</v>
      </c>
      <c r="AK26" s="599">
        <v>1</v>
      </c>
    </row>
    <row r="27" spans="1:37" ht="18.75" customHeight="1" x14ac:dyDescent="0.25">
      <c r="A27" s="582" t="s">
        <v>166</v>
      </c>
      <c r="B27" s="764" t="str">
        <f>E11</f>
        <v/>
      </c>
      <c r="C27" s="764"/>
      <c r="D27" s="765"/>
      <c r="E27" s="765"/>
      <c r="F27" s="765"/>
      <c r="G27" s="765"/>
      <c r="H27" s="767"/>
      <c r="I27" s="767"/>
      <c r="J27" s="765"/>
      <c r="K27" s="765"/>
      <c r="L27" s="521"/>
      <c r="M27" s="585"/>
      <c r="Y27" s="599"/>
      <c r="Z27" s="599"/>
      <c r="AA27" s="599" t="s">
        <v>206</v>
      </c>
      <c r="AB27" s="599">
        <v>15</v>
      </c>
      <c r="AC27" s="599">
        <v>10</v>
      </c>
      <c r="AD27" s="599">
        <v>8</v>
      </c>
      <c r="AE27" s="599">
        <v>4</v>
      </c>
      <c r="AF27" s="599">
        <v>3</v>
      </c>
      <c r="AG27" s="599">
        <v>2</v>
      </c>
      <c r="AH27" s="599">
        <v>1</v>
      </c>
      <c r="AI27" s="599">
        <v>0</v>
      </c>
      <c r="AJ27" s="599">
        <v>0</v>
      </c>
      <c r="AK27" s="599">
        <v>0</v>
      </c>
    </row>
    <row r="28" spans="1:37" ht="18.75" customHeight="1" x14ac:dyDescent="0.25">
      <c r="A28" s="672" t="s">
        <v>171</v>
      </c>
      <c r="B28" s="764" t="str">
        <f>E13</f>
        <v/>
      </c>
      <c r="C28" s="764"/>
      <c r="D28" s="765"/>
      <c r="E28" s="765"/>
      <c r="F28" s="765"/>
      <c r="G28" s="765"/>
      <c r="H28" s="766"/>
      <c r="I28" s="766"/>
      <c r="J28" s="767"/>
      <c r="K28" s="767"/>
      <c r="L28" s="521"/>
      <c r="M28" s="585"/>
      <c r="Y28" s="599"/>
      <c r="Z28" s="599"/>
      <c r="AA28" s="599" t="s">
        <v>206</v>
      </c>
      <c r="AB28" s="599">
        <v>15</v>
      </c>
      <c r="AC28" s="599">
        <v>10</v>
      </c>
      <c r="AD28" s="599">
        <v>8</v>
      </c>
      <c r="AE28" s="599">
        <v>4</v>
      </c>
      <c r="AF28" s="599">
        <v>3</v>
      </c>
      <c r="AG28" s="599">
        <v>2</v>
      </c>
      <c r="AH28" s="599">
        <v>1</v>
      </c>
      <c r="AI28" s="599">
        <v>0</v>
      </c>
      <c r="AJ28" s="599">
        <v>0</v>
      </c>
      <c r="AK28" s="599">
        <v>0</v>
      </c>
    </row>
    <row r="29" spans="1:37" x14ac:dyDescent="0.25">
      <c r="A29" s="521"/>
      <c r="B29" s="521"/>
      <c r="C29" s="521"/>
      <c r="D29" s="521"/>
      <c r="E29" s="521"/>
      <c r="F29" s="521"/>
      <c r="G29" s="521"/>
      <c r="H29" s="521"/>
      <c r="I29" s="521"/>
      <c r="J29" s="521"/>
      <c r="K29" s="521"/>
      <c r="L29" s="521"/>
      <c r="M29" s="586"/>
      <c r="Y29" s="599"/>
      <c r="Z29" s="599"/>
      <c r="AA29" s="599" t="s">
        <v>202</v>
      </c>
      <c r="AB29" s="599">
        <v>10</v>
      </c>
      <c r="AC29" s="599">
        <v>6</v>
      </c>
      <c r="AD29" s="599">
        <v>4</v>
      </c>
      <c r="AE29" s="599">
        <v>2</v>
      </c>
      <c r="AF29" s="599">
        <v>1</v>
      </c>
      <c r="AG29" s="599">
        <v>0</v>
      </c>
      <c r="AH29" s="599">
        <v>0</v>
      </c>
      <c r="AI29" s="599">
        <v>0</v>
      </c>
      <c r="AJ29" s="599">
        <v>0</v>
      </c>
      <c r="AK29" s="599">
        <v>0</v>
      </c>
    </row>
    <row r="30" spans="1:37" ht="18.75" customHeight="1" x14ac:dyDescent="0.25">
      <c r="A30" s="521"/>
      <c r="B30" s="768"/>
      <c r="C30" s="768"/>
      <c r="D30" s="766" t="str">
        <f>E15</f>
        <v/>
      </c>
      <c r="E30" s="766"/>
      <c r="F30" s="766" t="str">
        <f>E17</f>
        <v/>
      </c>
      <c r="G30" s="766"/>
      <c r="H30" s="776" t="str">
        <f>E19</f>
        <v/>
      </c>
      <c r="I30" s="777"/>
      <c r="J30" s="766" t="str">
        <f>E21</f>
        <v/>
      </c>
      <c r="K30" s="766"/>
      <c r="L30" s="521"/>
      <c r="M30" s="586"/>
      <c r="Y30" s="599"/>
      <c r="Z30" s="599"/>
      <c r="AA30" s="599" t="s">
        <v>203</v>
      </c>
      <c r="AB30" s="599">
        <v>3</v>
      </c>
      <c r="AC30" s="599">
        <v>2</v>
      </c>
      <c r="AD30" s="599">
        <v>1</v>
      </c>
      <c r="AE30" s="599">
        <v>0</v>
      </c>
      <c r="AF30" s="599">
        <v>0</v>
      </c>
      <c r="AG30" s="599">
        <v>0</v>
      </c>
      <c r="AH30" s="599">
        <v>0</v>
      </c>
      <c r="AI30" s="599">
        <v>0</v>
      </c>
      <c r="AJ30" s="599">
        <v>0</v>
      </c>
      <c r="AK30" s="599">
        <v>0</v>
      </c>
    </row>
    <row r="31" spans="1:37" ht="18.75" customHeight="1" x14ac:dyDescent="0.25">
      <c r="A31" s="672" t="s">
        <v>172</v>
      </c>
      <c r="B31" s="778" t="str">
        <f>E15</f>
        <v/>
      </c>
      <c r="C31" s="779"/>
      <c r="D31" s="767"/>
      <c r="E31" s="767"/>
      <c r="F31" s="765"/>
      <c r="G31" s="765"/>
      <c r="H31" s="765"/>
      <c r="I31" s="765"/>
      <c r="J31" s="766"/>
      <c r="K31" s="766"/>
      <c r="L31" s="521"/>
      <c r="M31" s="585"/>
    </row>
    <row r="32" spans="1:37" ht="18.75" customHeight="1" x14ac:dyDescent="0.25">
      <c r="A32" s="672" t="s">
        <v>173</v>
      </c>
      <c r="B32" s="764" t="str">
        <f>E17</f>
        <v/>
      </c>
      <c r="C32" s="764"/>
      <c r="D32" s="765"/>
      <c r="E32" s="765"/>
      <c r="F32" s="767"/>
      <c r="G32" s="767"/>
      <c r="H32" s="765"/>
      <c r="I32" s="765"/>
      <c r="J32" s="765"/>
      <c r="K32" s="765"/>
      <c r="L32" s="521"/>
      <c r="M32" s="585"/>
    </row>
    <row r="33" spans="1:18" ht="18.75" customHeight="1" x14ac:dyDescent="0.25">
      <c r="A33" s="672" t="s">
        <v>177</v>
      </c>
      <c r="B33" s="764" t="str">
        <f>E19</f>
        <v/>
      </c>
      <c r="C33" s="764"/>
      <c r="D33" s="765"/>
      <c r="E33" s="765"/>
      <c r="F33" s="765"/>
      <c r="G33" s="765"/>
      <c r="H33" s="767"/>
      <c r="I33" s="767"/>
      <c r="J33" s="765"/>
      <c r="K33" s="765"/>
      <c r="L33" s="521"/>
      <c r="M33" s="585"/>
    </row>
    <row r="34" spans="1:18" ht="18.75" customHeight="1" x14ac:dyDescent="0.25">
      <c r="A34" s="672" t="s">
        <v>216</v>
      </c>
      <c r="B34" s="764" t="str">
        <f>E21</f>
        <v/>
      </c>
      <c r="C34" s="764"/>
      <c r="D34" s="765"/>
      <c r="E34" s="765"/>
      <c r="F34" s="765"/>
      <c r="G34" s="765"/>
      <c r="H34" s="766"/>
      <c r="I34" s="766"/>
      <c r="J34" s="767"/>
      <c r="K34" s="767"/>
      <c r="L34" s="521"/>
      <c r="M34" s="585"/>
    </row>
    <row r="35" spans="1:18" ht="18.75" customHeight="1" x14ac:dyDescent="0.25">
      <c r="A35" s="287"/>
      <c r="B35" s="587"/>
      <c r="C35" s="587"/>
      <c r="D35" s="287"/>
      <c r="E35" s="287"/>
      <c r="F35" s="287"/>
      <c r="G35" s="287"/>
      <c r="H35" s="287"/>
      <c r="I35" s="287"/>
      <c r="J35" s="521"/>
      <c r="K35" s="521"/>
      <c r="L35" s="521"/>
      <c r="M35" s="588"/>
    </row>
    <row r="36" spans="1:18" x14ac:dyDescent="0.25">
      <c r="A36" s="521"/>
      <c r="B36" s="521"/>
      <c r="C36" s="521"/>
      <c r="D36" s="521"/>
      <c r="E36" s="521"/>
      <c r="F36" s="521"/>
      <c r="G36" s="521"/>
      <c r="H36" s="521"/>
      <c r="I36" s="521"/>
      <c r="J36" s="521"/>
      <c r="K36" s="521"/>
      <c r="L36" s="521"/>
      <c r="M36" s="521"/>
    </row>
    <row r="37" spans="1:18" x14ac:dyDescent="0.25">
      <c r="A37" s="521" t="s">
        <v>129</v>
      </c>
      <c r="B37" s="521"/>
      <c r="C37" s="761" t="str">
        <f>IF(M25=1,B25,IF(M26=1,B26,IF(M27=1,B27,IF(M28=1,B28,""))))</f>
        <v/>
      </c>
      <c r="D37" s="761"/>
      <c r="E37" s="552" t="s">
        <v>175</v>
      </c>
      <c r="F37" s="761" t="str">
        <f>IF(M31=1,B31,IF(M32=1,B32,IF(M33=1,B33,IF(M34=1,B34,""))))</f>
        <v/>
      </c>
      <c r="G37" s="761"/>
      <c r="H37" s="521"/>
      <c r="I37" s="499"/>
      <c r="J37" s="521"/>
      <c r="K37" s="521"/>
      <c r="L37" s="521"/>
      <c r="M37" s="521"/>
    </row>
    <row r="38" spans="1:18" x14ac:dyDescent="0.25">
      <c r="A38" s="521"/>
      <c r="B38" s="521"/>
      <c r="C38" s="521"/>
      <c r="D38" s="521"/>
      <c r="E38" s="521"/>
      <c r="F38" s="552"/>
      <c r="G38" s="552"/>
      <c r="H38" s="521"/>
      <c r="I38" s="521"/>
      <c r="J38" s="521"/>
      <c r="K38" s="521"/>
      <c r="L38" s="521"/>
      <c r="M38" s="521"/>
    </row>
    <row r="39" spans="1:18" x14ac:dyDescent="0.25">
      <c r="A39" s="521" t="s">
        <v>174</v>
      </c>
      <c r="B39" s="521"/>
      <c r="C39" s="761" t="str">
        <f>IF(M25=2,B25,IF(M26=2,B26,IF(M27=2,B27,IF(M28=2,B28,""))))</f>
        <v/>
      </c>
      <c r="D39" s="761"/>
      <c r="E39" s="552" t="s">
        <v>175</v>
      </c>
      <c r="F39" s="761" t="str">
        <f>IF(M31=2,B31,IF(M32=2,B32,IF(M33=2,B33,IF(M34=2,B34,""))))</f>
        <v/>
      </c>
      <c r="G39" s="761"/>
      <c r="H39" s="521"/>
      <c r="I39" s="499"/>
      <c r="J39" s="521"/>
      <c r="K39" s="521"/>
      <c r="L39" s="521"/>
      <c r="M39" s="521"/>
    </row>
    <row r="40" spans="1:18" x14ac:dyDescent="0.25">
      <c r="A40" s="521"/>
      <c r="B40" s="521"/>
      <c r="C40" s="552"/>
      <c r="D40" s="552"/>
      <c r="E40" s="552"/>
      <c r="F40" s="552"/>
      <c r="G40" s="552"/>
      <c r="H40" s="521"/>
      <c r="I40" s="521"/>
      <c r="J40" s="521"/>
      <c r="K40" s="521"/>
      <c r="L40" s="521"/>
      <c r="M40" s="521"/>
    </row>
    <row r="41" spans="1:18" x14ac:dyDescent="0.25">
      <c r="A41" s="521" t="s">
        <v>176</v>
      </c>
      <c r="B41" s="521"/>
      <c r="C41" s="761" t="str">
        <f>IF(M25=3,B25,IF(M26=3,B26,IF(M27=3,B27,IF(M28=3,B28,""))))</f>
        <v/>
      </c>
      <c r="D41" s="761"/>
      <c r="E41" s="552" t="s">
        <v>175</v>
      </c>
      <c r="F41" s="761" t="str">
        <f>IF(M31=3,B31,IF(M32=3,B32,IF(M33=3,B33,IF(M34=3,B34,""))))</f>
        <v/>
      </c>
      <c r="G41" s="761"/>
      <c r="H41" s="521"/>
      <c r="I41" s="499"/>
      <c r="J41" s="521"/>
      <c r="K41" s="521"/>
      <c r="L41" s="521"/>
      <c r="M41" s="521"/>
    </row>
    <row r="42" spans="1:18" x14ac:dyDescent="0.25">
      <c r="A42" s="521"/>
      <c r="B42" s="521"/>
      <c r="C42" s="521"/>
      <c r="D42" s="521"/>
      <c r="E42" s="521"/>
      <c r="F42" s="521"/>
      <c r="G42" s="521"/>
      <c r="H42" s="521"/>
      <c r="I42" s="521"/>
      <c r="J42" s="521"/>
      <c r="K42" s="521"/>
      <c r="L42" s="521"/>
      <c r="M42" s="521"/>
    </row>
    <row r="43" spans="1:18" x14ac:dyDescent="0.25">
      <c r="A43" s="553" t="s">
        <v>217</v>
      </c>
      <c r="B43" s="521"/>
      <c r="C43" s="761">
        <f>IF(M25=4,B25,IF(M26=4,B26,IF(M27=4,B27,IF(M28=4,B28,))))</f>
        <v>0</v>
      </c>
      <c r="D43" s="761"/>
      <c r="E43" s="552" t="s">
        <v>175</v>
      </c>
      <c r="F43" s="761" t="str">
        <f>IF(M31=3,B31,IF(M32=3,B32,IF(M33=4,B33,IF(M34=4,B34,""))))</f>
        <v/>
      </c>
      <c r="G43" s="761"/>
      <c r="H43" s="521"/>
      <c r="I43" s="499"/>
      <c r="J43" s="521"/>
      <c r="K43" s="521"/>
      <c r="L43" s="521"/>
      <c r="M43" s="521"/>
    </row>
    <row r="44" spans="1:18" x14ac:dyDescent="0.25">
      <c r="A44" s="521"/>
      <c r="B44" s="521"/>
      <c r="C44" s="521"/>
      <c r="D44" s="521"/>
      <c r="E44" s="521"/>
      <c r="F44" s="521"/>
      <c r="G44" s="521"/>
      <c r="H44" s="521"/>
      <c r="I44" s="521"/>
      <c r="J44" s="521"/>
      <c r="K44" s="521"/>
      <c r="L44" s="499"/>
      <c r="M44" s="521"/>
      <c r="P44" s="554"/>
      <c r="Q44" s="554"/>
      <c r="R44" s="555"/>
    </row>
    <row r="45" spans="1:18" x14ac:dyDescent="0.25">
      <c r="A45" s="205" t="s">
        <v>105</v>
      </c>
      <c r="B45" s="206"/>
      <c r="C45" s="419"/>
      <c r="D45" s="558" t="s">
        <v>6</v>
      </c>
      <c r="E45" s="559" t="s">
        <v>107</v>
      </c>
      <c r="F45" s="573"/>
      <c r="G45" s="558" t="s">
        <v>6</v>
      </c>
      <c r="H45" s="559" t="s">
        <v>125</v>
      </c>
      <c r="I45" s="359"/>
      <c r="J45" s="559" t="s">
        <v>126</v>
      </c>
      <c r="K45" s="358" t="s">
        <v>127</v>
      </c>
      <c r="L45" s="37"/>
      <c r="M45" s="573"/>
      <c r="P45" s="556"/>
      <c r="Q45" s="556"/>
      <c r="R45" s="223"/>
    </row>
    <row r="46" spans="1:18" x14ac:dyDescent="0.25">
      <c r="A46" s="532" t="s">
        <v>106</v>
      </c>
      <c r="B46" s="533"/>
      <c r="C46" s="535"/>
      <c r="D46" s="560">
        <v>1</v>
      </c>
      <c r="E46" s="762" t="str">
        <f>IF(D46&gt;$R$47,,UPPER(VLOOKUP(D46,'1MD ELO (5)'!$A$7:$Q$134,2)))</f>
        <v/>
      </c>
      <c r="F46" s="762"/>
      <c r="G46" s="567" t="s">
        <v>7</v>
      </c>
      <c r="H46" s="533"/>
      <c r="I46" s="561"/>
      <c r="J46" s="568"/>
      <c r="K46" s="527" t="s">
        <v>111</v>
      </c>
      <c r="L46" s="574"/>
      <c r="M46" s="562"/>
      <c r="P46" s="223"/>
      <c r="Q46" s="217"/>
      <c r="R46" s="223"/>
    </row>
    <row r="47" spans="1:18" x14ac:dyDescent="0.25">
      <c r="A47" s="536" t="s">
        <v>124</v>
      </c>
      <c r="B47" s="330"/>
      <c r="C47" s="538"/>
      <c r="D47" s="563">
        <v>2</v>
      </c>
      <c r="E47" s="763" t="str">
        <f>IF(D47&gt;$R$47,,UPPER(VLOOKUP(D47,'1MD ELO (5)'!$A$7:$Q$134,2)))</f>
        <v/>
      </c>
      <c r="F47" s="763"/>
      <c r="G47" s="569" t="s">
        <v>8</v>
      </c>
      <c r="H47" s="89"/>
      <c r="I47" s="525"/>
      <c r="J47" s="90"/>
      <c r="K47" s="571"/>
      <c r="L47" s="499"/>
      <c r="M47" s="566"/>
      <c r="P47" s="556"/>
      <c r="Q47" s="556"/>
      <c r="R47" s="557">
        <f>MIN(4,'1MD ELO (5)'!Q2)</f>
        <v>4</v>
      </c>
    </row>
    <row r="48" spans="1:18" x14ac:dyDescent="0.25">
      <c r="A48" s="374"/>
      <c r="B48" s="375"/>
      <c r="C48" s="376"/>
      <c r="D48" s="563"/>
      <c r="E48" s="91"/>
      <c r="F48" s="521"/>
      <c r="G48" s="569" t="s">
        <v>9</v>
      </c>
      <c r="H48" s="89"/>
      <c r="I48" s="525"/>
      <c r="J48" s="90"/>
      <c r="K48" s="527" t="s">
        <v>112</v>
      </c>
      <c r="L48" s="574"/>
      <c r="M48" s="562"/>
      <c r="P48" s="223"/>
      <c r="Q48" s="217"/>
      <c r="R48" s="223"/>
    </row>
    <row r="49" spans="1:18" x14ac:dyDescent="0.25">
      <c r="A49" s="234"/>
      <c r="B49" s="146"/>
      <c r="C49" s="235"/>
      <c r="D49" s="563"/>
      <c r="E49" s="91"/>
      <c r="F49" s="521"/>
      <c r="G49" s="569" t="s">
        <v>10</v>
      </c>
      <c r="H49" s="89"/>
      <c r="I49" s="525"/>
      <c r="J49" s="90"/>
      <c r="K49" s="572"/>
      <c r="L49" s="521"/>
      <c r="M49" s="564"/>
      <c r="P49" s="223"/>
      <c r="Q49" s="217"/>
      <c r="R49" s="223"/>
    </row>
    <row r="50" spans="1:18" x14ac:dyDescent="0.25">
      <c r="A50" s="361"/>
      <c r="B50" s="377"/>
      <c r="C50" s="418"/>
      <c r="D50" s="563"/>
      <c r="E50" s="91"/>
      <c r="F50" s="521"/>
      <c r="G50" s="569" t="s">
        <v>11</v>
      </c>
      <c r="H50" s="89"/>
      <c r="I50" s="525"/>
      <c r="J50" s="90"/>
      <c r="K50" s="536"/>
      <c r="L50" s="499"/>
      <c r="M50" s="566"/>
      <c r="P50" s="556"/>
      <c r="Q50" s="556"/>
      <c r="R50" s="223"/>
    </row>
    <row r="51" spans="1:18" x14ac:dyDescent="0.25">
      <c r="A51" s="362"/>
      <c r="B51" s="24"/>
      <c r="C51" s="235"/>
      <c r="D51" s="563"/>
      <c r="E51" s="91"/>
      <c r="F51" s="521"/>
      <c r="G51" s="569" t="s">
        <v>12</v>
      </c>
      <c r="H51" s="89"/>
      <c r="I51" s="525"/>
      <c r="J51" s="90"/>
      <c r="K51" s="527" t="s">
        <v>92</v>
      </c>
      <c r="L51" s="574"/>
      <c r="M51" s="562"/>
      <c r="P51" s="223"/>
      <c r="Q51" s="217"/>
      <c r="R51" s="223"/>
    </row>
    <row r="52" spans="1:18" x14ac:dyDescent="0.25">
      <c r="A52" s="362"/>
      <c r="B52" s="24"/>
      <c r="C52" s="372"/>
      <c r="D52" s="563"/>
      <c r="E52" s="91"/>
      <c r="F52" s="521"/>
      <c r="G52" s="569" t="s">
        <v>13</v>
      </c>
      <c r="H52" s="89"/>
      <c r="I52" s="525"/>
      <c r="J52" s="90"/>
      <c r="K52" s="572"/>
      <c r="L52" s="521"/>
      <c r="M52" s="564"/>
      <c r="P52" s="223"/>
      <c r="Q52" s="217"/>
      <c r="R52" s="557"/>
    </row>
    <row r="53" spans="1:18" x14ac:dyDescent="0.25">
      <c r="A53" s="363"/>
      <c r="B53" s="360"/>
      <c r="C53" s="373"/>
      <c r="D53" s="565"/>
      <c r="E53" s="237"/>
      <c r="F53" s="499"/>
      <c r="G53" s="570" t="s">
        <v>14</v>
      </c>
      <c r="H53" s="330"/>
      <c r="I53" s="529"/>
      <c r="J53" s="239"/>
      <c r="K53" s="536" t="str">
        <f>L4</f>
        <v>Kovács Zoltán</v>
      </c>
      <c r="L53" s="499"/>
      <c r="M53" s="566"/>
    </row>
  </sheetData>
  <mergeCells count="62">
    <mergeCell ref="C43:D43"/>
    <mergeCell ref="F43:G43"/>
    <mergeCell ref="E46:F46"/>
    <mergeCell ref="E47:F47"/>
    <mergeCell ref="C37:D37"/>
    <mergeCell ref="F37:G37"/>
    <mergeCell ref="C39:D39"/>
    <mergeCell ref="F39:G39"/>
    <mergeCell ref="C41:D41"/>
    <mergeCell ref="F41:G41"/>
    <mergeCell ref="B34:C34"/>
    <mergeCell ref="D34:E34"/>
    <mergeCell ref="F34:G34"/>
    <mergeCell ref="H34:I34"/>
    <mergeCell ref="J34:K34"/>
    <mergeCell ref="B33:C33"/>
    <mergeCell ref="D33:E33"/>
    <mergeCell ref="F33:G33"/>
    <mergeCell ref="H33:I33"/>
    <mergeCell ref="J33:K33"/>
    <mergeCell ref="B32:C32"/>
    <mergeCell ref="D32:E32"/>
    <mergeCell ref="F32:G32"/>
    <mergeCell ref="H32:I32"/>
    <mergeCell ref="J32:K32"/>
    <mergeCell ref="B31:C31"/>
    <mergeCell ref="D31:E31"/>
    <mergeCell ref="F31:G31"/>
    <mergeCell ref="H31:I31"/>
    <mergeCell ref="J31:K31"/>
    <mergeCell ref="B30:C30"/>
    <mergeCell ref="D30:E30"/>
    <mergeCell ref="F30:G30"/>
    <mergeCell ref="H30:I30"/>
    <mergeCell ref="J30:K30"/>
    <mergeCell ref="B28:C28"/>
    <mergeCell ref="D28:E28"/>
    <mergeCell ref="F28:G28"/>
    <mergeCell ref="H28:I28"/>
    <mergeCell ref="J28:K28"/>
    <mergeCell ref="B27:C27"/>
    <mergeCell ref="D27:E27"/>
    <mergeCell ref="F27:G27"/>
    <mergeCell ref="H27:I27"/>
    <mergeCell ref="J27:K27"/>
    <mergeCell ref="B26:C26"/>
    <mergeCell ref="D26:E26"/>
    <mergeCell ref="F26:G26"/>
    <mergeCell ref="H26:I26"/>
    <mergeCell ref="J26:K26"/>
    <mergeCell ref="H24:I24"/>
    <mergeCell ref="J24:K24"/>
    <mergeCell ref="B25:C25"/>
    <mergeCell ref="D25:E25"/>
    <mergeCell ref="F25:G25"/>
    <mergeCell ref="H25:I25"/>
    <mergeCell ref="J25:K25"/>
    <mergeCell ref="A1:F1"/>
    <mergeCell ref="A4:C4"/>
    <mergeCell ref="B24:C24"/>
    <mergeCell ref="D24:E24"/>
    <mergeCell ref="F24:G24"/>
  </mergeCells>
  <conditionalFormatting sqref="E7 E9 E11 E13 E15 E17 E19:E21">
    <cfRule type="cellIs" dxfId="108" priority="1" stopIfTrue="1" operator="equal">
      <formula>"Bye"</formula>
    </cfRule>
  </conditionalFormatting>
  <conditionalFormatting sqref="R47 R52">
    <cfRule type="expression" dxfId="107"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8E73A-373A-46CF-894E-61F876C71E4E}">
  <sheetPr codeName="Munka50">
    <tabColor indexed="11"/>
  </sheetPr>
  <dimension ref="A1:AS140"/>
  <sheetViews>
    <sheetView workbookViewId="0">
      <selection activeCell="A6" sqref="A6:IV6"/>
    </sheetView>
  </sheetViews>
  <sheetFormatPr defaultRowHeight="13.2" x14ac:dyDescent="0.25"/>
  <cols>
    <col min="1" max="2" width="3.33203125" customWidth="1"/>
    <col min="3" max="3" width="4.6640625" customWidth="1"/>
    <col min="4" max="4" width="6.88671875" customWidth="1"/>
    <col min="5" max="5" width="4.33203125" customWidth="1"/>
    <col min="6" max="6" width="12.6640625" customWidth="1"/>
    <col min="7" max="7" width="2.6640625" customWidth="1"/>
    <col min="8" max="8" width="7.664062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614" customWidth="1"/>
  </cols>
  <sheetData>
    <row r="1" spans="1:45" s="132" customFormat="1" ht="21.75" customHeight="1" x14ac:dyDescent="0.25">
      <c r="A1" s="469" t="str">
        <f>Altalanos!$A$6</f>
        <v>Diákolimpiai Döntő</v>
      </c>
      <c r="B1" s="469"/>
      <c r="C1" s="470"/>
      <c r="D1" s="470"/>
      <c r="E1" s="470"/>
      <c r="F1" s="470"/>
      <c r="G1" s="470"/>
      <c r="H1" s="469"/>
      <c r="I1" s="471"/>
      <c r="J1" s="472"/>
      <c r="K1" s="473" t="s">
        <v>123</v>
      </c>
      <c r="L1" s="474"/>
      <c r="M1" s="475"/>
      <c r="N1" s="472"/>
      <c r="O1" s="472" t="s">
        <v>71</v>
      </c>
      <c r="P1" s="472"/>
      <c r="Q1" s="470"/>
      <c r="R1" s="472"/>
      <c r="T1" s="522"/>
      <c r="U1" s="522"/>
      <c r="V1" s="522"/>
      <c r="W1" s="522"/>
      <c r="X1" s="522"/>
      <c r="Y1" s="522"/>
      <c r="Z1" s="522"/>
      <c r="AA1" s="522"/>
      <c r="AB1" s="605" t="e">
        <f>IF($Y$5=1,CONCATENATE(VLOOKUP($Y$3,$AA$2:$AH$14,2)),CONCATENATE(VLOOKUP($Y$3,$AA$16:$AH$25,2)))</f>
        <v>#N/A</v>
      </c>
      <c r="AC1" s="605" t="e">
        <f>IF($Y$5=1,CONCATENATE(VLOOKUP($Y$3,$AA$2:$AH$14,3)),CONCATENATE(VLOOKUP($Y$3,$AA$16:$AH$25,3)))</f>
        <v>#N/A</v>
      </c>
      <c r="AD1" s="605" t="e">
        <f>IF($Y$5=1,CONCATENATE(VLOOKUP($Y$3,$AA$2:$AH$14,4)),CONCATENATE(VLOOKUP($Y$3,$AA$16:$AH$25,4)))</f>
        <v>#N/A</v>
      </c>
      <c r="AE1" s="605" t="e">
        <f>IF($Y$5=1,CONCATENATE(VLOOKUP($Y$3,$AA$2:$AH$14,5)),CONCATENATE(VLOOKUP($Y$3,$AA$16:$AH$25,5)))</f>
        <v>#N/A</v>
      </c>
      <c r="AF1" s="605" t="e">
        <f>IF($Y$5=1,CONCATENATE(VLOOKUP($Y$3,$AA$2:$AH$14,6)),CONCATENATE(VLOOKUP($Y$3,$AA$16:$AH$25,6)))</f>
        <v>#N/A</v>
      </c>
      <c r="AG1" s="605" t="e">
        <f>IF($Y$5=1,CONCATENATE(VLOOKUP($Y$3,$AA$2:$AH$14,7)),CONCATENATE(VLOOKUP($Y$3,$AA$16:$AH$25,7)))</f>
        <v>#N/A</v>
      </c>
      <c r="AH1" s="605" t="e">
        <f>IF($Y$5=1,CONCATENATE(VLOOKUP($Y$3,$AA$2:$AH$14,8)),CONCATENATE(VLOOKUP($Y$3,$AA$16:$AH$25,8)))</f>
        <v>#N/A</v>
      </c>
      <c r="AI1" s="611"/>
      <c r="AJ1" s="611"/>
      <c r="AK1" s="611"/>
    </row>
    <row r="2" spans="1:45" s="106" customFormat="1" x14ac:dyDescent="0.25">
      <c r="A2" s="476" t="s">
        <v>122</v>
      </c>
      <c r="B2" s="477"/>
      <c r="C2" s="477"/>
      <c r="D2" s="477"/>
      <c r="E2" s="431">
        <f>Altalanos!$E$8</f>
        <v>0</v>
      </c>
      <c r="F2" s="477"/>
      <c r="G2" s="478"/>
      <c r="H2" s="479"/>
      <c r="I2" s="479"/>
      <c r="J2" s="480"/>
      <c r="K2" s="474"/>
      <c r="L2" s="474"/>
      <c r="M2" s="474"/>
      <c r="N2" s="480"/>
      <c r="O2" s="479"/>
      <c r="P2" s="480"/>
      <c r="Q2" s="479"/>
      <c r="R2" s="480"/>
      <c r="T2" s="515"/>
      <c r="U2" s="515"/>
      <c r="V2" s="515"/>
      <c r="W2" s="515"/>
      <c r="X2" s="515"/>
      <c r="Y2" s="600"/>
      <c r="Z2" s="599"/>
      <c r="AA2" s="599" t="s">
        <v>164</v>
      </c>
      <c r="AB2" s="590">
        <v>300</v>
      </c>
      <c r="AC2" s="590">
        <v>250</v>
      </c>
      <c r="AD2" s="590">
        <v>200</v>
      </c>
      <c r="AE2" s="590">
        <v>150</v>
      </c>
      <c r="AF2" s="590">
        <v>120</v>
      </c>
      <c r="AG2" s="590">
        <v>90</v>
      </c>
      <c r="AH2" s="590">
        <v>40</v>
      </c>
      <c r="AI2" s="575"/>
      <c r="AJ2" s="575"/>
      <c r="AK2" s="575"/>
      <c r="AL2" s="515"/>
      <c r="AM2" s="515"/>
      <c r="AN2" s="515"/>
      <c r="AO2" s="515"/>
      <c r="AP2" s="515"/>
      <c r="AQ2" s="515"/>
      <c r="AR2" s="515"/>
      <c r="AS2" s="515"/>
    </row>
    <row r="3" spans="1:45" s="19" customFormat="1" ht="11.25" customHeight="1" x14ac:dyDescent="0.25">
      <c r="A3" s="54" t="s">
        <v>82</v>
      </c>
      <c r="B3" s="54"/>
      <c r="C3" s="54"/>
      <c r="D3" s="54"/>
      <c r="E3" s="53"/>
      <c r="F3" s="54"/>
      <c r="G3" s="54" t="s">
        <v>79</v>
      </c>
      <c r="H3" s="54"/>
      <c r="I3" s="54"/>
      <c r="J3" s="140"/>
      <c r="K3" s="54" t="s">
        <v>87</v>
      </c>
      <c r="L3" s="140"/>
      <c r="M3" s="54"/>
      <c r="N3" s="140"/>
      <c r="O3" s="54"/>
      <c r="P3" s="140"/>
      <c r="Q3" s="54"/>
      <c r="R3" s="55" t="s">
        <v>88</v>
      </c>
      <c r="T3" s="516"/>
      <c r="U3" s="516"/>
      <c r="V3" s="516"/>
      <c r="W3" s="516"/>
      <c r="X3" s="516"/>
      <c r="Y3" s="599" t="str">
        <f>IF(K4="OB","A",IF(K4="IX","W",IF(K4="","",K4)))</f>
        <v/>
      </c>
      <c r="Z3" s="599"/>
      <c r="AA3" s="599" t="s">
        <v>165</v>
      </c>
      <c r="AB3" s="590">
        <v>280</v>
      </c>
      <c r="AC3" s="590">
        <v>230</v>
      </c>
      <c r="AD3" s="590">
        <v>180</v>
      </c>
      <c r="AE3" s="590">
        <v>140</v>
      </c>
      <c r="AF3" s="590">
        <v>80</v>
      </c>
      <c r="AG3" s="590">
        <v>0</v>
      </c>
      <c r="AH3" s="590">
        <v>0</v>
      </c>
      <c r="AI3" s="575"/>
      <c r="AJ3" s="575"/>
      <c r="AK3" s="575"/>
      <c r="AL3" s="516"/>
      <c r="AM3" s="516"/>
      <c r="AN3" s="516"/>
      <c r="AO3" s="516"/>
      <c r="AP3" s="516"/>
      <c r="AQ3" s="516"/>
      <c r="AR3" s="516"/>
      <c r="AS3" s="516"/>
    </row>
    <row r="4" spans="1:45" s="31" customFormat="1" ht="11.25" customHeight="1" thickBot="1" x14ac:dyDescent="0.3">
      <c r="A4" s="770" t="str">
        <f>Altalanos!$A$10</f>
        <v xml:space="preserve">2026. május 7. </v>
      </c>
      <c r="B4" s="770"/>
      <c r="C4" s="770"/>
      <c r="D4" s="481"/>
      <c r="E4" s="482"/>
      <c r="F4" s="482"/>
      <c r="G4" s="482" t="str">
        <f>Altalanos!$C$10</f>
        <v>Gyula</v>
      </c>
      <c r="H4" s="483"/>
      <c r="I4" s="482"/>
      <c r="J4" s="484"/>
      <c r="K4" s="485"/>
      <c r="L4" s="484"/>
      <c r="M4" s="486"/>
      <c r="N4" s="484"/>
      <c r="O4" s="482"/>
      <c r="P4" s="484"/>
      <c r="Q4" s="482"/>
      <c r="R4" s="487" t="str">
        <f>Altalanos!$E$10</f>
        <v>Kovács Zoltán</v>
      </c>
      <c r="T4" s="517"/>
      <c r="U4" s="517"/>
      <c r="V4" s="517"/>
      <c r="W4" s="517"/>
      <c r="X4" s="517"/>
      <c r="Y4" s="599"/>
      <c r="Z4" s="599"/>
      <c r="AA4" s="599" t="s">
        <v>194</v>
      </c>
      <c r="AB4" s="590">
        <v>250</v>
      </c>
      <c r="AC4" s="590">
        <v>200</v>
      </c>
      <c r="AD4" s="590">
        <v>150</v>
      </c>
      <c r="AE4" s="590">
        <v>120</v>
      </c>
      <c r="AF4" s="590">
        <v>90</v>
      </c>
      <c r="AG4" s="590">
        <v>60</v>
      </c>
      <c r="AH4" s="590">
        <v>25</v>
      </c>
      <c r="AI4" s="575"/>
      <c r="AJ4" s="575"/>
      <c r="AK4" s="575"/>
      <c r="AL4" s="517"/>
      <c r="AM4" s="517"/>
      <c r="AN4" s="517"/>
      <c r="AO4" s="517"/>
      <c r="AP4" s="517"/>
      <c r="AQ4" s="517"/>
      <c r="AR4" s="517"/>
      <c r="AS4" s="517"/>
    </row>
    <row r="5" spans="1:45" s="19" customFormat="1" x14ac:dyDescent="0.25">
      <c r="A5" s="146"/>
      <c r="B5" s="147" t="s">
        <v>4</v>
      </c>
      <c r="C5" s="427" t="s">
        <v>105</v>
      </c>
      <c r="D5" s="147" t="s">
        <v>104</v>
      </c>
      <c r="E5" s="147" t="s">
        <v>101</v>
      </c>
      <c r="F5" s="148" t="s">
        <v>85</v>
      </c>
      <c r="G5" s="148" t="s">
        <v>86</v>
      </c>
      <c r="H5" s="148"/>
      <c r="I5" s="148" t="s">
        <v>90</v>
      </c>
      <c r="J5" s="148"/>
      <c r="K5" s="147" t="s">
        <v>102</v>
      </c>
      <c r="L5" s="149"/>
      <c r="M5" s="147" t="s">
        <v>129</v>
      </c>
      <c r="N5" s="149"/>
      <c r="O5" s="147" t="s">
        <v>128</v>
      </c>
      <c r="P5" s="149"/>
      <c r="Q5" s="147"/>
      <c r="R5" s="150"/>
      <c r="T5" s="516"/>
      <c r="U5" s="516"/>
      <c r="V5" s="516"/>
      <c r="W5" s="516"/>
      <c r="X5" s="516"/>
      <c r="Y5" s="599">
        <f>IF(OR(Altalanos!$A$8="F1",Altalanos!$A$8="F2",Altalanos!$A$8="N1",Altalanos!$A$8="N2"),1,2)</f>
        <v>2</v>
      </c>
      <c r="Z5" s="599"/>
      <c r="AA5" s="599" t="s">
        <v>195</v>
      </c>
      <c r="AB5" s="590">
        <v>200</v>
      </c>
      <c r="AC5" s="590">
        <v>150</v>
      </c>
      <c r="AD5" s="590">
        <v>120</v>
      </c>
      <c r="AE5" s="590">
        <v>90</v>
      </c>
      <c r="AF5" s="590">
        <v>60</v>
      </c>
      <c r="AG5" s="590">
        <v>40</v>
      </c>
      <c r="AH5" s="590">
        <v>15</v>
      </c>
      <c r="AI5" s="575"/>
      <c r="AJ5" s="575"/>
      <c r="AK5" s="575"/>
      <c r="AL5" s="516"/>
      <c r="AM5" s="516"/>
      <c r="AN5" s="516"/>
      <c r="AO5" s="516"/>
      <c r="AP5" s="516"/>
      <c r="AQ5" s="516"/>
      <c r="AR5" s="516"/>
      <c r="AS5" s="516"/>
    </row>
    <row r="6" spans="1:45" s="712" customFormat="1" ht="12.75" customHeight="1" thickBot="1" x14ac:dyDescent="0.3">
      <c r="A6" s="713"/>
      <c r="B6" s="714"/>
      <c r="C6" s="714"/>
      <c r="D6" s="714"/>
      <c r="E6" s="714"/>
      <c r="F6" s="713" t="str">
        <f>IF(Y3="","",CONCATENATE(VLOOKUP(Y3,AB1:AH1,4)," pont"))</f>
        <v/>
      </c>
      <c r="G6" s="715"/>
      <c r="H6" s="716"/>
      <c r="I6" s="715"/>
      <c r="J6" s="717"/>
      <c r="K6" s="714" t="str">
        <f>IF(Y3="","",CONCATENATE(VLOOKUP(Y3,AB1:AH1,3)," pont"))</f>
        <v/>
      </c>
      <c r="L6" s="717"/>
      <c r="M6" s="714" t="str">
        <f>IF(Y3="","",CONCATENATE(VLOOKUP(Y3,AB1:AH1,2)," pont"))</f>
        <v/>
      </c>
      <c r="N6" s="717"/>
      <c r="O6" s="714" t="str">
        <f>IF(Y3="","",CONCATENATE(VLOOKUP(Y3,AB1:AH1,1)," pont"))</f>
        <v/>
      </c>
      <c r="P6" s="717"/>
      <c r="Q6" s="714"/>
      <c r="R6" s="718"/>
      <c r="T6" s="719"/>
      <c r="U6" s="719"/>
      <c r="V6" s="719"/>
      <c r="W6" s="719"/>
      <c r="X6" s="719"/>
      <c r="Y6" s="720"/>
      <c r="Z6" s="720"/>
      <c r="AA6" s="720" t="s">
        <v>196</v>
      </c>
      <c r="AB6" s="721">
        <v>150</v>
      </c>
      <c r="AC6" s="721">
        <v>120</v>
      </c>
      <c r="AD6" s="721">
        <v>90</v>
      </c>
      <c r="AE6" s="721">
        <v>60</v>
      </c>
      <c r="AF6" s="721">
        <v>40</v>
      </c>
      <c r="AG6" s="721">
        <v>25</v>
      </c>
      <c r="AH6" s="721">
        <v>10</v>
      </c>
      <c r="AI6" s="722"/>
      <c r="AJ6" s="722"/>
      <c r="AK6" s="722"/>
      <c r="AL6" s="719"/>
      <c r="AM6" s="719"/>
      <c r="AN6" s="719"/>
      <c r="AO6" s="719"/>
      <c r="AP6" s="719"/>
      <c r="AQ6" s="719"/>
      <c r="AR6" s="719"/>
      <c r="AS6" s="719"/>
    </row>
    <row r="7" spans="1:45" s="38" customFormat="1" ht="12.9" customHeight="1" x14ac:dyDescent="0.25">
      <c r="A7" s="153">
        <v>1</v>
      </c>
      <c r="B7" s="488" t="str">
        <f>IF($E7="","",VLOOKUP($E7,'1MD ELO (5)'!$A$7:$O$22,14))</f>
        <v/>
      </c>
      <c r="C7" s="489" t="str">
        <f>IF($E7="","",VLOOKUP($E7,'1MD ELO (5)'!$A$7:$O$22,15))</f>
        <v/>
      </c>
      <c r="D7" s="489" t="str">
        <f>IF($E7="","",VLOOKUP($E7,'1MD ELO (5)'!$A$7:$O$22,5))</f>
        <v/>
      </c>
      <c r="E7" s="490"/>
      <c r="F7" s="491" t="str">
        <f>UPPER(IF($E7="","",VLOOKUP($E7,'1MD ELO (5)'!$A$7:$O$22,2)))</f>
        <v/>
      </c>
      <c r="G7" s="491" t="str">
        <f>IF($E7="","",VLOOKUP($E7,'1MD ELO (5)'!$A$7:$O$22,3))</f>
        <v/>
      </c>
      <c r="H7" s="491"/>
      <c r="I7" s="491" t="str">
        <f>IF($E7="","",VLOOKUP($E7,'1MD ELO (5)'!$A$7:$O$22,4))</f>
        <v/>
      </c>
      <c r="J7" s="492"/>
      <c r="K7" s="493"/>
      <c r="L7" s="493"/>
      <c r="M7" s="493"/>
      <c r="N7" s="493"/>
      <c r="O7" s="160"/>
      <c r="P7" s="162"/>
      <c r="Q7" s="163"/>
      <c r="R7" s="164"/>
      <c r="S7" s="165"/>
      <c r="T7" s="165"/>
      <c r="U7" s="518" t="str">
        <f>Birók!P21</f>
        <v>Bíró</v>
      </c>
      <c r="V7" s="165"/>
      <c r="W7" s="165"/>
      <c r="X7" s="165"/>
      <c r="Y7" s="599"/>
      <c r="Z7" s="599"/>
      <c r="AA7" s="599" t="s">
        <v>197</v>
      </c>
      <c r="AB7" s="590">
        <v>120</v>
      </c>
      <c r="AC7" s="590">
        <v>90</v>
      </c>
      <c r="AD7" s="590">
        <v>60</v>
      </c>
      <c r="AE7" s="590">
        <v>40</v>
      </c>
      <c r="AF7" s="590">
        <v>25</v>
      </c>
      <c r="AG7" s="590">
        <v>10</v>
      </c>
      <c r="AH7" s="590">
        <v>5</v>
      </c>
      <c r="AI7" s="575"/>
      <c r="AJ7" s="575"/>
      <c r="AK7" s="575"/>
      <c r="AL7" s="165"/>
      <c r="AM7" s="165"/>
      <c r="AN7" s="165"/>
      <c r="AO7" s="165"/>
      <c r="AP7" s="165"/>
      <c r="AQ7" s="165"/>
      <c r="AR7" s="165"/>
      <c r="AS7" s="165"/>
    </row>
    <row r="8" spans="1:45" s="38" customFormat="1" ht="12.9" customHeight="1" x14ac:dyDescent="0.25">
      <c r="A8" s="167"/>
      <c r="B8" s="494"/>
      <c r="C8" s="495"/>
      <c r="D8" s="495"/>
      <c r="E8" s="324"/>
      <c r="F8" s="496"/>
      <c r="G8" s="496"/>
      <c r="H8" s="497"/>
      <c r="I8" s="668" t="s">
        <v>0</v>
      </c>
      <c r="J8" s="172"/>
      <c r="K8" s="498" t="str">
        <f>UPPER(IF(OR(J8="a",J8="as"),F7,IF(OR(J8="b",J8="bs"),F9,)))</f>
        <v/>
      </c>
      <c r="L8" s="498"/>
      <c r="M8" s="493"/>
      <c r="N8" s="493"/>
      <c r="O8" s="160"/>
      <c r="P8" s="162"/>
      <c r="Q8" s="163"/>
      <c r="R8" s="164"/>
      <c r="S8" s="165"/>
      <c r="T8" s="165"/>
      <c r="U8" s="519" t="str">
        <f>Birók!P22</f>
        <v xml:space="preserve"> </v>
      </c>
      <c r="V8" s="165"/>
      <c r="W8" s="165"/>
      <c r="X8" s="165"/>
      <c r="Y8" s="599"/>
      <c r="Z8" s="599"/>
      <c r="AA8" s="599" t="s">
        <v>198</v>
      </c>
      <c r="AB8" s="590">
        <v>90</v>
      </c>
      <c r="AC8" s="590">
        <v>60</v>
      </c>
      <c r="AD8" s="590">
        <v>40</v>
      </c>
      <c r="AE8" s="590">
        <v>25</v>
      </c>
      <c r="AF8" s="590">
        <v>10</v>
      </c>
      <c r="AG8" s="590">
        <v>5</v>
      </c>
      <c r="AH8" s="590">
        <v>2</v>
      </c>
      <c r="AI8" s="575"/>
      <c r="AJ8" s="575"/>
      <c r="AK8" s="575"/>
      <c r="AL8" s="165"/>
      <c r="AM8" s="165"/>
      <c r="AN8" s="165"/>
      <c r="AO8" s="165"/>
      <c r="AP8" s="165"/>
      <c r="AQ8" s="165"/>
      <c r="AR8" s="165"/>
      <c r="AS8" s="165"/>
    </row>
    <row r="9" spans="1:45" s="38" customFormat="1" ht="12.9" customHeight="1" x14ac:dyDescent="0.25">
      <c r="A9" s="167">
        <v>2</v>
      </c>
      <c r="B9" s="488" t="str">
        <f>IF($E9="","",VLOOKUP($E9,'1MD ELO (5)'!$A$7:$O$22,14))</f>
        <v/>
      </c>
      <c r="C9" s="489" t="str">
        <f>IF($E9="","",VLOOKUP($E9,'1MD ELO (5)'!$A$7:$O$22,15))</f>
        <v/>
      </c>
      <c r="D9" s="489" t="str">
        <f>IF($E9="","",VLOOKUP($E9,'1MD ELO (5)'!$A$7:$O$22,5))</f>
        <v/>
      </c>
      <c r="E9" s="650"/>
      <c r="F9" s="540" t="str">
        <f>UPPER(IF($E9="","",VLOOKUP($E9,'1MD ELO (5)'!$A$7:$O$22,2)))</f>
        <v/>
      </c>
      <c r="G9" s="540" t="str">
        <f>IF($E9="","",VLOOKUP($E9,'1MD ELO (5)'!$A$7:$O$22,3))</f>
        <v/>
      </c>
      <c r="H9" s="540"/>
      <c r="I9" s="540" t="str">
        <f>IF($E9="","",VLOOKUP($E9,'1MD ELO (5)'!$A$7:$O$22,4))</f>
        <v/>
      </c>
      <c r="J9" s="500"/>
      <c r="K9" s="493"/>
      <c r="L9" s="501"/>
      <c r="M9" s="493"/>
      <c r="N9" s="493"/>
      <c r="O9" s="160"/>
      <c r="P9" s="162"/>
      <c r="Q9" s="163"/>
      <c r="R9" s="164"/>
      <c r="S9" s="165"/>
      <c r="T9" s="165"/>
      <c r="U9" s="519" t="str">
        <f>Birók!P23</f>
        <v xml:space="preserve"> </v>
      </c>
      <c r="V9" s="165"/>
      <c r="W9" s="165"/>
      <c r="X9" s="165"/>
      <c r="Y9" s="599"/>
      <c r="Z9" s="599"/>
      <c r="AA9" s="599" t="s">
        <v>199</v>
      </c>
      <c r="AB9" s="590">
        <v>60</v>
      </c>
      <c r="AC9" s="590">
        <v>40</v>
      </c>
      <c r="AD9" s="590">
        <v>25</v>
      </c>
      <c r="AE9" s="590">
        <v>10</v>
      </c>
      <c r="AF9" s="590">
        <v>5</v>
      </c>
      <c r="AG9" s="590">
        <v>2</v>
      </c>
      <c r="AH9" s="590">
        <v>1</v>
      </c>
      <c r="AI9" s="575"/>
      <c r="AJ9" s="575"/>
      <c r="AK9" s="575"/>
      <c r="AL9" s="165"/>
      <c r="AM9" s="165"/>
      <c r="AN9" s="165"/>
      <c r="AO9" s="165"/>
      <c r="AP9" s="165"/>
      <c r="AQ9" s="165"/>
      <c r="AR9" s="165"/>
      <c r="AS9" s="165"/>
    </row>
    <row r="10" spans="1:45" s="38" customFormat="1" ht="12.9" customHeight="1" x14ac:dyDescent="0.25">
      <c r="A10" s="167"/>
      <c r="B10" s="494"/>
      <c r="C10" s="495"/>
      <c r="D10" s="495"/>
      <c r="E10" s="651"/>
      <c r="F10" s="652"/>
      <c r="G10" s="652"/>
      <c r="H10" s="653"/>
      <c r="I10" s="652"/>
      <c r="J10" s="502"/>
      <c r="K10" s="668" t="s">
        <v>0</v>
      </c>
      <c r="L10" s="180"/>
      <c r="M10" s="498" t="str">
        <f>UPPER(IF(OR(L10="a",L10="as"),K8,IF(OR(L10="b",L10="bs"),K12,)))</f>
        <v/>
      </c>
      <c r="N10" s="503"/>
      <c r="O10" s="504"/>
      <c r="P10" s="504"/>
      <c r="Q10" s="163"/>
      <c r="R10" s="164"/>
      <c r="S10" s="165"/>
      <c r="T10" s="165"/>
      <c r="U10" s="519" t="str">
        <f>Birók!P24</f>
        <v xml:space="preserve"> </v>
      </c>
      <c r="V10" s="165"/>
      <c r="W10" s="165"/>
      <c r="X10" s="165"/>
      <c r="Y10" s="599"/>
      <c r="Z10" s="599"/>
      <c r="AA10" s="599" t="s">
        <v>200</v>
      </c>
      <c r="AB10" s="590">
        <v>40</v>
      </c>
      <c r="AC10" s="590">
        <v>25</v>
      </c>
      <c r="AD10" s="590">
        <v>15</v>
      </c>
      <c r="AE10" s="590">
        <v>7</v>
      </c>
      <c r="AF10" s="590">
        <v>4</v>
      </c>
      <c r="AG10" s="590">
        <v>1</v>
      </c>
      <c r="AH10" s="590">
        <v>0</v>
      </c>
      <c r="AI10" s="575"/>
      <c r="AJ10" s="575"/>
      <c r="AK10" s="575"/>
      <c r="AL10" s="165"/>
      <c r="AM10" s="165"/>
      <c r="AN10" s="165"/>
      <c r="AO10" s="165"/>
      <c r="AP10" s="165"/>
      <c r="AQ10" s="165"/>
      <c r="AR10" s="165"/>
      <c r="AS10" s="165"/>
    </row>
    <row r="11" spans="1:45" s="38" customFormat="1" ht="12.9" customHeight="1" x14ac:dyDescent="0.25">
      <c r="A11" s="167">
        <v>3</v>
      </c>
      <c r="B11" s="488" t="str">
        <f>IF($E11="","",VLOOKUP($E11,'1MD ELO (5)'!$A$7:$O$22,14))</f>
        <v/>
      </c>
      <c r="C11" s="489" t="str">
        <f>IF($E11="","",VLOOKUP($E11,'1MD ELO (5)'!$A$7:$O$22,15))</f>
        <v/>
      </c>
      <c r="D11" s="489" t="str">
        <f>IF($E11="","",VLOOKUP($E11,'1MD ELO (5)'!$A$7:$O$22,5))</f>
        <v/>
      </c>
      <c r="E11" s="650"/>
      <c r="F11" s="540" t="str">
        <f>UPPER(IF($E11="","",VLOOKUP($E11,'1MD ELO (5)'!$A$7:$O$22,2)))</f>
        <v/>
      </c>
      <c r="G11" s="540" t="str">
        <f>IF($E11="","",VLOOKUP($E11,'1MD ELO (5)'!$A$7:$O$22,3))</f>
        <v/>
      </c>
      <c r="H11" s="540"/>
      <c r="I11" s="540" t="str">
        <f>IF($E11="","",VLOOKUP($E11,'1MD ELO (5)'!$A$7:$O$22,4))</f>
        <v/>
      </c>
      <c r="J11" s="492"/>
      <c r="K11" s="493"/>
      <c r="L11" s="505"/>
      <c r="M11" s="493"/>
      <c r="N11" s="506"/>
      <c r="O11" s="504"/>
      <c r="P11" s="504"/>
      <c r="Q11" s="163"/>
      <c r="R11" s="164"/>
      <c r="S11" s="165"/>
      <c r="T11" s="165"/>
      <c r="U11" s="519" t="str">
        <f>Birók!P25</f>
        <v xml:space="preserve"> </v>
      </c>
      <c r="V11" s="165"/>
      <c r="W11" s="165"/>
      <c r="X11" s="165"/>
      <c r="Y11" s="599"/>
      <c r="Z11" s="599"/>
      <c r="AA11" s="599" t="s">
        <v>201</v>
      </c>
      <c r="AB11" s="590">
        <v>25</v>
      </c>
      <c r="AC11" s="590">
        <v>15</v>
      </c>
      <c r="AD11" s="590">
        <v>10</v>
      </c>
      <c r="AE11" s="590">
        <v>6</v>
      </c>
      <c r="AF11" s="590">
        <v>3</v>
      </c>
      <c r="AG11" s="590">
        <v>1</v>
      </c>
      <c r="AH11" s="590">
        <v>0</v>
      </c>
      <c r="AI11" s="575"/>
      <c r="AJ11" s="575"/>
      <c r="AK11" s="575"/>
      <c r="AL11" s="165"/>
      <c r="AM11" s="165"/>
      <c r="AN11" s="165"/>
      <c r="AO11" s="165"/>
      <c r="AP11" s="165"/>
      <c r="AQ11" s="165"/>
      <c r="AR11" s="165"/>
      <c r="AS11" s="165"/>
    </row>
    <row r="12" spans="1:45" s="38" customFormat="1" ht="12.9" customHeight="1" x14ac:dyDescent="0.25">
      <c r="A12" s="167"/>
      <c r="B12" s="494"/>
      <c r="C12" s="495"/>
      <c r="D12" s="495"/>
      <c r="E12" s="651"/>
      <c r="F12" s="652"/>
      <c r="G12" s="652"/>
      <c r="H12" s="653"/>
      <c r="I12" s="668" t="s">
        <v>0</v>
      </c>
      <c r="J12" s="172"/>
      <c r="K12" s="498" t="str">
        <f>UPPER(IF(OR(J12="a",J12="as"),F11,IF(OR(J12="b",J12="bs"),F13,)))</f>
        <v/>
      </c>
      <c r="L12" s="507"/>
      <c r="M12" s="493"/>
      <c r="N12" s="506"/>
      <c r="O12" s="504"/>
      <c r="P12" s="504"/>
      <c r="Q12" s="163"/>
      <c r="R12" s="164"/>
      <c r="S12" s="165"/>
      <c r="T12" s="165"/>
      <c r="U12" s="519" t="str">
        <f>Birók!P26</f>
        <v xml:space="preserve"> </v>
      </c>
      <c r="V12" s="165"/>
      <c r="W12" s="165"/>
      <c r="X12" s="165"/>
      <c r="Y12" s="599"/>
      <c r="Z12" s="599"/>
      <c r="AA12" s="599" t="s">
        <v>206</v>
      </c>
      <c r="AB12" s="590">
        <v>15</v>
      </c>
      <c r="AC12" s="590">
        <v>10</v>
      </c>
      <c r="AD12" s="590">
        <v>6</v>
      </c>
      <c r="AE12" s="590">
        <v>3</v>
      </c>
      <c r="AF12" s="590">
        <v>1</v>
      </c>
      <c r="AG12" s="590">
        <v>0</v>
      </c>
      <c r="AH12" s="590">
        <v>0</v>
      </c>
      <c r="AI12" s="575"/>
      <c r="AJ12" s="575"/>
      <c r="AK12" s="575"/>
      <c r="AL12" s="165"/>
      <c r="AM12" s="165"/>
      <c r="AN12" s="165"/>
      <c r="AO12" s="165"/>
      <c r="AP12" s="165"/>
      <c r="AQ12" s="165"/>
      <c r="AR12" s="165"/>
      <c r="AS12" s="165"/>
    </row>
    <row r="13" spans="1:45" s="38" customFormat="1" ht="12.9" customHeight="1" x14ac:dyDescent="0.25">
      <c r="A13" s="167">
        <v>4</v>
      </c>
      <c r="B13" s="488" t="str">
        <f>IF($E13="","",VLOOKUP($E13,'1MD ELO (5)'!$A$7:$O$22,14))</f>
        <v/>
      </c>
      <c r="C13" s="489" t="str">
        <f>IF($E13="","",VLOOKUP($E13,'1MD ELO (5)'!$A$7:$O$22,15))</f>
        <v/>
      </c>
      <c r="D13" s="489" t="str">
        <f>IF($E13="","",VLOOKUP($E13,'1MD ELO (5)'!$A$7:$O$22,5))</f>
        <v/>
      </c>
      <c r="E13" s="650"/>
      <c r="F13" s="540" t="str">
        <f>UPPER(IF($E13="","",VLOOKUP($E13,'1MD ELO (5)'!$A$7:$O$22,2)))</f>
        <v/>
      </c>
      <c r="G13" s="540" t="str">
        <f>IF($E13="","",VLOOKUP($E13,'1MD ELO (5)'!$A$7:$O$22,3))</f>
        <v/>
      </c>
      <c r="H13" s="540"/>
      <c r="I13" s="540" t="str">
        <f>IF($E13="","",VLOOKUP($E13,'1MD ELO (5)'!$A$7:$O$22,4))</f>
        <v/>
      </c>
      <c r="J13" s="508"/>
      <c r="K13" s="493"/>
      <c r="L13" s="493"/>
      <c r="M13" s="493"/>
      <c r="N13" s="506"/>
      <c r="O13" s="504"/>
      <c r="P13" s="504"/>
      <c r="Q13" s="163"/>
      <c r="R13" s="164"/>
      <c r="S13" s="165"/>
      <c r="T13" s="165"/>
      <c r="U13" s="519" t="str">
        <f>Birók!P27</f>
        <v xml:space="preserve"> </v>
      </c>
      <c r="V13" s="165"/>
      <c r="W13" s="165"/>
      <c r="X13" s="165"/>
      <c r="Y13" s="599"/>
      <c r="Z13" s="599"/>
      <c r="AA13" s="599" t="s">
        <v>202</v>
      </c>
      <c r="AB13" s="590">
        <v>10</v>
      </c>
      <c r="AC13" s="590">
        <v>6</v>
      </c>
      <c r="AD13" s="590">
        <v>3</v>
      </c>
      <c r="AE13" s="590">
        <v>1</v>
      </c>
      <c r="AF13" s="590">
        <v>0</v>
      </c>
      <c r="AG13" s="590">
        <v>0</v>
      </c>
      <c r="AH13" s="590">
        <v>0</v>
      </c>
      <c r="AI13" s="575"/>
      <c r="AJ13" s="575"/>
      <c r="AK13" s="575"/>
      <c r="AL13" s="165"/>
      <c r="AM13" s="165"/>
      <c r="AN13" s="165"/>
      <c r="AO13" s="165"/>
      <c r="AP13" s="165"/>
      <c r="AQ13" s="165"/>
      <c r="AR13" s="165"/>
      <c r="AS13" s="165"/>
    </row>
    <row r="14" spans="1:45" s="38" customFormat="1" ht="12.9" customHeight="1" x14ac:dyDescent="0.25">
      <c r="A14" s="167"/>
      <c r="B14" s="494"/>
      <c r="C14" s="495"/>
      <c r="D14" s="495"/>
      <c r="E14" s="651"/>
      <c r="F14" s="652"/>
      <c r="G14" s="652"/>
      <c r="H14" s="653"/>
      <c r="I14" s="652"/>
      <c r="J14" s="502"/>
      <c r="K14" s="493"/>
      <c r="L14" s="493"/>
      <c r="M14" s="668" t="s">
        <v>0</v>
      </c>
      <c r="N14" s="180"/>
      <c r="O14" s="498" t="str">
        <f>UPPER(IF(OR(N14="a",N14="as"),M10,IF(OR(N14="b",N14="bs"),M18,)))</f>
        <v/>
      </c>
      <c r="P14" s="503"/>
      <c r="Q14" s="163"/>
      <c r="R14" s="164"/>
      <c r="S14" s="165"/>
      <c r="T14" s="165"/>
      <c r="U14" s="519" t="str">
        <f>Birók!P28</f>
        <v xml:space="preserve"> </v>
      </c>
      <c r="V14" s="165"/>
      <c r="W14" s="165"/>
      <c r="X14" s="165"/>
      <c r="Y14" s="599"/>
      <c r="Z14" s="599"/>
      <c r="AA14" s="599" t="s">
        <v>203</v>
      </c>
      <c r="AB14" s="590">
        <v>3</v>
      </c>
      <c r="AC14" s="590">
        <v>2</v>
      </c>
      <c r="AD14" s="590">
        <v>1</v>
      </c>
      <c r="AE14" s="590">
        <v>0</v>
      </c>
      <c r="AF14" s="590">
        <v>0</v>
      </c>
      <c r="AG14" s="590">
        <v>0</v>
      </c>
      <c r="AH14" s="590">
        <v>0</v>
      </c>
      <c r="AI14" s="575"/>
      <c r="AJ14" s="575"/>
      <c r="AK14" s="575"/>
      <c r="AL14" s="165"/>
      <c r="AM14" s="165"/>
      <c r="AN14" s="165"/>
      <c r="AO14" s="165"/>
      <c r="AP14" s="165"/>
      <c r="AQ14" s="165"/>
      <c r="AR14" s="165"/>
      <c r="AS14" s="165"/>
    </row>
    <row r="15" spans="1:45" s="38" customFormat="1" ht="12.9" customHeight="1" x14ac:dyDescent="0.25">
      <c r="A15" s="539">
        <v>5</v>
      </c>
      <c r="B15" s="488" t="str">
        <f>IF($E15="","",VLOOKUP($E15,'1MD ELO (5)'!$A$7:$O$22,14))</f>
        <v/>
      </c>
      <c r="C15" s="489" t="str">
        <f>IF($E15="","",VLOOKUP($E15,'1MD ELO (5)'!$A$7:$O$22,15))</f>
        <v/>
      </c>
      <c r="D15" s="489" t="str">
        <f>IF($E15="","",VLOOKUP($E15,'1MD ELO (5)'!$A$7:$O$22,5))</f>
        <v/>
      </c>
      <c r="E15" s="650"/>
      <c r="F15" s="540" t="str">
        <f>UPPER(IF($E15="","",VLOOKUP($E15,'1MD ELO (5)'!$A$7:$O$22,2)))</f>
        <v/>
      </c>
      <c r="G15" s="540" t="str">
        <f>IF($E15="","",VLOOKUP($E15,'1MD ELO (5)'!$A$7:$O$22,3))</f>
        <v/>
      </c>
      <c r="H15" s="540"/>
      <c r="I15" s="540" t="str">
        <f>IF($E15="","",VLOOKUP($E15,'1MD ELO (5)'!$A$7:$O$22,4))</f>
        <v/>
      </c>
      <c r="J15" s="510"/>
      <c r="K15" s="493"/>
      <c r="L15" s="493"/>
      <c r="M15" s="493"/>
      <c r="N15" s="506"/>
      <c r="O15" s="493"/>
      <c r="P15" s="504"/>
      <c r="Q15" s="163"/>
      <c r="R15" s="164"/>
      <c r="S15" s="165"/>
      <c r="T15" s="165"/>
      <c r="U15" s="519" t="str">
        <f>Birók!P29</f>
        <v xml:space="preserve"> </v>
      </c>
      <c r="V15" s="165"/>
      <c r="W15" s="165"/>
      <c r="X15" s="165"/>
      <c r="Y15" s="599"/>
      <c r="Z15" s="599"/>
      <c r="AA15" s="599"/>
      <c r="AB15" s="599"/>
      <c r="AC15" s="599"/>
      <c r="AD15" s="599"/>
      <c r="AE15" s="599"/>
      <c r="AF15" s="599"/>
      <c r="AG15" s="599"/>
      <c r="AH15" s="599"/>
      <c r="AI15" s="575"/>
      <c r="AJ15" s="575"/>
      <c r="AK15" s="575"/>
      <c r="AL15" s="165"/>
      <c r="AM15" s="165"/>
      <c r="AN15" s="165"/>
      <c r="AO15" s="165"/>
      <c r="AP15" s="165"/>
      <c r="AQ15" s="165"/>
      <c r="AR15" s="165"/>
      <c r="AS15" s="165"/>
    </row>
    <row r="16" spans="1:45" s="38" customFormat="1" ht="12.9" customHeight="1" thickBot="1" x14ac:dyDescent="0.3">
      <c r="A16" s="167"/>
      <c r="B16" s="494"/>
      <c r="C16" s="495"/>
      <c r="D16" s="495"/>
      <c r="E16" s="651"/>
      <c r="F16" s="652"/>
      <c r="G16" s="652"/>
      <c r="H16" s="653"/>
      <c r="I16" s="668" t="s">
        <v>0</v>
      </c>
      <c r="J16" s="172"/>
      <c r="K16" s="498" t="str">
        <f>UPPER(IF(OR(J16="a",J16="as"),F15,IF(OR(J16="b",J16="bs"),F17,)))</f>
        <v/>
      </c>
      <c r="L16" s="498"/>
      <c r="M16" s="493"/>
      <c r="N16" s="506"/>
      <c r="O16" s="668"/>
      <c r="P16" s="504"/>
      <c r="Q16" s="163"/>
      <c r="R16" s="164"/>
      <c r="S16" s="165"/>
      <c r="T16" s="165"/>
      <c r="U16" s="520" t="str">
        <f>Birók!P30</f>
        <v>Egyik sem</v>
      </c>
      <c r="V16" s="165"/>
      <c r="W16" s="165"/>
      <c r="X16" s="165"/>
      <c r="Y16" s="599"/>
      <c r="Z16" s="599"/>
      <c r="AA16" s="599" t="s">
        <v>164</v>
      </c>
      <c r="AB16" s="590">
        <v>150</v>
      </c>
      <c r="AC16" s="590">
        <v>120</v>
      </c>
      <c r="AD16" s="590">
        <v>90</v>
      </c>
      <c r="AE16" s="590">
        <v>60</v>
      </c>
      <c r="AF16" s="590">
        <v>40</v>
      </c>
      <c r="AG16" s="590">
        <v>25</v>
      </c>
      <c r="AH16" s="590">
        <v>15</v>
      </c>
      <c r="AI16" s="575"/>
      <c r="AJ16" s="575"/>
      <c r="AK16" s="575"/>
      <c r="AL16" s="165"/>
      <c r="AM16" s="165"/>
      <c r="AN16" s="165"/>
      <c r="AO16" s="165"/>
      <c r="AP16" s="165"/>
      <c r="AQ16" s="165"/>
      <c r="AR16" s="165"/>
      <c r="AS16" s="165"/>
    </row>
    <row r="17" spans="1:45" s="38" customFormat="1" ht="12.9" customHeight="1" x14ac:dyDescent="0.25">
      <c r="A17" s="167">
        <v>6</v>
      </c>
      <c r="B17" s="488" t="str">
        <f>IF($E17="","",VLOOKUP($E17,'1MD ELO (5)'!$A$7:$O$22,14))</f>
        <v/>
      </c>
      <c r="C17" s="489" t="str">
        <f>IF($E17="","",VLOOKUP($E17,'1MD ELO (5)'!$A$7:$O$22,15))</f>
        <v/>
      </c>
      <c r="D17" s="489" t="str">
        <f>IF($E17="","",VLOOKUP($E17,'1MD ELO (5)'!$A$7:$O$22,5))</f>
        <v/>
      </c>
      <c r="E17" s="650"/>
      <c r="F17" s="540" t="str">
        <f>UPPER(IF($E17="","",VLOOKUP($E17,'1MD ELO (5)'!$A$7:$O$22,2)))</f>
        <v/>
      </c>
      <c r="G17" s="540" t="str">
        <f>IF($E17="","",VLOOKUP($E17,'1MD ELO (5)'!$A$7:$O$22,3))</f>
        <v/>
      </c>
      <c r="H17" s="540"/>
      <c r="I17" s="540" t="str">
        <f>IF($E17="","",VLOOKUP($E17,'1MD ELO (5)'!$A$7:$O$22,4))</f>
        <v/>
      </c>
      <c r="J17" s="500"/>
      <c r="K17" s="493"/>
      <c r="L17" s="501"/>
      <c r="M17" s="493"/>
      <c r="N17" s="506"/>
      <c r="O17" s="504"/>
      <c r="P17" s="504"/>
      <c r="Q17" s="163"/>
      <c r="R17" s="164"/>
      <c r="S17" s="165"/>
      <c r="T17" s="165"/>
      <c r="U17" s="165"/>
      <c r="V17" s="165"/>
      <c r="W17" s="165"/>
      <c r="X17" s="165"/>
      <c r="Y17" s="599"/>
      <c r="Z17" s="599"/>
      <c r="AA17" s="599" t="s">
        <v>194</v>
      </c>
      <c r="AB17" s="590">
        <v>120</v>
      </c>
      <c r="AC17" s="590">
        <v>90</v>
      </c>
      <c r="AD17" s="590">
        <v>60</v>
      </c>
      <c r="AE17" s="590">
        <v>40</v>
      </c>
      <c r="AF17" s="590">
        <v>25</v>
      </c>
      <c r="AG17" s="590">
        <v>15</v>
      </c>
      <c r="AH17" s="590">
        <v>8</v>
      </c>
      <c r="AI17" s="575"/>
      <c r="AJ17" s="575"/>
      <c r="AK17" s="575"/>
      <c r="AL17" s="165"/>
      <c r="AM17" s="165"/>
      <c r="AN17" s="165"/>
      <c r="AO17" s="165"/>
      <c r="AP17" s="165"/>
      <c r="AQ17" s="165"/>
      <c r="AR17" s="165"/>
      <c r="AS17" s="165"/>
    </row>
    <row r="18" spans="1:45" s="38" customFormat="1" ht="12.9" customHeight="1" x14ac:dyDescent="0.25">
      <c r="A18" s="167"/>
      <c r="B18" s="494"/>
      <c r="C18" s="495"/>
      <c r="D18" s="495"/>
      <c r="E18" s="651"/>
      <c r="F18" s="652"/>
      <c r="G18" s="652"/>
      <c r="H18" s="653"/>
      <c r="I18" s="652"/>
      <c r="J18" s="502"/>
      <c r="K18" s="668" t="s">
        <v>0</v>
      </c>
      <c r="L18" s="180"/>
      <c r="M18" s="498" t="str">
        <f>UPPER(IF(OR(L18="a",L18="as"),K16,IF(OR(L18="b",L18="bs"),K20,)))</f>
        <v/>
      </c>
      <c r="N18" s="511"/>
      <c r="O18" s="504"/>
      <c r="P18" s="504"/>
      <c r="Q18" s="163"/>
      <c r="R18" s="164"/>
      <c r="S18" s="165"/>
      <c r="T18" s="165"/>
      <c r="U18" s="165"/>
      <c r="V18" s="165"/>
      <c r="W18" s="165"/>
      <c r="X18" s="165"/>
      <c r="Y18" s="599"/>
      <c r="Z18" s="599"/>
      <c r="AA18" s="599" t="s">
        <v>195</v>
      </c>
      <c r="AB18" s="590">
        <v>90</v>
      </c>
      <c r="AC18" s="590">
        <v>60</v>
      </c>
      <c r="AD18" s="590">
        <v>40</v>
      </c>
      <c r="AE18" s="590">
        <v>25</v>
      </c>
      <c r="AF18" s="590">
        <v>15</v>
      </c>
      <c r="AG18" s="590">
        <v>8</v>
      </c>
      <c r="AH18" s="590">
        <v>4</v>
      </c>
      <c r="AI18" s="575"/>
      <c r="AJ18" s="575"/>
      <c r="AK18" s="575"/>
      <c r="AL18" s="165"/>
      <c r="AM18" s="165"/>
      <c r="AN18" s="165"/>
      <c r="AO18" s="165"/>
      <c r="AP18" s="165"/>
      <c r="AQ18" s="165"/>
      <c r="AR18" s="165"/>
      <c r="AS18" s="165"/>
    </row>
    <row r="19" spans="1:45" s="38" customFormat="1" ht="12.9" customHeight="1" x14ac:dyDescent="0.25">
      <c r="A19" s="167">
        <v>7</v>
      </c>
      <c r="B19" s="488" t="str">
        <f>IF($E19="","",VLOOKUP($E19,'1MD ELO (5)'!$A$7:$O$22,14))</f>
        <v/>
      </c>
      <c r="C19" s="489" t="str">
        <f>IF($E19="","",VLOOKUP($E19,'1MD ELO (5)'!$A$7:$O$22,15))</f>
        <v/>
      </c>
      <c r="D19" s="489" t="str">
        <f>IF($E19="","",VLOOKUP($E19,'1MD ELO (5)'!$A$7:$O$22,5))</f>
        <v/>
      </c>
      <c r="E19" s="650"/>
      <c r="F19" s="540" t="str">
        <f>UPPER(IF($E19="","",VLOOKUP($E19,'1MD ELO (5)'!$A$7:$O$22,2)))</f>
        <v/>
      </c>
      <c r="G19" s="540" t="str">
        <f>IF($E19="","",VLOOKUP($E19,'1MD ELO (5)'!$A$7:$O$22,3))</f>
        <v/>
      </c>
      <c r="H19" s="540"/>
      <c r="I19" s="540" t="str">
        <f>IF($E19="","",VLOOKUP($E19,'1MD ELO (5)'!$A$7:$O$22,4))</f>
        <v/>
      </c>
      <c r="J19" s="492"/>
      <c r="K19" s="493"/>
      <c r="L19" s="505"/>
      <c r="M19" s="493"/>
      <c r="N19" s="504"/>
      <c r="O19" s="504"/>
      <c r="P19" s="504"/>
      <c r="Q19" s="163"/>
      <c r="R19" s="164"/>
      <c r="S19" s="165"/>
      <c r="T19" s="165"/>
      <c r="U19" s="165"/>
      <c r="V19" s="165"/>
      <c r="W19" s="165"/>
      <c r="X19" s="165"/>
      <c r="Y19" s="599"/>
      <c r="Z19" s="599"/>
      <c r="AA19" s="599" t="s">
        <v>196</v>
      </c>
      <c r="AB19" s="590">
        <v>60</v>
      </c>
      <c r="AC19" s="590">
        <v>40</v>
      </c>
      <c r="AD19" s="590">
        <v>25</v>
      </c>
      <c r="AE19" s="590">
        <v>15</v>
      </c>
      <c r="AF19" s="590">
        <v>8</v>
      </c>
      <c r="AG19" s="590">
        <v>4</v>
      </c>
      <c r="AH19" s="590">
        <v>2</v>
      </c>
      <c r="AI19" s="575"/>
      <c r="AJ19" s="575"/>
      <c r="AK19" s="575"/>
      <c r="AL19" s="165"/>
      <c r="AM19" s="165"/>
      <c r="AN19" s="165"/>
      <c r="AO19" s="165"/>
      <c r="AP19" s="165"/>
      <c r="AQ19" s="165"/>
      <c r="AR19" s="165"/>
      <c r="AS19" s="165"/>
    </row>
    <row r="20" spans="1:45" s="38" customFormat="1" ht="12.9" customHeight="1" x14ac:dyDescent="0.25">
      <c r="A20" s="167"/>
      <c r="B20" s="494"/>
      <c r="C20" s="495"/>
      <c r="D20" s="495"/>
      <c r="E20" s="324"/>
      <c r="F20" s="496"/>
      <c r="G20" s="496"/>
      <c r="H20" s="497"/>
      <c r="I20" s="668" t="s">
        <v>0</v>
      </c>
      <c r="J20" s="172"/>
      <c r="K20" s="498" t="str">
        <f>UPPER(IF(OR(J20="a",J20="as"),F19,IF(OR(J20="b",J20="bs"),F21,)))</f>
        <v/>
      </c>
      <c r="L20" s="507"/>
      <c r="M20" s="493"/>
      <c r="N20" s="504"/>
      <c r="O20" s="504"/>
      <c r="P20" s="504"/>
      <c r="Q20" s="163"/>
      <c r="R20" s="164"/>
      <c r="S20" s="165"/>
      <c r="T20" s="165"/>
      <c r="U20" s="165"/>
      <c r="V20" s="165"/>
      <c r="W20" s="165"/>
      <c r="X20" s="165"/>
      <c r="Y20" s="599"/>
      <c r="Z20" s="599"/>
      <c r="AA20" s="599" t="s">
        <v>197</v>
      </c>
      <c r="AB20" s="590">
        <v>40</v>
      </c>
      <c r="AC20" s="590">
        <v>25</v>
      </c>
      <c r="AD20" s="590">
        <v>15</v>
      </c>
      <c r="AE20" s="590">
        <v>8</v>
      </c>
      <c r="AF20" s="590">
        <v>4</v>
      </c>
      <c r="AG20" s="590">
        <v>2</v>
      </c>
      <c r="AH20" s="590">
        <v>1</v>
      </c>
      <c r="AI20" s="575"/>
      <c r="AJ20" s="575"/>
      <c r="AK20" s="575"/>
      <c r="AL20" s="165"/>
      <c r="AM20" s="165"/>
      <c r="AN20" s="165"/>
      <c r="AO20" s="165"/>
      <c r="AP20" s="165"/>
      <c r="AQ20" s="165"/>
      <c r="AR20" s="165"/>
      <c r="AS20" s="165"/>
    </row>
    <row r="21" spans="1:45" s="38" customFormat="1" ht="12.9" customHeight="1" x14ac:dyDescent="0.25">
      <c r="A21" s="542">
        <v>8</v>
      </c>
      <c r="B21" s="488" t="str">
        <f>IF($E21="","",VLOOKUP($E21,'1MD ELO (5)'!$A$7:$O$22,14))</f>
        <v/>
      </c>
      <c r="C21" s="489" t="str">
        <f>IF($E21="","",VLOOKUP($E21,'1MD ELO (5)'!$A$7:$O$22,15))</f>
        <v/>
      </c>
      <c r="D21" s="489" t="str">
        <f>IF($E21="","",VLOOKUP($E21,'1MD ELO (5)'!$A$7:$O$22,5))</f>
        <v/>
      </c>
      <c r="E21" s="490"/>
      <c r="F21" s="541" t="str">
        <f>UPPER(IF($E21="","",VLOOKUP($E21,'1MD ELO (5)'!$A$7:$O$22,2)))</f>
        <v/>
      </c>
      <c r="G21" s="541" t="str">
        <f>IF($E21="","",VLOOKUP($E21,'1MD ELO (5)'!$A$7:$O$22,3))</f>
        <v/>
      </c>
      <c r="H21" s="541"/>
      <c r="I21" s="541" t="str">
        <f>IF($E21="","",VLOOKUP($E21,'1MD ELO (5)'!$A$7:$O$22,4))</f>
        <v/>
      </c>
      <c r="J21" s="508"/>
      <c r="K21" s="493"/>
      <c r="L21" s="493"/>
      <c r="M21" s="493"/>
      <c r="N21" s="504"/>
      <c r="O21" s="504"/>
      <c r="P21" s="504"/>
      <c r="Q21" s="163"/>
      <c r="R21" s="164"/>
      <c r="S21" s="165"/>
      <c r="T21" s="165"/>
      <c r="U21" s="165"/>
      <c r="V21" s="165"/>
      <c r="W21" s="165"/>
      <c r="X21" s="165"/>
      <c r="Y21" s="599"/>
      <c r="Z21" s="599"/>
      <c r="AA21" s="599" t="s">
        <v>198</v>
      </c>
      <c r="AB21" s="590">
        <v>25</v>
      </c>
      <c r="AC21" s="590">
        <v>15</v>
      </c>
      <c r="AD21" s="590">
        <v>10</v>
      </c>
      <c r="AE21" s="590">
        <v>6</v>
      </c>
      <c r="AF21" s="590">
        <v>3</v>
      </c>
      <c r="AG21" s="590">
        <v>1</v>
      </c>
      <c r="AH21" s="590">
        <v>0</v>
      </c>
      <c r="AI21" s="575"/>
      <c r="AJ21" s="575"/>
      <c r="AK21" s="575"/>
      <c r="AL21" s="165"/>
      <c r="AM21" s="165"/>
      <c r="AN21" s="165"/>
      <c r="AO21" s="165"/>
      <c r="AP21" s="165"/>
      <c r="AQ21" s="165"/>
      <c r="AR21" s="165"/>
      <c r="AS21" s="165"/>
    </row>
    <row r="22" spans="1:45" s="38" customFormat="1" ht="9.6" customHeight="1" x14ac:dyDescent="0.25">
      <c r="A22" s="523"/>
      <c r="B22" s="160"/>
      <c r="C22" s="160"/>
      <c r="D22" s="160"/>
      <c r="E22" s="324"/>
      <c r="F22" s="160"/>
      <c r="G22" s="160"/>
      <c r="H22" s="160"/>
      <c r="I22" s="160"/>
      <c r="J22" s="324"/>
      <c r="K22" s="160"/>
      <c r="L22" s="160"/>
      <c r="M22" s="160"/>
      <c r="N22" s="163"/>
      <c r="O22" s="163"/>
      <c r="P22" s="163"/>
      <c r="Q22" s="163"/>
      <c r="R22" s="164"/>
      <c r="S22" s="165"/>
      <c r="T22" s="165"/>
      <c r="U22" s="165"/>
      <c r="V22" s="165"/>
      <c r="W22" s="165"/>
      <c r="X22" s="165"/>
      <c r="Y22" s="599"/>
      <c r="Z22" s="599"/>
      <c r="AA22" s="599" t="s">
        <v>199</v>
      </c>
      <c r="AB22" s="590">
        <v>15</v>
      </c>
      <c r="AC22" s="590">
        <v>10</v>
      </c>
      <c r="AD22" s="590">
        <v>6</v>
      </c>
      <c r="AE22" s="590">
        <v>3</v>
      </c>
      <c r="AF22" s="590">
        <v>1</v>
      </c>
      <c r="AG22" s="590">
        <v>0</v>
      </c>
      <c r="AH22" s="590">
        <v>0</v>
      </c>
      <c r="AI22" s="575"/>
      <c r="AJ22" s="575"/>
      <c r="AK22" s="575"/>
      <c r="AL22" s="165"/>
      <c r="AM22" s="165"/>
      <c r="AN22" s="165"/>
      <c r="AO22" s="165"/>
      <c r="AP22" s="165"/>
      <c r="AQ22" s="165"/>
      <c r="AR22" s="165"/>
      <c r="AS22" s="165"/>
    </row>
    <row r="23" spans="1:45" s="38" customFormat="1" ht="9.6" customHeight="1" x14ac:dyDescent="0.25">
      <c r="A23" s="325"/>
      <c r="B23" s="324"/>
      <c r="C23" s="324"/>
      <c r="D23" s="324"/>
      <c r="E23" s="324"/>
      <c r="F23" s="160"/>
      <c r="G23" s="160"/>
      <c r="H23" s="165"/>
      <c r="I23" s="513"/>
      <c r="J23" s="324"/>
      <c r="K23" s="160"/>
      <c r="L23" s="160"/>
      <c r="M23" s="160"/>
      <c r="N23" s="163"/>
      <c r="O23" s="163"/>
      <c r="P23" s="163"/>
      <c r="Q23" s="163"/>
      <c r="R23" s="164"/>
      <c r="S23" s="165"/>
      <c r="T23" s="165"/>
      <c r="U23" s="165"/>
      <c r="V23" s="165"/>
      <c r="W23" s="165"/>
      <c r="X23" s="165"/>
      <c r="Y23" s="599"/>
      <c r="Z23" s="599"/>
      <c r="AA23" s="599" t="s">
        <v>200</v>
      </c>
      <c r="AB23" s="590">
        <v>10</v>
      </c>
      <c r="AC23" s="590">
        <v>6</v>
      </c>
      <c r="AD23" s="590">
        <v>3</v>
      </c>
      <c r="AE23" s="590">
        <v>1</v>
      </c>
      <c r="AF23" s="590">
        <v>0</v>
      </c>
      <c r="AG23" s="590">
        <v>0</v>
      </c>
      <c r="AH23" s="590">
        <v>0</v>
      </c>
      <c r="AI23" s="575"/>
      <c r="AJ23" s="575"/>
      <c r="AK23" s="575"/>
      <c r="AL23" s="165"/>
      <c r="AM23" s="165"/>
      <c r="AN23" s="165"/>
      <c r="AO23" s="165"/>
      <c r="AP23" s="165"/>
      <c r="AQ23" s="165"/>
      <c r="AR23" s="165"/>
      <c r="AS23" s="165"/>
    </row>
    <row r="24" spans="1:45" s="38" customFormat="1" ht="9.6" customHeight="1" x14ac:dyDescent="0.25">
      <c r="A24" s="325"/>
      <c r="B24" s="160"/>
      <c r="C24" s="160"/>
      <c r="D24" s="160"/>
      <c r="E24" s="324"/>
      <c r="F24" s="160"/>
      <c r="G24" s="160"/>
      <c r="H24" s="160"/>
      <c r="I24" s="160"/>
      <c r="J24" s="324"/>
      <c r="K24" s="160"/>
      <c r="L24" s="514"/>
      <c r="M24" s="160"/>
      <c r="N24" s="163"/>
      <c r="O24" s="163"/>
      <c r="P24" s="163"/>
      <c r="Q24" s="163"/>
      <c r="R24" s="164"/>
      <c r="S24" s="165"/>
      <c r="T24" s="165"/>
      <c r="U24" s="165"/>
      <c r="V24" s="165"/>
      <c r="W24" s="165"/>
      <c r="X24" s="165"/>
      <c r="Y24" s="599"/>
      <c r="Z24" s="599"/>
      <c r="AA24" s="599" t="s">
        <v>201</v>
      </c>
      <c r="AB24" s="590">
        <v>6</v>
      </c>
      <c r="AC24" s="590">
        <v>3</v>
      </c>
      <c r="AD24" s="590">
        <v>1</v>
      </c>
      <c r="AE24" s="590">
        <v>0</v>
      </c>
      <c r="AF24" s="590">
        <v>0</v>
      </c>
      <c r="AG24" s="590">
        <v>0</v>
      </c>
      <c r="AH24" s="590">
        <v>0</v>
      </c>
      <c r="AI24" s="575"/>
      <c r="AJ24" s="575"/>
      <c r="AK24" s="575"/>
      <c r="AL24" s="165"/>
      <c r="AM24" s="165"/>
      <c r="AN24" s="165"/>
      <c r="AO24" s="165"/>
      <c r="AP24" s="165"/>
      <c r="AQ24" s="165"/>
      <c r="AR24" s="165"/>
      <c r="AS24" s="165"/>
    </row>
    <row r="25" spans="1:45" s="38" customFormat="1" ht="9.6" customHeight="1" x14ac:dyDescent="0.25">
      <c r="A25" s="325"/>
      <c r="B25" s="324"/>
      <c r="C25" s="324"/>
      <c r="D25" s="324"/>
      <c r="E25" s="324"/>
      <c r="F25" s="160"/>
      <c r="G25" s="160"/>
      <c r="H25" s="165"/>
      <c r="I25" s="160"/>
      <c r="J25" s="324"/>
      <c r="K25" s="513"/>
      <c r="L25" s="324"/>
      <c r="M25" s="160"/>
      <c r="N25" s="163"/>
      <c r="O25" s="163"/>
      <c r="P25" s="163"/>
      <c r="Q25" s="163"/>
      <c r="R25" s="164"/>
      <c r="S25" s="165"/>
      <c r="T25" s="165"/>
      <c r="U25" s="165"/>
      <c r="V25" s="165"/>
      <c r="W25" s="165"/>
      <c r="X25" s="165"/>
      <c r="Y25" s="599"/>
      <c r="Z25" s="599"/>
      <c r="AA25" s="599" t="s">
        <v>206</v>
      </c>
      <c r="AB25" s="590">
        <v>3</v>
      </c>
      <c r="AC25" s="590">
        <v>2</v>
      </c>
      <c r="AD25" s="590">
        <v>1</v>
      </c>
      <c r="AE25" s="590">
        <v>0</v>
      </c>
      <c r="AF25" s="590">
        <v>0</v>
      </c>
      <c r="AG25" s="590">
        <v>0</v>
      </c>
      <c r="AH25" s="590">
        <v>0</v>
      </c>
      <c r="AI25" s="575"/>
      <c r="AJ25" s="575"/>
      <c r="AK25" s="575"/>
      <c r="AL25" s="165"/>
      <c r="AM25" s="165"/>
      <c r="AN25" s="165"/>
      <c r="AO25" s="165"/>
      <c r="AP25" s="165"/>
      <c r="AQ25" s="165"/>
      <c r="AR25" s="165"/>
      <c r="AS25" s="165"/>
    </row>
    <row r="26" spans="1:45" s="38" customFormat="1" ht="9.6" customHeight="1" x14ac:dyDescent="0.25">
      <c r="A26" s="325"/>
      <c r="B26" s="160"/>
      <c r="C26" s="160"/>
      <c r="D26" s="160"/>
      <c r="E26" s="324"/>
      <c r="F26" s="160"/>
      <c r="G26" s="160"/>
      <c r="H26" s="160"/>
      <c r="I26" s="160"/>
      <c r="J26" s="324"/>
      <c r="K26" s="160"/>
      <c r="L26" s="160"/>
      <c r="M26" s="160"/>
      <c r="N26" s="163"/>
      <c r="O26" s="163"/>
      <c r="P26" s="163"/>
      <c r="Q26" s="163"/>
      <c r="R26" s="164"/>
      <c r="S26" s="198"/>
      <c r="T26" s="165"/>
      <c r="U26" s="165"/>
      <c r="V26" s="165"/>
      <c r="W26" s="165"/>
      <c r="X26" s="165"/>
      <c r="Y26"/>
      <c r="Z26"/>
      <c r="AA26"/>
      <c r="AB26"/>
      <c r="AC26"/>
      <c r="AD26"/>
      <c r="AE26"/>
      <c r="AF26"/>
      <c r="AG26"/>
      <c r="AH26"/>
      <c r="AI26" s="575"/>
      <c r="AJ26" s="575"/>
      <c r="AK26" s="575"/>
      <c r="AL26" s="165"/>
      <c r="AM26" s="165"/>
      <c r="AN26" s="165"/>
      <c r="AO26" s="165"/>
      <c r="AP26" s="165"/>
      <c r="AQ26" s="165"/>
      <c r="AR26" s="165"/>
      <c r="AS26" s="165"/>
    </row>
    <row r="27" spans="1:45" s="38" customFormat="1" ht="9.6" customHeight="1" x14ac:dyDescent="0.25">
      <c r="A27" s="325"/>
      <c r="B27" s="324"/>
      <c r="C27" s="324"/>
      <c r="D27" s="324"/>
      <c r="E27" s="324"/>
      <c r="F27" s="160"/>
      <c r="G27" s="160"/>
      <c r="H27" s="165"/>
      <c r="I27" s="513"/>
      <c r="J27" s="324"/>
      <c r="K27" s="160"/>
      <c r="L27" s="160"/>
      <c r="M27" s="160"/>
      <c r="N27" s="163"/>
      <c r="O27" s="163"/>
      <c r="P27" s="163"/>
      <c r="Q27" s="163"/>
      <c r="R27" s="164"/>
      <c r="S27" s="165"/>
      <c r="T27" s="165"/>
      <c r="U27" s="165"/>
      <c r="V27" s="165"/>
      <c r="W27" s="165"/>
      <c r="X27" s="165"/>
      <c r="Y27"/>
      <c r="Z27"/>
      <c r="AA27"/>
      <c r="AB27"/>
      <c r="AC27"/>
      <c r="AD27"/>
      <c r="AE27"/>
      <c r="AF27"/>
      <c r="AG27"/>
      <c r="AH27"/>
      <c r="AI27" s="575"/>
      <c r="AJ27" s="575"/>
      <c r="AK27" s="575"/>
      <c r="AL27" s="165"/>
      <c r="AM27" s="165"/>
      <c r="AN27" s="165"/>
      <c r="AO27" s="165"/>
      <c r="AP27" s="165"/>
      <c r="AQ27" s="165"/>
      <c r="AR27" s="165"/>
      <c r="AS27" s="165"/>
    </row>
    <row r="28" spans="1:45" s="38" customFormat="1" ht="9.6" customHeight="1" x14ac:dyDescent="0.25">
      <c r="A28" s="325"/>
      <c r="B28" s="160"/>
      <c r="C28" s="160"/>
      <c r="D28" s="160"/>
      <c r="E28" s="324"/>
      <c r="F28" s="160"/>
      <c r="G28" s="160"/>
      <c r="H28" s="160"/>
      <c r="I28" s="160"/>
      <c r="J28" s="324"/>
      <c r="K28" s="160"/>
      <c r="L28" s="160"/>
      <c r="M28" s="160"/>
      <c r="N28" s="163"/>
      <c r="O28" s="163"/>
      <c r="P28" s="163"/>
      <c r="Q28" s="163"/>
      <c r="R28" s="164"/>
      <c r="S28" s="165"/>
      <c r="T28" s="165"/>
      <c r="U28" s="165"/>
      <c r="V28" s="165"/>
      <c r="W28" s="165"/>
      <c r="X28" s="165"/>
      <c r="Y28" s="165"/>
      <c r="Z28" s="165"/>
      <c r="AA28" s="165"/>
      <c r="AB28" s="165"/>
      <c r="AC28" s="165"/>
      <c r="AD28" s="165"/>
      <c r="AE28" s="165"/>
      <c r="AF28" s="165"/>
      <c r="AG28" s="165"/>
      <c r="AH28" s="165"/>
      <c r="AI28" s="612"/>
      <c r="AJ28" s="612"/>
      <c r="AK28" s="612"/>
      <c r="AL28" s="165"/>
      <c r="AM28" s="165"/>
      <c r="AN28" s="165"/>
      <c r="AO28" s="165"/>
      <c r="AP28" s="165"/>
      <c r="AQ28" s="165"/>
      <c r="AR28" s="165"/>
      <c r="AS28" s="165"/>
    </row>
    <row r="29" spans="1:45" s="38" customFormat="1" ht="9.6" customHeight="1" x14ac:dyDescent="0.25">
      <c r="A29" s="325"/>
      <c r="B29" s="324"/>
      <c r="C29" s="324"/>
      <c r="D29" s="324"/>
      <c r="E29" s="324"/>
      <c r="F29" s="160"/>
      <c r="G29" s="160"/>
      <c r="H29" s="165"/>
      <c r="I29" s="160"/>
      <c r="J29" s="324"/>
      <c r="K29" s="160"/>
      <c r="L29" s="160"/>
      <c r="M29" s="513"/>
      <c r="N29" s="324"/>
      <c r="O29" s="160"/>
      <c r="P29" s="163"/>
      <c r="Q29" s="163"/>
      <c r="R29" s="164"/>
      <c r="S29" s="165"/>
      <c r="T29" s="165"/>
      <c r="U29" s="165"/>
      <c r="V29" s="165"/>
      <c r="W29" s="165"/>
      <c r="X29" s="165"/>
      <c r="Y29" s="165"/>
      <c r="Z29" s="165"/>
      <c r="AA29" s="165"/>
      <c r="AB29" s="165"/>
      <c r="AC29" s="165"/>
      <c r="AD29" s="165"/>
      <c r="AE29" s="165"/>
      <c r="AF29" s="165"/>
      <c r="AG29" s="165"/>
      <c r="AH29" s="165"/>
      <c r="AI29" s="612"/>
      <c r="AJ29" s="612"/>
      <c r="AK29" s="612"/>
      <c r="AL29" s="165"/>
      <c r="AM29" s="165"/>
      <c r="AN29" s="165"/>
      <c r="AO29" s="165"/>
      <c r="AP29" s="165"/>
      <c r="AQ29" s="165"/>
      <c r="AR29" s="165"/>
      <c r="AS29" s="165"/>
    </row>
    <row r="30" spans="1:45" s="38" customFormat="1" ht="9.6" customHeight="1" x14ac:dyDescent="0.25">
      <c r="A30" s="325"/>
      <c r="B30" s="160"/>
      <c r="C30" s="160"/>
      <c r="D30" s="160"/>
      <c r="E30" s="324"/>
      <c r="F30" s="160"/>
      <c r="G30" s="160"/>
      <c r="H30" s="160"/>
      <c r="I30" s="160"/>
      <c r="J30" s="324"/>
      <c r="K30" s="160"/>
      <c r="L30" s="160"/>
      <c r="M30" s="160"/>
      <c r="N30" s="163"/>
      <c r="O30" s="160"/>
      <c r="P30" s="163"/>
      <c r="Q30" s="163"/>
      <c r="R30" s="164"/>
      <c r="S30" s="165"/>
      <c r="T30" s="165"/>
      <c r="U30" s="165"/>
      <c r="V30" s="165"/>
      <c r="W30" s="165"/>
      <c r="X30" s="165"/>
      <c r="Y30" s="165"/>
      <c r="Z30" s="165"/>
      <c r="AA30" s="165"/>
      <c r="AB30" s="165"/>
      <c r="AC30" s="165"/>
      <c r="AD30" s="165"/>
      <c r="AE30" s="165"/>
      <c r="AF30" s="165"/>
      <c r="AG30" s="165"/>
      <c r="AH30" s="165"/>
      <c r="AI30" s="612"/>
      <c r="AJ30" s="612"/>
      <c r="AK30" s="612"/>
      <c r="AL30" s="165"/>
      <c r="AM30" s="165"/>
      <c r="AN30" s="165"/>
      <c r="AO30" s="165"/>
      <c r="AP30" s="165"/>
      <c r="AQ30" s="165"/>
      <c r="AR30" s="165"/>
      <c r="AS30" s="165"/>
    </row>
    <row r="31" spans="1:45" s="38" customFormat="1" ht="9.6" customHeight="1" x14ac:dyDescent="0.25">
      <c r="A31" s="325"/>
      <c r="B31" s="324"/>
      <c r="C31" s="324"/>
      <c r="D31" s="324"/>
      <c r="E31" s="324"/>
      <c r="F31" s="160"/>
      <c r="G31" s="160"/>
      <c r="H31" s="165"/>
      <c r="I31" s="513"/>
      <c r="J31" s="324"/>
      <c r="K31" s="160"/>
      <c r="L31" s="160"/>
      <c r="M31" s="160"/>
      <c r="N31" s="163"/>
      <c r="O31" s="163"/>
      <c r="P31" s="163"/>
      <c r="Q31" s="163"/>
      <c r="R31" s="164"/>
      <c r="S31" s="165"/>
      <c r="T31" s="165"/>
      <c r="U31" s="165"/>
      <c r="V31" s="165"/>
      <c r="W31" s="165"/>
      <c r="X31" s="165"/>
      <c r="Y31" s="165"/>
      <c r="Z31" s="165"/>
      <c r="AA31" s="165"/>
      <c r="AB31" s="165"/>
      <c r="AC31" s="165"/>
      <c r="AD31" s="165"/>
      <c r="AE31" s="165"/>
      <c r="AF31" s="165"/>
      <c r="AG31" s="165"/>
      <c r="AH31" s="165"/>
      <c r="AI31" s="612"/>
      <c r="AJ31" s="612"/>
      <c r="AK31" s="612"/>
      <c r="AL31" s="165"/>
      <c r="AM31" s="165"/>
      <c r="AN31" s="165"/>
      <c r="AO31" s="165"/>
      <c r="AP31" s="165"/>
      <c r="AQ31" s="165"/>
      <c r="AR31" s="165"/>
      <c r="AS31" s="165"/>
    </row>
    <row r="32" spans="1:45" s="38" customFormat="1" ht="9.6" customHeight="1" x14ac:dyDescent="0.25">
      <c r="A32" s="325"/>
      <c r="B32" s="160"/>
      <c r="C32" s="160"/>
      <c r="D32" s="160"/>
      <c r="E32" s="324"/>
      <c r="F32" s="160"/>
      <c r="G32" s="160"/>
      <c r="H32" s="160"/>
      <c r="I32" s="160"/>
      <c r="J32" s="324"/>
      <c r="K32" s="160"/>
      <c r="L32" s="514"/>
      <c r="M32" s="160"/>
      <c r="N32" s="163"/>
      <c r="O32" s="163"/>
      <c r="P32" s="163"/>
      <c r="Q32" s="163"/>
      <c r="R32" s="164"/>
      <c r="S32" s="165"/>
      <c r="T32" s="165"/>
      <c r="U32" s="165"/>
      <c r="V32" s="165"/>
      <c r="W32" s="165"/>
      <c r="X32" s="165"/>
      <c r="Y32" s="165"/>
      <c r="Z32" s="165"/>
      <c r="AA32" s="165"/>
      <c r="AB32" s="165"/>
      <c r="AC32" s="165"/>
      <c r="AD32" s="165"/>
      <c r="AE32" s="165"/>
      <c r="AF32" s="165"/>
      <c r="AG32" s="165"/>
      <c r="AH32" s="165"/>
      <c r="AI32" s="612"/>
      <c r="AJ32" s="612"/>
      <c r="AK32" s="612"/>
      <c r="AL32" s="165"/>
      <c r="AM32" s="165"/>
      <c r="AN32" s="165"/>
      <c r="AO32" s="165"/>
      <c r="AP32" s="165"/>
      <c r="AQ32" s="165"/>
      <c r="AR32" s="165"/>
      <c r="AS32" s="165"/>
    </row>
    <row r="33" spans="1:45" s="38" customFormat="1" ht="9.6" customHeight="1" x14ac:dyDescent="0.25">
      <c r="A33" s="325"/>
      <c r="B33" s="324"/>
      <c r="C33" s="324"/>
      <c r="D33" s="324"/>
      <c r="E33" s="324"/>
      <c r="F33" s="160"/>
      <c r="G33" s="160"/>
      <c r="H33" s="165"/>
      <c r="I33" s="160"/>
      <c r="J33" s="324"/>
      <c r="K33" s="513"/>
      <c r="L33" s="324"/>
      <c r="M33" s="160"/>
      <c r="N33" s="163"/>
      <c r="O33" s="163"/>
      <c r="P33" s="163"/>
      <c r="Q33" s="163"/>
      <c r="R33" s="164"/>
      <c r="S33" s="165"/>
      <c r="T33" s="165"/>
      <c r="U33" s="165"/>
      <c r="V33" s="165"/>
      <c r="W33" s="165"/>
      <c r="X33" s="165"/>
      <c r="Y33" s="165"/>
      <c r="Z33" s="165"/>
      <c r="AA33" s="165"/>
      <c r="AB33" s="165"/>
      <c r="AC33" s="165"/>
      <c r="AD33" s="165"/>
      <c r="AE33" s="165"/>
      <c r="AF33" s="165"/>
      <c r="AG33" s="165"/>
      <c r="AH33" s="165"/>
      <c r="AI33" s="612"/>
      <c r="AJ33" s="612"/>
      <c r="AK33" s="612"/>
      <c r="AL33" s="165"/>
      <c r="AM33" s="165"/>
      <c r="AN33" s="165"/>
      <c r="AO33" s="165"/>
      <c r="AP33" s="165"/>
      <c r="AQ33" s="165"/>
      <c r="AR33" s="165"/>
      <c r="AS33" s="165"/>
    </row>
    <row r="34" spans="1:45" s="38" customFormat="1" ht="9.6" customHeight="1" x14ac:dyDescent="0.25">
      <c r="A34" s="325"/>
      <c r="B34" s="160"/>
      <c r="C34" s="160"/>
      <c r="D34" s="160"/>
      <c r="E34" s="324"/>
      <c r="F34" s="160"/>
      <c r="G34" s="160"/>
      <c r="H34" s="160"/>
      <c r="I34" s="160"/>
      <c r="J34" s="324"/>
      <c r="K34" s="160"/>
      <c r="L34" s="160"/>
      <c r="M34" s="160"/>
      <c r="N34" s="163"/>
      <c r="O34" s="163"/>
      <c r="P34" s="163"/>
      <c r="Q34" s="163"/>
      <c r="R34" s="164"/>
      <c r="S34" s="165"/>
      <c r="T34" s="165"/>
      <c r="U34" s="165"/>
      <c r="V34" s="165"/>
      <c r="W34" s="165"/>
      <c r="X34" s="165"/>
      <c r="Y34" s="165"/>
      <c r="Z34" s="165"/>
      <c r="AA34" s="165"/>
      <c r="AB34" s="165"/>
      <c r="AC34" s="165"/>
      <c r="AD34" s="165"/>
      <c r="AE34" s="165"/>
      <c r="AF34" s="165"/>
      <c r="AG34" s="165"/>
      <c r="AH34" s="165"/>
      <c r="AI34" s="612"/>
      <c r="AJ34" s="612"/>
      <c r="AK34" s="612"/>
      <c r="AL34" s="165"/>
      <c r="AM34" s="165"/>
      <c r="AN34" s="165"/>
      <c r="AO34" s="165"/>
      <c r="AP34" s="165"/>
      <c r="AQ34" s="165"/>
      <c r="AR34" s="165"/>
      <c r="AS34" s="165"/>
    </row>
    <row r="35" spans="1:45" s="38" customFormat="1" ht="9.6" customHeight="1" x14ac:dyDescent="0.25">
      <c r="A35" s="325"/>
      <c r="B35" s="324"/>
      <c r="C35" s="324"/>
      <c r="D35" s="324"/>
      <c r="E35" s="324"/>
      <c r="F35" s="160"/>
      <c r="G35" s="160"/>
      <c r="H35" s="165"/>
      <c r="I35" s="513"/>
      <c r="J35" s="324"/>
      <c r="K35" s="160"/>
      <c r="L35" s="160"/>
      <c r="M35" s="160"/>
      <c r="N35" s="163"/>
      <c r="O35" s="163"/>
      <c r="P35" s="163"/>
      <c r="Q35" s="163"/>
      <c r="R35" s="164"/>
      <c r="S35" s="165"/>
      <c r="T35" s="165"/>
      <c r="U35" s="165"/>
      <c r="V35" s="165"/>
      <c r="W35" s="165"/>
      <c r="X35" s="165"/>
      <c r="Y35" s="165"/>
      <c r="Z35" s="165"/>
      <c r="AA35" s="165"/>
      <c r="AB35" s="165"/>
      <c r="AC35" s="165"/>
      <c r="AD35" s="165"/>
      <c r="AE35" s="165"/>
      <c r="AF35" s="165"/>
      <c r="AG35" s="165"/>
      <c r="AH35" s="165"/>
      <c r="AI35" s="612"/>
      <c r="AJ35" s="612"/>
      <c r="AK35" s="612"/>
      <c r="AL35" s="165"/>
      <c r="AM35" s="165"/>
      <c r="AN35" s="165"/>
      <c r="AO35" s="165"/>
      <c r="AP35" s="165"/>
      <c r="AQ35" s="165"/>
      <c r="AR35" s="165"/>
      <c r="AS35" s="165"/>
    </row>
    <row r="36" spans="1:45" s="38" customFormat="1" ht="9.6" customHeight="1" x14ac:dyDescent="0.25">
      <c r="A36" s="523"/>
      <c r="B36" s="160"/>
      <c r="C36" s="160"/>
      <c r="D36" s="160"/>
      <c r="E36" s="324"/>
      <c r="F36" s="160"/>
      <c r="G36" s="160"/>
      <c r="H36" s="160"/>
      <c r="I36" s="160"/>
      <c r="J36" s="324"/>
      <c r="K36" s="160"/>
      <c r="L36" s="160"/>
      <c r="M36" s="160"/>
      <c r="N36" s="160"/>
      <c r="O36" s="160"/>
      <c r="P36" s="160"/>
      <c r="Q36" s="163"/>
      <c r="R36" s="164"/>
      <c r="S36" s="165"/>
      <c r="T36" s="165"/>
      <c r="U36" s="165"/>
      <c r="V36" s="165"/>
      <c r="W36" s="165"/>
      <c r="X36" s="165"/>
      <c r="Y36" s="165"/>
      <c r="Z36" s="165"/>
      <c r="AA36" s="165"/>
      <c r="AB36" s="165"/>
      <c r="AC36" s="165"/>
      <c r="AD36" s="165"/>
      <c r="AE36" s="165"/>
      <c r="AF36" s="165"/>
      <c r="AG36" s="165"/>
      <c r="AH36" s="165"/>
      <c r="AI36" s="612"/>
      <c r="AJ36" s="612"/>
      <c r="AK36" s="612"/>
      <c r="AL36" s="165"/>
      <c r="AM36" s="165"/>
      <c r="AN36" s="165"/>
      <c r="AO36" s="165"/>
      <c r="AP36" s="165"/>
      <c r="AQ36" s="165"/>
      <c r="AR36" s="165"/>
      <c r="AS36" s="165"/>
    </row>
    <row r="37" spans="1:45" s="38" customFormat="1" ht="9.6" customHeight="1" x14ac:dyDescent="0.25">
      <c r="A37" s="325"/>
      <c r="B37" s="324"/>
      <c r="C37" s="324"/>
      <c r="D37" s="324"/>
      <c r="E37" s="324"/>
      <c r="F37" s="509"/>
      <c r="G37" s="509"/>
      <c r="H37" s="512"/>
      <c r="I37" s="493"/>
      <c r="J37" s="502"/>
      <c r="K37" s="493"/>
      <c r="L37" s="493"/>
      <c r="M37" s="493"/>
      <c r="N37" s="504"/>
      <c r="O37" s="504"/>
      <c r="P37" s="504"/>
      <c r="Q37" s="163"/>
      <c r="R37" s="164"/>
      <c r="S37" s="165"/>
      <c r="T37" s="165"/>
      <c r="U37" s="165"/>
      <c r="V37" s="165"/>
      <c r="W37" s="165"/>
      <c r="X37" s="165"/>
      <c r="Y37" s="165"/>
      <c r="Z37" s="165"/>
      <c r="AA37" s="165"/>
      <c r="AB37" s="165"/>
      <c r="AC37" s="165"/>
      <c r="AD37" s="165"/>
      <c r="AE37" s="165"/>
      <c r="AF37" s="165"/>
      <c r="AG37" s="165"/>
      <c r="AH37" s="165"/>
      <c r="AI37" s="612"/>
      <c r="AJ37" s="612"/>
      <c r="AK37" s="612"/>
      <c r="AL37" s="165"/>
      <c r="AM37" s="165"/>
      <c r="AN37" s="165"/>
      <c r="AO37" s="165"/>
      <c r="AP37" s="165"/>
      <c r="AQ37" s="165"/>
      <c r="AR37" s="165"/>
      <c r="AS37" s="165"/>
    </row>
    <row r="38" spans="1:45" s="38" customFormat="1" ht="9.6" customHeight="1" x14ac:dyDescent="0.25">
      <c r="A38" s="523"/>
      <c r="B38" s="160"/>
      <c r="C38" s="160"/>
      <c r="D38" s="160"/>
      <c r="E38" s="324"/>
      <c r="F38" s="160"/>
      <c r="G38" s="160"/>
      <c r="H38" s="160"/>
      <c r="I38" s="160"/>
      <c r="J38" s="324"/>
      <c r="K38" s="160"/>
      <c r="L38" s="160"/>
      <c r="M38" s="160"/>
      <c r="N38" s="163"/>
      <c r="O38" s="163"/>
      <c r="P38" s="163"/>
      <c r="Q38" s="163"/>
      <c r="R38" s="164"/>
      <c r="S38" s="165"/>
      <c r="T38" s="165"/>
      <c r="U38" s="165"/>
      <c r="V38" s="165"/>
      <c r="W38" s="165"/>
      <c r="X38" s="165"/>
      <c r="Y38" s="165"/>
      <c r="Z38" s="165"/>
      <c r="AA38" s="165"/>
      <c r="AB38" s="165"/>
      <c r="AC38" s="165"/>
      <c r="AD38" s="165"/>
      <c r="AE38" s="165"/>
      <c r="AF38" s="165"/>
      <c r="AG38" s="165"/>
      <c r="AH38" s="165"/>
      <c r="AI38" s="612"/>
      <c r="AJ38" s="612"/>
      <c r="AK38" s="612"/>
      <c r="AL38" s="165"/>
      <c r="AM38" s="165"/>
      <c r="AN38" s="165"/>
      <c r="AO38" s="165"/>
      <c r="AP38" s="165"/>
      <c r="AQ38" s="165"/>
      <c r="AR38" s="165"/>
      <c r="AS38" s="165"/>
    </row>
    <row r="39" spans="1:45" s="38" customFormat="1" ht="9.6" customHeight="1" x14ac:dyDescent="0.25">
      <c r="A39" s="325"/>
      <c r="B39" s="324"/>
      <c r="C39" s="324"/>
      <c r="D39" s="324"/>
      <c r="E39" s="324"/>
      <c r="F39" s="160"/>
      <c r="G39" s="160"/>
      <c r="H39" s="165"/>
      <c r="I39" s="513"/>
      <c r="J39" s="324"/>
      <c r="K39" s="160"/>
      <c r="L39" s="160"/>
      <c r="M39" s="160"/>
      <c r="N39" s="163"/>
      <c r="O39" s="163"/>
      <c r="P39" s="163"/>
      <c r="Q39" s="163"/>
      <c r="R39" s="164"/>
      <c r="S39" s="165"/>
      <c r="T39" s="165"/>
      <c r="U39" s="165"/>
      <c r="V39" s="165"/>
      <c r="W39" s="165"/>
      <c r="X39" s="165"/>
      <c r="Y39" s="165"/>
      <c r="Z39" s="165"/>
      <c r="AA39" s="165"/>
      <c r="AB39" s="165"/>
      <c r="AC39" s="165"/>
      <c r="AD39" s="165"/>
      <c r="AE39" s="165"/>
      <c r="AF39" s="165"/>
      <c r="AG39" s="165"/>
      <c r="AH39" s="165"/>
      <c r="AI39" s="612"/>
      <c r="AJ39" s="612"/>
      <c r="AK39" s="612"/>
      <c r="AL39" s="165"/>
      <c r="AM39" s="165"/>
      <c r="AN39" s="165"/>
      <c r="AO39" s="165"/>
      <c r="AP39" s="165"/>
      <c r="AQ39" s="165"/>
      <c r="AR39" s="165"/>
      <c r="AS39" s="165"/>
    </row>
    <row r="40" spans="1:45" s="38" customFormat="1" ht="9.6" customHeight="1" x14ac:dyDescent="0.25">
      <c r="A40" s="325"/>
      <c r="B40" s="160"/>
      <c r="C40" s="160"/>
      <c r="D40" s="160"/>
      <c r="E40" s="324"/>
      <c r="F40" s="160"/>
      <c r="G40" s="160"/>
      <c r="H40" s="160"/>
      <c r="I40" s="160"/>
      <c r="J40" s="324"/>
      <c r="K40" s="160"/>
      <c r="L40" s="514"/>
      <c r="M40" s="160"/>
      <c r="N40" s="163"/>
      <c r="O40" s="163"/>
      <c r="P40" s="163"/>
      <c r="Q40" s="163"/>
      <c r="R40" s="164"/>
      <c r="S40" s="165"/>
      <c r="T40" s="165"/>
      <c r="U40" s="165"/>
      <c r="V40" s="165"/>
      <c r="W40" s="165"/>
      <c r="X40" s="165"/>
      <c r="Y40" s="165"/>
      <c r="Z40" s="165"/>
      <c r="AA40" s="165"/>
      <c r="AB40" s="165"/>
      <c r="AC40" s="165"/>
      <c r="AD40" s="165"/>
      <c r="AE40" s="165"/>
      <c r="AF40" s="165"/>
      <c r="AG40" s="165"/>
      <c r="AH40" s="165"/>
      <c r="AI40" s="612"/>
      <c r="AJ40" s="612"/>
      <c r="AK40" s="612"/>
      <c r="AL40" s="165"/>
      <c r="AM40" s="165"/>
      <c r="AN40" s="165"/>
      <c r="AO40" s="165"/>
      <c r="AP40" s="165"/>
      <c r="AQ40" s="165"/>
      <c r="AR40" s="165"/>
      <c r="AS40" s="165"/>
    </row>
    <row r="41" spans="1:45" s="38" customFormat="1" ht="9.6" customHeight="1" x14ac:dyDescent="0.25">
      <c r="A41" s="325"/>
      <c r="B41" s="324"/>
      <c r="C41" s="324"/>
      <c r="D41" s="324"/>
      <c r="E41" s="324"/>
      <c r="F41" s="160"/>
      <c r="G41" s="160"/>
      <c r="H41" s="165"/>
      <c r="I41" s="160"/>
      <c r="J41" s="324"/>
      <c r="K41" s="513"/>
      <c r="L41" s="324"/>
      <c r="M41" s="160"/>
      <c r="N41" s="163"/>
      <c r="O41" s="163"/>
      <c r="P41" s="163"/>
      <c r="Q41" s="163"/>
      <c r="R41" s="164"/>
      <c r="S41" s="165"/>
      <c r="T41" s="165"/>
      <c r="U41" s="165"/>
      <c r="V41" s="165"/>
      <c r="W41" s="165"/>
      <c r="X41" s="165"/>
      <c r="Y41" s="165"/>
      <c r="Z41" s="165"/>
      <c r="AA41" s="165"/>
      <c r="AB41" s="165"/>
      <c r="AC41" s="165"/>
      <c r="AD41" s="165"/>
      <c r="AE41" s="165"/>
      <c r="AF41" s="165"/>
      <c r="AG41" s="165"/>
      <c r="AH41" s="165"/>
      <c r="AI41" s="612"/>
      <c r="AJ41" s="612"/>
      <c r="AK41" s="612"/>
      <c r="AL41" s="165"/>
      <c r="AM41" s="165"/>
      <c r="AN41" s="165"/>
      <c r="AO41" s="165"/>
      <c r="AP41" s="165"/>
      <c r="AQ41" s="165"/>
      <c r="AR41" s="165"/>
      <c r="AS41" s="165"/>
    </row>
    <row r="42" spans="1:45" s="38" customFormat="1" ht="9.6" customHeight="1" x14ac:dyDescent="0.25">
      <c r="A42" s="325"/>
      <c r="B42" s="160"/>
      <c r="C42" s="160"/>
      <c r="D42" s="160"/>
      <c r="E42" s="324"/>
      <c r="F42" s="160"/>
      <c r="G42" s="160"/>
      <c r="H42" s="160"/>
      <c r="I42" s="160"/>
      <c r="J42" s="324"/>
      <c r="K42" s="160"/>
      <c r="L42" s="160"/>
      <c r="M42" s="160"/>
      <c r="N42" s="163"/>
      <c r="O42" s="163"/>
      <c r="P42" s="163"/>
      <c r="Q42" s="163"/>
      <c r="R42" s="164"/>
      <c r="S42" s="198"/>
      <c r="T42" s="165"/>
      <c r="U42" s="165"/>
      <c r="V42" s="165"/>
      <c r="W42" s="165"/>
      <c r="X42" s="165"/>
      <c r="Y42" s="165"/>
      <c r="Z42" s="165"/>
      <c r="AA42" s="165"/>
      <c r="AB42" s="165"/>
      <c r="AC42" s="165"/>
      <c r="AD42" s="165"/>
      <c r="AE42" s="165"/>
      <c r="AF42" s="165"/>
      <c r="AG42" s="165"/>
      <c r="AH42" s="165"/>
      <c r="AI42" s="612"/>
      <c r="AJ42" s="612"/>
      <c r="AK42" s="612"/>
      <c r="AL42" s="165"/>
      <c r="AM42" s="165"/>
      <c r="AN42" s="165"/>
      <c r="AO42" s="165"/>
      <c r="AP42" s="165"/>
      <c r="AQ42" s="165"/>
      <c r="AR42" s="165"/>
      <c r="AS42" s="165"/>
    </row>
    <row r="43" spans="1:45" s="38" customFormat="1" ht="9.6" customHeight="1" x14ac:dyDescent="0.25">
      <c r="A43" s="325"/>
      <c r="B43" s="324"/>
      <c r="C43" s="324"/>
      <c r="D43" s="324"/>
      <c r="E43" s="324"/>
      <c r="F43" s="160"/>
      <c r="G43" s="160"/>
      <c r="H43" s="165"/>
      <c r="I43" s="513"/>
      <c r="J43" s="324"/>
      <c r="K43" s="160"/>
      <c r="L43" s="160"/>
      <c r="M43" s="160"/>
      <c r="N43" s="163"/>
      <c r="O43" s="163"/>
      <c r="P43" s="163"/>
      <c r="Q43" s="163"/>
      <c r="R43" s="164"/>
      <c r="S43" s="165"/>
      <c r="T43" s="165"/>
      <c r="U43" s="165"/>
      <c r="V43" s="165"/>
      <c r="W43" s="165"/>
      <c r="X43" s="165"/>
      <c r="Y43" s="165"/>
      <c r="Z43" s="165"/>
      <c r="AA43" s="165"/>
      <c r="AB43" s="165"/>
      <c r="AC43" s="165"/>
      <c r="AD43" s="165"/>
      <c r="AE43" s="165"/>
      <c r="AF43" s="165"/>
      <c r="AG43" s="165"/>
      <c r="AH43" s="165"/>
      <c r="AI43" s="612"/>
      <c r="AJ43" s="612"/>
      <c r="AK43" s="612"/>
      <c r="AL43" s="165"/>
      <c r="AM43" s="165"/>
      <c r="AN43" s="165"/>
      <c r="AO43" s="165"/>
      <c r="AP43" s="165"/>
      <c r="AQ43" s="165"/>
      <c r="AR43" s="165"/>
      <c r="AS43" s="165"/>
    </row>
    <row r="44" spans="1:45" s="38" customFormat="1" ht="9.6" customHeight="1" x14ac:dyDescent="0.25">
      <c r="A44" s="325"/>
      <c r="B44" s="160"/>
      <c r="C44" s="160"/>
      <c r="D44" s="160"/>
      <c r="E44" s="324"/>
      <c r="F44" s="160"/>
      <c r="G44" s="160"/>
      <c r="H44" s="160"/>
      <c r="I44" s="160"/>
      <c r="J44" s="324"/>
      <c r="K44" s="160"/>
      <c r="L44" s="160"/>
      <c r="M44" s="160"/>
      <c r="N44" s="163"/>
      <c r="O44" s="163"/>
      <c r="P44" s="163"/>
      <c r="Q44" s="163"/>
      <c r="R44" s="164"/>
      <c r="S44" s="165"/>
      <c r="T44" s="165"/>
      <c r="U44" s="165"/>
      <c r="V44" s="165"/>
      <c r="W44" s="165"/>
      <c r="X44" s="165"/>
      <c r="Y44" s="165"/>
      <c r="Z44" s="165"/>
      <c r="AA44" s="165"/>
      <c r="AB44" s="165"/>
      <c r="AC44" s="165"/>
      <c r="AD44" s="165"/>
      <c r="AE44" s="165"/>
      <c r="AF44" s="165"/>
      <c r="AG44" s="165"/>
      <c r="AH44" s="165"/>
      <c r="AI44" s="612"/>
      <c r="AJ44" s="612"/>
      <c r="AK44" s="612"/>
      <c r="AL44" s="165"/>
      <c r="AM44" s="165"/>
      <c r="AN44" s="165"/>
      <c r="AO44" s="165"/>
      <c r="AP44" s="165"/>
      <c r="AQ44" s="165"/>
      <c r="AR44" s="165"/>
      <c r="AS44" s="165"/>
    </row>
    <row r="45" spans="1:45" s="38" customFormat="1" ht="9.6" customHeight="1" x14ac:dyDescent="0.25">
      <c r="A45" s="325"/>
      <c r="B45" s="324"/>
      <c r="C45" s="324"/>
      <c r="D45" s="324"/>
      <c r="E45" s="324"/>
      <c r="F45" s="160"/>
      <c r="G45" s="160"/>
      <c r="H45" s="165"/>
      <c r="I45" s="160"/>
      <c r="J45" s="324"/>
      <c r="K45" s="160"/>
      <c r="L45" s="160"/>
      <c r="M45" s="513"/>
      <c r="N45" s="324"/>
      <c r="O45" s="160"/>
      <c r="P45" s="163"/>
      <c r="Q45" s="163"/>
      <c r="R45" s="164"/>
      <c r="S45" s="165"/>
      <c r="T45" s="165"/>
      <c r="U45" s="165"/>
      <c r="V45" s="165"/>
      <c r="W45" s="165"/>
      <c r="X45" s="165"/>
      <c r="Y45" s="165"/>
      <c r="Z45" s="165"/>
      <c r="AA45" s="165"/>
      <c r="AB45" s="165"/>
      <c r="AC45" s="165"/>
      <c r="AD45" s="165"/>
      <c r="AE45" s="165"/>
      <c r="AF45" s="165"/>
      <c r="AG45" s="165"/>
      <c r="AH45" s="165"/>
      <c r="AI45" s="612"/>
      <c r="AJ45" s="612"/>
      <c r="AK45" s="612"/>
      <c r="AL45" s="165"/>
      <c r="AM45" s="165"/>
      <c r="AN45" s="165"/>
      <c r="AO45" s="165"/>
      <c r="AP45" s="165"/>
      <c r="AQ45" s="165"/>
      <c r="AR45" s="165"/>
      <c r="AS45" s="165"/>
    </row>
    <row r="46" spans="1:45" s="38" customFormat="1" ht="9.6" customHeight="1" x14ac:dyDescent="0.25">
      <c r="A46" s="325"/>
      <c r="B46" s="160"/>
      <c r="C46" s="160"/>
      <c r="D46" s="160"/>
      <c r="E46" s="324"/>
      <c r="F46" s="160"/>
      <c r="G46" s="160"/>
      <c r="H46" s="160"/>
      <c r="I46" s="160"/>
      <c r="J46" s="324"/>
      <c r="K46" s="160"/>
      <c r="L46" s="160"/>
      <c r="M46" s="160"/>
      <c r="N46" s="163"/>
      <c r="O46" s="160"/>
      <c r="P46" s="163"/>
      <c r="Q46" s="163"/>
      <c r="R46" s="164"/>
      <c r="S46" s="165"/>
      <c r="T46" s="165"/>
      <c r="U46" s="165"/>
      <c r="V46" s="165"/>
      <c r="W46" s="165"/>
      <c r="X46" s="165"/>
      <c r="Y46" s="165"/>
      <c r="Z46" s="165"/>
      <c r="AA46" s="165"/>
      <c r="AB46" s="165"/>
      <c r="AC46" s="165"/>
      <c r="AD46" s="165"/>
      <c r="AE46" s="165"/>
      <c r="AF46" s="165"/>
      <c r="AG46" s="165"/>
      <c r="AH46" s="165"/>
      <c r="AI46" s="612"/>
      <c r="AJ46" s="612"/>
      <c r="AK46" s="612"/>
      <c r="AL46" s="165"/>
      <c r="AM46" s="165"/>
      <c r="AN46" s="165"/>
      <c r="AO46" s="165"/>
      <c r="AP46" s="165"/>
      <c r="AQ46" s="165"/>
      <c r="AR46" s="165"/>
      <c r="AS46" s="165"/>
    </row>
    <row r="47" spans="1:45" s="38" customFormat="1" ht="9.6" customHeight="1" x14ac:dyDescent="0.25">
      <c r="A47" s="325"/>
      <c r="B47" s="324"/>
      <c r="C47" s="324"/>
      <c r="D47" s="324"/>
      <c r="E47" s="324"/>
      <c r="F47" s="160"/>
      <c r="G47" s="160"/>
      <c r="H47" s="165"/>
      <c r="I47" s="513"/>
      <c r="J47" s="324"/>
      <c r="K47" s="160"/>
      <c r="L47" s="160"/>
      <c r="M47" s="160"/>
      <c r="N47" s="163"/>
      <c r="O47" s="163"/>
      <c r="P47" s="163"/>
      <c r="Q47" s="163"/>
      <c r="R47" s="164"/>
      <c r="S47" s="165"/>
      <c r="T47" s="165"/>
      <c r="U47" s="165"/>
      <c r="V47" s="165"/>
      <c r="W47" s="165"/>
      <c r="X47" s="165"/>
      <c r="Y47" s="165"/>
      <c r="Z47" s="165"/>
      <c r="AA47" s="165"/>
      <c r="AB47" s="165"/>
      <c r="AC47" s="165"/>
      <c r="AD47" s="165"/>
      <c r="AE47" s="165"/>
      <c r="AF47" s="165"/>
      <c r="AG47" s="165"/>
      <c r="AH47" s="165"/>
      <c r="AI47" s="612"/>
      <c r="AJ47" s="612"/>
      <c r="AK47" s="612"/>
      <c r="AL47" s="165"/>
      <c r="AM47" s="165"/>
      <c r="AN47" s="165"/>
      <c r="AO47" s="165"/>
      <c r="AP47" s="165"/>
      <c r="AQ47" s="165"/>
      <c r="AR47" s="165"/>
      <c r="AS47" s="165"/>
    </row>
    <row r="48" spans="1:45" s="38" customFormat="1" ht="9.6" customHeight="1" x14ac:dyDescent="0.25">
      <c r="A48" s="325"/>
      <c r="B48" s="160"/>
      <c r="C48" s="160"/>
      <c r="D48" s="160"/>
      <c r="E48" s="324"/>
      <c r="F48" s="160"/>
      <c r="G48" s="160"/>
      <c r="H48" s="160"/>
      <c r="I48" s="160"/>
      <c r="J48" s="324"/>
      <c r="K48" s="160"/>
      <c r="L48" s="514"/>
      <c r="M48" s="160"/>
      <c r="N48" s="163"/>
      <c r="O48" s="163"/>
      <c r="P48" s="163"/>
      <c r="Q48" s="163"/>
      <c r="R48" s="164"/>
      <c r="S48" s="165"/>
      <c r="T48" s="165"/>
      <c r="U48" s="165"/>
      <c r="V48" s="165"/>
      <c r="W48" s="165"/>
      <c r="X48" s="165"/>
      <c r="Y48" s="165"/>
      <c r="Z48" s="165"/>
      <c r="AA48" s="165"/>
      <c r="AB48" s="165"/>
      <c r="AC48" s="165"/>
      <c r="AD48" s="165"/>
      <c r="AE48" s="165"/>
      <c r="AF48" s="165"/>
      <c r="AG48" s="165"/>
      <c r="AH48" s="165"/>
      <c r="AI48" s="612"/>
      <c r="AJ48" s="612"/>
      <c r="AK48" s="612"/>
      <c r="AL48" s="165"/>
      <c r="AM48" s="165"/>
      <c r="AN48" s="165"/>
      <c r="AO48" s="165"/>
      <c r="AP48" s="165"/>
      <c r="AQ48" s="165"/>
      <c r="AR48" s="165"/>
      <c r="AS48" s="165"/>
    </row>
    <row r="49" spans="1:45" s="38" customFormat="1" ht="9.6" customHeight="1" x14ac:dyDescent="0.25">
      <c r="A49" s="325"/>
      <c r="B49" s="324"/>
      <c r="C49" s="324"/>
      <c r="D49" s="324"/>
      <c r="E49" s="324"/>
      <c r="F49" s="160"/>
      <c r="G49" s="160"/>
      <c r="H49" s="165"/>
      <c r="I49" s="160"/>
      <c r="J49" s="324"/>
      <c r="K49" s="513"/>
      <c r="L49" s="324"/>
      <c r="M49" s="160"/>
      <c r="N49" s="163"/>
      <c r="O49" s="163"/>
      <c r="P49" s="163"/>
      <c r="Q49" s="163"/>
      <c r="R49" s="164"/>
      <c r="S49" s="165"/>
      <c r="T49" s="165"/>
      <c r="U49" s="165"/>
      <c r="V49" s="165"/>
      <c r="W49" s="165"/>
      <c r="X49" s="165"/>
      <c r="Y49" s="165"/>
      <c r="Z49" s="165"/>
      <c r="AA49" s="165"/>
      <c r="AB49" s="165"/>
      <c r="AC49" s="165"/>
      <c r="AD49" s="165"/>
      <c r="AE49" s="165"/>
      <c r="AF49" s="165"/>
      <c r="AG49" s="165"/>
      <c r="AH49" s="165"/>
      <c r="AI49" s="612"/>
      <c r="AJ49" s="612"/>
      <c r="AK49" s="612"/>
      <c r="AL49" s="165"/>
      <c r="AM49" s="165"/>
      <c r="AN49" s="165"/>
      <c r="AO49" s="165"/>
      <c r="AP49" s="165"/>
      <c r="AQ49" s="165"/>
      <c r="AR49" s="165"/>
      <c r="AS49" s="165"/>
    </row>
    <row r="50" spans="1:45" s="38" customFormat="1" ht="9.6" customHeight="1" x14ac:dyDescent="0.25">
      <c r="A50" s="325"/>
      <c r="B50" s="160"/>
      <c r="C50" s="160"/>
      <c r="D50" s="160"/>
      <c r="E50" s="324"/>
      <c r="F50" s="160"/>
      <c r="G50" s="160"/>
      <c r="H50" s="160"/>
      <c r="I50" s="160"/>
      <c r="J50" s="324"/>
      <c r="K50" s="160"/>
      <c r="L50" s="160"/>
      <c r="M50" s="160"/>
      <c r="N50" s="163"/>
      <c r="O50" s="163"/>
      <c r="P50" s="163"/>
      <c r="Q50" s="163"/>
      <c r="R50" s="164"/>
      <c r="S50" s="165"/>
      <c r="T50" s="165"/>
      <c r="U50" s="165"/>
      <c r="V50" s="165"/>
      <c r="W50" s="165"/>
      <c r="X50" s="165"/>
      <c r="Y50" s="165"/>
      <c r="Z50" s="165"/>
      <c r="AA50" s="165"/>
      <c r="AB50" s="165"/>
      <c r="AC50" s="165"/>
      <c r="AD50" s="165"/>
      <c r="AE50" s="165"/>
      <c r="AF50" s="165"/>
      <c r="AG50" s="165"/>
      <c r="AH50" s="165"/>
      <c r="AI50" s="612"/>
      <c r="AJ50" s="612"/>
      <c r="AK50" s="612"/>
      <c r="AL50" s="165"/>
      <c r="AM50" s="165"/>
      <c r="AN50" s="165"/>
      <c r="AO50" s="165"/>
      <c r="AP50" s="165"/>
      <c r="AQ50" s="165"/>
      <c r="AR50" s="165"/>
      <c r="AS50" s="165"/>
    </row>
    <row r="51" spans="1:45" s="38" customFormat="1" ht="9.6" customHeight="1" x14ac:dyDescent="0.25">
      <c r="A51" s="325"/>
      <c r="B51" s="324"/>
      <c r="C51" s="324"/>
      <c r="D51" s="324"/>
      <c r="E51" s="324"/>
      <c r="F51" s="160"/>
      <c r="G51" s="160"/>
      <c r="H51" s="165"/>
      <c r="I51" s="513"/>
      <c r="J51" s="324"/>
      <c r="K51" s="160"/>
      <c r="L51" s="160"/>
      <c r="M51" s="160"/>
      <c r="N51" s="163"/>
      <c r="O51" s="163"/>
      <c r="P51" s="163"/>
      <c r="Q51" s="163"/>
      <c r="R51" s="164"/>
      <c r="S51" s="165"/>
      <c r="T51" s="165"/>
      <c r="U51" s="165"/>
      <c r="V51" s="165"/>
      <c r="W51" s="165"/>
      <c r="X51" s="165"/>
      <c r="Y51" s="165"/>
      <c r="Z51" s="165"/>
      <c r="AA51" s="165"/>
      <c r="AB51" s="165"/>
      <c r="AC51" s="165"/>
      <c r="AD51" s="165"/>
      <c r="AE51" s="165"/>
      <c r="AF51" s="165"/>
      <c r="AG51" s="165"/>
      <c r="AH51" s="165"/>
      <c r="AI51" s="612"/>
      <c r="AJ51" s="612"/>
      <c r="AK51" s="612"/>
      <c r="AL51" s="165"/>
      <c r="AM51" s="165"/>
      <c r="AN51" s="165"/>
      <c r="AO51" s="165"/>
      <c r="AP51" s="165"/>
      <c r="AQ51" s="165"/>
      <c r="AR51" s="165"/>
      <c r="AS51" s="165"/>
    </row>
    <row r="52" spans="1:45" s="38" customFormat="1" ht="9.6" customHeight="1" x14ac:dyDescent="0.25">
      <c r="A52" s="523"/>
      <c r="B52" s="160"/>
      <c r="C52" s="160"/>
      <c r="D52" s="160"/>
      <c r="E52" s="324"/>
      <c r="F52" s="688"/>
      <c r="G52" s="688"/>
      <c r="H52" s="688"/>
      <c r="I52" s="688"/>
      <c r="J52" s="324"/>
      <c r="K52" s="160"/>
      <c r="L52" s="160"/>
      <c r="M52" s="160"/>
      <c r="N52" s="160"/>
      <c r="O52" s="160"/>
      <c r="P52" s="160"/>
      <c r="Q52" s="163"/>
      <c r="R52" s="164"/>
      <c r="S52" s="165"/>
      <c r="T52" s="165"/>
      <c r="U52" s="165"/>
      <c r="V52" s="165"/>
      <c r="W52" s="165"/>
      <c r="X52" s="165"/>
      <c r="Y52" s="165"/>
      <c r="Z52" s="165"/>
      <c r="AA52" s="165"/>
      <c r="AB52" s="165"/>
      <c r="AC52" s="165"/>
      <c r="AD52" s="165"/>
      <c r="AE52" s="165"/>
      <c r="AF52" s="165"/>
      <c r="AG52" s="165"/>
      <c r="AH52" s="165"/>
      <c r="AI52" s="612"/>
      <c r="AJ52" s="612"/>
      <c r="AK52" s="612"/>
      <c r="AL52" s="165"/>
      <c r="AM52" s="165"/>
      <c r="AN52" s="165"/>
      <c r="AO52" s="165"/>
      <c r="AP52" s="165"/>
      <c r="AQ52" s="165"/>
      <c r="AR52" s="165"/>
      <c r="AS52" s="165"/>
    </row>
    <row r="53" spans="1:45" s="2" customFormat="1" ht="6.75" customHeight="1" x14ac:dyDescent="0.25">
      <c r="A53" s="199"/>
      <c r="B53" s="199"/>
      <c r="C53" s="199"/>
      <c r="D53" s="199"/>
      <c r="E53" s="199"/>
      <c r="F53" s="689"/>
      <c r="G53" s="689"/>
      <c r="H53" s="689"/>
      <c r="I53" s="689"/>
      <c r="J53" s="201"/>
      <c r="K53" s="202"/>
      <c r="L53" s="203"/>
      <c r="M53" s="202"/>
      <c r="N53" s="203"/>
      <c r="O53" s="202"/>
      <c r="P53" s="203"/>
      <c r="Q53" s="202"/>
      <c r="R53" s="203"/>
      <c r="S53" s="204"/>
      <c r="T53" s="204"/>
      <c r="U53" s="204"/>
      <c r="V53" s="204"/>
      <c r="W53" s="204"/>
      <c r="X53" s="204"/>
      <c r="Y53" s="204"/>
      <c r="Z53" s="204"/>
      <c r="AA53" s="204"/>
      <c r="AB53" s="204"/>
      <c r="AC53" s="204"/>
      <c r="AD53" s="204"/>
      <c r="AE53" s="204"/>
      <c r="AF53" s="204"/>
      <c r="AG53" s="204"/>
      <c r="AH53" s="204"/>
      <c r="AI53" s="612"/>
      <c r="AJ53" s="612"/>
      <c r="AK53" s="612"/>
      <c r="AL53" s="204"/>
      <c r="AM53" s="204"/>
      <c r="AN53" s="204"/>
      <c r="AO53" s="204"/>
      <c r="AP53" s="204"/>
      <c r="AQ53" s="204"/>
      <c r="AR53" s="204"/>
      <c r="AS53" s="204"/>
    </row>
    <row r="54" spans="1:45" s="18" customFormat="1" ht="10.5" customHeight="1" x14ac:dyDescent="0.25">
      <c r="A54" s="205" t="s">
        <v>105</v>
      </c>
      <c r="B54" s="206"/>
      <c r="C54" s="206"/>
      <c r="D54" s="419"/>
      <c r="E54" s="208" t="s">
        <v>6</v>
      </c>
      <c r="F54" s="209" t="s">
        <v>107</v>
      </c>
      <c r="G54" s="208"/>
      <c r="H54" s="210"/>
      <c r="I54" s="211"/>
      <c r="J54" s="208" t="s">
        <v>6</v>
      </c>
      <c r="K54" s="209" t="s">
        <v>125</v>
      </c>
      <c r="L54" s="212"/>
      <c r="M54" s="209" t="s">
        <v>126</v>
      </c>
      <c r="N54" s="213"/>
      <c r="O54" s="214" t="s">
        <v>127</v>
      </c>
      <c r="P54" s="214"/>
      <c r="Q54" s="215"/>
      <c r="R54" s="216"/>
      <c r="T54" s="91"/>
      <c r="U54" s="91"/>
      <c r="V54" s="91"/>
      <c r="W54" s="91"/>
      <c r="X54" s="91"/>
      <c r="Y54" s="91"/>
      <c r="Z54" s="91"/>
      <c r="AA54" s="91"/>
      <c r="AB54" s="91"/>
      <c r="AC54" s="91"/>
      <c r="AD54" s="91"/>
      <c r="AE54" s="91"/>
      <c r="AF54" s="91"/>
      <c r="AG54" s="91"/>
      <c r="AH54" s="91"/>
      <c r="AI54" s="613"/>
      <c r="AJ54" s="613"/>
      <c r="AK54" s="613"/>
      <c r="AL54" s="91"/>
      <c r="AM54" s="91"/>
      <c r="AN54" s="91"/>
      <c r="AO54" s="91"/>
      <c r="AP54" s="91"/>
      <c r="AQ54" s="91"/>
      <c r="AR54" s="91"/>
      <c r="AS54" s="91"/>
    </row>
    <row r="55" spans="1:45" s="18" customFormat="1" ht="9" customHeight="1" x14ac:dyDescent="0.25">
      <c r="A55" s="532" t="s">
        <v>106</v>
      </c>
      <c r="B55" s="533"/>
      <c r="C55" s="534"/>
      <c r="D55" s="535"/>
      <c r="E55" s="221">
        <v>1</v>
      </c>
      <c r="F55" s="91" t="str">
        <f>IF(E55&gt;$R$62,,UPPER(VLOOKUP(E55,'1MD ELO (5)'!$A$7:$Q$134,2)))</f>
        <v/>
      </c>
      <c r="G55" s="221"/>
      <c r="H55" s="91"/>
      <c r="I55" s="90"/>
      <c r="J55" s="524" t="s">
        <v>7</v>
      </c>
      <c r="K55" s="89"/>
      <c r="L55" s="525"/>
      <c r="M55" s="89"/>
      <c r="N55" s="526"/>
      <c r="O55" s="527" t="s">
        <v>111</v>
      </c>
      <c r="P55" s="528"/>
      <c r="Q55" s="528"/>
      <c r="R55" s="526"/>
      <c r="T55" s="91"/>
      <c r="U55" s="91"/>
      <c r="V55" s="91"/>
      <c r="W55" s="91"/>
      <c r="X55" s="91"/>
      <c r="Y55" s="91"/>
      <c r="Z55" s="91"/>
      <c r="AA55" s="91"/>
      <c r="AB55" s="91"/>
      <c r="AC55" s="91"/>
      <c r="AD55" s="91"/>
      <c r="AE55" s="91"/>
      <c r="AF55" s="91"/>
      <c r="AG55" s="91"/>
      <c r="AH55" s="91"/>
      <c r="AI55" s="613"/>
      <c r="AJ55" s="613"/>
      <c r="AK55" s="613"/>
      <c r="AL55" s="91"/>
      <c r="AM55" s="91"/>
      <c r="AN55" s="91"/>
      <c r="AO55" s="91"/>
      <c r="AP55" s="91"/>
      <c r="AQ55" s="91"/>
      <c r="AR55" s="91"/>
      <c r="AS55" s="91"/>
    </row>
    <row r="56" spans="1:45" s="18" customFormat="1" ht="9" customHeight="1" x14ac:dyDescent="0.25">
      <c r="A56" s="536" t="s">
        <v>124</v>
      </c>
      <c r="B56" s="330"/>
      <c r="C56" s="537"/>
      <c r="D56" s="538"/>
      <c r="E56" s="221">
        <v>2</v>
      </c>
      <c r="F56" s="91" t="str">
        <f>IF(E56&gt;$R$62,,UPPER(VLOOKUP(E56,'1MD ELO (5)'!$A$7:$Q$134,2)))</f>
        <v/>
      </c>
      <c r="G56" s="221"/>
      <c r="H56" s="91"/>
      <c r="I56" s="90"/>
      <c r="J56" s="524" t="s">
        <v>8</v>
      </c>
      <c r="K56" s="89"/>
      <c r="L56" s="525"/>
      <c r="M56" s="89"/>
      <c r="N56" s="526"/>
      <c r="O56" s="237"/>
      <c r="P56" s="529"/>
      <c r="Q56" s="330"/>
      <c r="R56" s="530"/>
      <c r="T56" s="91"/>
      <c r="U56" s="91"/>
      <c r="V56" s="91"/>
      <c r="W56" s="91"/>
      <c r="X56" s="91"/>
      <c r="Y56" s="91"/>
      <c r="Z56" s="91"/>
      <c r="AA56" s="91"/>
      <c r="AB56" s="91"/>
      <c r="AC56" s="91"/>
      <c r="AD56" s="91"/>
      <c r="AE56" s="91"/>
      <c r="AF56" s="91"/>
      <c r="AG56" s="91"/>
      <c r="AH56" s="91"/>
      <c r="AI56" s="613"/>
      <c r="AJ56" s="613"/>
      <c r="AK56" s="613"/>
      <c r="AL56" s="91"/>
      <c r="AM56" s="91"/>
      <c r="AN56" s="91"/>
      <c r="AO56" s="91"/>
      <c r="AP56" s="91"/>
      <c r="AQ56" s="91"/>
      <c r="AR56" s="91"/>
      <c r="AS56" s="91"/>
    </row>
    <row r="57" spans="1:45" s="18" customFormat="1" ht="9" customHeight="1" x14ac:dyDescent="0.25">
      <c r="A57" s="374"/>
      <c r="B57" s="375"/>
      <c r="C57" s="417"/>
      <c r="D57" s="376"/>
      <c r="E57" s="221"/>
      <c r="F57" s="91"/>
      <c r="G57" s="221"/>
      <c r="H57" s="91"/>
      <c r="I57" s="90"/>
      <c r="J57" s="524" t="s">
        <v>9</v>
      </c>
      <c r="K57" s="89"/>
      <c r="L57" s="525"/>
      <c r="M57" s="89"/>
      <c r="N57" s="526"/>
      <c r="O57" s="527" t="s">
        <v>112</v>
      </c>
      <c r="P57" s="528"/>
      <c r="Q57" s="528"/>
      <c r="R57" s="526"/>
      <c r="T57" s="91"/>
      <c r="U57" s="91"/>
      <c r="V57" s="91"/>
      <c r="W57" s="91"/>
      <c r="X57" s="91"/>
      <c r="Y57" s="91"/>
      <c r="Z57" s="91"/>
      <c r="AA57" s="91"/>
      <c r="AB57" s="91"/>
      <c r="AC57" s="91"/>
      <c r="AD57" s="91"/>
      <c r="AE57" s="91"/>
      <c r="AF57" s="91"/>
      <c r="AG57" s="91"/>
      <c r="AH57" s="91"/>
      <c r="AI57" s="613"/>
      <c r="AJ57" s="613"/>
      <c r="AK57" s="613"/>
      <c r="AL57" s="91"/>
      <c r="AM57" s="91"/>
      <c r="AN57" s="91"/>
      <c r="AO57" s="91"/>
      <c r="AP57" s="91"/>
      <c r="AQ57" s="91"/>
      <c r="AR57" s="91"/>
      <c r="AS57" s="91"/>
    </row>
    <row r="58" spans="1:45" s="18" customFormat="1" ht="9" customHeight="1" x14ac:dyDescent="0.25">
      <c r="A58" s="234"/>
      <c r="B58" s="146"/>
      <c r="C58" s="146"/>
      <c r="D58" s="235"/>
      <c r="E58" s="221"/>
      <c r="F58" s="91"/>
      <c r="G58" s="221"/>
      <c r="H58" s="91"/>
      <c r="I58" s="90"/>
      <c r="J58" s="524" t="s">
        <v>10</v>
      </c>
      <c r="K58" s="89"/>
      <c r="L58" s="525"/>
      <c r="M58" s="89"/>
      <c r="N58" s="526"/>
      <c r="O58" s="89"/>
      <c r="P58" s="525"/>
      <c r="Q58" s="89"/>
      <c r="R58" s="526"/>
      <c r="T58" s="91"/>
      <c r="U58" s="91"/>
      <c r="V58" s="91"/>
      <c r="W58" s="91"/>
      <c r="X58" s="91"/>
      <c r="Y58" s="91"/>
      <c r="Z58" s="91"/>
      <c r="AA58" s="91"/>
      <c r="AB58" s="91"/>
      <c r="AC58" s="91"/>
      <c r="AD58" s="91"/>
      <c r="AE58" s="91"/>
      <c r="AF58" s="91"/>
      <c r="AG58" s="91"/>
      <c r="AH58" s="91"/>
      <c r="AI58" s="613"/>
      <c r="AJ58" s="613"/>
      <c r="AK58" s="613"/>
      <c r="AL58" s="91"/>
      <c r="AM58" s="91"/>
      <c r="AN58" s="91"/>
      <c r="AO58" s="91"/>
      <c r="AP58" s="91"/>
      <c r="AQ58" s="91"/>
      <c r="AR58" s="91"/>
      <c r="AS58" s="91"/>
    </row>
    <row r="59" spans="1:45" s="18" customFormat="1" ht="9" customHeight="1" x14ac:dyDescent="0.25">
      <c r="A59" s="361"/>
      <c r="B59" s="377"/>
      <c r="C59" s="377"/>
      <c r="D59" s="418"/>
      <c r="E59" s="221"/>
      <c r="F59" s="91"/>
      <c r="G59" s="221"/>
      <c r="H59" s="91"/>
      <c r="I59" s="90"/>
      <c r="J59" s="524" t="s">
        <v>11</v>
      </c>
      <c r="K59" s="89"/>
      <c r="L59" s="525"/>
      <c r="M59" s="89"/>
      <c r="N59" s="526"/>
      <c r="O59" s="330"/>
      <c r="P59" s="529"/>
      <c r="Q59" s="330"/>
      <c r="R59" s="530"/>
      <c r="T59" s="91"/>
      <c r="U59" s="91"/>
      <c r="V59" s="91"/>
      <c r="W59" s="91"/>
      <c r="X59" s="91"/>
      <c r="Y59" s="91"/>
      <c r="Z59" s="91"/>
      <c r="AA59" s="91"/>
      <c r="AB59" s="91"/>
      <c r="AC59" s="91"/>
      <c r="AD59" s="91"/>
      <c r="AE59" s="91"/>
      <c r="AF59" s="91"/>
      <c r="AG59" s="91"/>
      <c r="AH59" s="91"/>
      <c r="AI59" s="613"/>
      <c r="AJ59" s="613"/>
      <c r="AK59" s="613"/>
      <c r="AL59" s="91"/>
      <c r="AM59" s="91"/>
      <c r="AN59" s="91"/>
      <c r="AO59" s="91"/>
      <c r="AP59" s="91"/>
      <c r="AQ59" s="91"/>
      <c r="AR59" s="91"/>
      <c r="AS59" s="91"/>
    </row>
    <row r="60" spans="1:45" s="18" customFormat="1" ht="9" customHeight="1" x14ac:dyDescent="0.25">
      <c r="A60" s="362"/>
      <c r="B60" s="24"/>
      <c r="C60" s="146"/>
      <c r="D60" s="235"/>
      <c r="E60" s="221"/>
      <c r="F60" s="91"/>
      <c r="G60" s="221"/>
      <c r="H60" s="91"/>
      <c r="I60" s="90"/>
      <c r="J60" s="524" t="s">
        <v>12</v>
      </c>
      <c r="K60" s="89"/>
      <c r="L60" s="525"/>
      <c r="M60" s="89"/>
      <c r="N60" s="526"/>
      <c r="O60" s="527" t="s">
        <v>92</v>
      </c>
      <c r="P60" s="528"/>
      <c r="Q60" s="528"/>
      <c r="R60" s="526"/>
      <c r="T60" s="91"/>
      <c r="U60" s="91"/>
      <c r="V60" s="91"/>
      <c r="W60" s="91"/>
      <c r="X60" s="91"/>
      <c r="Y60" s="91"/>
      <c r="Z60" s="91"/>
      <c r="AA60" s="91"/>
      <c r="AB60" s="91"/>
      <c r="AC60" s="91"/>
      <c r="AD60" s="91"/>
      <c r="AE60" s="91"/>
      <c r="AF60" s="91"/>
      <c r="AG60" s="91"/>
      <c r="AH60" s="91"/>
      <c r="AI60" s="613"/>
      <c r="AJ60" s="613"/>
      <c r="AK60" s="613"/>
      <c r="AL60" s="91"/>
      <c r="AM60" s="91"/>
      <c r="AN60" s="91"/>
      <c r="AO60" s="91"/>
      <c r="AP60" s="91"/>
      <c r="AQ60" s="91"/>
      <c r="AR60" s="91"/>
      <c r="AS60" s="91"/>
    </row>
    <row r="61" spans="1:45" s="18" customFormat="1" ht="9" customHeight="1" x14ac:dyDescent="0.25">
      <c r="A61" s="362"/>
      <c r="B61" s="24"/>
      <c r="C61" s="299"/>
      <c r="D61" s="372"/>
      <c r="E61" s="221"/>
      <c r="F61" s="91"/>
      <c r="G61" s="221"/>
      <c r="H61" s="91"/>
      <c r="I61" s="90"/>
      <c r="J61" s="524" t="s">
        <v>13</v>
      </c>
      <c r="K61" s="89"/>
      <c r="L61" s="525"/>
      <c r="M61" s="89"/>
      <c r="N61" s="526"/>
      <c r="O61" s="89"/>
      <c r="P61" s="525"/>
      <c r="Q61" s="89"/>
      <c r="R61" s="526"/>
      <c r="T61" s="91"/>
      <c r="U61" s="91"/>
      <c r="V61" s="91"/>
      <c r="W61" s="91"/>
      <c r="X61" s="91"/>
      <c r="Y61" s="91"/>
      <c r="Z61" s="91"/>
      <c r="AA61" s="91"/>
      <c r="AB61" s="91"/>
      <c r="AC61" s="91"/>
      <c r="AD61" s="91"/>
      <c r="AE61" s="91"/>
      <c r="AF61" s="91"/>
      <c r="AG61" s="91"/>
      <c r="AH61" s="91"/>
      <c r="AI61" s="613"/>
      <c r="AJ61" s="613"/>
      <c r="AK61" s="613"/>
      <c r="AL61" s="91"/>
      <c r="AM61" s="91"/>
      <c r="AN61" s="91"/>
      <c r="AO61" s="91"/>
      <c r="AP61" s="91"/>
      <c r="AQ61" s="91"/>
      <c r="AR61" s="91"/>
      <c r="AS61" s="91"/>
    </row>
    <row r="62" spans="1:45" s="18" customFormat="1" ht="9" customHeight="1" x14ac:dyDescent="0.25">
      <c r="A62" s="363"/>
      <c r="B62" s="360"/>
      <c r="C62" s="413"/>
      <c r="D62" s="373"/>
      <c r="E62" s="238"/>
      <c r="F62" s="237"/>
      <c r="G62" s="238"/>
      <c r="H62" s="237"/>
      <c r="I62" s="239"/>
      <c r="J62" s="531" t="s">
        <v>14</v>
      </c>
      <c r="K62" s="330"/>
      <c r="L62" s="529"/>
      <c r="M62" s="330"/>
      <c r="N62" s="530"/>
      <c r="O62" s="330" t="str">
        <f>R4</f>
        <v>Kovács Zoltán</v>
      </c>
      <c r="P62" s="529"/>
      <c r="Q62" s="330"/>
      <c r="R62" s="241">
        <f>MIN(4,'1MD ELO (5)'!Q5)</f>
        <v>4</v>
      </c>
      <c r="T62" s="91"/>
      <c r="U62" s="91"/>
      <c r="V62" s="91"/>
      <c r="W62" s="91"/>
      <c r="X62" s="91"/>
      <c r="Y62" s="91"/>
      <c r="Z62" s="91"/>
      <c r="AA62" s="91"/>
      <c r="AB62" s="91"/>
      <c r="AC62" s="91"/>
      <c r="AD62" s="91"/>
      <c r="AE62" s="91"/>
      <c r="AF62" s="91"/>
      <c r="AG62" s="91"/>
      <c r="AH62" s="91"/>
      <c r="AI62" s="613"/>
      <c r="AJ62" s="613"/>
      <c r="AK62" s="613"/>
      <c r="AL62" s="91"/>
      <c r="AM62" s="91"/>
      <c r="AN62" s="91"/>
      <c r="AO62" s="91"/>
      <c r="AP62" s="91"/>
      <c r="AQ62" s="91"/>
      <c r="AR62" s="91"/>
      <c r="AS62" s="91"/>
    </row>
    <row r="63" spans="1:45" x14ac:dyDescent="0.25">
      <c r="T63" s="521"/>
      <c r="U63" s="521"/>
      <c r="V63" s="521"/>
      <c r="W63" s="521"/>
      <c r="X63" s="521"/>
      <c r="Y63" s="521"/>
      <c r="Z63" s="521"/>
      <c r="AA63" s="521"/>
      <c r="AB63" s="521"/>
      <c r="AC63" s="521"/>
      <c r="AD63" s="521"/>
      <c r="AE63" s="521"/>
      <c r="AF63" s="521"/>
      <c r="AG63" s="521"/>
      <c r="AH63" s="521"/>
      <c r="AL63" s="521"/>
      <c r="AM63" s="521"/>
      <c r="AN63" s="521"/>
      <c r="AO63" s="521"/>
      <c r="AP63" s="521"/>
      <c r="AQ63" s="521"/>
      <c r="AR63" s="521"/>
      <c r="AS63" s="521"/>
    </row>
    <row r="64" spans="1:45" x14ac:dyDescent="0.25">
      <c r="T64" s="521"/>
      <c r="U64" s="521"/>
      <c r="V64" s="521"/>
      <c r="W64" s="521"/>
      <c r="X64" s="521"/>
      <c r="Y64" s="521"/>
      <c r="Z64" s="521"/>
      <c r="AA64" s="521"/>
      <c r="AB64" s="521"/>
      <c r="AC64" s="521"/>
      <c r="AD64" s="521"/>
      <c r="AE64" s="521"/>
      <c r="AF64" s="521"/>
      <c r="AG64" s="521"/>
      <c r="AH64" s="521"/>
      <c r="AL64" s="521"/>
      <c r="AM64" s="521"/>
      <c r="AN64" s="521"/>
      <c r="AO64" s="521"/>
      <c r="AP64" s="521"/>
      <c r="AQ64" s="521"/>
      <c r="AR64" s="521"/>
      <c r="AS64" s="521"/>
    </row>
    <row r="65" spans="20:45" x14ac:dyDescent="0.25">
      <c r="T65" s="521"/>
      <c r="U65" s="521"/>
      <c r="V65" s="521"/>
      <c r="W65" s="521"/>
      <c r="X65" s="521"/>
      <c r="Y65" s="521"/>
      <c r="Z65" s="521"/>
      <c r="AA65" s="521"/>
      <c r="AB65" s="521"/>
      <c r="AC65" s="521"/>
      <c r="AD65" s="521"/>
      <c r="AE65" s="521"/>
      <c r="AF65" s="521"/>
      <c r="AG65" s="521"/>
      <c r="AH65" s="521"/>
      <c r="AL65" s="521"/>
      <c r="AM65" s="521"/>
      <c r="AN65" s="521"/>
      <c r="AO65" s="521"/>
      <c r="AP65" s="521"/>
      <c r="AQ65" s="521"/>
      <c r="AR65" s="521"/>
      <c r="AS65" s="521"/>
    </row>
    <row r="66" spans="20:45" x14ac:dyDescent="0.25">
      <c r="T66" s="521"/>
      <c r="U66" s="521"/>
      <c r="V66" s="521"/>
      <c r="W66" s="521"/>
      <c r="X66" s="521"/>
      <c r="Y66" s="521"/>
      <c r="Z66" s="521"/>
      <c r="AA66" s="521"/>
      <c r="AB66" s="521"/>
      <c r="AC66" s="521"/>
      <c r="AD66" s="521"/>
      <c r="AE66" s="521"/>
      <c r="AF66" s="521"/>
      <c r="AG66" s="521"/>
      <c r="AH66" s="521"/>
      <c r="AL66" s="521"/>
      <c r="AM66" s="521"/>
      <c r="AN66" s="521"/>
      <c r="AO66" s="521"/>
      <c r="AP66" s="521"/>
      <c r="AQ66" s="521"/>
      <c r="AR66" s="521"/>
      <c r="AS66" s="521"/>
    </row>
    <row r="67" spans="20:45" x14ac:dyDescent="0.25">
      <c r="T67" s="521"/>
      <c r="U67" s="521"/>
      <c r="V67" s="521"/>
      <c r="W67" s="521"/>
      <c r="X67" s="521"/>
      <c r="Y67" s="521"/>
      <c r="Z67" s="521"/>
      <c r="AA67" s="521"/>
      <c r="AB67" s="521"/>
      <c r="AC67" s="521"/>
      <c r="AD67" s="521"/>
      <c r="AE67" s="521"/>
      <c r="AF67" s="521"/>
      <c r="AG67" s="521"/>
      <c r="AH67" s="521"/>
      <c r="AL67" s="521"/>
      <c r="AM67" s="521"/>
      <c r="AN67" s="521"/>
      <c r="AO67" s="521"/>
      <c r="AP67" s="521"/>
      <c r="AQ67" s="521"/>
      <c r="AR67" s="521"/>
      <c r="AS67" s="521"/>
    </row>
    <row r="68" spans="20:45" x14ac:dyDescent="0.25">
      <c r="T68" s="521"/>
      <c r="U68" s="521"/>
      <c r="V68" s="521"/>
      <c r="W68" s="521"/>
      <c r="X68" s="521"/>
      <c r="Y68" s="521"/>
      <c r="Z68" s="521"/>
      <c r="AA68" s="521"/>
      <c r="AB68" s="521"/>
      <c r="AC68" s="521"/>
      <c r="AD68" s="521"/>
      <c r="AE68" s="521"/>
      <c r="AF68" s="521"/>
      <c r="AG68" s="521"/>
      <c r="AH68" s="521"/>
      <c r="AL68" s="521"/>
      <c r="AM68" s="521"/>
      <c r="AN68" s="521"/>
      <c r="AO68" s="521"/>
      <c r="AP68" s="521"/>
      <c r="AQ68" s="521"/>
      <c r="AR68" s="521"/>
      <c r="AS68" s="521"/>
    </row>
    <row r="69" spans="20:45" x14ac:dyDescent="0.25">
      <c r="T69" s="521"/>
      <c r="U69" s="521"/>
      <c r="V69" s="521"/>
      <c r="W69" s="521"/>
      <c r="X69" s="521"/>
      <c r="Y69" s="521"/>
      <c r="Z69" s="521"/>
      <c r="AA69" s="521"/>
      <c r="AB69" s="521"/>
      <c r="AC69" s="521"/>
      <c r="AD69" s="521"/>
      <c r="AE69" s="521"/>
      <c r="AF69" s="521"/>
      <c r="AG69" s="521"/>
      <c r="AH69" s="521"/>
      <c r="AL69" s="521"/>
      <c r="AM69" s="521"/>
      <c r="AN69" s="521"/>
      <c r="AO69" s="521"/>
      <c r="AP69" s="521"/>
      <c r="AQ69" s="521"/>
      <c r="AR69" s="521"/>
      <c r="AS69" s="521"/>
    </row>
    <row r="70" spans="20:45" x14ac:dyDescent="0.25">
      <c r="T70" s="521"/>
      <c r="U70" s="521"/>
      <c r="V70" s="521"/>
      <c r="W70" s="521"/>
      <c r="X70" s="521"/>
      <c r="Y70" s="521"/>
      <c r="Z70" s="521"/>
      <c r="AA70" s="521"/>
      <c r="AB70" s="521"/>
      <c r="AC70" s="521"/>
      <c r="AD70" s="521"/>
      <c r="AE70" s="521"/>
      <c r="AF70" s="521"/>
      <c r="AG70" s="521"/>
      <c r="AH70" s="521"/>
      <c r="AL70" s="521"/>
      <c r="AM70" s="521"/>
      <c r="AN70" s="521"/>
      <c r="AO70" s="521"/>
      <c r="AP70" s="521"/>
      <c r="AQ70" s="521"/>
      <c r="AR70" s="521"/>
      <c r="AS70" s="521"/>
    </row>
    <row r="71" spans="20:45" x14ac:dyDescent="0.25">
      <c r="T71" s="521"/>
      <c r="U71" s="521"/>
      <c r="V71" s="521"/>
      <c r="W71" s="521"/>
      <c r="X71" s="521"/>
      <c r="Y71" s="521"/>
      <c r="Z71" s="521"/>
      <c r="AA71" s="521"/>
      <c r="AB71" s="521"/>
      <c r="AC71" s="521"/>
      <c r="AD71" s="521"/>
      <c r="AE71" s="521"/>
      <c r="AF71" s="521"/>
      <c r="AG71" s="521"/>
      <c r="AH71" s="521"/>
      <c r="AL71" s="521"/>
      <c r="AM71" s="521"/>
      <c r="AN71" s="521"/>
      <c r="AO71" s="521"/>
      <c r="AP71" s="521"/>
      <c r="AQ71" s="521"/>
      <c r="AR71" s="521"/>
      <c r="AS71" s="521"/>
    </row>
    <row r="72" spans="20:45" x14ac:dyDescent="0.25">
      <c r="T72" s="521"/>
      <c r="U72" s="521"/>
      <c r="V72" s="521"/>
      <c r="W72" s="521"/>
      <c r="X72" s="521"/>
      <c r="Y72" s="521"/>
      <c r="Z72" s="521"/>
      <c r="AA72" s="521"/>
      <c r="AB72" s="521"/>
      <c r="AC72" s="521"/>
      <c r="AD72" s="521"/>
      <c r="AE72" s="521"/>
      <c r="AF72" s="521"/>
      <c r="AG72" s="521"/>
      <c r="AH72" s="521"/>
      <c r="AL72" s="521"/>
      <c r="AM72" s="521"/>
      <c r="AN72" s="521"/>
      <c r="AO72" s="521"/>
      <c r="AP72" s="521"/>
      <c r="AQ72" s="521"/>
      <c r="AR72" s="521"/>
      <c r="AS72" s="521"/>
    </row>
    <row r="73" spans="20:45" x14ac:dyDescent="0.25">
      <c r="T73" s="521"/>
      <c r="U73" s="521"/>
      <c r="V73" s="521"/>
      <c r="W73" s="521"/>
      <c r="X73" s="521"/>
      <c r="Y73" s="521"/>
      <c r="Z73" s="521"/>
      <c r="AA73" s="521"/>
      <c r="AB73" s="521"/>
      <c r="AC73" s="521"/>
      <c r="AD73" s="521"/>
      <c r="AE73" s="521"/>
      <c r="AF73" s="521"/>
      <c r="AG73" s="521"/>
      <c r="AH73" s="521"/>
      <c r="AL73" s="521"/>
      <c r="AM73" s="521"/>
      <c r="AN73" s="521"/>
      <c r="AO73" s="521"/>
      <c r="AP73" s="521"/>
      <c r="AQ73" s="521"/>
      <c r="AR73" s="521"/>
      <c r="AS73" s="521"/>
    </row>
    <row r="74" spans="20:45" x14ac:dyDescent="0.25">
      <c r="T74" s="521"/>
      <c r="U74" s="521"/>
      <c r="V74" s="521"/>
      <c r="W74" s="521"/>
      <c r="X74" s="521"/>
      <c r="Y74" s="521"/>
      <c r="Z74" s="521"/>
      <c r="AA74" s="521"/>
      <c r="AB74" s="521"/>
      <c r="AC74" s="521"/>
      <c r="AD74" s="521"/>
      <c r="AE74" s="521"/>
      <c r="AF74" s="521"/>
      <c r="AG74" s="521"/>
      <c r="AH74" s="521"/>
      <c r="AL74" s="521"/>
      <c r="AM74" s="521"/>
      <c r="AN74" s="521"/>
      <c r="AO74" s="521"/>
      <c r="AP74" s="521"/>
      <c r="AQ74" s="521"/>
      <c r="AR74" s="521"/>
      <c r="AS74" s="521"/>
    </row>
    <row r="75" spans="20:45" x14ac:dyDescent="0.25">
      <c r="T75" s="521"/>
      <c r="U75" s="521"/>
      <c r="V75" s="521"/>
      <c r="W75" s="521"/>
      <c r="X75" s="521"/>
      <c r="Y75" s="521"/>
      <c r="Z75" s="521"/>
      <c r="AA75" s="521"/>
      <c r="AB75" s="521"/>
      <c r="AC75" s="521"/>
      <c r="AD75" s="521"/>
      <c r="AE75" s="521"/>
      <c r="AF75" s="521"/>
      <c r="AG75" s="521"/>
      <c r="AH75" s="521"/>
      <c r="AL75" s="521"/>
      <c r="AM75" s="521"/>
      <c r="AN75" s="521"/>
      <c r="AO75" s="521"/>
      <c r="AP75" s="521"/>
      <c r="AQ75" s="521"/>
      <c r="AR75" s="521"/>
      <c r="AS75" s="521"/>
    </row>
    <row r="76" spans="20:45" x14ac:dyDescent="0.25">
      <c r="T76" s="521"/>
      <c r="U76" s="521"/>
      <c r="V76" s="521"/>
      <c r="W76" s="521"/>
      <c r="X76" s="521"/>
      <c r="Y76" s="521"/>
      <c r="Z76" s="521"/>
      <c r="AA76" s="521"/>
      <c r="AB76" s="521"/>
      <c r="AC76" s="521"/>
      <c r="AD76" s="521"/>
      <c r="AE76" s="521"/>
      <c r="AF76" s="521"/>
      <c r="AG76" s="521"/>
      <c r="AH76" s="521"/>
      <c r="AL76" s="521"/>
      <c r="AM76" s="521"/>
      <c r="AN76" s="521"/>
      <c r="AO76" s="521"/>
      <c r="AP76" s="521"/>
      <c r="AQ76" s="521"/>
      <c r="AR76" s="521"/>
      <c r="AS76" s="521"/>
    </row>
    <row r="77" spans="20:45" x14ac:dyDescent="0.25">
      <c r="T77" s="521"/>
      <c r="U77" s="521"/>
      <c r="V77" s="521"/>
      <c r="W77" s="521"/>
      <c r="X77" s="521"/>
      <c r="Y77" s="521"/>
      <c r="Z77" s="521"/>
      <c r="AA77" s="521"/>
      <c r="AB77" s="521"/>
      <c r="AC77" s="521"/>
      <c r="AD77" s="521"/>
      <c r="AE77" s="521"/>
      <c r="AF77" s="521"/>
      <c r="AG77" s="521"/>
      <c r="AH77" s="521"/>
      <c r="AL77" s="521"/>
      <c r="AM77" s="521"/>
      <c r="AN77" s="521"/>
      <c r="AO77" s="521"/>
      <c r="AP77" s="521"/>
      <c r="AQ77" s="521"/>
      <c r="AR77" s="521"/>
      <c r="AS77" s="521"/>
    </row>
    <row r="78" spans="20:45" x14ac:dyDescent="0.25">
      <c r="T78" s="521"/>
      <c r="U78" s="521"/>
      <c r="V78" s="521"/>
      <c r="W78" s="521"/>
      <c r="X78" s="521"/>
      <c r="Y78" s="521"/>
      <c r="Z78" s="521"/>
      <c r="AA78" s="521"/>
      <c r="AB78" s="521"/>
      <c r="AC78" s="521"/>
      <c r="AD78" s="521"/>
      <c r="AE78" s="521"/>
      <c r="AF78" s="521"/>
      <c r="AG78" s="521"/>
      <c r="AH78" s="521"/>
      <c r="AL78" s="521"/>
      <c r="AM78" s="521"/>
      <c r="AN78" s="521"/>
      <c r="AO78" s="521"/>
      <c r="AP78" s="521"/>
      <c r="AQ78" s="521"/>
      <c r="AR78" s="521"/>
      <c r="AS78" s="521"/>
    </row>
    <row r="79" spans="20:45" x14ac:dyDescent="0.25">
      <c r="T79" s="521"/>
      <c r="U79" s="521"/>
      <c r="V79" s="521"/>
      <c r="W79" s="521"/>
      <c r="X79" s="521"/>
      <c r="Y79" s="521"/>
      <c r="Z79" s="521"/>
      <c r="AA79" s="521"/>
      <c r="AB79" s="521"/>
      <c r="AC79" s="521"/>
      <c r="AD79" s="521"/>
      <c r="AE79" s="521"/>
      <c r="AF79" s="521"/>
      <c r="AG79" s="521"/>
      <c r="AH79" s="521"/>
      <c r="AL79" s="521"/>
      <c r="AM79" s="521"/>
      <c r="AN79" s="521"/>
      <c r="AO79" s="521"/>
      <c r="AP79" s="521"/>
      <c r="AQ79" s="521"/>
      <c r="AR79" s="521"/>
      <c r="AS79" s="521"/>
    </row>
    <row r="80" spans="20:45" x14ac:dyDescent="0.25">
      <c r="T80" s="521"/>
      <c r="U80" s="521"/>
      <c r="V80" s="521"/>
      <c r="W80" s="521"/>
      <c r="X80" s="521"/>
      <c r="Y80" s="521"/>
      <c r="Z80" s="521"/>
      <c r="AA80" s="521"/>
      <c r="AB80" s="521"/>
      <c r="AC80" s="521"/>
      <c r="AD80" s="521"/>
      <c r="AE80" s="521"/>
      <c r="AF80" s="521"/>
      <c r="AG80" s="521"/>
      <c r="AH80" s="521"/>
      <c r="AL80" s="521"/>
      <c r="AM80" s="521"/>
      <c r="AN80" s="521"/>
      <c r="AO80" s="521"/>
      <c r="AP80" s="521"/>
      <c r="AQ80" s="521"/>
      <c r="AR80" s="521"/>
      <c r="AS80" s="521"/>
    </row>
    <row r="81" spans="20:45" x14ac:dyDescent="0.25">
      <c r="T81" s="521"/>
      <c r="U81" s="521"/>
      <c r="V81" s="521"/>
      <c r="W81" s="521"/>
      <c r="X81" s="521"/>
      <c r="Y81" s="521"/>
      <c r="Z81" s="521"/>
      <c r="AA81" s="521"/>
      <c r="AB81" s="521"/>
      <c r="AC81" s="521"/>
      <c r="AD81" s="521"/>
      <c r="AE81" s="521"/>
      <c r="AF81" s="521"/>
      <c r="AG81" s="521"/>
      <c r="AH81" s="521"/>
      <c r="AL81" s="521"/>
      <c r="AM81" s="521"/>
      <c r="AN81" s="521"/>
      <c r="AO81" s="521"/>
      <c r="AP81" s="521"/>
      <c r="AQ81" s="521"/>
      <c r="AR81" s="521"/>
      <c r="AS81" s="521"/>
    </row>
    <row r="82" spans="20:45" x14ac:dyDescent="0.25">
      <c r="T82" s="521"/>
      <c r="U82" s="521"/>
      <c r="V82" s="521"/>
      <c r="W82" s="521"/>
      <c r="X82" s="521"/>
      <c r="Y82" s="521"/>
      <c r="Z82" s="521"/>
      <c r="AA82" s="521"/>
      <c r="AB82" s="521"/>
      <c r="AC82" s="521"/>
      <c r="AD82" s="521"/>
      <c r="AE82" s="521"/>
      <c r="AF82" s="521"/>
      <c r="AG82" s="521"/>
      <c r="AH82" s="521"/>
      <c r="AL82" s="521"/>
      <c r="AM82" s="521"/>
      <c r="AN82" s="521"/>
      <c r="AO82" s="521"/>
      <c r="AP82" s="521"/>
      <c r="AQ82" s="521"/>
      <c r="AR82" s="521"/>
      <c r="AS82" s="521"/>
    </row>
    <row r="83" spans="20:45" x14ac:dyDescent="0.25">
      <c r="T83" s="521"/>
      <c r="U83" s="521"/>
      <c r="V83" s="521"/>
      <c r="W83" s="521"/>
      <c r="X83" s="521"/>
      <c r="Y83" s="521"/>
      <c r="Z83" s="521"/>
      <c r="AA83" s="521"/>
      <c r="AB83" s="521"/>
      <c r="AC83" s="521"/>
      <c r="AD83" s="521"/>
      <c r="AE83" s="521"/>
      <c r="AF83" s="521"/>
      <c r="AG83" s="521"/>
      <c r="AH83" s="521"/>
      <c r="AL83" s="521"/>
      <c r="AM83" s="521"/>
      <c r="AN83" s="521"/>
      <c r="AO83" s="521"/>
      <c r="AP83" s="521"/>
      <c r="AQ83" s="521"/>
      <c r="AR83" s="521"/>
      <c r="AS83" s="521"/>
    </row>
    <row r="84" spans="20:45" x14ac:dyDescent="0.25">
      <c r="T84" s="521"/>
      <c r="U84" s="521"/>
      <c r="V84" s="521"/>
      <c r="W84" s="521"/>
      <c r="X84" s="521"/>
      <c r="Y84" s="521"/>
      <c r="Z84" s="521"/>
      <c r="AA84" s="521"/>
      <c r="AB84" s="521"/>
      <c r="AC84" s="521"/>
      <c r="AD84" s="521"/>
      <c r="AE84" s="521"/>
      <c r="AF84" s="521"/>
      <c r="AG84" s="521"/>
      <c r="AH84" s="521"/>
      <c r="AL84" s="521"/>
      <c r="AM84" s="521"/>
      <c r="AN84" s="521"/>
      <c r="AO84" s="521"/>
      <c r="AP84" s="521"/>
      <c r="AQ84" s="521"/>
      <c r="AR84" s="521"/>
      <c r="AS84" s="521"/>
    </row>
    <row r="85" spans="20:45" x14ac:dyDescent="0.25">
      <c r="T85" s="521"/>
      <c r="U85" s="521"/>
      <c r="V85" s="521"/>
      <c r="W85" s="521"/>
      <c r="X85" s="521"/>
      <c r="Y85" s="521"/>
      <c r="Z85" s="521"/>
      <c r="AA85" s="521"/>
      <c r="AB85" s="521"/>
      <c r="AC85" s="521"/>
      <c r="AD85" s="521"/>
      <c r="AE85" s="521"/>
      <c r="AF85" s="521"/>
      <c r="AG85" s="521"/>
      <c r="AH85" s="521"/>
      <c r="AL85" s="521"/>
      <c r="AM85" s="521"/>
      <c r="AN85" s="521"/>
      <c r="AO85" s="521"/>
      <c r="AP85" s="521"/>
      <c r="AQ85" s="521"/>
      <c r="AR85" s="521"/>
      <c r="AS85" s="521"/>
    </row>
    <row r="86" spans="20:45" x14ac:dyDescent="0.25">
      <c r="T86" s="521"/>
      <c r="U86" s="521"/>
      <c r="V86" s="521"/>
      <c r="W86" s="521"/>
      <c r="X86" s="521"/>
      <c r="Y86" s="521"/>
      <c r="Z86" s="521"/>
      <c r="AA86" s="521"/>
      <c r="AB86" s="521"/>
      <c r="AC86" s="521"/>
      <c r="AD86" s="521"/>
      <c r="AE86" s="521"/>
      <c r="AF86" s="521"/>
      <c r="AG86" s="521"/>
      <c r="AH86" s="521"/>
      <c r="AL86" s="521"/>
      <c r="AM86" s="521"/>
      <c r="AN86" s="521"/>
      <c r="AO86" s="521"/>
      <c r="AP86" s="521"/>
      <c r="AQ86" s="521"/>
      <c r="AR86" s="521"/>
      <c r="AS86" s="521"/>
    </row>
    <row r="87" spans="20:45" x14ac:dyDescent="0.25">
      <c r="T87" s="521"/>
      <c r="U87" s="521"/>
      <c r="V87" s="521"/>
      <c r="W87" s="521"/>
      <c r="X87" s="521"/>
      <c r="Y87" s="521"/>
      <c r="Z87" s="521"/>
      <c r="AA87" s="521"/>
      <c r="AB87" s="521"/>
      <c r="AC87" s="521"/>
      <c r="AD87" s="521"/>
      <c r="AE87" s="521"/>
      <c r="AF87" s="521"/>
      <c r="AG87" s="521"/>
      <c r="AH87" s="521"/>
      <c r="AL87" s="521"/>
      <c r="AM87" s="521"/>
      <c r="AN87" s="521"/>
      <c r="AO87" s="521"/>
      <c r="AP87" s="521"/>
      <c r="AQ87" s="521"/>
      <c r="AR87" s="521"/>
      <c r="AS87" s="521"/>
    </row>
    <row r="88" spans="20:45" x14ac:dyDescent="0.25">
      <c r="T88" s="521"/>
      <c r="U88" s="521"/>
      <c r="V88" s="521"/>
      <c r="W88" s="521"/>
      <c r="X88" s="521"/>
      <c r="Y88" s="521"/>
      <c r="Z88" s="521"/>
      <c r="AA88" s="521"/>
      <c r="AB88" s="521"/>
      <c r="AC88" s="521"/>
      <c r="AD88" s="521"/>
      <c r="AE88" s="521"/>
      <c r="AF88" s="521"/>
      <c r="AG88" s="521"/>
      <c r="AH88" s="521"/>
      <c r="AL88" s="521"/>
      <c r="AM88" s="521"/>
      <c r="AN88" s="521"/>
      <c r="AO88" s="521"/>
      <c r="AP88" s="521"/>
      <c r="AQ88" s="521"/>
      <c r="AR88" s="521"/>
      <c r="AS88" s="521"/>
    </row>
    <row r="89" spans="20:45" x14ac:dyDescent="0.25">
      <c r="T89" s="521"/>
      <c r="U89" s="521"/>
      <c r="V89" s="521"/>
      <c r="W89" s="521"/>
      <c r="X89" s="521"/>
      <c r="Y89" s="521"/>
      <c r="Z89" s="521"/>
      <c r="AA89" s="521"/>
      <c r="AB89" s="521"/>
      <c r="AC89" s="521"/>
      <c r="AD89" s="521"/>
      <c r="AE89" s="521"/>
      <c r="AF89" s="521"/>
      <c r="AG89" s="521"/>
      <c r="AH89" s="521"/>
      <c r="AL89" s="521"/>
      <c r="AM89" s="521"/>
      <c r="AN89" s="521"/>
      <c r="AO89" s="521"/>
      <c r="AP89" s="521"/>
      <c r="AQ89" s="521"/>
      <c r="AR89" s="521"/>
      <c r="AS89" s="521"/>
    </row>
    <row r="90" spans="20:45" x14ac:dyDescent="0.25">
      <c r="T90" s="521"/>
      <c r="U90" s="521"/>
      <c r="V90" s="521"/>
      <c r="W90" s="521"/>
      <c r="X90" s="521"/>
      <c r="Y90" s="521"/>
      <c r="Z90" s="521"/>
      <c r="AA90" s="521"/>
      <c r="AB90" s="521"/>
      <c r="AC90" s="521"/>
      <c r="AD90" s="521"/>
      <c r="AE90" s="521"/>
      <c r="AF90" s="521"/>
      <c r="AG90" s="521"/>
      <c r="AH90" s="521"/>
      <c r="AL90" s="521"/>
      <c r="AM90" s="521"/>
      <c r="AN90" s="521"/>
      <c r="AO90" s="521"/>
      <c r="AP90" s="521"/>
      <c r="AQ90" s="521"/>
      <c r="AR90" s="521"/>
      <c r="AS90" s="521"/>
    </row>
    <row r="91" spans="20:45" x14ac:dyDescent="0.25">
      <c r="T91" s="521"/>
      <c r="U91" s="521"/>
      <c r="V91" s="521"/>
      <c r="W91" s="521"/>
      <c r="X91" s="521"/>
      <c r="Y91" s="521"/>
      <c r="Z91" s="521"/>
      <c r="AA91" s="521"/>
      <c r="AB91" s="521"/>
      <c r="AC91" s="521"/>
      <c r="AD91" s="521"/>
      <c r="AE91" s="521"/>
      <c r="AF91" s="521"/>
      <c r="AG91" s="521"/>
      <c r="AH91" s="521"/>
      <c r="AL91" s="521"/>
      <c r="AM91" s="521"/>
      <c r="AN91" s="521"/>
      <c r="AO91" s="521"/>
      <c r="AP91" s="521"/>
      <c r="AQ91" s="521"/>
      <c r="AR91" s="521"/>
      <c r="AS91" s="521"/>
    </row>
    <row r="92" spans="20:45" x14ac:dyDescent="0.25">
      <c r="T92" s="521"/>
      <c r="U92" s="521"/>
      <c r="V92" s="521"/>
      <c r="W92" s="521"/>
      <c r="X92" s="521"/>
      <c r="Y92" s="521"/>
      <c r="Z92" s="521"/>
      <c r="AA92" s="521"/>
      <c r="AB92" s="521"/>
      <c r="AC92" s="521"/>
      <c r="AD92" s="521"/>
      <c r="AE92" s="521"/>
      <c r="AF92" s="521"/>
      <c r="AG92" s="521"/>
      <c r="AH92" s="521"/>
      <c r="AL92" s="521"/>
      <c r="AM92" s="521"/>
      <c r="AN92" s="521"/>
      <c r="AO92" s="521"/>
      <c r="AP92" s="521"/>
      <c r="AQ92" s="521"/>
      <c r="AR92" s="521"/>
      <c r="AS92" s="521"/>
    </row>
    <row r="93" spans="20:45" x14ac:dyDescent="0.25">
      <c r="T93" s="521"/>
      <c r="U93" s="521"/>
      <c r="V93" s="521"/>
      <c r="W93" s="521"/>
      <c r="X93" s="521"/>
      <c r="Y93" s="521"/>
      <c r="Z93" s="521"/>
      <c r="AA93" s="521"/>
      <c r="AB93" s="521"/>
      <c r="AC93" s="521"/>
      <c r="AD93" s="521"/>
      <c r="AE93" s="521"/>
      <c r="AF93" s="521"/>
      <c r="AG93" s="521"/>
      <c r="AH93" s="521"/>
      <c r="AL93" s="521"/>
      <c r="AM93" s="521"/>
      <c r="AN93" s="521"/>
      <c r="AO93" s="521"/>
      <c r="AP93" s="521"/>
      <c r="AQ93" s="521"/>
      <c r="AR93" s="521"/>
      <c r="AS93" s="521"/>
    </row>
    <row r="94" spans="20:45" x14ac:dyDescent="0.25">
      <c r="T94" s="521"/>
      <c r="U94" s="521"/>
      <c r="V94" s="521"/>
      <c r="W94" s="521"/>
      <c r="X94" s="521"/>
      <c r="Y94" s="521"/>
      <c r="Z94" s="521"/>
      <c r="AA94" s="521"/>
      <c r="AB94" s="521"/>
      <c r="AC94" s="521"/>
      <c r="AD94" s="521"/>
      <c r="AE94" s="521"/>
      <c r="AF94" s="521"/>
      <c r="AG94" s="521"/>
      <c r="AH94" s="521"/>
      <c r="AL94" s="521"/>
      <c r="AM94" s="521"/>
      <c r="AN94" s="521"/>
      <c r="AO94" s="521"/>
      <c r="AP94" s="521"/>
      <c r="AQ94" s="521"/>
      <c r="AR94" s="521"/>
      <c r="AS94" s="521"/>
    </row>
    <row r="95" spans="20:45" x14ac:dyDescent="0.25">
      <c r="T95" s="521"/>
      <c r="U95" s="521"/>
      <c r="V95" s="521"/>
      <c r="W95" s="521"/>
      <c r="X95" s="521"/>
      <c r="Y95" s="521"/>
      <c r="Z95" s="521"/>
      <c r="AA95" s="521"/>
      <c r="AB95" s="521"/>
      <c r="AC95" s="521"/>
      <c r="AD95" s="521"/>
      <c r="AE95" s="521"/>
      <c r="AF95" s="521"/>
      <c r="AG95" s="521"/>
      <c r="AH95" s="521"/>
      <c r="AL95" s="521"/>
      <c r="AM95" s="521"/>
      <c r="AN95" s="521"/>
      <c r="AO95" s="521"/>
      <c r="AP95" s="521"/>
      <c r="AQ95" s="521"/>
      <c r="AR95" s="521"/>
      <c r="AS95" s="521"/>
    </row>
    <row r="96" spans="20:45" x14ac:dyDescent="0.25">
      <c r="T96" s="521"/>
      <c r="U96" s="521"/>
      <c r="V96" s="521"/>
      <c r="W96" s="521"/>
      <c r="X96" s="521"/>
      <c r="Y96" s="521"/>
      <c r="Z96" s="521"/>
      <c r="AA96" s="521"/>
      <c r="AB96" s="521"/>
      <c r="AC96" s="521"/>
      <c r="AD96" s="521"/>
      <c r="AE96" s="521"/>
      <c r="AF96" s="521"/>
      <c r="AG96" s="521"/>
      <c r="AH96" s="521"/>
      <c r="AL96" s="521"/>
      <c r="AM96" s="521"/>
      <c r="AN96" s="521"/>
      <c r="AO96" s="521"/>
      <c r="AP96" s="521"/>
      <c r="AQ96" s="521"/>
      <c r="AR96" s="521"/>
      <c r="AS96" s="521"/>
    </row>
    <row r="97" spans="20:45" x14ac:dyDescent="0.25">
      <c r="T97" s="521"/>
      <c r="U97" s="521"/>
      <c r="V97" s="521"/>
      <c r="W97" s="521"/>
      <c r="X97" s="521"/>
      <c r="Y97" s="521"/>
      <c r="Z97" s="521"/>
      <c r="AA97" s="521"/>
      <c r="AB97" s="521"/>
      <c r="AC97" s="521"/>
      <c r="AD97" s="521"/>
      <c r="AE97" s="521"/>
      <c r="AF97" s="521"/>
      <c r="AG97" s="521"/>
      <c r="AH97" s="521"/>
      <c r="AL97" s="521"/>
      <c r="AM97" s="521"/>
      <c r="AN97" s="521"/>
      <c r="AO97" s="521"/>
      <c r="AP97" s="521"/>
      <c r="AQ97" s="521"/>
      <c r="AR97" s="521"/>
      <c r="AS97" s="521"/>
    </row>
    <row r="98" spans="20:45" x14ac:dyDescent="0.25">
      <c r="T98" s="521"/>
      <c r="U98" s="521"/>
      <c r="V98" s="521"/>
      <c r="W98" s="521"/>
      <c r="X98" s="521"/>
      <c r="Y98" s="521"/>
      <c r="Z98" s="521"/>
      <c r="AA98" s="521"/>
      <c r="AB98" s="521"/>
      <c r="AC98" s="521"/>
      <c r="AD98" s="521"/>
      <c r="AE98" s="521"/>
      <c r="AF98" s="521"/>
      <c r="AG98" s="521"/>
      <c r="AH98" s="521"/>
      <c r="AL98" s="521"/>
      <c r="AM98" s="521"/>
      <c r="AN98" s="521"/>
      <c r="AO98" s="521"/>
      <c r="AP98" s="521"/>
      <c r="AQ98" s="521"/>
      <c r="AR98" s="521"/>
      <c r="AS98" s="521"/>
    </row>
    <row r="99" spans="20:45" x14ac:dyDescent="0.25">
      <c r="T99" s="521"/>
      <c r="U99" s="521"/>
      <c r="V99" s="521"/>
      <c r="W99" s="521"/>
      <c r="X99" s="521"/>
      <c r="Y99" s="521"/>
      <c r="Z99" s="521"/>
      <c r="AA99" s="521"/>
      <c r="AB99" s="521"/>
      <c r="AC99" s="521"/>
      <c r="AD99" s="521"/>
      <c r="AE99" s="521"/>
      <c r="AF99" s="521"/>
      <c r="AG99" s="521"/>
      <c r="AH99" s="521"/>
      <c r="AL99" s="521"/>
      <c r="AM99" s="521"/>
      <c r="AN99" s="521"/>
      <c r="AO99" s="521"/>
      <c r="AP99" s="521"/>
      <c r="AQ99" s="521"/>
      <c r="AR99" s="521"/>
      <c r="AS99" s="521"/>
    </row>
    <row r="100" spans="20:45" x14ac:dyDescent="0.25">
      <c r="T100" s="521"/>
      <c r="U100" s="521"/>
      <c r="V100" s="521"/>
      <c r="W100" s="521"/>
      <c r="X100" s="521"/>
      <c r="Y100" s="521"/>
      <c r="Z100" s="521"/>
      <c r="AA100" s="521"/>
      <c r="AB100" s="521"/>
      <c r="AC100" s="521"/>
      <c r="AD100" s="521"/>
      <c r="AE100" s="521"/>
      <c r="AF100" s="521"/>
      <c r="AG100" s="521"/>
      <c r="AH100" s="521"/>
      <c r="AL100" s="521"/>
      <c r="AM100" s="521"/>
      <c r="AN100" s="521"/>
      <c r="AO100" s="521"/>
      <c r="AP100" s="521"/>
      <c r="AQ100" s="521"/>
      <c r="AR100" s="521"/>
      <c r="AS100" s="521"/>
    </row>
    <row r="101" spans="20:45" x14ac:dyDescent="0.25">
      <c r="T101" s="521"/>
      <c r="U101" s="521"/>
      <c r="V101" s="521"/>
      <c r="W101" s="521"/>
      <c r="X101" s="521"/>
      <c r="Y101" s="521"/>
      <c r="Z101" s="521"/>
      <c r="AA101" s="521"/>
      <c r="AB101" s="521"/>
      <c r="AC101" s="521"/>
      <c r="AD101" s="521"/>
      <c r="AE101" s="521"/>
      <c r="AF101" s="521"/>
      <c r="AG101" s="521"/>
      <c r="AH101" s="521"/>
      <c r="AL101" s="521"/>
      <c r="AM101" s="521"/>
      <c r="AN101" s="521"/>
      <c r="AO101" s="521"/>
      <c r="AP101" s="521"/>
      <c r="AQ101" s="521"/>
      <c r="AR101" s="521"/>
      <c r="AS101" s="521"/>
    </row>
    <row r="102" spans="20:45" x14ac:dyDescent="0.25">
      <c r="T102" s="521"/>
      <c r="U102" s="521"/>
      <c r="V102" s="521"/>
      <c r="W102" s="521"/>
      <c r="X102" s="521"/>
      <c r="Y102" s="521"/>
      <c r="Z102" s="521"/>
      <c r="AA102" s="521"/>
      <c r="AB102" s="521"/>
      <c r="AC102" s="521"/>
      <c r="AD102" s="521"/>
      <c r="AE102" s="521"/>
      <c r="AF102" s="521"/>
      <c r="AG102" s="521"/>
      <c r="AH102" s="521"/>
      <c r="AL102" s="521"/>
      <c r="AM102" s="521"/>
      <c r="AN102" s="521"/>
      <c r="AO102" s="521"/>
      <c r="AP102" s="521"/>
      <c r="AQ102" s="521"/>
      <c r="AR102" s="521"/>
      <c r="AS102" s="521"/>
    </row>
    <row r="103" spans="20:45" x14ac:dyDescent="0.25">
      <c r="T103" s="521"/>
      <c r="U103" s="521"/>
      <c r="V103" s="521"/>
      <c r="W103" s="521"/>
      <c r="X103" s="521"/>
      <c r="Y103" s="521"/>
      <c r="Z103" s="521"/>
      <c r="AA103" s="521"/>
      <c r="AB103" s="521"/>
      <c r="AC103" s="521"/>
      <c r="AD103" s="521"/>
      <c r="AE103" s="521"/>
      <c r="AF103" s="521"/>
      <c r="AG103" s="521"/>
      <c r="AH103" s="521"/>
      <c r="AL103" s="521"/>
      <c r="AM103" s="521"/>
      <c r="AN103" s="521"/>
      <c r="AO103" s="521"/>
      <c r="AP103" s="521"/>
      <c r="AQ103" s="521"/>
      <c r="AR103" s="521"/>
      <c r="AS103" s="521"/>
    </row>
    <row r="104" spans="20:45" x14ac:dyDescent="0.25">
      <c r="T104" s="521"/>
      <c r="U104" s="521"/>
      <c r="V104" s="521"/>
      <c r="W104" s="521"/>
      <c r="X104" s="521"/>
      <c r="Y104" s="521"/>
      <c r="Z104" s="521"/>
      <c r="AA104" s="521"/>
      <c r="AB104" s="521"/>
      <c r="AC104" s="521"/>
      <c r="AD104" s="521"/>
      <c r="AE104" s="521"/>
      <c r="AF104" s="521"/>
      <c r="AG104" s="521"/>
      <c r="AH104" s="521"/>
      <c r="AL104" s="521"/>
      <c r="AM104" s="521"/>
      <c r="AN104" s="521"/>
      <c r="AO104" s="521"/>
      <c r="AP104" s="521"/>
      <c r="AQ104" s="521"/>
      <c r="AR104" s="521"/>
      <c r="AS104" s="521"/>
    </row>
    <row r="105" spans="20:45" x14ac:dyDescent="0.25">
      <c r="T105" s="521"/>
      <c r="U105" s="521"/>
      <c r="V105" s="521"/>
      <c r="W105" s="521"/>
      <c r="X105" s="521"/>
      <c r="Y105" s="521"/>
      <c r="Z105" s="521"/>
      <c r="AA105" s="521"/>
      <c r="AB105" s="521"/>
      <c r="AC105" s="521"/>
      <c r="AD105" s="521"/>
      <c r="AE105" s="521"/>
      <c r="AF105" s="521"/>
      <c r="AG105" s="521"/>
      <c r="AH105" s="521"/>
      <c r="AL105" s="521"/>
      <c r="AM105" s="521"/>
      <c r="AN105" s="521"/>
      <c r="AO105" s="521"/>
      <c r="AP105" s="521"/>
      <c r="AQ105" s="521"/>
      <c r="AR105" s="521"/>
      <c r="AS105" s="521"/>
    </row>
    <row r="106" spans="20:45" x14ac:dyDescent="0.25">
      <c r="T106" s="521"/>
      <c r="U106" s="521"/>
      <c r="V106" s="521"/>
      <c r="W106" s="521"/>
      <c r="X106" s="521"/>
      <c r="Y106" s="521"/>
      <c r="Z106" s="521"/>
      <c r="AA106" s="521"/>
      <c r="AB106" s="521"/>
      <c r="AC106" s="521"/>
      <c r="AD106" s="521"/>
      <c r="AE106" s="521"/>
      <c r="AF106" s="521"/>
      <c r="AG106" s="521"/>
      <c r="AH106" s="521"/>
      <c r="AL106" s="521"/>
      <c r="AM106" s="521"/>
      <c r="AN106" s="521"/>
      <c r="AO106" s="521"/>
      <c r="AP106" s="521"/>
      <c r="AQ106" s="521"/>
      <c r="AR106" s="521"/>
      <c r="AS106" s="521"/>
    </row>
    <row r="107" spans="20:45" x14ac:dyDescent="0.25">
      <c r="T107" s="521"/>
      <c r="U107" s="521"/>
      <c r="V107" s="521"/>
      <c r="W107" s="521"/>
      <c r="X107" s="521"/>
      <c r="Y107" s="521"/>
      <c r="Z107" s="521"/>
      <c r="AA107" s="521"/>
      <c r="AB107" s="521"/>
      <c r="AC107" s="521"/>
      <c r="AD107" s="521"/>
      <c r="AE107" s="521"/>
      <c r="AF107" s="521"/>
      <c r="AG107" s="521"/>
      <c r="AH107" s="521"/>
      <c r="AL107" s="521"/>
      <c r="AM107" s="521"/>
      <c r="AN107" s="521"/>
      <c r="AO107" s="521"/>
      <c r="AP107" s="521"/>
      <c r="AQ107" s="521"/>
      <c r="AR107" s="521"/>
      <c r="AS107" s="521"/>
    </row>
    <row r="108" spans="20:45" x14ac:dyDescent="0.25">
      <c r="T108" s="521"/>
      <c r="U108" s="521"/>
      <c r="V108" s="521"/>
      <c r="W108" s="521"/>
      <c r="X108" s="521"/>
      <c r="Y108" s="521"/>
      <c r="Z108" s="521"/>
      <c r="AA108" s="521"/>
      <c r="AB108" s="521"/>
      <c r="AC108" s="521"/>
      <c r="AD108" s="521"/>
      <c r="AE108" s="521"/>
      <c r="AF108" s="521"/>
      <c r="AG108" s="521"/>
      <c r="AH108" s="521"/>
      <c r="AL108" s="521"/>
      <c r="AM108" s="521"/>
      <c r="AN108" s="521"/>
      <c r="AO108" s="521"/>
      <c r="AP108" s="521"/>
      <c r="AQ108" s="521"/>
      <c r="AR108" s="521"/>
      <c r="AS108" s="521"/>
    </row>
    <row r="109" spans="20:45" x14ac:dyDescent="0.25">
      <c r="T109" s="521"/>
      <c r="U109" s="521"/>
      <c r="V109" s="521"/>
      <c r="W109" s="521"/>
      <c r="X109" s="521"/>
      <c r="Y109" s="521"/>
      <c r="Z109" s="521"/>
      <c r="AA109" s="521"/>
      <c r="AB109" s="521"/>
      <c r="AC109" s="521"/>
      <c r="AD109" s="521"/>
      <c r="AE109" s="521"/>
      <c r="AF109" s="521"/>
      <c r="AG109" s="521"/>
      <c r="AH109" s="521"/>
      <c r="AL109" s="521"/>
      <c r="AM109" s="521"/>
      <c r="AN109" s="521"/>
      <c r="AO109" s="521"/>
      <c r="AP109" s="521"/>
      <c r="AQ109" s="521"/>
      <c r="AR109" s="521"/>
      <c r="AS109" s="521"/>
    </row>
    <row r="110" spans="20:45" x14ac:dyDescent="0.25">
      <c r="T110" s="521"/>
      <c r="U110" s="521"/>
      <c r="V110" s="521"/>
      <c r="W110" s="521"/>
      <c r="X110" s="521"/>
      <c r="Y110" s="521"/>
      <c r="Z110" s="521"/>
      <c r="AA110" s="521"/>
      <c r="AB110" s="521"/>
      <c r="AC110" s="521"/>
      <c r="AD110" s="521"/>
      <c r="AE110" s="521"/>
      <c r="AF110" s="521"/>
      <c r="AG110" s="521"/>
      <c r="AH110" s="521"/>
      <c r="AL110" s="521"/>
      <c r="AM110" s="521"/>
      <c r="AN110" s="521"/>
      <c r="AO110" s="521"/>
      <c r="AP110" s="521"/>
      <c r="AQ110" s="521"/>
      <c r="AR110" s="521"/>
      <c r="AS110" s="521"/>
    </row>
    <row r="111" spans="20:45" x14ac:dyDescent="0.25">
      <c r="T111" s="521"/>
      <c r="U111" s="521"/>
      <c r="V111" s="521"/>
      <c r="W111" s="521"/>
      <c r="X111" s="521"/>
      <c r="Y111" s="521"/>
      <c r="Z111" s="521"/>
      <c r="AA111" s="521"/>
      <c r="AB111" s="521"/>
      <c r="AC111" s="521"/>
      <c r="AD111" s="521"/>
      <c r="AE111" s="521"/>
      <c r="AF111" s="521"/>
      <c r="AG111" s="521"/>
      <c r="AH111" s="521"/>
      <c r="AL111" s="521"/>
      <c r="AM111" s="521"/>
      <c r="AN111" s="521"/>
      <c r="AO111" s="521"/>
      <c r="AP111" s="521"/>
      <c r="AQ111" s="521"/>
      <c r="AR111" s="521"/>
      <c r="AS111" s="521"/>
    </row>
    <row r="112" spans="20:45" x14ac:dyDescent="0.25">
      <c r="T112" s="521"/>
      <c r="U112" s="521"/>
      <c r="V112" s="521"/>
      <c r="W112" s="521"/>
      <c r="X112" s="521"/>
      <c r="Y112" s="521"/>
      <c r="Z112" s="521"/>
      <c r="AA112" s="521"/>
      <c r="AB112" s="521"/>
      <c r="AC112" s="521"/>
      <c r="AD112" s="521"/>
      <c r="AE112" s="521"/>
      <c r="AF112" s="521"/>
      <c r="AG112" s="521"/>
      <c r="AH112" s="521"/>
      <c r="AL112" s="521"/>
      <c r="AM112" s="521"/>
      <c r="AN112" s="521"/>
      <c r="AO112" s="521"/>
      <c r="AP112" s="521"/>
      <c r="AQ112" s="521"/>
      <c r="AR112" s="521"/>
      <c r="AS112" s="521"/>
    </row>
    <row r="113" spans="20:45" x14ac:dyDescent="0.25">
      <c r="T113" s="521"/>
      <c r="U113" s="521"/>
      <c r="V113" s="521"/>
      <c r="W113" s="521"/>
      <c r="X113" s="521"/>
      <c r="Y113" s="521"/>
      <c r="Z113" s="521"/>
      <c r="AA113" s="521"/>
      <c r="AB113" s="521"/>
      <c r="AC113" s="521"/>
      <c r="AD113" s="521"/>
      <c r="AE113" s="521"/>
      <c r="AF113" s="521"/>
      <c r="AG113" s="521"/>
      <c r="AH113" s="521"/>
      <c r="AL113" s="521"/>
      <c r="AM113" s="521"/>
      <c r="AN113" s="521"/>
      <c r="AO113" s="521"/>
      <c r="AP113" s="521"/>
      <c r="AQ113" s="521"/>
      <c r="AR113" s="521"/>
      <c r="AS113" s="521"/>
    </row>
    <row r="114" spans="20:45" x14ac:dyDescent="0.25">
      <c r="T114" s="521"/>
      <c r="U114" s="521"/>
      <c r="V114" s="521"/>
      <c r="W114" s="521"/>
      <c r="X114" s="521"/>
      <c r="Y114" s="521"/>
      <c r="Z114" s="521"/>
      <c r="AA114" s="521"/>
      <c r="AB114" s="521"/>
      <c r="AC114" s="521"/>
      <c r="AD114" s="521"/>
      <c r="AE114" s="521"/>
      <c r="AF114" s="521"/>
      <c r="AG114" s="521"/>
      <c r="AH114" s="521"/>
      <c r="AL114" s="521"/>
      <c r="AM114" s="521"/>
      <c r="AN114" s="521"/>
      <c r="AO114" s="521"/>
      <c r="AP114" s="521"/>
      <c r="AQ114" s="521"/>
      <c r="AR114" s="521"/>
      <c r="AS114" s="521"/>
    </row>
    <row r="115" spans="20:45" x14ac:dyDescent="0.25">
      <c r="T115" s="521"/>
      <c r="U115" s="521"/>
      <c r="V115" s="521"/>
      <c r="W115" s="521"/>
      <c r="X115" s="521"/>
      <c r="Y115" s="521"/>
      <c r="Z115" s="521"/>
      <c r="AA115" s="521"/>
      <c r="AB115" s="521"/>
      <c r="AC115" s="521"/>
      <c r="AD115" s="521"/>
      <c r="AE115" s="521"/>
      <c r="AF115" s="521"/>
      <c r="AG115" s="521"/>
      <c r="AH115" s="521"/>
      <c r="AL115" s="521"/>
      <c r="AM115" s="521"/>
      <c r="AN115" s="521"/>
      <c r="AO115" s="521"/>
      <c r="AP115" s="521"/>
      <c r="AQ115" s="521"/>
      <c r="AR115" s="521"/>
      <c r="AS115" s="521"/>
    </row>
    <row r="116" spans="20:45" x14ac:dyDescent="0.25">
      <c r="T116" s="521"/>
      <c r="U116" s="521"/>
      <c r="V116" s="521"/>
      <c r="W116" s="521"/>
      <c r="X116" s="521"/>
      <c r="Y116" s="521"/>
      <c r="Z116" s="521"/>
      <c r="AA116" s="521"/>
      <c r="AB116" s="521"/>
      <c r="AC116" s="521"/>
      <c r="AD116" s="521"/>
      <c r="AE116" s="521"/>
      <c r="AF116" s="521"/>
      <c r="AG116" s="521"/>
      <c r="AH116" s="521"/>
      <c r="AL116" s="521"/>
      <c r="AM116" s="521"/>
      <c r="AN116" s="521"/>
      <c r="AO116" s="521"/>
      <c r="AP116" s="521"/>
      <c r="AQ116" s="521"/>
      <c r="AR116" s="521"/>
      <c r="AS116" s="521"/>
    </row>
    <row r="117" spans="20:45" x14ac:dyDescent="0.25">
      <c r="T117" s="521"/>
      <c r="U117" s="521"/>
      <c r="V117" s="521"/>
      <c r="W117" s="521"/>
      <c r="X117" s="521"/>
      <c r="Y117" s="521"/>
      <c r="Z117" s="521"/>
      <c r="AA117" s="521"/>
      <c r="AB117" s="521"/>
      <c r="AC117" s="521"/>
      <c r="AD117" s="521"/>
      <c r="AE117" s="521"/>
      <c r="AF117" s="521"/>
      <c r="AG117" s="521"/>
      <c r="AH117" s="521"/>
      <c r="AL117" s="521"/>
      <c r="AM117" s="521"/>
      <c r="AN117" s="521"/>
      <c r="AO117" s="521"/>
      <c r="AP117" s="521"/>
      <c r="AQ117" s="521"/>
      <c r="AR117" s="521"/>
      <c r="AS117" s="521"/>
    </row>
    <row r="118" spans="20:45" x14ac:dyDescent="0.25">
      <c r="T118" s="521"/>
      <c r="U118" s="521"/>
      <c r="V118" s="521"/>
      <c r="W118" s="521"/>
      <c r="X118" s="521"/>
      <c r="Y118" s="521"/>
      <c r="Z118" s="521"/>
      <c r="AA118" s="521"/>
      <c r="AB118" s="521"/>
      <c r="AC118" s="521"/>
      <c r="AD118" s="521"/>
      <c r="AE118" s="521"/>
      <c r="AF118" s="521"/>
      <c r="AG118" s="521"/>
      <c r="AH118" s="521"/>
      <c r="AL118" s="521"/>
      <c r="AM118" s="521"/>
      <c r="AN118" s="521"/>
      <c r="AO118" s="521"/>
      <c r="AP118" s="521"/>
      <c r="AQ118" s="521"/>
      <c r="AR118" s="521"/>
      <c r="AS118" s="521"/>
    </row>
    <row r="119" spans="20:45" x14ac:dyDescent="0.25">
      <c r="T119" s="521"/>
      <c r="U119" s="521"/>
      <c r="V119" s="521"/>
      <c r="W119" s="521"/>
      <c r="X119" s="521"/>
      <c r="Y119" s="521"/>
      <c r="Z119" s="521"/>
      <c r="AA119" s="521"/>
      <c r="AB119" s="521"/>
      <c r="AC119" s="521"/>
      <c r="AD119" s="521"/>
      <c r="AE119" s="521"/>
      <c r="AF119" s="521"/>
      <c r="AG119" s="521"/>
      <c r="AH119" s="521"/>
      <c r="AL119" s="521"/>
      <c r="AM119" s="521"/>
      <c r="AN119" s="521"/>
      <c r="AO119" s="521"/>
      <c r="AP119" s="521"/>
      <c r="AQ119" s="521"/>
      <c r="AR119" s="521"/>
      <c r="AS119" s="521"/>
    </row>
    <row r="120" spans="20:45" x14ac:dyDescent="0.25">
      <c r="T120" s="521"/>
      <c r="U120" s="521"/>
      <c r="V120" s="521"/>
      <c r="W120" s="521"/>
      <c r="X120" s="521"/>
      <c r="Y120" s="521"/>
      <c r="Z120" s="521"/>
      <c r="AA120" s="521"/>
      <c r="AB120" s="521"/>
      <c r="AC120" s="521"/>
      <c r="AD120" s="521"/>
      <c r="AE120" s="521"/>
      <c r="AF120" s="521"/>
      <c r="AG120" s="521"/>
      <c r="AH120" s="521"/>
      <c r="AL120" s="521"/>
      <c r="AM120" s="521"/>
      <c r="AN120" s="521"/>
      <c r="AO120" s="521"/>
      <c r="AP120" s="521"/>
      <c r="AQ120" s="521"/>
      <c r="AR120" s="521"/>
      <c r="AS120" s="521"/>
    </row>
    <row r="121" spans="20:45" x14ac:dyDescent="0.25">
      <c r="T121" s="521"/>
      <c r="U121" s="521"/>
      <c r="V121" s="521"/>
      <c r="W121" s="521"/>
      <c r="X121" s="521"/>
      <c r="Y121" s="521"/>
      <c r="Z121" s="521"/>
      <c r="AA121" s="521"/>
      <c r="AB121" s="521"/>
      <c r="AC121" s="521"/>
      <c r="AD121" s="521"/>
      <c r="AE121" s="521"/>
      <c r="AF121" s="521"/>
      <c r="AG121" s="521"/>
      <c r="AH121" s="521"/>
      <c r="AL121" s="521"/>
      <c r="AM121" s="521"/>
      <c r="AN121" s="521"/>
      <c r="AO121" s="521"/>
      <c r="AP121" s="521"/>
      <c r="AQ121" s="521"/>
      <c r="AR121" s="521"/>
      <c r="AS121" s="521"/>
    </row>
    <row r="122" spans="20:45" x14ac:dyDescent="0.25">
      <c r="T122" s="521"/>
      <c r="U122" s="521"/>
      <c r="V122" s="521"/>
      <c r="W122" s="521"/>
      <c r="X122" s="521"/>
      <c r="Y122" s="521"/>
      <c r="Z122" s="521"/>
      <c r="AA122" s="521"/>
      <c r="AB122" s="521"/>
      <c r="AC122" s="521"/>
      <c r="AD122" s="521"/>
      <c r="AE122" s="521"/>
      <c r="AF122" s="521"/>
      <c r="AG122" s="521"/>
      <c r="AH122" s="521"/>
      <c r="AL122" s="521"/>
      <c r="AM122" s="521"/>
      <c r="AN122" s="521"/>
      <c r="AO122" s="521"/>
      <c r="AP122" s="521"/>
      <c r="AQ122" s="521"/>
      <c r="AR122" s="521"/>
      <c r="AS122" s="521"/>
    </row>
    <row r="123" spans="20:45" x14ac:dyDescent="0.25">
      <c r="T123" s="521"/>
      <c r="U123" s="521"/>
      <c r="V123" s="521"/>
      <c r="W123" s="521"/>
      <c r="X123" s="521"/>
      <c r="Y123" s="521"/>
      <c r="Z123" s="521"/>
      <c r="AA123" s="521"/>
      <c r="AB123" s="521"/>
      <c r="AC123" s="521"/>
      <c r="AD123" s="521"/>
      <c r="AE123" s="521"/>
      <c r="AF123" s="521"/>
      <c r="AG123" s="521"/>
      <c r="AH123" s="521"/>
      <c r="AL123" s="521"/>
      <c r="AM123" s="521"/>
      <c r="AN123" s="521"/>
      <c r="AO123" s="521"/>
      <c r="AP123" s="521"/>
      <c r="AQ123" s="521"/>
      <c r="AR123" s="521"/>
      <c r="AS123" s="521"/>
    </row>
    <row r="124" spans="20:45" x14ac:dyDescent="0.25">
      <c r="T124" s="521"/>
      <c r="U124" s="521"/>
      <c r="V124" s="521"/>
      <c r="W124" s="521"/>
      <c r="X124" s="521"/>
      <c r="Y124" s="521"/>
      <c r="Z124" s="521"/>
      <c r="AA124" s="521"/>
      <c r="AB124" s="521"/>
      <c r="AC124" s="521"/>
      <c r="AD124" s="521"/>
      <c r="AE124" s="521"/>
      <c r="AF124" s="521"/>
      <c r="AG124" s="521"/>
      <c r="AH124" s="521"/>
      <c r="AL124" s="521"/>
      <c r="AM124" s="521"/>
      <c r="AN124" s="521"/>
      <c r="AO124" s="521"/>
      <c r="AP124" s="521"/>
      <c r="AQ124" s="521"/>
      <c r="AR124" s="521"/>
      <c r="AS124" s="521"/>
    </row>
    <row r="125" spans="20:45" x14ac:dyDescent="0.25">
      <c r="T125" s="521"/>
      <c r="U125" s="521"/>
      <c r="V125" s="521"/>
      <c r="W125" s="521"/>
      <c r="X125" s="521"/>
      <c r="Y125" s="521"/>
      <c r="Z125" s="521"/>
      <c r="AA125" s="521"/>
      <c r="AB125" s="521"/>
      <c r="AC125" s="521"/>
      <c r="AD125" s="521"/>
      <c r="AE125" s="521"/>
      <c r="AF125" s="521"/>
      <c r="AG125" s="521"/>
      <c r="AH125" s="521"/>
      <c r="AL125" s="521"/>
      <c r="AM125" s="521"/>
      <c r="AN125" s="521"/>
      <c r="AO125" s="521"/>
      <c r="AP125" s="521"/>
      <c r="AQ125" s="521"/>
      <c r="AR125" s="521"/>
      <c r="AS125" s="521"/>
    </row>
    <row r="126" spans="20:45" x14ac:dyDescent="0.25">
      <c r="T126" s="521"/>
      <c r="U126" s="521"/>
      <c r="V126" s="521"/>
      <c r="W126" s="521"/>
      <c r="X126" s="521"/>
      <c r="Y126" s="521"/>
      <c r="Z126" s="521"/>
      <c r="AA126" s="521"/>
      <c r="AB126" s="521"/>
      <c r="AC126" s="521"/>
      <c r="AD126" s="521"/>
      <c r="AE126" s="521"/>
      <c r="AF126" s="521"/>
      <c r="AG126" s="521"/>
      <c r="AH126" s="521"/>
      <c r="AL126" s="521"/>
      <c r="AM126" s="521"/>
      <c r="AN126" s="521"/>
      <c r="AO126" s="521"/>
      <c r="AP126" s="521"/>
      <c r="AQ126" s="521"/>
      <c r="AR126" s="521"/>
      <c r="AS126" s="521"/>
    </row>
    <row r="127" spans="20:45" x14ac:dyDescent="0.25">
      <c r="T127" s="521"/>
      <c r="U127" s="521"/>
      <c r="V127" s="521"/>
      <c r="W127" s="521"/>
      <c r="X127" s="521"/>
      <c r="Y127" s="521"/>
      <c r="Z127" s="521"/>
      <c r="AA127" s="521"/>
      <c r="AB127" s="521"/>
      <c r="AC127" s="521"/>
      <c r="AD127" s="521"/>
      <c r="AE127" s="521"/>
      <c r="AF127" s="521"/>
      <c r="AG127" s="521"/>
      <c r="AH127" s="521"/>
      <c r="AL127" s="521"/>
      <c r="AM127" s="521"/>
      <c r="AN127" s="521"/>
      <c r="AO127" s="521"/>
      <c r="AP127" s="521"/>
      <c r="AQ127" s="521"/>
      <c r="AR127" s="521"/>
      <c r="AS127" s="521"/>
    </row>
    <row r="128" spans="20:45" x14ac:dyDescent="0.25">
      <c r="T128" s="521"/>
      <c r="U128" s="521"/>
      <c r="V128" s="521"/>
      <c r="W128" s="521"/>
      <c r="X128" s="521"/>
      <c r="Y128" s="521"/>
      <c r="Z128" s="521"/>
      <c r="AA128" s="521"/>
      <c r="AB128" s="521"/>
      <c r="AC128" s="521"/>
      <c r="AD128" s="521"/>
      <c r="AE128" s="521"/>
      <c r="AF128" s="521"/>
      <c r="AG128" s="521"/>
      <c r="AH128" s="521"/>
      <c r="AL128" s="521"/>
      <c r="AM128" s="521"/>
      <c r="AN128" s="521"/>
      <c r="AO128" s="521"/>
      <c r="AP128" s="521"/>
      <c r="AQ128" s="521"/>
      <c r="AR128" s="521"/>
      <c r="AS128" s="521"/>
    </row>
    <row r="129" spans="20:45" x14ac:dyDescent="0.25">
      <c r="T129" s="521"/>
      <c r="U129" s="521"/>
      <c r="V129" s="521"/>
      <c r="W129" s="521"/>
      <c r="X129" s="521"/>
      <c r="Y129" s="521"/>
      <c r="Z129" s="521"/>
      <c r="AA129" s="521"/>
      <c r="AB129" s="521"/>
      <c r="AC129" s="521"/>
      <c r="AD129" s="521"/>
      <c r="AE129" s="521"/>
      <c r="AF129" s="521"/>
      <c r="AG129" s="521"/>
      <c r="AH129" s="521"/>
      <c r="AL129" s="521"/>
      <c r="AM129" s="521"/>
      <c r="AN129" s="521"/>
      <c r="AO129" s="521"/>
      <c r="AP129" s="521"/>
      <c r="AQ129" s="521"/>
      <c r="AR129" s="521"/>
      <c r="AS129" s="521"/>
    </row>
    <row r="130" spans="20:45" x14ac:dyDescent="0.25">
      <c r="T130" s="521"/>
      <c r="U130" s="521"/>
      <c r="V130" s="521"/>
      <c r="W130" s="521"/>
      <c r="X130" s="521"/>
      <c r="Y130" s="521"/>
      <c r="Z130" s="521"/>
      <c r="AA130" s="521"/>
      <c r="AB130" s="521"/>
      <c r="AC130" s="521"/>
      <c r="AD130" s="521"/>
      <c r="AE130" s="521"/>
      <c r="AF130" s="521"/>
      <c r="AG130" s="521"/>
      <c r="AH130" s="521"/>
      <c r="AL130" s="521"/>
      <c r="AM130" s="521"/>
      <c r="AN130" s="521"/>
      <c r="AO130" s="521"/>
      <c r="AP130" s="521"/>
      <c r="AQ130" s="521"/>
      <c r="AR130" s="521"/>
      <c r="AS130" s="521"/>
    </row>
    <row r="131" spans="20:45" x14ac:dyDescent="0.25">
      <c r="T131" s="521"/>
      <c r="U131" s="521"/>
      <c r="V131" s="521"/>
      <c r="W131" s="521"/>
      <c r="X131" s="521"/>
      <c r="Y131" s="521"/>
      <c r="Z131" s="521"/>
      <c r="AA131" s="521"/>
      <c r="AB131" s="521"/>
      <c r="AC131" s="521"/>
      <c r="AD131" s="521"/>
      <c r="AE131" s="521"/>
      <c r="AF131" s="521"/>
      <c r="AG131" s="521"/>
      <c r="AH131" s="521"/>
      <c r="AL131" s="521"/>
      <c r="AM131" s="521"/>
      <c r="AN131" s="521"/>
      <c r="AO131" s="521"/>
      <c r="AP131" s="521"/>
      <c r="AQ131" s="521"/>
      <c r="AR131" s="521"/>
      <c r="AS131" s="521"/>
    </row>
    <row r="132" spans="20:45" x14ac:dyDescent="0.25">
      <c r="T132" s="521"/>
      <c r="U132" s="521"/>
      <c r="V132" s="521"/>
      <c r="W132" s="521"/>
      <c r="X132" s="521"/>
      <c r="Y132" s="521"/>
      <c r="Z132" s="521"/>
      <c r="AA132" s="521"/>
      <c r="AB132" s="521"/>
      <c r="AC132" s="521"/>
      <c r="AD132" s="521"/>
      <c r="AE132" s="521"/>
      <c r="AF132" s="521"/>
      <c r="AG132" s="521"/>
      <c r="AH132" s="521"/>
      <c r="AL132" s="521"/>
      <c r="AM132" s="521"/>
      <c r="AN132" s="521"/>
      <c r="AO132" s="521"/>
      <c r="AP132" s="521"/>
      <c r="AQ132" s="521"/>
      <c r="AR132" s="521"/>
      <c r="AS132" s="521"/>
    </row>
    <row r="133" spans="20:45" x14ac:dyDescent="0.25">
      <c r="T133" s="521"/>
      <c r="U133" s="521"/>
      <c r="V133" s="521"/>
      <c r="W133" s="521"/>
      <c r="X133" s="521"/>
      <c r="Y133" s="521"/>
      <c r="Z133" s="521"/>
      <c r="AA133" s="521"/>
      <c r="AB133" s="521"/>
      <c r="AC133" s="521"/>
      <c r="AD133" s="521"/>
      <c r="AE133" s="521"/>
      <c r="AF133" s="521"/>
      <c r="AG133" s="521"/>
      <c r="AH133" s="521"/>
      <c r="AL133" s="521"/>
      <c r="AM133" s="521"/>
      <c r="AN133" s="521"/>
      <c r="AO133" s="521"/>
      <c r="AP133" s="521"/>
      <c r="AQ133" s="521"/>
      <c r="AR133" s="521"/>
      <c r="AS133" s="521"/>
    </row>
    <row r="134" spans="20:45" x14ac:dyDescent="0.25">
      <c r="T134" s="521"/>
      <c r="U134" s="521"/>
      <c r="V134" s="521"/>
      <c r="W134" s="521"/>
      <c r="X134" s="521"/>
      <c r="Y134" s="521"/>
      <c r="Z134" s="521"/>
      <c r="AA134" s="521"/>
      <c r="AB134" s="521"/>
      <c r="AC134" s="521"/>
      <c r="AD134" s="521"/>
      <c r="AE134" s="521"/>
      <c r="AF134" s="521"/>
      <c r="AG134" s="521"/>
      <c r="AH134" s="521"/>
      <c r="AL134" s="521"/>
      <c r="AM134" s="521"/>
      <c r="AN134" s="521"/>
      <c r="AO134" s="521"/>
      <c r="AP134" s="521"/>
      <c r="AQ134" s="521"/>
      <c r="AR134" s="521"/>
      <c r="AS134" s="521"/>
    </row>
    <row r="135" spans="20:45" x14ac:dyDescent="0.25">
      <c r="T135" s="521"/>
      <c r="U135" s="521"/>
      <c r="V135" s="521"/>
      <c r="W135" s="521"/>
      <c r="X135" s="521"/>
      <c r="Y135" s="521"/>
      <c r="Z135" s="521"/>
      <c r="AA135" s="521"/>
      <c r="AB135" s="521"/>
      <c r="AC135" s="521"/>
      <c r="AD135" s="521"/>
      <c r="AE135" s="521"/>
      <c r="AF135" s="521"/>
      <c r="AG135" s="521"/>
      <c r="AH135" s="521"/>
      <c r="AL135" s="521"/>
      <c r="AM135" s="521"/>
      <c r="AN135" s="521"/>
      <c r="AO135" s="521"/>
      <c r="AP135" s="521"/>
      <c r="AQ135" s="521"/>
      <c r="AR135" s="521"/>
      <c r="AS135" s="521"/>
    </row>
    <row r="136" spans="20:45" x14ac:dyDescent="0.25">
      <c r="T136" s="521"/>
      <c r="U136" s="521"/>
      <c r="V136" s="521"/>
      <c r="W136" s="521"/>
      <c r="X136" s="521"/>
      <c r="Y136" s="521"/>
      <c r="Z136" s="521"/>
      <c r="AA136" s="521"/>
      <c r="AB136" s="521"/>
      <c r="AC136" s="521"/>
      <c r="AD136" s="521"/>
      <c r="AE136" s="521"/>
      <c r="AF136" s="521"/>
      <c r="AG136" s="521"/>
      <c r="AH136" s="521"/>
      <c r="AL136" s="521"/>
      <c r="AM136" s="521"/>
      <c r="AN136" s="521"/>
      <c r="AO136" s="521"/>
      <c r="AP136" s="521"/>
      <c r="AQ136" s="521"/>
      <c r="AR136" s="521"/>
      <c r="AS136" s="521"/>
    </row>
    <row r="137" spans="20:45" x14ac:dyDescent="0.25">
      <c r="T137" s="521"/>
      <c r="U137" s="521"/>
      <c r="V137" s="521"/>
      <c r="W137" s="521"/>
      <c r="X137" s="521"/>
      <c r="Y137" s="521"/>
      <c r="Z137" s="521"/>
      <c r="AA137" s="521"/>
      <c r="AB137" s="521"/>
      <c r="AC137" s="521"/>
      <c r="AD137" s="521"/>
      <c r="AE137" s="521"/>
      <c r="AF137" s="521"/>
      <c r="AG137" s="521"/>
      <c r="AH137" s="521"/>
      <c r="AL137" s="521"/>
      <c r="AM137" s="521"/>
      <c r="AN137" s="521"/>
      <c r="AO137" s="521"/>
      <c r="AP137" s="521"/>
      <c r="AQ137" s="521"/>
      <c r="AR137" s="521"/>
      <c r="AS137" s="521"/>
    </row>
    <row r="138" spans="20:45" x14ac:dyDescent="0.25">
      <c r="T138" s="521"/>
      <c r="U138" s="521"/>
      <c r="V138" s="521"/>
      <c r="W138" s="521"/>
      <c r="X138" s="521"/>
      <c r="Y138" s="521"/>
      <c r="Z138" s="521"/>
      <c r="AA138" s="521"/>
      <c r="AB138" s="521"/>
      <c r="AC138" s="521"/>
      <c r="AD138" s="521"/>
      <c r="AE138" s="521"/>
      <c r="AF138" s="521"/>
      <c r="AG138" s="521"/>
      <c r="AH138" s="521"/>
      <c r="AL138" s="521"/>
      <c r="AM138" s="521"/>
      <c r="AN138" s="521"/>
      <c r="AO138" s="521"/>
      <c r="AP138" s="521"/>
      <c r="AQ138" s="521"/>
      <c r="AR138" s="521"/>
      <c r="AS138" s="521"/>
    </row>
    <row r="139" spans="20:45" x14ac:dyDescent="0.25">
      <c r="T139" s="521"/>
      <c r="U139" s="521"/>
      <c r="V139" s="521"/>
      <c r="W139" s="521"/>
      <c r="X139" s="521"/>
      <c r="Y139" s="521"/>
      <c r="Z139" s="521"/>
      <c r="AA139" s="521"/>
      <c r="AB139" s="521"/>
      <c r="AC139" s="521"/>
      <c r="AD139" s="521"/>
      <c r="AE139" s="521"/>
      <c r="AF139" s="521"/>
      <c r="AG139" s="521"/>
      <c r="AH139" s="521"/>
      <c r="AL139" s="521"/>
      <c r="AM139" s="521"/>
      <c r="AN139" s="521"/>
      <c r="AO139" s="521"/>
      <c r="AP139" s="521"/>
      <c r="AQ139" s="521"/>
      <c r="AR139" s="521"/>
      <c r="AS139" s="521"/>
    </row>
    <row r="140" spans="20:45" x14ac:dyDescent="0.25">
      <c r="T140" s="521"/>
      <c r="U140" s="521"/>
      <c r="V140" s="521"/>
      <c r="W140" s="521"/>
      <c r="X140" s="521"/>
      <c r="Y140" s="521"/>
      <c r="Z140" s="521"/>
      <c r="AA140" s="521"/>
      <c r="AB140" s="521"/>
      <c r="AC140" s="521"/>
      <c r="AD140" s="521"/>
      <c r="AE140" s="521"/>
      <c r="AF140" s="521"/>
      <c r="AG140" s="521"/>
      <c r="AH140" s="521"/>
      <c r="AL140" s="521"/>
      <c r="AM140" s="521"/>
      <c r="AN140" s="521"/>
      <c r="AO140" s="521"/>
      <c r="AP140" s="521"/>
      <c r="AQ140" s="521"/>
      <c r="AR140" s="521"/>
      <c r="AS140" s="521"/>
    </row>
  </sheetData>
  <mergeCells count="1">
    <mergeCell ref="A4:C4"/>
  </mergeCells>
  <conditionalFormatting sqref="B22 B24 B26 B28 B30 B32 B34 B36 B38 B40 B42 B44 B46 B48 B50 B52">
    <cfRule type="cellIs" dxfId="106" priority="7" stopIfTrue="1" operator="equal">
      <formula>"QA"</formula>
    </cfRule>
    <cfRule type="cellIs" dxfId="105" priority="8" stopIfTrue="1" operator="equal">
      <formula>"DA"</formula>
    </cfRule>
  </conditionalFormatting>
  <conditionalFormatting sqref="E7 E21">
    <cfRule type="expression" dxfId="104" priority="5" stopIfTrue="1">
      <formula>$E7&lt;5</formula>
    </cfRule>
  </conditionalFormatting>
  <conditionalFormatting sqref="E22 E24 E26 E28 E30 E32 E34 E36 E38 E40 E42 E44 E46 E48 E50 E52">
    <cfRule type="expression" dxfId="103" priority="13" stopIfTrue="1">
      <formula>AND($E22&lt;9,$C22&gt;0)</formula>
    </cfRule>
  </conditionalFormatting>
  <conditionalFormatting sqref="F7 F9 F11 F13 F15 F17 F19 F21:F22">
    <cfRule type="cellIs" dxfId="102" priority="4" stopIfTrue="1" operator="equal">
      <formula>"Bye"</formula>
    </cfRule>
  </conditionalFormatting>
  <conditionalFormatting sqref="F24 F26 F28 F30 F32 F34 F36 F38 F40 F42 F44 F46 F48 F50">
    <cfRule type="cellIs" dxfId="101" priority="11" stopIfTrue="1" operator="equal">
      <formula>"Bye"</formula>
    </cfRule>
  </conditionalFormatting>
  <conditionalFormatting sqref="F24:I24 F26:I26 F28:I28 F30:I30 F32:I32 F34:I34 F36:I36 F38:I38 F40:I40 F42:I42 F44:I44 F46:I46 F48:I48 F50:I50 F22:I22">
    <cfRule type="expression" dxfId="100" priority="12" stopIfTrue="1">
      <formula>AND($E22&lt;9,$C22&gt;0)</formula>
    </cfRule>
  </conditionalFormatting>
  <conditionalFormatting sqref="H7 H9 H11 H13 H15 H17 H19 H21">
    <cfRule type="expression" dxfId="99" priority="17" stopIfTrue="1">
      <formula>AND($E7&lt;9,$C7&gt;0)</formula>
    </cfRule>
  </conditionalFormatting>
  <conditionalFormatting sqref="I8 K10 I12 M14 I16 K18 I20 I23 K25 I27 M29 I31 K33 I35 I39 K41 I43 M45 I47 K49 I51">
    <cfRule type="expression" dxfId="98" priority="14" stopIfTrue="1">
      <formula>AND($O$1="CU",I8="Umpire")</formula>
    </cfRule>
    <cfRule type="expression" dxfId="97" priority="15" stopIfTrue="1">
      <formula>AND($O$1="CU",I8&lt;&gt;"Umpire",J8&lt;&gt;"")</formula>
    </cfRule>
    <cfRule type="expression" dxfId="96" priority="16" stopIfTrue="1">
      <formula>AND($O$1="CU",I8&lt;&gt;"Umpire")</formula>
    </cfRule>
  </conditionalFormatting>
  <conditionalFormatting sqref="J8 L10 J12 N14 J16 L18 J20 R62">
    <cfRule type="expression" dxfId="95" priority="6" stopIfTrue="1">
      <formula>$O$1="CU"</formula>
    </cfRule>
  </conditionalFormatting>
  <conditionalFormatting sqref="K8 M10 K12 O14 K16 M18 K20 K23 M25 K27 O29 K31 M33 K35 K39 M41 K43 O45 K47 M49 K51">
    <cfRule type="expression" dxfId="94" priority="9" stopIfTrue="1">
      <formula>J8="as"</formula>
    </cfRule>
    <cfRule type="expression" dxfId="93" priority="10" stopIfTrue="1">
      <formula>J8="bs"</formula>
    </cfRule>
  </conditionalFormatting>
  <conditionalFormatting sqref="O16">
    <cfRule type="expression" dxfId="92" priority="1" stopIfTrue="1">
      <formula>AND($O$1="CU",O16="Umpire")</formula>
    </cfRule>
    <cfRule type="expression" dxfId="91" priority="2" stopIfTrue="1">
      <formula>AND($O$1="CU",O16&lt;&gt;"Umpire",P16&lt;&gt;"")</formula>
    </cfRule>
    <cfRule type="expression" dxfId="90" priority="3" stopIfTrue="1">
      <formula>AND($O$1="CU",O16&lt;&gt;"Umpire")</formula>
    </cfRule>
  </conditionalFormatting>
  <dataValidations count="1">
    <dataValidation type="list" allowBlank="1" showInputMessage="1" sqref="I23 I39 I27 I35 I43 I31 I51 I47 K49 K41 M45 K33 K25 M29 I16 K18 K10 I20 I12 I8 M14 O16" xr:uid="{E3D49666-E8E8-4E82-B681-7534F6A2FE79}">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5777"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5778"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34B25-59C9-4A29-9C3A-62E0D5EF97C6}">
  <sheetPr codeName="Sheet154">
    <tabColor indexed="11"/>
    <pageSetUpPr fitToPage="1"/>
  </sheetPr>
  <dimension ref="A1:AK57"/>
  <sheetViews>
    <sheetView showGridLines="0" showZeros="0" workbookViewId="0">
      <selection activeCell="A6" sqref="A6:IV6"/>
    </sheetView>
  </sheetViews>
  <sheetFormatPr defaultRowHeight="13.2" x14ac:dyDescent="0.25"/>
  <cols>
    <col min="1" max="2" width="3.33203125" customWidth="1"/>
    <col min="3" max="3" width="4.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32" customFormat="1" ht="21.75" customHeight="1" x14ac:dyDescent="0.25">
      <c r="A1" s="92" t="str">
        <f>Altalanos!$A$6</f>
        <v>Diákolimpiai Döntő</v>
      </c>
      <c r="B1" s="92"/>
      <c r="C1" s="135"/>
      <c r="D1" s="135"/>
      <c r="E1" s="135"/>
      <c r="F1" s="135"/>
      <c r="G1" s="135"/>
      <c r="H1" s="92"/>
      <c r="I1" s="371"/>
      <c r="J1" s="136"/>
      <c r="K1" s="408" t="s">
        <v>123</v>
      </c>
      <c r="L1" s="118"/>
      <c r="M1" s="93"/>
      <c r="N1" s="136"/>
      <c r="O1" s="136" t="s">
        <v>3</v>
      </c>
      <c r="P1" s="136"/>
      <c r="Q1" s="135"/>
      <c r="R1" s="136"/>
      <c r="Y1" s="522"/>
      <c r="Z1" s="522"/>
      <c r="AA1" s="522"/>
      <c r="AB1" s="605" t="e">
        <f>IF($Y$5=1,CONCATENATE(VLOOKUP($Y$3,$AA$2:$AH$14,2)),CONCATENATE(VLOOKUP($Y$3,$AA$16:$AH$25,2)))</f>
        <v>#N/A</v>
      </c>
      <c r="AC1" s="605" t="e">
        <f>IF($Y$5=1,CONCATENATE(VLOOKUP($Y$3,$AA$2:$AH$14,3)),CONCATENATE(VLOOKUP($Y$3,$AA$16:$AH$25,3)))</f>
        <v>#N/A</v>
      </c>
      <c r="AD1" s="605" t="e">
        <f>IF($Y$5=1,CONCATENATE(VLOOKUP($Y$3,$AA$2:$AH$14,4)),CONCATENATE(VLOOKUP($Y$3,$AA$16:$AH$25,4)))</f>
        <v>#N/A</v>
      </c>
      <c r="AE1" s="605" t="e">
        <f>IF($Y$5=1,CONCATENATE(VLOOKUP($Y$3,$AA$2:$AH$14,5)),CONCATENATE(VLOOKUP($Y$3,$AA$16:$AH$25,5)))</f>
        <v>#N/A</v>
      </c>
      <c r="AF1" s="605" t="e">
        <f>IF($Y$5=1,CONCATENATE(VLOOKUP($Y$3,$AA$2:$AH$14,6)),CONCATENATE(VLOOKUP($Y$3,$AA$16:$AH$25,6)))</f>
        <v>#N/A</v>
      </c>
      <c r="AG1" s="605" t="e">
        <f>IF($Y$5=1,CONCATENATE(VLOOKUP($Y$3,$AA$2:$AH$14,7)),CONCATENATE(VLOOKUP($Y$3,$AA$16:$AH$25,7)))</f>
        <v>#N/A</v>
      </c>
      <c r="AH1" s="605" t="e">
        <f>IF($Y$5=1,CONCATENATE(VLOOKUP($Y$3,$AA$2:$AH$14,8)),CONCATENATE(VLOOKUP($Y$3,$AA$16:$AH$25,8)))</f>
        <v>#N/A</v>
      </c>
    </row>
    <row r="2" spans="1:37" s="106" customFormat="1" x14ac:dyDescent="0.25">
      <c r="A2" s="436" t="s">
        <v>122</v>
      </c>
      <c r="B2" s="95"/>
      <c r="C2" s="95"/>
      <c r="D2" s="95"/>
      <c r="E2" s="431">
        <f>Altalanos!$E$8</f>
        <v>0</v>
      </c>
      <c r="F2" s="95"/>
      <c r="G2" s="137"/>
      <c r="H2" s="108"/>
      <c r="I2" s="108"/>
      <c r="J2" s="138"/>
      <c r="K2" s="118"/>
      <c r="L2" s="118"/>
      <c r="M2" s="118"/>
      <c r="N2" s="138"/>
      <c r="O2" s="108"/>
      <c r="P2" s="138"/>
      <c r="Q2" s="108"/>
      <c r="R2" s="138"/>
      <c r="Y2" s="600"/>
      <c r="Z2" s="599"/>
      <c r="AA2" s="609" t="s">
        <v>164</v>
      </c>
      <c r="AB2" s="610">
        <v>300</v>
      </c>
      <c r="AC2" s="610">
        <v>250</v>
      </c>
      <c r="AD2" s="610">
        <v>200</v>
      </c>
      <c r="AE2" s="610">
        <v>150</v>
      </c>
      <c r="AF2" s="610">
        <v>120</v>
      </c>
      <c r="AG2" s="610">
        <v>90</v>
      </c>
      <c r="AH2" s="610">
        <v>40</v>
      </c>
      <c r="AI2"/>
      <c r="AJ2"/>
      <c r="AK2"/>
    </row>
    <row r="3" spans="1:37" s="19" customFormat="1" ht="11.25" customHeight="1" x14ac:dyDescent="0.25">
      <c r="A3" s="54" t="s">
        <v>82</v>
      </c>
      <c r="B3" s="54"/>
      <c r="C3" s="54"/>
      <c r="D3" s="54"/>
      <c r="E3" s="54"/>
      <c r="F3" s="54"/>
      <c r="G3" s="54" t="s">
        <v>79</v>
      </c>
      <c r="H3" s="54"/>
      <c r="I3" s="54"/>
      <c r="J3" s="140"/>
      <c r="K3" s="54" t="s">
        <v>87</v>
      </c>
      <c r="L3" s="140"/>
      <c r="M3" s="54"/>
      <c r="N3" s="140"/>
      <c r="O3" s="54"/>
      <c r="P3" s="140"/>
      <c r="Q3" s="54"/>
      <c r="R3" s="55" t="s">
        <v>88</v>
      </c>
      <c r="Y3" s="599" t="str">
        <f>IF(K4="OB","A",IF(K4="IX","W",IF(K4="","",K4)))</f>
        <v/>
      </c>
      <c r="Z3" s="599"/>
      <c r="AA3" s="609" t="s">
        <v>165</v>
      </c>
      <c r="AB3" s="610">
        <v>280</v>
      </c>
      <c r="AC3" s="610">
        <v>230</v>
      </c>
      <c r="AD3" s="610">
        <v>180</v>
      </c>
      <c r="AE3" s="610">
        <v>140</v>
      </c>
      <c r="AF3" s="610">
        <v>80</v>
      </c>
      <c r="AG3" s="610">
        <v>0</v>
      </c>
      <c r="AH3" s="610">
        <v>0</v>
      </c>
      <c r="AI3"/>
      <c r="AJ3"/>
      <c r="AK3"/>
    </row>
    <row r="4" spans="1:37" s="31" customFormat="1" ht="11.25" customHeight="1" thickBot="1" x14ac:dyDescent="0.3">
      <c r="A4" s="771" t="str">
        <f>Altalanos!$A$10</f>
        <v xml:space="preserve">2026. május 7. </v>
      </c>
      <c r="B4" s="771"/>
      <c r="C4" s="771"/>
      <c r="D4" s="402"/>
      <c r="E4" s="142"/>
      <c r="F4" s="142"/>
      <c r="G4" s="142" t="str">
        <f>Altalanos!$C$10</f>
        <v>Gyula</v>
      </c>
      <c r="H4" s="99"/>
      <c r="I4" s="142"/>
      <c r="J4" s="143"/>
      <c r="K4" s="144"/>
      <c r="L4" s="143"/>
      <c r="M4" s="145"/>
      <c r="N4" s="143"/>
      <c r="O4" s="142"/>
      <c r="P4" s="143"/>
      <c r="Q4" s="142"/>
      <c r="R4" s="88" t="str">
        <f>Altalanos!$E$10</f>
        <v>Kovács Zoltán</v>
      </c>
      <c r="Y4" s="599"/>
      <c r="Z4" s="599"/>
      <c r="AA4" s="609" t="s">
        <v>194</v>
      </c>
      <c r="AB4" s="610">
        <v>250</v>
      </c>
      <c r="AC4" s="610">
        <v>200</v>
      </c>
      <c r="AD4" s="610">
        <v>150</v>
      </c>
      <c r="AE4" s="610">
        <v>120</v>
      </c>
      <c r="AF4" s="610">
        <v>90</v>
      </c>
      <c r="AG4" s="610">
        <v>60</v>
      </c>
      <c r="AH4" s="610">
        <v>25</v>
      </c>
      <c r="AI4"/>
      <c r="AJ4"/>
      <c r="AK4"/>
    </row>
    <row r="5" spans="1:37" s="19" customFormat="1" x14ac:dyDescent="0.25">
      <c r="A5" s="146"/>
      <c r="B5" s="147" t="s">
        <v>4</v>
      </c>
      <c r="C5" s="427" t="s">
        <v>105</v>
      </c>
      <c r="D5" s="147" t="s">
        <v>104</v>
      </c>
      <c r="E5" s="147" t="s">
        <v>101</v>
      </c>
      <c r="F5" s="148" t="s">
        <v>85</v>
      </c>
      <c r="G5" s="148" t="s">
        <v>86</v>
      </c>
      <c r="H5" s="148"/>
      <c r="I5" s="148" t="s">
        <v>90</v>
      </c>
      <c r="J5" s="148"/>
      <c r="K5" s="147" t="s">
        <v>102</v>
      </c>
      <c r="L5" s="149"/>
      <c r="M5" s="147" t="s">
        <v>130</v>
      </c>
      <c r="N5" s="149"/>
      <c r="O5" s="147" t="s">
        <v>129</v>
      </c>
      <c r="P5" s="149"/>
      <c r="Q5" s="147" t="s">
        <v>128</v>
      </c>
      <c r="R5" s="150"/>
      <c r="Y5" s="599">
        <f>IF(OR(Altalanos!$A$8="F1",Altalanos!$A$8="F2",Altalanos!$A$8="N1",Altalanos!$A$8="N2"),1,2)</f>
        <v>2</v>
      </c>
      <c r="Z5" s="599"/>
      <c r="AA5" s="609" t="s">
        <v>195</v>
      </c>
      <c r="AB5" s="610">
        <v>200</v>
      </c>
      <c r="AC5" s="610">
        <v>150</v>
      </c>
      <c r="AD5" s="610">
        <v>120</v>
      </c>
      <c r="AE5" s="610">
        <v>90</v>
      </c>
      <c r="AF5" s="610">
        <v>60</v>
      </c>
      <c r="AG5" s="610">
        <v>40</v>
      </c>
      <c r="AH5" s="610">
        <v>15</v>
      </c>
      <c r="AI5"/>
      <c r="AJ5"/>
      <c r="AK5"/>
    </row>
    <row r="6" spans="1:37" s="712" customFormat="1" ht="11.1" customHeight="1" thickBot="1" x14ac:dyDescent="0.3">
      <c r="A6" s="705"/>
      <c r="B6" s="714"/>
      <c r="C6" s="714"/>
      <c r="D6" s="714"/>
      <c r="E6" s="714"/>
      <c r="F6" s="713" t="str">
        <f>IF(Y3="","",CONCATENATE(AH1," / ",VLOOKUP(Y3,AB1:AH1,5)," pont"))</f>
        <v/>
      </c>
      <c r="G6" s="715"/>
      <c r="H6" s="716"/>
      <c r="I6" s="715"/>
      <c r="J6" s="717"/>
      <c r="K6" s="714" t="str">
        <f>IF(Y3="","",CONCATENATE(VLOOKUP(Y3,AB1:AH1,4)," pont"))</f>
        <v/>
      </c>
      <c r="L6" s="717"/>
      <c r="M6" s="714" t="str">
        <f>IF(Y3="","",CONCATENATE(VLOOKUP(Y3,AB1:AH1,3)," pont"))</f>
        <v/>
      </c>
      <c r="N6" s="717"/>
      <c r="O6" s="714" t="str">
        <f>IF(Y3="","",CONCATENATE(VLOOKUP(Y3,AB1:AH1,2)," pont"))</f>
        <v/>
      </c>
      <c r="P6" s="717"/>
      <c r="Q6" s="714" t="str">
        <f>IF(Y3="","",CONCATENATE(VLOOKUP(Y3,AB1:AH1,1)," pont"))</f>
        <v/>
      </c>
      <c r="R6" s="718"/>
      <c r="Y6" s="720"/>
      <c r="Z6" s="720"/>
      <c r="AA6" s="720" t="s">
        <v>196</v>
      </c>
      <c r="AB6" s="721">
        <v>150</v>
      </c>
      <c r="AC6" s="721">
        <v>120</v>
      </c>
      <c r="AD6" s="721">
        <v>90</v>
      </c>
      <c r="AE6" s="721">
        <v>60</v>
      </c>
      <c r="AF6" s="721">
        <v>40</v>
      </c>
      <c r="AG6" s="721">
        <v>25</v>
      </c>
      <c r="AH6" s="721">
        <v>10</v>
      </c>
      <c r="AI6" s="723"/>
      <c r="AJ6" s="723"/>
      <c r="AK6" s="723"/>
    </row>
    <row r="7" spans="1:37" s="38" customFormat="1" ht="12.9" customHeight="1" x14ac:dyDescent="0.25">
      <c r="A7" s="153">
        <v>1</v>
      </c>
      <c r="B7" s="384" t="str">
        <f>IF($E7="","",VLOOKUP($E7,'1MD ELO (5)'!$A$7:$O$22,14))</f>
        <v/>
      </c>
      <c r="C7" s="414" t="str">
        <f>IF($E7="","",VLOOKUP($E7,'1MD ELO (5)'!$A$7:$O$22,15))</f>
        <v/>
      </c>
      <c r="D7" s="414" t="str">
        <f>IF($E7="","",VLOOKUP($E7,'1MD ELO (5)'!$A$7:$O$22,5))</f>
        <v/>
      </c>
      <c r="E7" s="155"/>
      <c r="F7" s="156" t="str">
        <f>UPPER(IF($E7="","",VLOOKUP($E7,'1MD ELO (5)'!$A$7:$O$22,2)))</f>
        <v/>
      </c>
      <c r="G7" s="156" t="str">
        <f>IF($E7="","",VLOOKUP($E7,'1MD ELO (5)'!$A$7:$O$22,3))</f>
        <v/>
      </c>
      <c r="H7" s="156"/>
      <c r="I7" s="156" t="str">
        <f>IF($E7="","",VLOOKUP($E7,'1MD ELO (5)'!$A$7:$O$22,4))</f>
        <v/>
      </c>
      <c r="J7" s="158"/>
      <c r="K7" s="157"/>
      <c r="L7" s="157"/>
      <c r="M7" s="157"/>
      <c r="N7" s="157"/>
      <c r="O7" s="160"/>
      <c r="P7" s="162"/>
      <c r="Q7" s="163"/>
      <c r="R7" s="164"/>
      <c r="S7" s="165"/>
      <c r="U7" s="166" t="str">
        <f>Birók!P21</f>
        <v>Bíró</v>
      </c>
      <c r="Y7" s="599"/>
      <c r="Z7" s="599"/>
      <c r="AA7" s="609" t="s">
        <v>197</v>
      </c>
      <c r="AB7" s="610">
        <v>120</v>
      </c>
      <c r="AC7" s="610">
        <v>90</v>
      </c>
      <c r="AD7" s="610">
        <v>60</v>
      </c>
      <c r="AE7" s="610">
        <v>40</v>
      </c>
      <c r="AF7" s="610">
        <v>25</v>
      </c>
      <c r="AG7" s="610">
        <v>10</v>
      </c>
      <c r="AH7" s="610">
        <v>5</v>
      </c>
      <c r="AI7"/>
      <c r="AJ7"/>
      <c r="AK7"/>
    </row>
    <row r="8" spans="1:37" s="38" customFormat="1" ht="12.9" customHeight="1" x14ac:dyDescent="0.25">
      <c r="A8" s="167"/>
      <c r="B8" s="306"/>
      <c r="C8" s="424"/>
      <c r="D8" s="424"/>
      <c r="E8" s="168"/>
      <c r="F8" s="169"/>
      <c r="G8" s="169"/>
      <c r="H8" s="170"/>
      <c r="I8" s="648" t="s">
        <v>0</v>
      </c>
      <c r="J8" s="172"/>
      <c r="K8" s="173" t="str">
        <f>UPPER(IF(OR(J8="a",J8="as"),F7,IF(OR(J8="b",J8="bs"),F9,)))</f>
        <v/>
      </c>
      <c r="L8" s="173"/>
      <c r="M8" s="157"/>
      <c r="N8" s="157"/>
      <c r="O8" s="160"/>
      <c r="P8" s="162"/>
      <c r="Q8" s="163"/>
      <c r="R8" s="164"/>
      <c r="S8" s="165"/>
      <c r="U8" s="174" t="str">
        <f>Birók!P22</f>
        <v xml:space="preserve"> </v>
      </c>
      <c r="Y8" s="599"/>
      <c r="Z8" s="599"/>
      <c r="AA8" s="609" t="s">
        <v>198</v>
      </c>
      <c r="AB8" s="610">
        <v>90</v>
      </c>
      <c r="AC8" s="610">
        <v>60</v>
      </c>
      <c r="AD8" s="610">
        <v>40</v>
      </c>
      <c r="AE8" s="610">
        <v>25</v>
      </c>
      <c r="AF8" s="610">
        <v>10</v>
      </c>
      <c r="AG8" s="610">
        <v>5</v>
      </c>
      <c r="AH8" s="610">
        <v>2</v>
      </c>
      <c r="AI8"/>
      <c r="AJ8"/>
      <c r="AK8"/>
    </row>
    <row r="9" spans="1:37" s="38" customFormat="1" ht="12.9" customHeight="1" x14ac:dyDescent="0.25">
      <c r="A9" s="167">
        <v>2</v>
      </c>
      <c r="B9" s="384" t="str">
        <f>IF($E9="","",VLOOKUP($E9,'1MD ELO (5)'!$A$7:$O$22,14))</f>
        <v/>
      </c>
      <c r="C9" s="414" t="str">
        <f>IF($E9="","",VLOOKUP($E9,'1MD ELO (5)'!$A$7:$O$22,15))</f>
        <v/>
      </c>
      <c r="D9" s="414" t="str">
        <f>IF($E9="","",VLOOKUP($E9,'1MD ELO (5)'!$A$7:$O$22,5))</f>
        <v/>
      </c>
      <c r="E9" s="155"/>
      <c r="F9" s="175" t="str">
        <f>UPPER(IF($E9="","",VLOOKUP($E9,'1MD ELO (5)'!$A$7:$O$22,2)))</f>
        <v/>
      </c>
      <c r="G9" s="175" t="str">
        <f>IF($E9="","",VLOOKUP($E9,'1MD ELO (5)'!$A$7:$O$22,3))</f>
        <v/>
      </c>
      <c r="H9" s="175"/>
      <c r="I9" s="156" t="str">
        <f>IF($E9="","",VLOOKUP($E9,'1MD ELO (5)'!$A$7:$O$22,4))</f>
        <v/>
      </c>
      <c r="J9" s="176"/>
      <c r="K9" s="157"/>
      <c r="L9" s="177"/>
      <c r="M9" s="157"/>
      <c r="N9" s="157"/>
      <c r="O9" s="160"/>
      <c r="P9" s="162"/>
      <c r="Q9" s="163"/>
      <c r="R9" s="164"/>
      <c r="S9" s="165"/>
      <c r="U9" s="174" t="str">
        <f>Birók!P23</f>
        <v xml:space="preserve"> </v>
      </c>
      <c r="Y9" s="599"/>
      <c r="Z9" s="599"/>
      <c r="AA9" s="609" t="s">
        <v>199</v>
      </c>
      <c r="AB9" s="610">
        <v>60</v>
      </c>
      <c r="AC9" s="610">
        <v>40</v>
      </c>
      <c r="AD9" s="610">
        <v>25</v>
      </c>
      <c r="AE9" s="610">
        <v>10</v>
      </c>
      <c r="AF9" s="610">
        <v>5</v>
      </c>
      <c r="AG9" s="610">
        <v>2</v>
      </c>
      <c r="AH9" s="610">
        <v>1</v>
      </c>
      <c r="AI9"/>
      <c r="AJ9"/>
      <c r="AK9"/>
    </row>
    <row r="10" spans="1:37" s="38" customFormat="1" ht="12.9" customHeight="1" x14ac:dyDescent="0.25">
      <c r="A10" s="167"/>
      <c r="B10" s="306"/>
      <c r="C10" s="424"/>
      <c r="D10" s="424"/>
      <c r="E10" s="178"/>
      <c r="F10" s="169"/>
      <c r="G10" s="169"/>
      <c r="H10" s="170"/>
      <c r="I10" s="157"/>
      <c r="J10" s="179"/>
      <c r="K10" s="171" t="s">
        <v>0</v>
      </c>
      <c r="L10" s="180"/>
      <c r="M10" s="173" t="str">
        <f>UPPER(IF(OR(L10="a",L10="as"),K8,IF(OR(L10="b",L10="bs"),K12,)))</f>
        <v/>
      </c>
      <c r="N10" s="181"/>
      <c r="O10" s="182"/>
      <c r="P10" s="182"/>
      <c r="Q10" s="163"/>
      <c r="R10" s="164"/>
      <c r="S10" s="165"/>
      <c r="U10" s="174" t="str">
        <f>Birók!P24</f>
        <v xml:space="preserve"> </v>
      </c>
      <c r="Y10" s="599"/>
      <c r="Z10" s="599"/>
      <c r="AA10" s="609" t="s">
        <v>200</v>
      </c>
      <c r="AB10" s="610">
        <v>40</v>
      </c>
      <c r="AC10" s="610">
        <v>25</v>
      </c>
      <c r="AD10" s="610">
        <v>15</v>
      </c>
      <c r="AE10" s="610">
        <v>7</v>
      </c>
      <c r="AF10" s="610">
        <v>4</v>
      </c>
      <c r="AG10" s="610">
        <v>1</v>
      </c>
      <c r="AH10" s="610">
        <v>0</v>
      </c>
      <c r="AI10"/>
      <c r="AJ10"/>
      <c r="AK10"/>
    </row>
    <row r="11" spans="1:37" s="38" customFormat="1" ht="12.9" customHeight="1" x14ac:dyDescent="0.25">
      <c r="A11" s="167">
        <v>3</v>
      </c>
      <c r="B11" s="384" t="str">
        <f>IF($E11="","",VLOOKUP($E11,'1MD ELO (5)'!$A$7:$O$22,14))</f>
        <v/>
      </c>
      <c r="C11" s="414" t="str">
        <f>IF($E11="","",VLOOKUP($E11,'1MD ELO (5)'!$A$7:$O$22,15))</f>
        <v/>
      </c>
      <c r="D11" s="414" t="str">
        <f>IF($E11="","",VLOOKUP($E11,'1MD ELO (5)'!$A$7:$O$22,5))</f>
        <v/>
      </c>
      <c r="E11" s="155"/>
      <c r="F11" s="175" t="str">
        <f>UPPER(IF($E11="","",VLOOKUP($E11,'1MD ELO (5)'!$A$7:$O$22,2)))</f>
        <v/>
      </c>
      <c r="G11" s="175" t="str">
        <f>IF($E11="","",VLOOKUP($E11,'1MD ELO (5)'!$A$7:$O$22,3))</f>
        <v/>
      </c>
      <c r="H11" s="175"/>
      <c r="I11" s="175" t="str">
        <f>IF($E11="","",VLOOKUP($E11,'1MD ELO (5)'!$A$7:$O$22,4))</f>
        <v/>
      </c>
      <c r="J11" s="158"/>
      <c r="K11" s="157"/>
      <c r="L11" s="183"/>
      <c r="M11" s="157"/>
      <c r="N11" s="184"/>
      <c r="O11" s="182"/>
      <c r="P11" s="182"/>
      <c r="Q11" s="163"/>
      <c r="R11" s="164"/>
      <c r="S11" s="165"/>
      <c r="U11" s="174" t="str">
        <f>Birók!P25</f>
        <v xml:space="preserve"> </v>
      </c>
      <c r="Y11" s="599"/>
      <c r="Z11" s="599"/>
      <c r="AA11" s="609" t="s">
        <v>201</v>
      </c>
      <c r="AB11" s="610">
        <v>25</v>
      </c>
      <c r="AC11" s="610">
        <v>15</v>
      </c>
      <c r="AD11" s="610">
        <v>10</v>
      </c>
      <c r="AE11" s="610">
        <v>6</v>
      </c>
      <c r="AF11" s="610">
        <v>3</v>
      </c>
      <c r="AG11" s="610">
        <v>1</v>
      </c>
      <c r="AH11" s="610">
        <v>0</v>
      </c>
      <c r="AI11"/>
      <c r="AJ11"/>
      <c r="AK11"/>
    </row>
    <row r="12" spans="1:37" s="38" customFormat="1" ht="12.9" customHeight="1" x14ac:dyDescent="0.25">
      <c r="A12" s="167"/>
      <c r="B12" s="306"/>
      <c r="C12" s="424"/>
      <c r="D12" s="424"/>
      <c r="E12" s="178"/>
      <c r="F12" s="169"/>
      <c r="G12" s="169"/>
      <c r="H12" s="170"/>
      <c r="I12" s="648" t="s">
        <v>0</v>
      </c>
      <c r="J12" s="172"/>
      <c r="K12" s="173" t="str">
        <f>UPPER(IF(OR(J12="a",J12="as"),F11,IF(OR(J12="b",J12="bs"),F13,)))</f>
        <v/>
      </c>
      <c r="L12" s="185"/>
      <c r="M12" s="157"/>
      <c r="N12" s="184"/>
      <c r="O12" s="182"/>
      <c r="P12" s="182"/>
      <c r="Q12" s="163"/>
      <c r="R12" s="164"/>
      <c r="S12" s="165"/>
      <c r="U12" s="174" t="str">
        <f>Birók!P26</f>
        <v xml:space="preserve"> </v>
      </c>
      <c r="Y12" s="599"/>
      <c r="Z12" s="599"/>
      <c r="AA12" s="609" t="s">
        <v>206</v>
      </c>
      <c r="AB12" s="610">
        <v>15</v>
      </c>
      <c r="AC12" s="610">
        <v>10</v>
      </c>
      <c r="AD12" s="610">
        <v>6</v>
      </c>
      <c r="AE12" s="610">
        <v>3</v>
      </c>
      <c r="AF12" s="610">
        <v>1</v>
      </c>
      <c r="AG12" s="610">
        <v>0</v>
      </c>
      <c r="AH12" s="610">
        <v>0</v>
      </c>
      <c r="AI12"/>
      <c r="AJ12"/>
      <c r="AK12"/>
    </row>
    <row r="13" spans="1:37" s="38" customFormat="1" ht="12.9" customHeight="1" x14ac:dyDescent="0.25">
      <c r="A13" s="167">
        <v>4</v>
      </c>
      <c r="B13" s="384" t="str">
        <f>IF($E13="","",VLOOKUP($E13,'1MD ELO (5)'!$A$7:$O$22,14))</f>
        <v/>
      </c>
      <c r="C13" s="414" t="str">
        <f>IF($E13="","",VLOOKUP($E13,'1MD ELO (5)'!$A$7:$O$22,15))</f>
        <v/>
      </c>
      <c r="D13" s="414" t="str">
        <f>IF($E13="","",VLOOKUP($E13,'1MD ELO (5)'!$A$7:$O$22,5))</f>
        <v/>
      </c>
      <c r="E13" s="155"/>
      <c r="F13" s="175" t="str">
        <f>UPPER(IF($E13="","",VLOOKUP($E13,'1MD ELO (5)'!$A$7:$O$22,2)))</f>
        <v/>
      </c>
      <c r="G13" s="175" t="str">
        <f>IF($E13="","",VLOOKUP($E13,'1MD ELO (5)'!$A$7:$O$22,3))</f>
        <v/>
      </c>
      <c r="H13" s="175"/>
      <c r="I13" s="175" t="str">
        <f>IF($E13="","",VLOOKUP($E13,'1MD ELO (5)'!$A$7:$O$22,4))</f>
        <v/>
      </c>
      <c r="J13" s="186"/>
      <c r="K13" s="157"/>
      <c r="L13" s="157"/>
      <c r="M13" s="157"/>
      <c r="N13" s="184"/>
      <c r="O13" s="182"/>
      <c r="P13" s="182"/>
      <c r="Q13" s="163"/>
      <c r="R13" s="164"/>
      <c r="S13" s="165"/>
      <c r="U13" s="174" t="str">
        <f>Birók!P27</f>
        <v xml:space="preserve"> </v>
      </c>
      <c r="Y13" s="599"/>
      <c r="Z13" s="599"/>
      <c r="AA13" s="609" t="s">
        <v>202</v>
      </c>
      <c r="AB13" s="610">
        <v>10</v>
      </c>
      <c r="AC13" s="610">
        <v>6</v>
      </c>
      <c r="AD13" s="610">
        <v>3</v>
      </c>
      <c r="AE13" s="610">
        <v>1</v>
      </c>
      <c r="AF13" s="610">
        <v>0</v>
      </c>
      <c r="AG13" s="610">
        <v>0</v>
      </c>
      <c r="AH13" s="610">
        <v>0</v>
      </c>
      <c r="AI13"/>
      <c r="AJ13"/>
      <c r="AK13"/>
    </row>
    <row r="14" spans="1:37" s="38" customFormat="1" ht="12.9" customHeight="1" x14ac:dyDescent="0.25">
      <c r="A14" s="167"/>
      <c r="B14" s="306"/>
      <c r="C14" s="424"/>
      <c r="D14" s="424"/>
      <c r="E14" s="178"/>
      <c r="F14" s="157"/>
      <c r="G14" s="157"/>
      <c r="H14" s="69"/>
      <c r="I14" s="187"/>
      <c r="J14" s="179"/>
      <c r="K14" s="157"/>
      <c r="L14" s="157"/>
      <c r="M14" s="171" t="s">
        <v>0</v>
      </c>
      <c r="N14" s="180"/>
      <c r="O14" s="173" t="str">
        <f>UPPER(IF(OR(N14="a",N14="as"),M10,IF(OR(N14="b",N14="bs"),M18,)))</f>
        <v/>
      </c>
      <c r="P14" s="181"/>
      <c r="Q14" s="163"/>
      <c r="R14" s="164"/>
      <c r="S14" s="165"/>
      <c r="U14" s="174" t="str">
        <f>Birók!P28</f>
        <v xml:space="preserve"> </v>
      </c>
      <c r="Y14" s="599"/>
      <c r="Z14" s="599"/>
      <c r="AA14" s="609" t="s">
        <v>203</v>
      </c>
      <c r="AB14" s="610">
        <v>3</v>
      </c>
      <c r="AC14" s="610">
        <v>2</v>
      </c>
      <c r="AD14" s="610">
        <v>1</v>
      </c>
      <c r="AE14" s="610">
        <v>0</v>
      </c>
      <c r="AF14" s="610">
        <v>0</v>
      </c>
      <c r="AG14" s="610">
        <v>0</v>
      </c>
      <c r="AH14" s="610">
        <v>0</v>
      </c>
      <c r="AI14"/>
      <c r="AJ14"/>
      <c r="AK14"/>
    </row>
    <row r="15" spans="1:37" s="38" customFormat="1" ht="12.9" customHeight="1" x14ac:dyDescent="0.25">
      <c r="A15" s="153">
        <v>5</v>
      </c>
      <c r="B15" s="384" t="str">
        <f>IF($E15="","",VLOOKUP($E15,'1MD ELO (5)'!$A$7:$O$22,14))</f>
        <v/>
      </c>
      <c r="C15" s="414" t="str">
        <f>IF($E15="","",VLOOKUP($E15,'1MD ELO (5)'!$A$7:$O$22,15))</f>
        <v/>
      </c>
      <c r="D15" s="414" t="str">
        <f>IF($E15="","",VLOOKUP($E15,'1MD ELO (5)'!$A$7:$O$22,5))</f>
        <v/>
      </c>
      <c r="E15" s="155"/>
      <c r="F15" s="156" t="str">
        <f>UPPER(IF($E15="","",VLOOKUP($E15,'1MD ELO (5)'!$A$7:$O$22,2)))</f>
        <v/>
      </c>
      <c r="G15" s="156" t="str">
        <f>IF($E15="","",VLOOKUP($E15,'1MD ELO (5)'!$A$7:$O$22,3))</f>
        <v/>
      </c>
      <c r="H15" s="156"/>
      <c r="I15" s="156" t="str">
        <f>IF($E15="","",VLOOKUP($E15,'1MD ELO (5)'!$A$7:$O$22,4))</f>
        <v/>
      </c>
      <c r="J15" s="188"/>
      <c r="K15" s="157"/>
      <c r="L15" s="157"/>
      <c r="M15" s="157"/>
      <c r="N15" s="184"/>
      <c r="O15" s="157"/>
      <c r="P15" s="184"/>
      <c r="Q15" s="163"/>
      <c r="R15" s="164"/>
      <c r="S15" s="165"/>
      <c r="U15" s="174" t="str">
        <f>Birók!P29</f>
        <v xml:space="preserve"> </v>
      </c>
      <c r="Y15" s="599"/>
      <c r="Z15" s="599"/>
      <c r="AA15" s="609"/>
      <c r="AB15" s="609"/>
      <c r="AC15" s="609"/>
      <c r="AD15" s="609"/>
      <c r="AE15" s="609"/>
      <c r="AF15" s="609"/>
      <c r="AG15" s="609"/>
      <c r="AH15" s="609"/>
      <c r="AI15"/>
      <c r="AJ15"/>
      <c r="AK15"/>
    </row>
    <row r="16" spans="1:37" s="38" customFormat="1" ht="12.9" customHeight="1" thickBot="1" x14ac:dyDescent="0.3">
      <c r="A16" s="167"/>
      <c r="B16" s="306"/>
      <c r="C16" s="424"/>
      <c r="D16" s="424"/>
      <c r="E16" s="178"/>
      <c r="F16" s="169"/>
      <c r="G16" s="169"/>
      <c r="H16" s="170"/>
      <c r="I16" s="648" t="s">
        <v>0</v>
      </c>
      <c r="J16" s="172"/>
      <c r="K16" s="173" t="str">
        <f>UPPER(IF(OR(J16="a",J16="as"),F15,IF(OR(J16="b",J16="bs"),F17,)))</f>
        <v/>
      </c>
      <c r="L16" s="173"/>
      <c r="M16" s="157"/>
      <c r="N16" s="184"/>
      <c r="O16" s="182"/>
      <c r="P16" s="184"/>
      <c r="Q16" s="163"/>
      <c r="R16" s="164"/>
      <c r="S16" s="165"/>
      <c r="U16" s="189" t="str">
        <f>Birók!P30</f>
        <v>Egyik sem</v>
      </c>
      <c r="Y16" s="599"/>
      <c r="Z16" s="599"/>
      <c r="AA16" s="609" t="s">
        <v>164</v>
      </c>
      <c r="AB16" s="610">
        <v>150</v>
      </c>
      <c r="AC16" s="610">
        <v>120</v>
      </c>
      <c r="AD16" s="610">
        <v>90</v>
      </c>
      <c r="AE16" s="610">
        <v>60</v>
      </c>
      <c r="AF16" s="610">
        <v>40</v>
      </c>
      <c r="AG16" s="610">
        <v>25</v>
      </c>
      <c r="AH16" s="610">
        <v>15</v>
      </c>
      <c r="AI16"/>
      <c r="AJ16"/>
      <c r="AK16"/>
    </row>
    <row r="17" spans="1:37" s="38" customFormat="1" ht="12.9" customHeight="1" x14ac:dyDescent="0.25">
      <c r="A17" s="167">
        <v>6</v>
      </c>
      <c r="B17" s="384" t="str">
        <f>IF($E17="","",VLOOKUP($E17,'1MD ELO (5)'!$A$7:$O$22,14))</f>
        <v/>
      </c>
      <c r="C17" s="414" t="str">
        <f>IF($E17="","",VLOOKUP($E17,'1MD ELO (5)'!$A$7:$O$22,15))</f>
        <v/>
      </c>
      <c r="D17" s="414" t="str">
        <f>IF($E17="","",VLOOKUP($E17,'1MD ELO (5)'!$A$7:$O$22,5))</f>
        <v/>
      </c>
      <c r="E17" s="155"/>
      <c r="F17" s="175" t="str">
        <f>UPPER(IF($E17="","",VLOOKUP($E17,'1MD ELO (5)'!$A$7:$O$22,2)))</f>
        <v/>
      </c>
      <c r="G17" s="175" t="str">
        <f>IF($E17="","",VLOOKUP($E17,'1MD ELO (5)'!$A$7:$O$22,3))</f>
        <v/>
      </c>
      <c r="H17" s="175"/>
      <c r="I17" s="175" t="str">
        <f>IF($E17="","",VLOOKUP($E17,'1MD ELO (5)'!$A$7:$O$22,4))</f>
        <v/>
      </c>
      <c r="J17" s="176"/>
      <c r="K17" s="157"/>
      <c r="L17" s="177"/>
      <c r="M17" s="157"/>
      <c r="N17" s="184"/>
      <c r="O17" s="182"/>
      <c r="P17" s="184"/>
      <c r="Q17" s="163"/>
      <c r="R17" s="164"/>
      <c r="S17" s="165"/>
      <c r="Y17" s="599"/>
      <c r="Z17" s="599"/>
      <c r="AA17" s="609" t="s">
        <v>194</v>
      </c>
      <c r="AB17" s="610">
        <v>120</v>
      </c>
      <c r="AC17" s="610">
        <v>90</v>
      </c>
      <c r="AD17" s="610">
        <v>60</v>
      </c>
      <c r="AE17" s="610">
        <v>40</v>
      </c>
      <c r="AF17" s="610">
        <v>25</v>
      </c>
      <c r="AG17" s="610">
        <v>15</v>
      </c>
      <c r="AH17" s="610">
        <v>8</v>
      </c>
      <c r="AI17"/>
      <c r="AJ17"/>
      <c r="AK17"/>
    </row>
    <row r="18" spans="1:37" s="38" customFormat="1" ht="12.9" customHeight="1" x14ac:dyDescent="0.25">
      <c r="A18" s="167"/>
      <c r="B18" s="306"/>
      <c r="C18" s="424"/>
      <c r="D18" s="424"/>
      <c r="E18" s="178"/>
      <c r="F18" s="169"/>
      <c r="G18" s="169"/>
      <c r="H18" s="170"/>
      <c r="I18" s="157"/>
      <c r="J18" s="179"/>
      <c r="K18" s="171" t="s">
        <v>0</v>
      </c>
      <c r="L18" s="180"/>
      <c r="M18" s="173" t="str">
        <f>UPPER(IF(OR(L18="a",L18="as"),K16,IF(OR(L18="b",L18="bs"),K20,)))</f>
        <v/>
      </c>
      <c r="N18" s="190"/>
      <c r="O18" s="182"/>
      <c r="P18" s="184"/>
      <c r="Q18" s="163"/>
      <c r="R18" s="164"/>
      <c r="S18" s="165"/>
      <c r="Y18" s="599"/>
      <c r="Z18" s="599"/>
      <c r="AA18" s="609" t="s">
        <v>195</v>
      </c>
      <c r="AB18" s="610">
        <v>90</v>
      </c>
      <c r="AC18" s="610">
        <v>60</v>
      </c>
      <c r="AD18" s="610">
        <v>40</v>
      </c>
      <c r="AE18" s="610">
        <v>25</v>
      </c>
      <c r="AF18" s="610">
        <v>15</v>
      </c>
      <c r="AG18" s="610">
        <v>8</v>
      </c>
      <c r="AH18" s="610">
        <v>4</v>
      </c>
      <c r="AI18"/>
      <c r="AJ18"/>
      <c r="AK18"/>
    </row>
    <row r="19" spans="1:37" s="38" customFormat="1" ht="12.9" customHeight="1" x14ac:dyDescent="0.25">
      <c r="A19" s="167">
        <v>7</v>
      </c>
      <c r="B19" s="384" t="str">
        <f>IF($E19="","",VLOOKUP($E19,'1MD ELO (5)'!$A$7:$O$22,14))</f>
        <v/>
      </c>
      <c r="C19" s="414" t="str">
        <f>IF($E19="","",VLOOKUP($E19,'1MD ELO (5)'!$A$7:$O$22,15))</f>
        <v/>
      </c>
      <c r="D19" s="414" t="str">
        <f>IF($E19="","",VLOOKUP($E19,'1MD ELO (5)'!$A$7:$O$22,5))</f>
        <v/>
      </c>
      <c r="E19" s="155"/>
      <c r="F19" s="175" t="str">
        <f>UPPER(IF($E19="","",VLOOKUP($E19,'1MD ELO (5)'!$A$7:$O$22,2)))</f>
        <v/>
      </c>
      <c r="G19" s="175" t="str">
        <f>IF($E19="","",VLOOKUP($E19,'1MD ELO (5)'!$A$7:$O$22,3))</f>
        <v/>
      </c>
      <c r="H19" s="175"/>
      <c r="I19" s="175" t="str">
        <f>IF($E19="","",VLOOKUP($E19,'1MD ELO (5)'!$A$7:$O$22,4))</f>
        <v/>
      </c>
      <c r="J19" s="158"/>
      <c r="K19" s="157"/>
      <c r="L19" s="183"/>
      <c r="M19" s="157"/>
      <c r="N19" s="182"/>
      <c r="O19" s="182"/>
      <c r="P19" s="184"/>
      <c r="Q19" s="163"/>
      <c r="R19" s="164"/>
      <c r="S19" s="165"/>
      <c r="Y19" s="599"/>
      <c r="Z19" s="599"/>
      <c r="AA19" s="609" t="s">
        <v>196</v>
      </c>
      <c r="AB19" s="610">
        <v>60</v>
      </c>
      <c r="AC19" s="610">
        <v>40</v>
      </c>
      <c r="AD19" s="610">
        <v>25</v>
      </c>
      <c r="AE19" s="610">
        <v>15</v>
      </c>
      <c r="AF19" s="610">
        <v>8</v>
      </c>
      <c r="AG19" s="610">
        <v>4</v>
      </c>
      <c r="AH19" s="610">
        <v>2</v>
      </c>
      <c r="AI19"/>
      <c r="AJ19"/>
      <c r="AK19"/>
    </row>
    <row r="20" spans="1:37" s="38" customFormat="1" ht="12.9" customHeight="1" x14ac:dyDescent="0.25">
      <c r="A20" s="167"/>
      <c r="B20" s="306"/>
      <c r="C20" s="424"/>
      <c r="D20" s="424"/>
      <c r="E20" s="168"/>
      <c r="F20" s="169"/>
      <c r="G20" s="169"/>
      <c r="H20" s="170"/>
      <c r="I20" s="648" t="s">
        <v>0</v>
      </c>
      <c r="J20" s="172"/>
      <c r="K20" s="173" t="str">
        <f>UPPER(IF(OR(J20="a",J20="as"),F19,IF(OR(J20="b",J20="bs"),F21,)))</f>
        <v/>
      </c>
      <c r="L20" s="185"/>
      <c r="M20" s="157"/>
      <c r="N20" s="182"/>
      <c r="O20" s="182"/>
      <c r="P20" s="184"/>
      <c r="Q20" s="163"/>
      <c r="R20" s="164"/>
      <c r="S20" s="165"/>
      <c r="Y20" s="599"/>
      <c r="Z20" s="599"/>
      <c r="AA20" s="609" t="s">
        <v>197</v>
      </c>
      <c r="AB20" s="610">
        <v>40</v>
      </c>
      <c r="AC20" s="610">
        <v>25</v>
      </c>
      <c r="AD20" s="610">
        <v>15</v>
      </c>
      <c r="AE20" s="610">
        <v>8</v>
      </c>
      <c r="AF20" s="610">
        <v>4</v>
      </c>
      <c r="AG20" s="610">
        <v>2</v>
      </c>
      <c r="AH20" s="610">
        <v>1</v>
      </c>
      <c r="AI20"/>
      <c r="AJ20"/>
      <c r="AK20"/>
    </row>
    <row r="21" spans="1:37" s="38" customFormat="1" ht="12.9" customHeight="1" x14ac:dyDescent="0.25">
      <c r="A21" s="167">
        <v>8</v>
      </c>
      <c r="B21" s="384" t="str">
        <f>IF($E21="","",VLOOKUP($E21,'1MD ELO (5)'!$A$7:$O$22,14))</f>
        <v/>
      </c>
      <c r="C21" s="414" t="str">
        <f>IF($E21="","",VLOOKUP($E21,'1MD ELO (5)'!$A$7:$O$22,15))</f>
        <v/>
      </c>
      <c r="D21" s="414" t="str">
        <f>IF($E21="","",VLOOKUP($E21,'1MD ELO (5)'!$A$7:$O$22,5))</f>
        <v/>
      </c>
      <c r="E21" s="155"/>
      <c r="F21" s="175" t="str">
        <f>UPPER(IF($E21="","",VLOOKUP($E21,'1MD ELO (5)'!$A$7:$O$22,2)))</f>
        <v/>
      </c>
      <c r="G21" s="175" t="str">
        <f>IF($E21="","",VLOOKUP($E21,'1MD ELO (5)'!$A$7:$O$22,3))</f>
        <v/>
      </c>
      <c r="H21" s="175"/>
      <c r="I21" s="175" t="str">
        <f>IF($E21="","",VLOOKUP($E21,'1MD ELO (5)'!$A$7:$O$22,4))</f>
        <v/>
      </c>
      <c r="J21" s="186"/>
      <c r="K21" s="157"/>
      <c r="L21" s="157"/>
      <c r="M21" s="157"/>
      <c r="N21" s="182"/>
      <c r="O21" s="182"/>
      <c r="P21" s="184"/>
      <c r="Q21" s="163"/>
      <c r="R21" s="164"/>
      <c r="S21" s="165"/>
      <c r="Y21" s="599"/>
      <c r="Z21" s="599"/>
      <c r="AA21" s="609" t="s">
        <v>198</v>
      </c>
      <c r="AB21" s="610">
        <v>25</v>
      </c>
      <c r="AC21" s="610">
        <v>15</v>
      </c>
      <c r="AD21" s="610">
        <v>10</v>
      </c>
      <c r="AE21" s="610">
        <v>6</v>
      </c>
      <c r="AF21" s="610">
        <v>3</v>
      </c>
      <c r="AG21" s="610">
        <v>1</v>
      </c>
      <c r="AH21" s="610">
        <v>0</v>
      </c>
      <c r="AI21"/>
      <c r="AJ21"/>
      <c r="AK21"/>
    </row>
    <row r="22" spans="1:37" s="38" customFormat="1" ht="12.9" customHeight="1" x14ac:dyDescent="0.25">
      <c r="A22" s="167"/>
      <c r="B22" s="306"/>
      <c r="C22" s="424"/>
      <c r="D22" s="424"/>
      <c r="E22" s="168"/>
      <c r="F22" s="187"/>
      <c r="G22" s="187"/>
      <c r="H22" s="191"/>
      <c r="I22" s="187"/>
      <c r="J22" s="179"/>
      <c r="K22" s="157"/>
      <c r="L22" s="157"/>
      <c r="M22" s="157"/>
      <c r="N22" s="182"/>
      <c r="O22" s="171" t="s">
        <v>0</v>
      </c>
      <c r="P22" s="180"/>
      <c r="Q22" s="173" t="str">
        <f>UPPER(IF(OR(P22="a",P22="as"),O14,IF(OR(P22="b",P22="bs"),O30,)))</f>
        <v/>
      </c>
      <c r="R22" s="181"/>
      <c r="S22" s="165"/>
      <c r="Y22" s="599"/>
      <c r="Z22" s="599"/>
      <c r="AA22" s="609" t="s">
        <v>199</v>
      </c>
      <c r="AB22" s="610">
        <v>15</v>
      </c>
      <c r="AC22" s="610">
        <v>10</v>
      </c>
      <c r="AD22" s="610">
        <v>6</v>
      </c>
      <c r="AE22" s="610">
        <v>3</v>
      </c>
      <c r="AF22" s="610">
        <v>1</v>
      </c>
      <c r="AG22" s="610">
        <v>0</v>
      </c>
      <c r="AH22" s="610">
        <v>0</v>
      </c>
      <c r="AI22"/>
      <c r="AJ22"/>
      <c r="AK22"/>
    </row>
    <row r="23" spans="1:37" s="38" customFormat="1" ht="12.9" customHeight="1" x14ac:dyDescent="0.25">
      <c r="A23" s="167">
        <v>9</v>
      </c>
      <c r="B23" s="384" t="str">
        <f>IF($E23="","",VLOOKUP($E23,'1MD ELO (5)'!$A$7:$O$22,14))</f>
        <v/>
      </c>
      <c r="C23" s="414" t="str">
        <f>IF($E23="","",VLOOKUP($E23,'1MD ELO (5)'!$A$7:$O$22,15))</f>
        <v/>
      </c>
      <c r="D23" s="414" t="str">
        <f>IF($E23="","",VLOOKUP($E23,'1MD ELO (5)'!$A$7:$O$22,5))</f>
        <v/>
      </c>
      <c r="E23" s="155"/>
      <c r="F23" s="175" t="str">
        <f>UPPER(IF($E23="","",VLOOKUP($E23,'1MD ELO (5)'!$A$7:$O$22,2)))</f>
        <v/>
      </c>
      <c r="G23" s="175" t="str">
        <f>IF($E23="","",VLOOKUP($E23,'1MD ELO (5)'!$A$7:$O$22,3))</f>
        <v/>
      </c>
      <c r="H23" s="175"/>
      <c r="I23" s="175" t="str">
        <f>IF($E23="","",VLOOKUP($E23,'1MD ELO (5)'!$A$7:$O$22,4))</f>
        <v/>
      </c>
      <c r="J23" s="158"/>
      <c r="K23" s="157"/>
      <c r="L23" s="157"/>
      <c r="M23" s="157"/>
      <c r="N23" s="182"/>
      <c r="O23" s="157"/>
      <c r="P23" s="184"/>
      <c r="Q23" s="157"/>
      <c r="R23" s="182"/>
      <c r="S23" s="165"/>
      <c r="Y23" s="599"/>
      <c r="Z23" s="599"/>
      <c r="AA23" s="609" t="s">
        <v>200</v>
      </c>
      <c r="AB23" s="610">
        <v>10</v>
      </c>
      <c r="AC23" s="610">
        <v>6</v>
      </c>
      <c r="AD23" s="610">
        <v>3</v>
      </c>
      <c r="AE23" s="610">
        <v>1</v>
      </c>
      <c r="AF23" s="610">
        <v>0</v>
      </c>
      <c r="AG23" s="610">
        <v>0</v>
      </c>
      <c r="AH23" s="610">
        <v>0</v>
      </c>
      <c r="AI23"/>
      <c r="AJ23"/>
      <c r="AK23"/>
    </row>
    <row r="24" spans="1:37" s="38" customFormat="1" ht="12.9" customHeight="1" x14ac:dyDescent="0.25">
      <c r="A24" s="167"/>
      <c r="B24" s="306"/>
      <c r="C24" s="424"/>
      <c r="D24" s="424"/>
      <c r="E24" s="168"/>
      <c r="F24" s="169"/>
      <c r="G24" s="169"/>
      <c r="H24" s="170"/>
      <c r="I24" s="648" t="s">
        <v>0</v>
      </c>
      <c r="J24" s="172"/>
      <c r="K24" s="173" t="str">
        <f>UPPER(IF(OR(J24="a",J24="as"),F23,IF(OR(J24="b",J24="bs"),F25,)))</f>
        <v/>
      </c>
      <c r="L24" s="173"/>
      <c r="M24" s="157"/>
      <c r="N24" s="182"/>
      <c r="O24" s="182"/>
      <c r="P24" s="184"/>
      <c r="Q24" s="163"/>
      <c r="R24" s="164"/>
      <c r="S24" s="165"/>
      <c r="Y24" s="599"/>
      <c r="Z24" s="599"/>
      <c r="AA24" s="609" t="s">
        <v>201</v>
      </c>
      <c r="AB24" s="610">
        <v>6</v>
      </c>
      <c r="AC24" s="610">
        <v>3</v>
      </c>
      <c r="AD24" s="610">
        <v>1</v>
      </c>
      <c r="AE24" s="610">
        <v>0</v>
      </c>
      <c r="AF24" s="610">
        <v>0</v>
      </c>
      <c r="AG24" s="610">
        <v>0</v>
      </c>
      <c r="AH24" s="610">
        <v>0</v>
      </c>
      <c r="AI24"/>
      <c r="AJ24"/>
      <c r="AK24"/>
    </row>
    <row r="25" spans="1:37" s="38" customFormat="1" ht="12.9" customHeight="1" x14ac:dyDescent="0.25">
      <c r="A25" s="167">
        <v>10</v>
      </c>
      <c r="B25" s="384" t="str">
        <f>IF($E25="","",VLOOKUP($E25,'1MD ELO (5)'!$A$7:$O$22,14))</f>
        <v/>
      </c>
      <c r="C25" s="414" t="str">
        <f>IF($E25="","",VLOOKUP($E25,'1MD ELO (5)'!$A$7:$O$22,15))</f>
        <v/>
      </c>
      <c r="D25" s="414" t="str">
        <f>IF($E25="","",VLOOKUP($E25,'1MD ELO (5)'!$A$7:$O$22,5))</f>
        <v/>
      </c>
      <c r="E25" s="155"/>
      <c r="F25" s="175" t="str">
        <f>UPPER(IF($E25="","",VLOOKUP($E25,'1MD ELO (5)'!$A$7:$O$22,2)))</f>
        <v/>
      </c>
      <c r="G25" s="175" t="str">
        <f>IF($E25="","",VLOOKUP($E25,'1MD ELO (5)'!$A$7:$O$22,3))</f>
        <v/>
      </c>
      <c r="H25" s="175"/>
      <c r="I25" s="175" t="str">
        <f>IF($E25="","",VLOOKUP($E25,'1MD ELO (5)'!$A$7:$O$22,4))</f>
        <v/>
      </c>
      <c r="J25" s="176"/>
      <c r="K25" s="157"/>
      <c r="L25" s="177"/>
      <c r="M25" s="157"/>
      <c r="N25" s="182"/>
      <c r="O25" s="182"/>
      <c r="P25" s="184"/>
      <c r="Q25" s="163"/>
      <c r="R25" s="164"/>
      <c r="S25" s="165"/>
      <c r="Y25" s="599"/>
      <c r="Z25" s="599"/>
      <c r="AA25" s="609" t="s">
        <v>206</v>
      </c>
      <c r="AB25" s="610">
        <v>3</v>
      </c>
      <c r="AC25" s="610">
        <v>2</v>
      </c>
      <c r="AD25" s="610">
        <v>1</v>
      </c>
      <c r="AE25" s="610">
        <v>0</v>
      </c>
      <c r="AF25" s="610">
        <v>0</v>
      </c>
      <c r="AG25" s="610">
        <v>0</v>
      </c>
      <c r="AH25" s="610">
        <v>0</v>
      </c>
      <c r="AI25"/>
      <c r="AJ25"/>
      <c r="AK25"/>
    </row>
    <row r="26" spans="1:37" s="38" customFormat="1" ht="12.9" customHeight="1" x14ac:dyDescent="0.25">
      <c r="A26" s="167"/>
      <c r="B26" s="306"/>
      <c r="C26" s="424"/>
      <c r="D26" s="424"/>
      <c r="E26" s="178"/>
      <c r="F26" s="169"/>
      <c r="G26" s="169"/>
      <c r="H26" s="170"/>
      <c r="I26" s="157"/>
      <c r="J26" s="179"/>
      <c r="K26" s="171" t="s">
        <v>0</v>
      </c>
      <c r="L26" s="180"/>
      <c r="M26" s="173" t="str">
        <f>UPPER(IF(OR(L26="a",L26="as"),K24,IF(OR(L26="b",L26="bs"),K28,)))</f>
        <v/>
      </c>
      <c r="N26" s="181"/>
      <c r="O26" s="182"/>
      <c r="P26" s="184"/>
      <c r="Q26" s="163"/>
      <c r="R26" s="164"/>
      <c r="S26" s="165"/>
      <c r="Y26"/>
      <c r="Z26"/>
      <c r="AA26"/>
      <c r="AB26"/>
      <c r="AC26"/>
      <c r="AD26"/>
      <c r="AE26"/>
      <c r="AF26"/>
      <c r="AG26"/>
      <c r="AH26"/>
      <c r="AI26"/>
      <c r="AJ26"/>
      <c r="AK26"/>
    </row>
    <row r="27" spans="1:37" s="38" customFormat="1" ht="12.9" customHeight="1" x14ac:dyDescent="0.25">
      <c r="A27" s="167">
        <v>11</v>
      </c>
      <c r="B27" s="384" t="str">
        <f>IF($E27="","",VLOOKUP($E27,'1MD ELO (5)'!$A$7:$O$22,14))</f>
        <v/>
      </c>
      <c r="C27" s="414" t="str">
        <f>IF($E27="","",VLOOKUP($E27,'1MD ELO (5)'!$A$7:$O$22,15))</f>
        <v/>
      </c>
      <c r="D27" s="414" t="str">
        <f>IF($E27="","",VLOOKUP($E27,'1MD ELO (5)'!$A$7:$O$22,5))</f>
        <v/>
      </c>
      <c r="E27" s="155"/>
      <c r="F27" s="175" t="str">
        <f>UPPER(IF($E27="","",VLOOKUP($E27,'1MD ELO (5)'!$A$7:$O$22,2)))</f>
        <v/>
      </c>
      <c r="G27" s="175" t="str">
        <f>IF($E27="","",VLOOKUP($E27,'1MD ELO (5)'!$A$7:$O$22,3))</f>
        <v/>
      </c>
      <c r="H27" s="175"/>
      <c r="I27" s="175" t="str">
        <f>IF($E27="","",VLOOKUP($E27,'1MD ELO (5)'!$A$7:$O$22,4))</f>
        <v/>
      </c>
      <c r="J27" s="158"/>
      <c r="K27" s="157"/>
      <c r="L27" s="183"/>
      <c r="M27" s="157"/>
      <c r="N27" s="184"/>
      <c r="O27" s="182"/>
      <c r="P27" s="184"/>
      <c r="Q27" s="163"/>
      <c r="R27" s="164"/>
      <c r="S27" s="165"/>
      <c r="Y27"/>
      <c r="Z27"/>
      <c r="AA27"/>
      <c r="AB27"/>
      <c r="AC27"/>
      <c r="AD27"/>
      <c r="AE27"/>
      <c r="AF27"/>
      <c r="AG27"/>
      <c r="AH27"/>
      <c r="AI27"/>
      <c r="AJ27"/>
      <c r="AK27"/>
    </row>
    <row r="28" spans="1:37" s="38" customFormat="1" ht="12.9" customHeight="1" x14ac:dyDescent="0.25">
      <c r="A28" s="192"/>
      <c r="B28" s="306"/>
      <c r="C28" s="424"/>
      <c r="D28" s="424"/>
      <c r="E28" s="178"/>
      <c r="F28" s="169"/>
      <c r="G28" s="169"/>
      <c r="H28" s="170"/>
      <c r="I28" s="648" t="s">
        <v>0</v>
      </c>
      <c r="J28" s="172"/>
      <c r="K28" s="173" t="str">
        <f>UPPER(IF(OR(J28="a",J28="as"),F27,IF(OR(J28="b",J28="bs"),F29,)))</f>
        <v/>
      </c>
      <c r="L28" s="185"/>
      <c r="M28" s="157"/>
      <c r="N28" s="184"/>
      <c r="O28" s="182"/>
      <c r="P28" s="184"/>
      <c r="Q28" s="163"/>
      <c r="R28" s="164"/>
      <c r="S28" s="165"/>
    </row>
    <row r="29" spans="1:37" s="38" customFormat="1" ht="12.9" customHeight="1" x14ac:dyDescent="0.25">
      <c r="A29" s="153">
        <v>12</v>
      </c>
      <c r="B29" s="384" t="str">
        <f>IF($E29="","",VLOOKUP($E29,'1MD ELO (5)'!$A$7:$O$22,14))</f>
        <v/>
      </c>
      <c r="C29" s="414" t="str">
        <f>IF($E29="","",VLOOKUP($E29,'1MD ELO (5)'!$A$7:$O$22,15))</f>
        <v/>
      </c>
      <c r="D29" s="414" t="str">
        <f>IF($E29="","",VLOOKUP($E29,'1MD ELO (5)'!$A$7:$O$22,5))</f>
        <v/>
      </c>
      <c r="E29" s="155"/>
      <c r="F29" s="156" t="str">
        <f>UPPER(IF($E29="","",VLOOKUP($E29,'1MD ELO (5)'!$A$7:$O$22,2)))</f>
        <v/>
      </c>
      <c r="G29" s="156" t="str">
        <f>IF($E29="","",VLOOKUP($E29,'1MD ELO (5)'!$A$7:$O$22,3))</f>
        <v/>
      </c>
      <c r="H29" s="156"/>
      <c r="I29" s="156" t="str">
        <f>IF($E29="","",VLOOKUP($E29,'1MD ELO (5)'!$A$7:$O$22,4))</f>
        <v/>
      </c>
      <c r="J29" s="186"/>
      <c r="K29" s="157"/>
      <c r="L29" s="157"/>
      <c r="M29" s="157"/>
      <c r="N29" s="184"/>
      <c r="O29" s="182"/>
      <c r="P29" s="184"/>
      <c r="Q29" s="163"/>
      <c r="R29" s="164"/>
      <c r="S29" s="165"/>
    </row>
    <row r="30" spans="1:37" s="38" customFormat="1" ht="12.9" customHeight="1" x14ac:dyDescent="0.25">
      <c r="A30" s="167"/>
      <c r="B30" s="306"/>
      <c r="C30" s="424"/>
      <c r="D30" s="424"/>
      <c r="E30" s="178"/>
      <c r="F30" s="157"/>
      <c r="G30" s="157"/>
      <c r="H30" s="69"/>
      <c r="I30" s="187"/>
      <c r="J30" s="179"/>
      <c r="K30" s="157"/>
      <c r="L30" s="157"/>
      <c r="M30" s="171" t="s">
        <v>0</v>
      </c>
      <c r="N30" s="180"/>
      <c r="O30" s="173" t="str">
        <f>UPPER(IF(OR(N30="a",N30="as"),M26,IF(OR(N30="b",N30="bs"),M34,)))</f>
        <v/>
      </c>
      <c r="P30" s="190"/>
      <c r="Q30" s="163"/>
      <c r="R30" s="164"/>
      <c r="S30" s="165"/>
    </row>
    <row r="31" spans="1:37" s="38" customFormat="1" ht="12.9" customHeight="1" x14ac:dyDescent="0.25">
      <c r="A31" s="167">
        <v>13</v>
      </c>
      <c r="B31" s="384" t="str">
        <f>IF($E31="","",VLOOKUP($E31,'1MD ELO (5)'!$A$7:$O$22,14))</f>
        <v/>
      </c>
      <c r="C31" s="414" t="str">
        <f>IF($E31="","",VLOOKUP($E31,'1MD ELO (5)'!$A$7:$O$22,15))</f>
        <v/>
      </c>
      <c r="D31" s="414" t="str">
        <f>IF($E31="","",VLOOKUP($E31,'1MD ELO (5)'!$A$7:$O$22,5))</f>
        <v/>
      </c>
      <c r="E31" s="155"/>
      <c r="F31" s="175" t="str">
        <f>UPPER(IF($E31="","",VLOOKUP($E31,'1MD ELO (5)'!$A$7:$O$22,2)))</f>
        <v/>
      </c>
      <c r="G31" s="175" t="str">
        <f>IF($E31="","",VLOOKUP($E31,'1MD ELO (5)'!$A$7:$O$22,3))</f>
        <v/>
      </c>
      <c r="H31" s="175"/>
      <c r="I31" s="175" t="str">
        <f>IF($E31="","",VLOOKUP($E31,'1MD ELO (5)'!$A$7:$O$22,4))</f>
        <v/>
      </c>
      <c r="J31" s="188"/>
      <c r="K31" s="157"/>
      <c r="L31" s="157"/>
      <c r="M31" s="157"/>
      <c r="N31" s="184"/>
      <c r="O31" s="157"/>
      <c r="P31" s="182"/>
      <c r="Q31" s="163"/>
      <c r="R31" s="164"/>
      <c r="S31" s="165"/>
    </row>
    <row r="32" spans="1:37" s="38" customFormat="1" ht="12.9" customHeight="1" x14ac:dyDescent="0.25">
      <c r="A32" s="167"/>
      <c r="B32" s="306"/>
      <c r="C32" s="424"/>
      <c r="D32" s="424"/>
      <c r="E32" s="178"/>
      <c r="F32" s="169"/>
      <c r="G32" s="169"/>
      <c r="H32" s="170"/>
      <c r="I32" s="171" t="s">
        <v>0</v>
      </c>
      <c r="J32" s="172"/>
      <c r="K32" s="173" t="str">
        <f>UPPER(IF(OR(J32="a",J32="as"),F31,IF(OR(J32="b",J32="bs"),F33,)))</f>
        <v/>
      </c>
      <c r="L32" s="173"/>
      <c r="M32" s="157"/>
      <c r="N32" s="184"/>
      <c r="O32" s="182"/>
      <c r="P32" s="182"/>
      <c r="Q32" s="163"/>
      <c r="R32" s="164"/>
      <c r="S32" s="165"/>
    </row>
    <row r="33" spans="1:19" s="38" customFormat="1" ht="12.9" customHeight="1" x14ac:dyDescent="0.25">
      <c r="A33" s="167">
        <v>14</v>
      </c>
      <c r="B33" s="384" t="str">
        <f>IF($E33="","",VLOOKUP($E33,'1MD ELO (5)'!$A$7:$O$22,14))</f>
        <v/>
      </c>
      <c r="C33" s="414" t="str">
        <f>IF($E33="","",VLOOKUP($E33,'1MD ELO (5)'!$A$7:$O$22,15))</f>
        <v/>
      </c>
      <c r="D33" s="414" t="str">
        <f>IF($E33="","",VLOOKUP($E33,'1MD ELO (5)'!$A$7:$O$22,5))</f>
        <v/>
      </c>
      <c r="E33" s="155"/>
      <c r="F33" s="175" t="str">
        <f>UPPER(IF($E33="","",VLOOKUP($E33,'1MD ELO (5)'!$A$7:$O$22,2)))</f>
        <v/>
      </c>
      <c r="G33" s="175" t="str">
        <f>IF($E33="","",VLOOKUP($E33,'1MD ELO (5)'!$A$7:$O$22,3))</f>
        <v/>
      </c>
      <c r="H33" s="175"/>
      <c r="I33" s="175" t="str">
        <f>IF($E33="","",VLOOKUP($E33,'1MD ELO (5)'!$A$7:$O$22,4))</f>
        <v/>
      </c>
      <c r="J33" s="176"/>
      <c r="K33" s="157"/>
      <c r="L33" s="177"/>
      <c r="M33" s="157"/>
      <c r="N33" s="184"/>
      <c r="O33" s="182"/>
      <c r="P33" s="182"/>
      <c r="Q33" s="163"/>
      <c r="R33" s="164"/>
      <c r="S33" s="165"/>
    </row>
    <row r="34" spans="1:19" s="38" customFormat="1" ht="12.9" customHeight="1" x14ac:dyDescent="0.25">
      <c r="A34" s="167"/>
      <c r="B34" s="306"/>
      <c r="C34" s="424"/>
      <c r="D34" s="424"/>
      <c r="E34" s="178"/>
      <c r="F34" s="169"/>
      <c r="G34" s="169"/>
      <c r="H34" s="170"/>
      <c r="I34" s="157"/>
      <c r="J34" s="179"/>
      <c r="K34" s="171" t="s">
        <v>0</v>
      </c>
      <c r="L34" s="180"/>
      <c r="M34" s="173" t="str">
        <f>UPPER(IF(OR(L34="a",L34="as"),K32,IF(OR(L34="b",L34="bs"),K36,)))</f>
        <v/>
      </c>
      <c r="N34" s="190"/>
      <c r="O34" s="182"/>
      <c r="P34" s="182"/>
      <c r="Q34" s="163"/>
      <c r="R34" s="164"/>
      <c r="S34" s="165"/>
    </row>
    <row r="35" spans="1:19" s="38" customFormat="1" ht="12.9" customHeight="1" x14ac:dyDescent="0.25">
      <c r="A35" s="167">
        <v>15</v>
      </c>
      <c r="B35" s="384" t="str">
        <f>IF($E35="","",VLOOKUP($E35,'1MD ELO (5)'!$A$7:$O$22,14))</f>
        <v/>
      </c>
      <c r="C35" s="414" t="str">
        <f>IF($E35="","",VLOOKUP($E35,'1MD ELO (5)'!$A$7:$O$22,15))</f>
        <v/>
      </c>
      <c r="D35" s="414" t="str">
        <f>IF($E35="","",VLOOKUP($E35,'1MD ELO (5)'!$A$7:$O$22,5))</f>
        <v/>
      </c>
      <c r="E35" s="155"/>
      <c r="F35" s="175" t="str">
        <f>UPPER(IF($E35="","",VLOOKUP($E35,'1MD ELO (5)'!$A$7:$O$22,2)))</f>
        <v/>
      </c>
      <c r="G35" s="175" t="str">
        <f>IF($E35="","",VLOOKUP($E35,'1MD ELO (5)'!$A$7:$O$22,3))</f>
        <v/>
      </c>
      <c r="H35" s="175"/>
      <c r="I35" s="175" t="str">
        <f>IF($E35="","",VLOOKUP($E35,'1MD ELO (5)'!$A$7:$O$22,4))</f>
        <v/>
      </c>
      <c r="J35" s="158"/>
      <c r="K35" s="157"/>
      <c r="L35" s="183"/>
      <c r="M35" s="157"/>
      <c r="N35" s="182"/>
      <c r="O35" s="182"/>
      <c r="P35" s="182"/>
      <c r="Q35" s="163"/>
      <c r="R35" s="164"/>
      <c r="S35" s="165"/>
    </row>
    <row r="36" spans="1:19" s="38" customFormat="1" ht="12.9" customHeight="1" x14ac:dyDescent="0.25">
      <c r="A36" s="167"/>
      <c r="B36" s="306"/>
      <c r="C36" s="424"/>
      <c r="D36" s="424"/>
      <c r="E36" s="168"/>
      <c r="F36" s="169"/>
      <c r="G36" s="169"/>
      <c r="H36" s="170"/>
      <c r="I36" s="171" t="s">
        <v>0</v>
      </c>
      <c r="J36" s="172"/>
      <c r="K36" s="173" t="str">
        <f>UPPER(IF(OR(J36="a",J36="as"),F35,IF(OR(J36="b",J36="bs"),F37,)))</f>
        <v/>
      </c>
      <c r="L36" s="185"/>
      <c r="M36" s="157"/>
      <c r="N36" s="182"/>
      <c r="O36" s="182"/>
      <c r="P36" s="182"/>
      <c r="Q36" s="163"/>
      <c r="R36" s="164"/>
      <c r="S36" s="165"/>
    </row>
    <row r="37" spans="1:19" s="38" customFormat="1" ht="12.9" customHeight="1" x14ac:dyDescent="0.25">
      <c r="A37" s="153">
        <v>16</v>
      </c>
      <c r="B37" s="384" t="str">
        <f>IF($E37="","",VLOOKUP($E37,'1MD ELO (5)'!$A$7:$O$22,14))</f>
        <v/>
      </c>
      <c r="C37" s="414" t="str">
        <f>IF($E37="","",VLOOKUP($E37,'1MD ELO (5)'!$A$7:$O$22,15))</f>
        <v/>
      </c>
      <c r="D37" s="414" t="str">
        <f>IF($E37="","",VLOOKUP($E37,'1MD ELO (5)'!$A$7:$O$22,5))</f>
        <v/>
      </c>
      <c r="E37" s="155"/>
      <c r="F37" s="156" t="str">
        <f>UPPER(IF($E37="","",VLOOKUP($E37,'1MD ELO (5)'!$A$7:$O$22,2)))</f>
        <v/>
      </c>
      <c r="G37" s="156" t="str">
        <f>IF($E37="","",VLOOKUP($E37,'1MD ELO (5)'!$A$7:$O$22,3))</f>
        <v/>
      </c>
      <c r="H37" s="175"/>
      <c r="I37" s="156" t="str">
        <f>IF($E37="","",VLOOKUP($E37,'1MD ELO (5)'!$A$7:$O$22,4))</f>
        <v/>
      </c>
      <c r="J37" s="186"/>
      <c r="K37" s="157"/>
      <c r="L37" s="157"/>
      <c r="M37" s="157"/>
      <c r="N37" s="182"/>
      <c r="O37" s="182"/>
      <c r="P37" s="182"/>
      <c r="Q37" s="163"/>
      <c r="R37" s="164"/>
      <c r="S37" s="165"/>
    </row>
    <row r="38" spans="1:19" s="38" customFormat="1" ht="9.6" customHeight="1" x14ac:dyDescent="0.25">
      <c r="A38" s="193"/>
      <c r="B38" s="168"/>
      <c r="C38" s="168"/>
      <c r="D38" s="168"/>
      <c r="E38" s="168"/>
      <c r="F38" s="187"/>
      <c r="G38" s="187"/>
      <c r="H38" s="191"/>
      <c r="I38" s="157"/>
      <c r="J38" s="179"/>
      <c r="K38" s="157"/>
      <c r="L38" s="157"/>
      <c r="M38" s="157"/>
      <c r="N38" s="182"/>
      <c r="O38" s="182"/>
      <c r="P38" s="182"/>
      <c r="Q38" s="163"/>
      <c r="R38" s="164"/>
      <c r="S38" s="165"/>
    </row>
    <row r="39" spans="1:19" s="38" customFormat="1" ht="9.6" customHeight="1" x14ac:dyDescent="0.25">
      <c r="A39" s="194"/>
      <c r="B39" s="159"/>
      <c r="C39" s="159"/>
      <c r="D39" s="159"/>
      <c r="E39" s="168"/>
      <c r="F39" s="159"/>
      <c r="G39" s="159"/>
      <c r="H39" s="159"/>
      <c r="I39" s="159"/>
      <c r="J39" s="168"/>
      <c r="K39" s="159"/>
      <c r="L39" s="159"/>
      <c r="M39" s="159"/>
      <c r="N39" s="195"/>
      <c r="O39" s="195"/>
      <c r="P39" s="195"/>
      <c r="Q39" s="163"/>
      <c r="R39" s="164"/>
      <c r="S39" s="165"/>
    </row>
    <row r="40" spans="1:19" s="38" customFormat="1" ht="9.6" customHeight="1" x14ac:dyDescent="0.25">
      <c r="A40" s="193"/>
      <c r="B40" s="168"/>
      <c r="C40" s="168"/>
      <c r="D40" s="168"/>
      <c r="E40" s="168"/>
      <c r="F40" s="159"/>
      <c r="G40" s="159"/>
      <c r="I40" s="159"/>
      <c r="J40" s="168"/>
      <c r="K40" s="159"/>
      <c r="L40" s="159"/>
      <c r="M40" s="196"/>
      <c r="N40" s="168"/>
      <c r="O40" s="159"/>
      <c r="P40" s="195"/>
      <c r="Q40" s="163"/>
      <c r="R40" s="164"/>
      <c r="S40" s="165"/>
    </row>
    <row r="41" spans="1:19" s="38" customFormat="1" ht="9.6" customHeight="1" x14ac:dyDescent="0.25">
      <c r="A41" s="193"/>
      <c r="B41" s="159"/>
      <c r="C41" s="159"/>
      <c r="D41" s="159"/>
      <c r="E41" s="168"/>
      <c r="F41" s="159"/>
      <c r="G41" s="159"/>
      <c r="H41" s="159"/>
      <c r="I41" s="159"/>
      <c r="J41" s="168"/>
      <c r="K41" s="159"/>
      <c r="L41" s="159"/>
      <c r="M41" s="159"/>
      <c r="N41" s="195"/>
      <c r="O41" s="159"/>
      <c r="P41" s="195"/>
      <c r="Q41" s="163"/>
      <c r="R41" s="164"/>
      <c r="S41" s="165"/>
    </row>
    <row r="42" spans="1:19" s="38" customFormat="1" ht="9.6" customHeight="1" x14ac:dyDescent="0.25">
      <c r="A42" s="193"/>
      <c r="B42" s="168"/>
      <c r="C42" s="168"/>
      <c r="D42" s="168"/>
      <c r="E42" s="168"/>
      <c r="F42" s="159"/>
      <c r="G42" s="159"/>
      <c r="I42" s="196"/>
      <c r="J42" s="168"/>
      <c r="K42" s="159"/>
      <c r="L42" s="159"/>
      <c r="M42" s="159"/>
      <c r="N42" s="195"/>
      <c r="O42" s="195"/>
      <c r="P42" s="195"/>
      <c r="Q42" s="163"/>
      <c r="R42" s="164"/>
      <c r="S42" s="165"/>
    </row>
    <row r="43" spans="1:19" s="38" customFormat="1" ht="9.6" customHeight="1" x14ac:dyDescent="0.25">
      <c r="A43" s="193"/>
      <c r="B43" s="159"/>
      <c r="C43" s="159"/>
      <c r="D43" s="159"/>
      <c r="E43" s="168"/>
      <c r="F43" s="159"/>
      <c r="G43" s="159"/>
      <c r="H43" s="159"/>
      <c r="I43" s="159"/>
      <c r="J43" s="168"/>
      <c r="K43" s="159"/>
      <c r="L43" s="197"/>
      <c r="M43" s="159"/>
      <c r="N43" s="195"/>
      <c r="O43" s="195"/>
      <c r="P43" s="195"/>
      <c r="Q43" s="163"/>
      <c r="R43" s="164"/>
      <c r="S43" s="165"/>
    </row>
    <row r="44" spans="1:19" s="38" customFormat="1" ht="9.6" customHeight="1" x14ac:dyDescent="0.25">
      <c r="A44" s="193"/>
      <c r="B44" s="168"/>
      <c r="C44" s="168"/>
      <c r="D44" s="168"/>
      <c r="E44" s="168"/>
      <c r="F44" s="159"/>
      <c r="G44" s="159"/>
      <c r="I44" s="159"/>
      <c r="J44" s="168"/>
      <c r="K44" s="196"/>
      <c r="L44" s="168"/>
      <c r="M44" s="159"/>
      <c r="N44" s="195"/>
      <c r="O44" s="195"/>
      <c r="P44" s="195"/>
      <c r="Q44" s="163"/>
      <c r="R44" s="164"/>
      <c r="S44" s="165"/>
    </row>
    <row r="45" spans="1:19" s="38" customFormat="1" ht="9.6" customHeight="1" x14ac:dyDescent="0.25">
      <c r="A45" s="193"/>
      <c r="B45" s="159"/>
      <c r="C45" s="159"/>
      <c r="D45" s="159"/>
      <c r="E45" s="168"/>
      <c r="F45" s="159"/>
      <c r="G45" s="159"/>
      <c r="H45" s="159"/>
      <c r="I45" s="159"/>
      <c r="J45" s="168"/>
      <c r="K45" s="159"/>
      <c r="L45" s="159"/>
      <c r="M45" s="159"/>
      <c r="N45" s="195"/>
      <c r="O45" s="195"/>
      <c r="P45" s="195"/>
      <c r="Q45" s="163"/>
      <c r="R45" s="164"/>
      <c r="S45" s="165"/>
    </row>
    <row r="46" spans="1:19" s="38" customFormat="1" ht="9.6" customHeight="1" x14ac:dyDescent="0.25">
      <c r="A46" s="193"/>
      <c r="B46" s="168"/>
      <c r="C46" s="168"/>
      <c r="D46" s="168"/>
      <c r="E46" s="168"/>
      <c r="F46" s="159"/>
      <c r="G46" s="159"/>
      <c r="I46" s="196"/>
      <c r="J46" s="168"/>
      <c r="K46" s="159"/>
      <c r="L46" s="159"/>
      <c r="M46" s="159"/>
      <c r="N46" s="195"/>
      <c r="O46" s="195"/>
      <c r="P46" s="195"/>
      <c r="Q46" s="163"/>
      <c r="R46" s="164"/>
      <c r="S46" s="165"/>
    </row>
    <row r="47" spans="1:19" s="38" customFormat="1" ht="9.6" customHeight="1" x14ac:dyDescent="0.25">
      <c r="A47" s="194"/>
      <c r="B47" s="159"/>
      <c r="C47" s="159"/>
      <c r="D47" s="159"/>
      <c r="E47" s="168"/>
      <c r="F47" s="159"/>
      <c r="G47" s="159"/>
      <c r="H47" s="159"/>
      <c r="I47" s="159"/>
      <c r="J47" s="168"/>
      <c r="K47" s="159"/>
      <c r="L47" s="159"/>
      <c r="M47" s="159"/>
      <c r="N47" s="159"/>
      <c r="O47" s="160"/>
      <c r="P47" s="160"/>
      <c r="Q47" s="163"/>
      <c r="R47" s="164"/>
      <c r="S47" s="165"/>
    </row>
    <row r="48" spans="1:19" s="2" customFormat="1" ht="6.75" customHeight="1" x14ac:dyDescent="0.25">
      <c r="A48" s="199"/>
      <c r="B48" s="199"/>
      <c r="C48" s="199"/>
      <c r="D48" s="199"/>
      <c r="E48" s="199"/>
      <c r="F48" s="200"/>
      <c r="G48" s="200"/>
      <c r="H48" s="200"/>
      <c r="I48" s="200"/>
      <c r="J48" s="201"/>
      <c r="K48" s="202"/>
      <c r="L48" s="203"/>
      <c r="M48" s="202"/>
      <c r="N48" s="203"/>
      <c r="O48" s="202"/>
      <c r="P48" s="203"/>
      <c r="Q48" s="202"/>
      <c r="R48" s="203"/>
      <c r="S48" s="204"/>
    </row>
    <row r="49" spans="1:18" s="18" customFormat="1" ht="10.5" customHeight="1" x14ac:dyDescent="0.25">
      <c r="A49" s="205" t="s">
        <v>105</v>
      </c>
      <c r="B49" s="206"/>
      <c r="C49" s="206"/>
      <c r="D49" s="419"/>
      <c r="E49" s="208" t="s">
        <v>6</v>
      </c>
      <c r="F49" s="209" t="s">
        <v>107</v>
      </c>
      <c r="G49" s="208"/>
      <c r="H49" s="210"/>
      <c r="I49" s="211"/>
      <c r="J49" s="208" t="s">
        <v>6</v>
      </c>
      <c r="K49" s="209" t="s">
        <v>125</v>
      </c>
      <c r="L49" s="212"/>
      <c r="M49" s="209" t="s">
        <v>126</v>
      </c>
      <c r="N49" s="213"/>
      <c r="O49" s="214" t="s">
        <v>127</v>
      </c>
      <c r="P49" s="214"/>
      <c r="Q49" s="215"/>
      <c r="R49" s="216"/>
    </row>
    <row r="50" spans="1:18" s="18" customFormat="1" ht="9" customHeight="1" x14ac:dyDescent="0.25">
      <c r="A50" s="420" t="s">
        <v>106</v>
      </c>
      <c r="B50" s="421"/>
      <c r="C50" s="422"/>
      <c r="D50" s="423"/>
      <c r="E50" s="220">
        <v>1</v>
      </c>
      <c r="F50" s="91" t="str">
        <f>IF(E50&gt;$R$57,,UPPER(VLOOKUP(E50,'1MD ELO (5)'!$A$7:$Q$134,2)))</f>
        <v/>
      </c>
      <c r="G50" s="221"/>
      <c r="H50" s="91"/>
      <c r="I50" s="90"/>
      <c r="J50" s="222" t="s">
        <v>7</v>
      </c>
      <c r="K50" s="217"/>
      <c r="L50" s="223"/>
      <c r="M50" s="217"/>
      <c r="N50" s="224"/>
      <c r="O50" s="225" t="s">
        <v>111</v>
      </c>
      <c r="P50" s="226"/>
      <c r="Q50" s="226"/>
      <c r="R50" s="227"/>
    </row>
    <row r="51" spans="1:18" s="18" customFormat="1" ht="9" customHeight="1" x14ac:dyDescent="0.25">
      <c r="A51" s="232" t="s">
        <v>124</v>
      </c>
      <c r="B51" s="230"/>
      <c r="C51" s="416"/>
      <c r="D51" s="233"/>
      <c r="E51" s="220">
        <v>2</v>
      </c>
      <c r="F51" s="91" t="str">
        <f>IF(E51&gt;$R$57,,UPPER(VLOOKUP(E51,'1MD ELO (5)'!$A$7:$Q$134,2)))</f>
        <v/>
      </c>
      <c r="G51" s="221"/>
      <c r="H51" s="91"/>
      <c r="I51" s="90"/>
      <c r="J51" s="222" t="s">
        <v>8</v>
      </c>
      <c r="K51" s="217"/>
      <c r="L51" s="223"/>
      <c r="M51" s="217"/>
      <c r="N51" s="224"/>
      <c r="O51" s="228"/>
      <c r="P51" s="229"/>
      <c r="Q51" s="230"/>
      <c r="R51" s="231"/>
    </row>
    <row r="52" spans="1:18" s="18" customFormat="1" ht="9" customHeight="1" x14ac:dyDescent="0.25">
      <c r="A52" s="374"/>
      <c r="B52" s="375"/>
      <c r="C52" s="417"/>
      <c r="D52" s="376"/>
      <c r="E52" s="220">
        <v>3</v>
      </c>
      <c r="F52" s="91" t="str">
        <f>IF(E52&gt;$R$57,,UPPER(VLOOKUP(E52,'1MD ELO (5)'!$A$7:$Q$134,2)))</f>
        <v/>
      </c>
      <c r="G52" s="221"/>
      <c r="H52" s="91"/>
      <c r="I52" s="90"/>
      <c r="J52" s="222" t="s">
        <v>9</v>
      </c>
      <c r="K52" s="217"/>
      <c r="L52" s="223"/>
      <c r="M52" s="217"/>
      <c r="N52" s="224"/>
      <c r="O52" s="225" t="s">
        <v>112</v>
      </c>
      <c r="P52" s="226"/>
      <c r="Q52" s="226"/>
      <c r="R52" s="227"/>
    </row>
    <row r="53" spans="1:18" s="18" customFormat="1" ht="9" customHeight="1" x14ac:dyDescent="0.25">
      <c r="A53" s="234"/>
      <c r="B53" s="146"/>
      <c r="C53" s="146"/>
      <c r="D53" s="235"/>
      <c r="E53" s="220">
        <v>4</v>
      </c>
      <c r="F53" s="91" t="str">
        <f>IF(E53&gt;$R$57,,UPPER(VLOOKUP(E53,'1MD ELO (5)'!$A$7:$Q$134,2)))</f>
        <v/>
      </c>
      <c r="G53" s="221"/>
      <c r="H53" s="91"/>
      <c r="I53" s="90"/>
      <c r="J53" s="222" t="s">
        <v>10</v>
      </c>
      <c r="K53" s="217"/>
      <c r="L53" s="223"/>
      <c r="M53" s="217"/>
      <c r="N53" s="224"/>
      <c r="O53" s="217"/>
      <c r="P53" s="223"/>
      <c r="Q53" s="217"/>
      <c r="R53" s="224"/>
    </row>
    <row r="54" spans="1:18" s="18" customFormat="1" ht="9" customHeight="1" x14ac:dyDescent="0.25">
      <c r="A54" s="361"/>
      <c r="B54" s="377"/>
      <c r="C54" s="377"/>
      <c r="D54" s="418"/>
      <c r="E54" s="220"/>
      <c r="F54" s="91"/>
      <c r="G54" s="221"/>
      <c r="H54" s="91"/>
      <c r="I54" s="90"/>
      <c r="J54" s="222" t="s">
        <v>11</v>
      </c>
      <c r="K54" s="217"/>
      <c r="L54" s="223"/>
      <c r="M54" s="217"/>
      <c r="N54" s="224"/>
      <c r="O54" s="230"/>
      <c r="P54" s="229"/>
      <c r="Q54" s="230"/>
      <c r="R54" s="231"/>
    </row>
    <row r="55" spans="1:18" s="18" customFormat="1" ht="9" customHeight="1" x14ac:dyDescent="0.25">
      <c r="A55" s="362"/>
      <c r="B55" s="24"/>
      <c r="C55" s="146"/>
      <c r="D55" s="235"/>
      <c r="E55" s="220"/>
      <c r="F55" s="91"/>
      <c r="G55" s="221"/>
      <c r="H55" s="91"/>
      <c r="I55" s="90"/>
      <c r="J55" s="222" t="s">
        <v>12</v>
      </c>
      <c r="K55" s="217"/>
      <c r="L55" s="223"/>
      <c r="M55" s="217"/>
      <c r="N55" s="224"/>
      <c r="O55" s="225" t="s">
        <v>92</v>
      </c>
      <c r="P55" s="226"/>
      <c r="Q55" s="226"/>
      <c r="R55" s="227"/>
    </row>
    <row r="56" spans="1:18" s="18" customFormat="1" ht="9" customHeight="1" x14ac:dyDescent="0.25">
      <c r="A56" s="362"/>
      <c r="B56" s="24"/>
      <c r="C56" s="299"/>
      <c r="D56" s="372"/>
      <c r="E56" s="220"/>
      <c r="F56" s="91"/>
      <c r="G56" s="221"/>
      <c r="H56" s="91"/>
      <c r="I56" s="90"/>
      <c r="J56" s="222" t="s">
        <v>13</v>
      </c>
      <c r="K56" s="217"/>
      <c r="L56" s="223"/>
      <c r="M56" s="217"/>
      <c r="N56" s="224"/>
      <c r="O56" s="217"/>
      <c r="P56" s="223"/>
      <c r="Q56" s="217"/>
      <c r="R56" s="224"/>
    </row>
    <row r="57" spans="1:18" s="18" customFormat="1" ht="9" customHeight="1" x14ac:dyDescent="0.25">
      <c r="A57" s="363"/>
      <c r="B57" s="360"/>
      <c r="C57" s="413"/>
      <c r="D57" s="373"/>
      <c r="E57" s="236"/>
      <c r="F57" s="237"/>
      <c r="G57" s="238"/>
      <c r="H57" s="237"/>
      <c r="I57" s="239"/>
      <c r="J57" s="240" t="s">
        <v>14</v>
      </c>
      <c r="K57" s="230"/>
      <c r="L57" s="229"/>
      <c r="M57" s="230"/>
      <c r="N57" s="231"/>
      <c r="O57" s="230" t="str">
        <f>R4</f>
        <v>Kovács Zoltán</v>
      </c>
      <c r="P57" s="229"/>
      <c r="Q57" s="230"/>
      <c r="R57" s="241">
        <f>MIN(4,'1MD ELO (5)'!Q5)</f>
        <v>4</v>
      </c>
    </row>
  </sheetData>
  <mergeCells count="1">
    <mergeCell ref="A4:C4"/>
  </mergeCells>
  <conditionalFormatting sqref="B39 B41 B43 B45 B47">
    <cfRule type="cellIs" dxfId="89" priority="4" stopIfTrue="1" operator="equal">
      <formula>"QA"</formula>
    </cfRule>
    <cfRule type="cellIs" dxfId="88" priority="5" stopIfTrue="1" operator="equal">
      <formula>"DA"</formula>
    </cfRule>
  </conditionalFormatting>
  <conditionalFormatting sqref="E7 E9 E11 E13 E15 E17 E19 E21 E23 E25 E27 E29 E31 E33 E35 E37">
    <cfRule type="expression" dxfId="87" priority="2" stopIfTrue="1">
      <formula>$E7&lt;5</formula>
    </cfRule>
  </conditionalFormatting>
  <conditionalFormatting sqref="E39 E41 E43 E45 E47">
    <cfRule type="expression" dxfId="86" priority="10" stopIfTrue="1">
      <formula>AND($E39&lt;9,$C39&gt;0)</formula>
    </cfRule>
  </conditionalFormatting>
  <conditionalFormatting sqref="F7 F9 F11 F13 F15 F17 F19 F21 F23 F25 F27 F29 F31 F33 F35 F37">
    <cfRule type="cellIs" dxfId="85" priority="1" stopIfTrue="1" operator="equal">
      <formula>"Bye"</formula>
    </cfRule>
  </conditionalFormatting>
  <conditionalFormatting sqref="F39 F41 F43 F45 F47">
    <cfRule type="cellIs" dxfId="84" priority="8" stopIfTrue="1" operator="equal">
      <formula>"Bye"</formula>
    </cfRule>
  </conditionalFormatting>
  <conditionalFormatting sqref="F39:I39 F41:I41 F43:I43 F45:I45 F47:I47">
    <cfRule type="expression" dxfId="83" priority="9" stopIfTrue="1">
      <formula>AND($E39&lt;9,$C39&gt;0)</formula>
    </cfRule>
  </conditionalFormatting>
  <conditionalFormatting sqref="H7 H9 H11 H13 H15 H17 H19 H21 H23 H25 H27 H29 H31 H33 H35 H37">
    <cfRule type="expression" dxfId="82" priority="14" stopIfTrue="1">
      <formula>AND($E7&lt;9,$C7&gt;0)</formula>
    </cfRule>
  </conditionalFormatting>
  <conditionalFormatting sqref="I8 K10 I12 M14 I16 K18 I20 O22 I24 K26 I28 M30 I32 K34 I36 M40 I42 K44 I46">
    <cfRule type="expression" dxfId="81" priority="11" stopIfTrue="1">
      <formula>AND($O$1="CU",I8="Umpire")</formula>
    </cfRule>
    <cfRule type="expression" dxfId="80" priority="12" stopIfTrue="1">
      <formula>AND($O$1="CU",I8&lt;&gt;"Umpire",J8&lt;&gt;"")</formula>
    </cfRule>
    <cfRule type="expression" dxfId="79" priority="13" stopIfTrue="1">
      <formula>AND($O$1="CU",I8&lt;&gt;"Umpire")</formula>
    </cfRule>
  </conditionalFormatting>
  <conditionalFormatting sqref="J8 L10 J12 N14 J16 L18 J20 P22 J24 L26 J28 N30 J32 L34 J36 R57">
    <cfRule type="expression" dxfId="78" priority="3" stopIfTrue="1">
      <formula>$O$1="CU"</formula>
    </cfRule>
  </conditionalFormatting>
  <conditionalFormatting sqref="K8 M10 K12 O14 K16 M18 K20 Q22 K24 M26 K28 O30 K32 M34 K36 O40 K42 M44 K46">
    <cfRule type="expression" dxfId="77" priority="6" stopIfTrue="1">
      <formula>J8="as"</formula>
    </cfRule>
    <cfRule type="expression" dxfId="76" priority="7" stopIfTrue="1">
      <formula>J8="bs"</formula>
    </cfRule>
  </conditionalFormatting>
  <dataValidations count="1">
    <dataValidation type="list" allowBlank="1" showInputMessage="1" sqref="I46 I42 K44 M40 I8 M14 K10 K18 K26 K34 M30 I12 I36 O22 I16 I32 I24 I20 I28" xr:uid="{EFD0EF78-0C6F-490D-9CAD-4B32761F36C6}">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801"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6802"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A2263-8902-44BC-91C9-EA43D287033A}">
  <sheetPr codeName="Sheet155">
    <tabColor indexed="11"/>
    <pageSetUpPr fitToPage="1"/>
  </sheetPr>
  <dimension ref="A1:AK79"/>
  <sheetViews>
    <sheetView showGridLines="0" showZeros="0" workbookViewId="0">
      <selection activeCell="A6" sqref="A6:IV6"/>
    </sheetView>
  </sheetViews>
  <sheetFormatPr defaultRowHeight="13.2" x14ac:dyDescent="0.25"/>
  <cols>
    <col min="1" max="2" width="3.33203125" customWidth="1"/>
    <col min="3" max="3" width="4.6640625" customWidth="1"/>
    <col min="4" max="4" width="6.88671875" customWidth="1"/>
    <col min="5" max="5" width="4.33203125" customWidth="1"/>
    <col min="6" max="6" width="12.6640625" customWidth="1"/>
    <col min="7" max="7" width="2.6640625" customWidth="1"/>
    <col min="8" max="8" width="7.664062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19" max="19" width="0" hidden="1" customWidth="1"/>
    <col min="20" max="20" width="8.6640625" customWidth="1"/>
    <col min="21" max="21" width="9.109375" hidden="1" customWidth="1"/>
    <col min="25" max="34" width="9.109375" hidden="1" customWidth="1"/>
    <col min="35" max="37" width="9.109375" customWidth="1"/>
  </cols>
  <sheetData>
    <row r="1" spans="1:37" s="132" customFormat="1" ht="21.75" customHeight="1" x14ac:dyDescent="0.25">
      <c r="A1" s="92" t="str">
        <f>Altalanos!$A$6</f>
        <v>Diákolimpiai Döntő</v>
      </c>
      <c r="B1" s="92"/>
      <c r="C1" s="135"/>
      <c r="D1" s="135"/>
      <c r="E1" s="135"/>
      <c r="F1" s="135"/>
      <c r="G1" s="135"/>
      <c r="H1" s="135"/>
      <c r="I1" s="371"/>
      <c r="J1" s="136"/>
      <c r="K1" s="408" t="s">
        <v>123</v>
      </c>
      <c r="L1" s="118"/>
      <c r="M1" s="93"/>
      <c r="N1" s="136"/>
      <c r="O1" s="136" t="s">
        <v>71</v>
      </c>
      <c r="P1" s="136"/>
      <c r="Q1" s="135"/>
      <c r="R1" s="136"/>
      <c r="Y1" s="522"/>
      <c r="Z1" s="522"/>
      <c r="AA1" s="522"/>
      <c r="AB1" s="605" t="e">
        <f>IF($Y$5=1,CONCATENATE(VLOOKUP($Y$3,$AA$2:$AH$14,2)),CONCATENATE(VLOOKUP($Y$3,$AA$16:$AH$25,2)))</f>
        <v>#N/A</v>
      </c>
      <c r="AC1" s="605" t="e">
        <f>IF($Y$5=1,CONCATENATE(VLOOKUP($Y$3,$AA$2:$AH$14,3)),CONCATENATE(VLOOKUP($Y$3,$AA$16:$AH$25,3)))</f>
        <v>#N/A</v>
      </c>
      <c r="AD1" s="605" t="e">
        <f>IF($Y$5=1,CONCATENATE(VLOOKUP($Y$3,$AA$2:$AH$14,4)),CONCATENATE(VLOOKUP($Y$3,$AA$16:$AH$25,4)))</f>
        <v>#N/A</v>
      </c>
      <c r="AE1" s="605" t="e">
        <f>IF($Y$5=1,CONCATENATE(VLOOKUP($Y$3,$AA$2:$AH$14,5)),CONCATENATE(VLOOKUP($Y$3,$AA$16:$AH$25,5)))</f>
        <v>#N/A</v>
      </c>
      <c r="AF1" s="605" t="e">
        <f>IF($Y$5=1,CONCATENATE(VLOOKUP($Y$3,$AA$2:$AH$14,6)),CONCATENATE(VLOOKUP($Y$3,$AA$16:$AH$25,6)))</f>
        <v>#N/A</v>
      </c>
      <c r="AG1" s="605" t="e">
        <f>IF($Y$5=1,CONCATENATE(VLOOKUP($Y$3,$AA$2:$AH$14,7)),CONCATENATE(VLOOKUP($Y$3,$AA$16:$AH$25,7)))</f>
        <v>#N/A</v>
      </c>
      <c r="AH1" s="605" t="e">
        <f>IF($Y$5=1,CONCATENATE(VLOOKUP($Y$3,$AA$2:$AH$14,8)),CONCATENATE(VLOOKUP($Y$3,$AA$16:$AH$25,8)))</f>
        <v>#N/A</v>
      </c>
    </row>
    <row r="2" spans="1:37" s="106" customFormat="1" x14ac:dyDescent="0.25">
      <c r="A2" s="436" t="s">
        <v>122</v>
      </c>
      <c r="B2" s="95"/>
      <c r="C2" s="95"/>
      <c r="E2" s="431">
        <f>Altalanos!$E$8</f>
        <v>0</v>
      </c>
      <c r="F2" s="95"/>
      <c r="G2" s="137"/>
      <c r="H2" s="108"/>
      <c r="I2" s="108"/>
      <c r="J2" s="138"/>
      <c r="K2" s="118"/>
      <c r="L2" s="118"/>
      <c r="M2" s="118"/>
      <c r="N2" s="138"/>
      <c r="O2" s="108"/>
      <c r="P2" s="138"/>
      <c r="Q2" s="108"/>
      <c r="R2" s="138"/>
      <c r="Y2" s="600"/>
      <c r="Z2" s="599"/>
      <c r="AA2" s="599" t="s">
        <v>164</v>
      </c>
      <c r="AB2" s="590">
        <v>300</v>
      </c>
      <c r="AC2" s="590">
        <v>250</v>
      </c>
      <c r="AD2" s="590">
        <v>200</v>
      </c>
      <c r="AE2" s="590">
        <v>150</v>
      </c>
      <c r="AF2" s="590">
        <v>120</v>
      </c>
      <c r="AG2" s="590">
        <v>90</v>
      </c>
      <c r="AH2" s="590">
        <v>40</v>
      </c>
      <c r="AI2"/>
      <c r="AJ2"/>
      <c r="AK2"/>
    </row>
    <row r="3" spans="1:37" s="19" customFormat="1" ht="11.25" customHeight="1" x14ac:dyDescent="0.25">
      <c r="A3" s="54" t="s">
        <v>82</v>
      </c>
      <c r="B3" s="54"/>
      <c r="C3" s="54"/>
      <c r="D3" s="54"/>
      <c r="E3" s="54"/>
      <c r="F3" s="54"/>
      <c r="G3" s="54" t="s">
        <v>79</v>
      </c>
      <c r="H3" s="54"/>
      <c r="I3" s="54"/>
      <c r="J3" s="140"/>
      <c r="K3" s="54" t="s">
        <v>87</v>
      </c>
      <c r="L3" s="140"/>
      <c r="M3" s="54"/>
      <c r="N3" s="140"/>
      <c r="O3" s="54"/>
      <c r="P3" s="140"/>
      <c r="Q3" s="54"/>
      <c r="R3" s="55" t="s">
        <v>88</v>
      </c>
      <c r="Y3" s="599" t="str">
        <f>IF(K4="OB","A",IF(K4="IX","W",IF(K4="","",K4)))</f>
        <v/>
      </c>
      <c r="Z3" s="599"/>
      <c r="AA3" s="599" t="s">
        <v>165</v>
      </c>
      <c r="AB3" s="590">
        <v>280</v>
      </c>
      <c r="AC3" s="590">
        <v>230</v>
      </c>
      <c r="AD3" s="590">
        <v>180</v>
      </c>
      <c r="AE3" s="590">
        <v>140</v>
      </c>
      <c r="AF3" s="590">
        <v>80</v>
      </c>
      <c r="AG3" s="590">
        <v>0</v>
      </c>
      <c r="AH3" s="590">
        <v>0</v>
      </c>
      <c r="AI3"/>
      <c r="AJ3"/>
      <c r="AK3"/>
    </row>
    <row r="4" spans="1:37" s="31" customFormat="1" ht="11.25" customHeight="1" thickBot="1" x14ac:dyDescent="0.3">
      <c r="A4" s="771" t="str">
        <f>Altalanos!$A$10</f>
        <v xml:space="preserve">2026. május 7. </v>
      </c>
      <c r="B4" s="771"/>
      <c r="C4" s="771"/>
      <c r="D4" s="402"/>
      <c r="E4" s="142"/>
      <c r="F4" s="142"/>
      <c r="G4" s="142" t="str">
        <f>Altalanos!$C$10</f>
        <v>Gyula</v>
      </c>
      <c r="H4" s="99"/>
      <c r="I4" s="142"/>
      <c r="J4" s="143"/>
      <c r="K4" s="144"/>
      <c r="L4" s="143"/>
      <c r="M4" s="145"/>
      <c r="N4" s="143"/>
      <c r="O4" s="142"/>
      <c r="P4" s="143"/>
      <c r="Q4" s="142"/>
      <c r="R4" s="88" t="str">
        <f>Altalanos!$E$10</f>
        <v>Kovács Zoltán</v>
      </c>
      <c r="Y4" s="599"/>
      <c r="Z4" s="599"/>
      <c r="AA4" s="599" t="s">
        <v>194</v>
      </c>
      <c r="AB4" s="590">
        <v>250</v>
      </c>
      <c r="AC4" s="590">
        <v>200</v>
      </c>
      <c r="AD4" s="590">
        <v>150</v>
      </c>
      <c r="AE4" s="590">
        <v>120</v>
      </c>
      <c r="AF4" s="590">
        <v>90</v>
      </c>
      <c r="AG4" s="590">
        <v>60</v>
      </c>
      <c r="AH4" s="590">
        <v>25</v>
      </c>
      <c r="AI4"/>
      <c r="AJ4"/>
      <c r="AK4"/>
    </row>
    <row r="5" spans="1:37" s="19" customFormat="1" x14ac:dyDescent="0.25">
      <c r="A5" s="146"/>
      <c r="B5" s="147" t="s">
        <v>4</v>
      </c>
      <c r="C5" s="427" t="s">
        <v>105</v>
      </c>
      <c r="D5" s="147" t="s">
        <v>104</v>
      </c>
      <c r="E5" s="147" t="s">
        <v>101</v>
      </c>
      <c r="F5" s="148" t="s">
        <v>85</v>
      </c>
      <c r="G5" s="148" t="s">
        <v>86</v>
      </c>
      <c r="H5" s="148"/>
      <c r="I5" s="148" t="s">
        <v>90</v>
      </c>
      <c r="J5" s="148"/>
      <c r="K5" s="147" t="s">
        <v>102</v>
      </c>
      <c r="L5" s="149"/>
      <c r="M5" s="147" t="s">
        <v>131</v>
      </c>
      <c r="N5" s="149"/>
      <c r="O5" s="147" t="s">
        <v>130</v>
      </c>
      <c r="P5" s="149"/>
      <c r="Q5" s="147" t="s">
        <v>129</v>
      </c>
      <c r="R5" s="150"/>
      <c r="Y5" s="599">
        <f>IF(OR(Altalanos!$A$8="F1",Altalanos!$A$8="F2",Altalanos!$A$8="N1",Altalanos!$A$8="N2"),1,2)</f>
        <v>2</v>
      </c>
      <c r="Z5" s="599"/>
      <c r="AA5" s="599" t="s">
        <v>195</v>
      </c>
      <c r="AB5" s="590">
        <v>200</v>
      </c>
      <c r="AC5" s="590">
        <v>150</v>
      </c>
      <c r="AD5" s="590">
        <v>120</v>
      </c>
      <c r="AE5" s="590">
        <v>90</v>
      </c>
      <c r="AF5" s="590">
        <v>60</v>
      </c>
      <c r="AG5" s="590">
        <v>40</v>
      </c>
      <c r="AH5" s="590">
        <v>15</v>
      </c>
      <c r="AI5"/>
      <c r="AJ5"/>
      <c r="AK5"/>
    </row>
    <row r="6" spans="1:37" s="712" customFormat="1" ht="11.1" customHeight="1" thickBot="1" x14ac:dyDescent="0.3">
      <c r="A6" s="705"/>
      <c r="B6" s="714"/>
      <c r="C6" s="714"/>
      <c r="D6" s="714"/>
      <c r="E6" s="714"/>
      <c r="F6" s="713" t="str">
        <f>IF(Y3="","",CONCATENATE(AH1," / ",AG1," pont"))</f>
        <v/>
      </c>
      <c r="G6" s="715"/>
      <c r="H6" s="716"/>
      <c r="I6" s="715"/>
      <c r="J6" s="717"/>
      <c r="K6" s="714" t="str">
        <f>IF(Y3="","",CONCATENATE(AF1," pont"))</f>
        <v/>
      </c>
      <c r="L6" s="717"/>
      <c r="M6" s="714" t="str">
        <f>IF(Y3="","",CONCATENATE(AE1," pont"))</f>
        <v/>
      </c>
      <c r="N6" s="717"/>
      <c r="O6" s="714" t="str">
        <f>IF(Y3="","",CONCATENATE(AD1," pont"))</f>
        <v/>
      </c>
      <c r="P6" s="717"/>
      <c r="Q6" s="714" t="str">
        <f>IF(Y3="","",CONCATENATE(AC1," pont"))</f>
        <v/>
      </c>
      <c r="R6" s="724"/>
      <c r="Y6" s="720"/>
      <c r="Z6" s="720"/>
      <c r="AA6" s="720" t="s">
        <v>196</v>
      </c>
      <c r="AB6" s="721">
        <v>150</v>
      </c>
      <c r="AC6" s="721">
        <v>120</v>
      </c>
      <c r="AD6" s="721">
        <v>90</v>
      </c>
      <c r="AE6" s="721">
        <v>60</v>
      </c>
      <c r="AF6" s="721">
        <v>40</v>
      </c>
      <c r="AG6" s="721">
        <v>25</v>
      </c>
      <c r="AH6" s="721">
        <v>10</v>
      </c>
      <c r="AI6" s="723"/>
      <c r="AJ6" s="723"/>
      <c r="AK6" s="723"/>
    </row>
    <row r="7" spans="1:37" s="38" customFormat="1" ht="10.5" customHeight="1" x14ac:dyDescent="0.25">
      <c r="A7" s="153">
        <v>1</v>
      </c>
      <c r="B7" s="384" t="str">
        <f>IF($E7="","",VLOOKUP($E7,'1MD ELO (5)'!$A$7:$O$48,14))</f>
        <v/>
      </c>
      <c r="C7" s="384" t="str">
        <f>IF($E7="","",VLOOKUP($E7,'1MD ELO (5)'!$A$7:$O$48,15))</f>
        <v/>
      </c>
      <c r="D7" s="414" t="str">
        <f>IF($E7="","",VLOOKUP($E7,'1MD ELO (5)'!$A$7:$O$48,5))</f>
        <v/>
      </c>
      <c r="E7" s="155"/>
      <c r="F7" s="156" t="str">
        <f>UPPER(IF($E7="","",VLOOKUP($E7,'1MD ELO (5)'!$A$7:$O$48,2)))</f>
        <v/>
      </c>
      <c r="G7" s="156" t="str">
        <f>IF($E7="","",VLOOKUP($E7,'1MD ELO (5)'!$A$7:$O$48,3))</f>
        <v/>
      </c>
      <c r="H7" s="156"/>
      <c r="I7" s="156" t="str">
        <f>IF($E7="","",VLOOKUP($E7,'1MD ELO (5)'!$A$7:$O$48,4))</f>
        <v/>
      </c>
      <c r="J7" s="158"/>
      <c r="K7" s="157"/>
      <c r="L7" s="157"/>
      <c r="M7" s="157"/>
      <c r="N7" s="157"/>
      <c r="O7" s="160"/>
      <c r="P7" s="162"/>
      <c r="Q7" s="163"/>
      <c r="R7" s="164"/>
      <c r="S7" s="165"/>
      <c r="U7" s="166" t="str">
        <f>Birók!P21</f>
        <v>Bíró</v>
      </c>
      <c r="Y7" s="599"/>
      <c r="Z7" s="599"/>
      <c r="AA7" s="599" t="s">
        <v>197</v>
      </c>
      <c r="AB7" s="590">
        <v>120</v>
      </c>
      <c r="AC7" s="590">
        <v>90</v>
      </c>
      <c r="AD7" s="590">
        <v>60</v>
      </c>
      <c r="AE7" s="590">
        <v>40</v>
      </c>
      <c r="AF7" s="590">
        <v>25</v>
      </c>
      <c r="AG7" s="590">
        <v>10</v>
      </c>
      <c r="AH7" s="590">
        <v>5</v>
      </c>
      <c r="AI7"/>
      <c r="AJ7"/>
      <c r="AK7"/>
    </row>
    <row r="8" spans="1:37" s="38" customFormat="1" ht="9.6" customHeight="1" x14ac:dyDescent="0.25">
      <c r="A8" s="167"/>
      <c r="B8" s="306"/>
      <c r="C8" s="306"/>
      <c r="D8" s="424"/>
      <c r="E8" s="168"/>
      <c r="F8" s="169"/>
      <c r="G8" s="169"/>
      <c r="H8" s="170"/>
      <c r="I8" s="171" t="s">
        <v>0</v>
      </c>
      <c r="J8" s="172"/>
      <c r="K8" s="173" t="str">
        <f>UPPER(IF(OR(J8="a",J8="as"),F7,IF(OR(J8="b",J8="bs"),F9,)))</f>
        <v/>
      </c>
      <c r="L8" s="173"/>
      <c r="M8" s="157"/>
      <c r="N8" s="157"/>
      <c r="O8" s="160"/>
      <c r="P8" s="162"/>
      <c r="Q8" s="163"/>
      <c r="R8" s="164"/>
      <c r="S8" s="165"/>
      <c r="U8" s="174" t="str">
        <f>Birók!P22</f>
        <v xml:space="preserve"> </v>
      </c>
      <c r="Y8" s="599"/>
      <c r="Z8" s="599"/>
      <c r="AA8" s="599" t="s">
        <v>198</v>
      </c>
      <c r="AB8" s="590">
        <v>90</v>
      </c>
      <c r="AC8" s="590">
        <v>60</v>
      </c>
      <c r="AD8" s="590">
        <v>40</v>
      </c>
      <c r="AE8" s="590">
        <v>25</v>
      </c>
      <c r="AF8" s="590">
        <v>10</v>
      </c>
      <c r="AG8" s="590">
        <v>5</v>
      </c>
      <c r="AH8" s="590">
        <v>2</v>
      </c>
      <c r="AI8"/>
      <c r="AJ8"/>
      <c r="AK8"/>
    </row>
    <row r="9" spans="1:37" s="38" customFormat="1" ht="9.6" customHeight="1" x14ac:dyDescent="0.25">
      <c r="A9" s="167">
        <v>2</v>
      </c>
      <c r="B9" s="384" t="str">
        <f>IF($E9="","",VLOOKUP($E9,'1MD ELO (5)'!$A$7:$O$48,14))</f>
        <v/>
      </c>
      <c r="C9" s="384" t="str">
        <f>IF($E9="","",VLOOKUP($E9,'1MD ELO (5)'!$A$7:$O$48,15))</f>
        <v/>
      </c>
      <c r="D9" s="414" t="str">
        <f>IF($E9="","",VLOOKUP($E9,'1MD ELO (5)'!$A$7:$O$48,5))</f>
        <v/>
      </c>
      <c r="E9" s="155"/>
      <c r="F9" s="450" t="str">
        <f>UPPER(IF($E9="","",VLOOKUP($E9,'1MD ELO (5)'!$A$7:$O$48,2)))</f>
        <v/>
      </c>
      <c r="G9" s="450" t="str">
        <f>IF($E9="","",VLOOKUP($E9,'1MD ELO (5)'!$A$7:$O$48,3))</f>
        <v/>
      </c>
      <c r="H9" s="450"/>
      <c r="I9" s="450" t="str">
        <f>IF($E9="","",VLOOKUP($E9,'1MD ELO (5)'!$A$7:$O$48,4))</f>
        <v/>
      </c>
      <c r="J9" s="176"/>
      <c r="K9" s="157"/>
      <c r="L9" s="177"/>
      <c r="M9" s="157"/>
      <c r="N9" s="157"/>
      <c r="O9" s="160"/>
      <c r="P9" s="162"/>
      <c r="Q9" s="163"/>
      <c r="R9" s="164"/>
      <c r="S9" s="165"/>
      <c r="U9" s="174" t="str">
        <f>Birók!P23</f>
        <v xml:space="preserve"> </v>
      </c>
      <c r="Y9" s="599"/>
      <c r="Z9" s="599"/>
      <c r="AA9" s="599" t="s">
        <v>199</v>
      </c>
      <c r="AB9" s="590">
        <v>60</v>
      </c>
      <c r="AC9" s="590">
        <v>40</v>
      </c>
      <c r="AD9" s="590">
        <v>25</v>
      </c>
      <c r="AE9" s="590">
        <v>10</v>
      </c>
      <c r="AF9" s="590">
        <v>5</v>
      </c>
      <c r="AG9" s="590">
        <v>2</v>
      </c>
      <c r="AH9" s="590">
        <v>1</v>
      </c>
      <c r="AI9"/>
      <c r="AJ9"/>
      <c r="AK9"/>
    </row>
    <row r="10" spans="1:37" s="38" customFormat="1" ht="9.6" customHeight="1" x14ac:dyDescent="0.25">
      <c r="A10" s="167"/>
      <c r="B10" s="306"/>
      <c r="C10" s="306"/>
      <c r="D10" s="424"/>
      <c r="E10" s="178"/>
      <c r="F10" s="451"/>
      <c r="G10" s="451"/>
      <c r="H10" s="452"/>
      <c r="I10" s="451"/>
      <c r="J10" s="179"/>
      <c r="K10" s="171" t="s">
        <v>0</v>
      </c>
      <c r="L10" s="180"/>
      <c r="M10" s="173" t="str">
        <f>UPPER(IF(OR(L10="a",L10="as"),K8,IF(OR(L10="b",L10="bs"),K12,)))</f>
        <v/>
      </c>
      <c r="N10" s="181"/>
      <c r="O10" s="182"/>
      <c r="P10" s="182"/>
      <c r="Q10" s="163"/>
      <c r="R10" s="164"/>
      <c r="S10" s="165"/>
      <c r="U10" s="174" t="str">
        <f>Birók!P24</f>
        <v xml:space="preserve"> </v>
      </c>
      <c r="Y10" s="599"/>
      <c r="Z10" s="599"/>
      <c r="AA10" s="599" t="s">
        <v>200</v>
      </c>
      <c r="AB10" s="590">
        <v>40</v>
      </c>
      <c r="AC10" s="590">
        <v>25</v>
      </c>
      <c r="AD10" s="590">
        <v>15</v>
      </c>
      <c r="AE10" s="590">
        <v>7</v>
      </c>
      <c r="AF10" s="590">
        <v>4</v>
      </c>
      <c r="AG10" s="590">
        <v>1</v>
      </c>
      <c r="AH10" s="590">
        <v>0</v>
      </c>
      <c r="AI10"/>
      <c r="AJ10"/>
      <c r="AK10"/>
    </row>
    <row r="11" spans="1:37" s="38" customFormat="1" ht="9.6" customHeight="1" x14ac:dyDescent="0.25">
      <c r="A11" s="167">
        <v>3</v>
      </c>
      <c r="B11" s="384" t="str">
        <f>IF($E11="","",VLOOKUP($E11,'1MD ELO (5)'!$A$7:$O$48,14))</f>
        <v/>
      </c>
      <c r="C11" s="384" t="str">
        <f>IF($E11="","",VLOOKUP($E11,'1MD ELO (5)'!$A$7:$O$48,15))</f>
        <v/>
      </c>
      <c r="D11" s="414" t="str">
        <f>IF($E11="","",VLOOKUP($E11,'1MD ELO (5)'!$A$7:$O$48,5))</f>
        <v/>
      </c>
      <c r="E11" s="155"/>
      <c r="F11" s="450" t="str">
        <f>UPPER(IF($E11="","",VLOOKUP($E11,'1MD ELO (5)'!$A$7:$O$48,2)))</f>
        <v/>
      </c>
      <c r="G11" s="450" t="str">
        <f>IF($E11="","",VLOOKUP($E11,'1MD ELO (5)'!$A$7:$O$48,3))</f>
        <v/>
      </c>
      <c r="H11" s="450"/>
      <c r="I11" s="450" t="str">
        <f>IF($E11="","",VLOOKUP($E11,'1MD ELO (5)'!$A$7:$O$48,4))</f>
        <v/>
      </c>
      <c r="J11" s="158"/>
      <c r="K11" s="157"/>
      <c r="L11" s="183"/>
      <c r="M11" s="157"/>
      <c r="N11" s="184"/>
      <c r="O11" s="182"/>
      <c r="P11" s="182"/>
      <c r="Q11" s="163"/>
      <c r="R11" s="164"/>
      <c r="S11" s="165"/>
      <c r="U11" s="174" t="str">
        <f>Birók!P25</f>
        <v xml:space="preserve"> </v>
      </c>
      <c r="Y11" s="599"/>
      <c r="Z11" s="599"/>
      <c r="AA11" s="599" t="s">
        <v>201</v>
      </c>
      <c r="AB11" s="590">
        <v>25</v>
      </c>
      <c r="AC11" s="590">
        <v>15</v>
      </c>
      <c r="AD11" s="590">
        <v>10</v>
      </c>
      <c r="AE11" s="590">
        <v>6</v>
      </c>
      <c r="AF11" s="590">
        <v>3</v>
      </c>
      <c r="AG11" s="590">
        <v>1</v>
      </c>
      <c r="AH11" s="590">
        <v>0</v>
      </c>
      <c r="AI11"/>
      <c r="AJ11"/>
      <c r="AK11"/>
    </row>
    <row r="12" spans="1:37" s="38" customFormat="1" ht="9.6" customHeight="1" x14ac:dyDescent="0.25">
      <c r="A12" s="167"/>
      <c r="B12" s="306"/>
      <c r="C12" s="306"/>
      <c r="D12" s="424"/>
      <c r="E12" s="178"/>
      <c r="F12" s="451"/>
      <c r="G12" s="451"/>
      <c r="H12" s="452"/>
      <c r="I12" s="453" t="s">
        <v>0</v>
      </c>
      <c r="J12" s="172"/>
      <c r="K12" s="173" t="str">
        <f>UPPER(IF(OR(J12="a",J12="as"),F11,IF(OR(J12="b",J12="bs"),F13,)))</f>
        <v/>
      </c>
      <c r="L12" s="185"/>
      <c r="M12" s="157"/>
      <c r="N12" s="184"/>
      <c r="O12" s="182"/>
      <c r="P12" s="182"/>
      <c r="Q12" s="163"/>
      <c r="R12" s="164"/>
      <c r="S12" s="165"/>
      <c r="U12" s="174" t="str">
        <f>Birók!P26</f>
        <v xml:space="preserve"> </v>
      </c>
      <c r="Y12" s="599"/>
      <c r="Z12" s="599"/>
      <c r="AA12" s="599" t="s">
        <v>206</v>
      </c>
      <c r="AB12" s="590">
        <v>15</v>
      </c>
      <c r="AC12" s="590">
        <v>10</v>
      </c>
      <c r="AD12" s="590">
        <v>6</v>
      </c>
      <c r="AE12" s="590">
        <v>3</v>
      </c>
      <c r="AF12" s="590">
        <v>1</v>
      </c>
      <c r="AG12" s="590">
        <v>0</v>
      </c>
      <c r="AH12" s="590">
        <v>0</v>
      </c>
      <c r="AI12"/>
      <c r="AJ12"/>
      <c r="AK12"/>
    </row>
    <row r="13" spans="1:37" s="38" customFormat="1" ht="9.6" customHeight="1" x14ac:dyDescent="0.25">
      <c r="A13" s="167">
        <v>4</v>
      </c>
      <c r="B13" s="384" t="str">
        <f>IF($E13="","",VLOOKUP($E13,'1MD ELO (5)'!$A$7:$O$48,14))</f>
        <v/>
      </c>
      <c r="C13" s="384" t="str">
        <f>IF($E13="","",VLOOKUP($E13,'1MD ELO (5)'!$A$7:$O$48,15))</f>
        <v/>
      </c>
      <c r="D13" s="414" t="str">
        <f>IF($E13="","",VLOOKUP($E13,'1MD ELO (5)'!$A$7:$O$48,5))</f>
        <v/>
      </c>
      <c r="E13" s="155"/>
      <c r="F13" s="450" t="str">
        <f>UPPER(IF($E13="","",VLOOKUP($E13,'1MD ELO (5)'!$A$7:$O$48,2)))</f>
        <v/>
      </c>
      <c r="G13" s="450" t="str">
        <f>IF($E13="","",VLOOKUP($E13,'1MD ELO (5)'!$A$7:$O$48,3))</f>
        <v/>
      </c>
      <c r="H13" s="450"/>
      <c r="I13" s="450" t="str">
        <f>IF($E13="","",VLOOKUP($E13,'1MD ELO (5)'!$A$7:$O$48,4))</f>
        <v/>
      </c>
      <c r="J13" s="186"/>
      <c r="K13" s="157"/>
      <c r="L13" s="157"/>
      <c r="M13" s="157"/>
      <c r="N13" s="184"/>
      <c r="O13" s="182"/>
      <c r="P13" s="182"/>
      <c r="Q13" s="163"/>
      <c r="R13" s="164"/>
      <c r="S13" s="165"/>
      <c r="U13" s="174" t="str">
        <f>Birók!P27</f>
        <v xml:space="preserve"> </v>
      </c>
      <c r="Y13" s="599"/>
      <c r="Z13" s="599"/>
      <c r="AA13" s="599" t="s">
        <v>202</v>
      </c>
      <c r="AB13" s="590">
        <v>10</v>
      </c>
      <c r="AC13" s="590">
        <v>6</v>
      </c>
      <c r="AD13" s="590">
        <v>3</v>
      </c>
      <c r="AE13" s="590">
        <v>1</v>
      </c>
      <c r="AF13" s="590">
        <v>0</v>
      </c>
      <c r="AG13" s="590">
        <v>0</v>
      </c>
      <c r="AH13" s="590">
        <v>0</v>
      </c>
      <c r="AI13"/>
      <c r="AJ13"/>
      <c r="AK13"/>
    </row>
    <row r="14" spans="1:37" s="38" customFormat="1" ht="9.6" customHeight="1" x14ac:dyDescent="0.25">
      <c r="A14" s="167"/>
      <c r="B14" s="306"/>
      <c r="C14" s="306"/>
      <c r="D14" s="424"/>
      <c r="E14" s="178"/>
      <c r="F14" s="451"/>
      <c r="G14" s="451"/>
      <c r="H14" s="452"/>
      <c r="I14" s="451"/>
      <c r="J14" s="179"/>
      <c r="K14" s="157"/>
      <c r="L14" s="157"/>
      <c r="M14" s="171" t="s">
        <v>0</v>
      </c>
      <c r="N14" s="180"/>
      <c r="O14" s="173" t="str">
        <f>UPPER(IF(OR(N14="a",N14="as"),M10,IF(OR(N14="b",N14="bs"),M18,)))</f>
        <v/>
      </c>
      <c r="P14" s="181"/>
      <c r="Q14" s="163"/>
      <c r="R14" s="164"/>
      <c r="S14" s="165"/>
      <c r="U14" s="174" t="str">
        <f>Birók!P28</f>
        <v xml:space="preserve"> </v>
      </c>
      <c r="Y14" s="599"/>
      <c r="Z14" s="599"/>
      <c r="AA14" s="599" t="s">
        <v>203</v>
      </c>
      <c r="AB14" s="590">
        <v>3</v>
      </c>
      <c r="AC14" s="590">
        <v>2</v>
      </c>
      <c r="AD14" s="590">
        <v>1</v>
      </c>
      <c r="AE14" s="590">
        <v>0</v>
      </c>
      <c r="AF14" s="590">
        <v>0</v>
      </c>
      <c r="AG14" s="590">
        <v>0</v>
      </c>
      <c r="AH14" s="590">
        <v>0</v>
      </c>
      <c r="AI14"/>
      <c r="AJ14"/>
      <c r="AK14"/>
    </row>
    <row r="15" spans="1:37" s="38" customFormat="1" ht="9.6" customHeight="1" x14ac:dyDescent="0.25">
      <c r="A15" s="167">
        <v>5</v>
      </c>
      <c r="B15" s="384" t="str">
        <f>IF($E15="","",VLOOKUP($E15,'1MD ELO (5)'!$A$7:$O$48,14))</f>
        <v/>
      </c>
      <c r="C15" s="384" t="str">
        <f>IF($E15="","",VLOOKUP($E15,'1MD ELO (5)'!$A$7:$O$48,15))</f>
        <v/>
      </c>
      <c r="D15" s="414" t="str">
        <f>IF($E15="","",VLOOKUP($E15,'1MD ELO (5)'!$A$7:$O$48,5))</f>
        <v/>
      </c>
      <c r="E15" s="155"/>
      <c r="F15" s="450" t="str">
        <f>UPPER(IF($E15="","",VLOOKUP($E15,'1MD ELO (5)'!$A$7:$O$48,2)))</f>
        <v/>
      </c>
      <c r="G15" s="450" t="str">
        <f>IF($E15="","",VLOOKUP($E15,'1MD ELO (5)'!$A$7:$O$48,3))</f>
        <v/>
      </c>
      <c r="H15" s="450"/>
      <c r="I15" s="450" t="str">
        <f>IF($E15="","",VLOOKUP($E15,'1MD ELO (5)'!$A$7:$O$48,4))</f>
        <v/>
      </c>
      <c r="J15" s="188"/>
      <c r="K15" s="157"/>
      <c r="L15" s="157"/>
      <c r="M15" s="157"/>
      <c r="N15" s="184"/>
      <c r="O15" s="157"/>
      <c r="P15" s="242"/>
      <c r="Q15" s="160"/>
      <c r="R15" s="162"/>
      <c r="S15" s="165"/>
      <c r="U15" s="174" t="str">
        <f>Birók!P29</f>
        <v xml:space="preserve"> </v>
      </c>
      <c r="Y15" s="599"/>
      <c r="Z15" s="599"/>
      <c r="AA15" s="599"/>
      <c r="AB15" s="599"/>
      <c r="AC15" s="599"/>
      <c r="AD15" s="599"/>
      <c r="AE15" s="599"/>
      <c r="AF15" s="599"/>
      <c r="AG15" s="599"/>
      <c r="AH15" s="599"/>
      <c r="AI15"/>
      <c r="AJ15"/>
      <c r="AK15"/>
    </row>
    <row r="16" spans="1:37" s="38" customFormat="1" ht="9.6" customHeight="1" thickBot="1" x14ac:dyDescent="0.3">
      <c r="A16" s="167"/>
      <c r="B16" s="306"/>
      <c r="C16" s="306"/>
      <c r="D16" s="424"/>
      <c r="E16" s="178"/>
      <c r="F16" s="451"/>
      <c r="G16" s="451"/>
      <c r="H16" s="452"/>
      <c r="I16" s="453" t="s">
        <v>0</v>
      </c>
      <c r="J16" s="172"/>
      <c r="K16" s="173" t="str">
        <f>UPPER(IF(OR(J16="a",J16="as"),F15,IF(OR(J16="b",J16="bs"),F17,)))</f>
        <v/>
      </c>
      <c r="L16" s="173"/>
      <c r="M16" s="157"/>
      <c r="N16" s="184"/>
      <c r="O16" s="160"/>
      <c r="P16" s="242"/>
      <c r="Q16" s="160"/>
      <c r="R16" s="162"/>
      <c r="S16" s="165"/>
      <c r="U16" s="189" t="str">
        <f>Birók!P30</f>
        <v>Egyik sem</v>
      </c>
      <c r="Y16" s="599"/>
      <c r="Z16" s="599"/>
      <c r="AA16" s="599" t="s">
        <v>164</v>
      </c>
      <c r="AB16" s="590">
        <v>150</v>
      </c>
      <c r="AC16" s="590">
        <v>120</v>
      </c>
      <c r="AD16" s="590">
        <v>90</v>
      </c>
      <c r="AE16" s="590">
        <v>60</v>
      </c>
      <c r="AF16" s="590">
        <v>40</v>
      </c>
      <c r="AG16" s="590">
        <v>25</v>
      </c>
      <c r="AH16" s="590">
        <v>15</v>
      </c>
      <c r="AI16"/>
      <c r="AJ16"/>
      <c r="AK16"/>
    </row>
    <row r="17" spans="1:37" s="38" customFormat="1" ht="9.6" customHeight="1" x14ac:dyDescent="0.25">
      <c r="A17" s="167">
        <v>6</v>
      </c>
      <c r="B17" s="384" t="str">
        <f>IF($E17="","",VLOOKUP($E17,'1MD ELO (5)'!$A$7:$O$48,14))</f>
        <v/>
      </c>
      <c r="C17" s="384" t="str">
        <f>IF($E17="","",VLOOKUP($E17,'1MD ELO (5)'!$A$7:$O$48,15))</f>
        <v/>
      </c>
      <c r="D17" s="414" t="str">
        <f>IF($E17="","",VLOOKUP($E17,'1MD ELO (5)'!$A$7:$O$48,5))</f>
        <v/>
      </c>
      <c r="E17" s="155"/>
      <c r="F17" s="450" t="str">
        <f>UPPER(IF($E17="","",VLOOKUP($E17,'1MD ELO (5)'!$A$7:$O$48,2)))</f>
        <v/>
      </c>
      <c r="G17" s="450" t="str">
        <f>IF($E17="","",VLOOKUP($E17,'1MD ELO (5)'!$A$7:$O$48,3))</f>
        <v/>
      </c>
      <c r="H17" s="450"/>
      <c r="I17" s="450" t="str">
        <f>IF($E17="","",VLOOKUP($E17,'1MD ELO (5)'!$A$7:$O$48,4))</f>
        <v/>
      </c>
      <c r="J17" s="176"/>
      <c r="K17" s="157"/>
      <c r="L17" s="177"/>
      <c r="M17" s="157"/>
      <c r="N17" s="184"/>
      <c r="O17" s="160"/>
      <c r="P17" s="242"/>
      <c r="Q17" s="160"/>
      <c r="R17" s="162"/>
      <c r="S17" s="165"/>
      <c r="Y17" s="599"/>
      <c r="Z17" s="599"/>
      <c r="AA17" s="599" t="s">
        <v>194</v>
      </c>
      <c r="AB17" s="590">
        <v>120</v>
      </c>
      <c r="AC17" s="590">
        <v>90</v>
      </c>
      <c r="AD17" s="590">
        <v>60</v>
      </c>
      <c r="AE17" s="590">
        <v>40</v>
      </c>
      <c r="AF17" s="590">
        <v>25</v>
      </c>
      <c r="AG17" s="590">
        <v>15</v>
      </c>
      <c r="AH17" s="590">
        <v>8</v>
      </c>
      <c r="AI17"/>
      <c r="AJ17"/>
      <c r="AK17"/>
    </row>
    <row r="18" spans="1:37" s="38" customFormat="1" ht="9.6" customHeight="1" x14ac:dyDescent="0.25">
      <c r="A18" s="167"/>
      <c r="B18" s="306"/>
      <c r="C18" s="306"/>
      <c r="D18" s="424"/>
      <c r="E18" s="178"/>
      <c r="F18" s="451"/>
      <c r="G18" s="451"/>
      <c r="H18" s="452"/>
      <c r="I18" s="451"/>
      <c r="J18" s="179"/>
      <c r="K18" s="171" t="s">
        <v>0</v>
      </c>
      <c r="L18" s="180"/>
      <c r="M18" s="173" t="str">
        <f>UPPER(IF(OR(L18="a",L18="as"),K16,IF(OR(L18="b",L18="bs"),K20,)))</f>
        <v/>
      </c>
      <c r="N18" s="190"/>
      <c r="O18" s="160"/>
      <c r="P18" s="242"/>
      <c r="Q18" s="160"/>
      <c r="R18" s="162"/>
      <c r="S18" s="165"/>
      <c r="Y18" s="599"/>
      <c r="Z18" s="599"/>
      <c r="AA18" s="599" t="s">
        <v>195</v>
      </c>
      <c r="AB18" s="590">
        <v>90</v>
      </c>
      <c r="AC18" s="590">
        <v>60</v>
      </c>
      <c r="AD18" s="590">
        <v>40</v>
      </c>
      <c r="AE18" s="590">
        <v>25</v>
      </c>
      <c r="AF18" s="590">
        <v>15</v>
      </c>
      <c r="AG18" s="590">
        <v>8</v>
      </c>
      <c r="AH18" s="590">
        <v>4</v>
      </c>
      <c r="AI18"/>
      <c r="AJ18"/>
      <c r="AK18"/>
    </row>
    <row r="19" spans="1:37" s="38" customFormat="1" ht="9.6" customHeight="1" x14ac:dyDescent="0.25">
      <c r="A19" s="167">
        <v>7</v>
      </c>
      <c r="B19" s="384" t="str">
        <f>IF($E19="","",VLOOKUP($E19,'1MD ELO (5)'!$A$7:$O$48,14))</f>
        <v/>
      </c>
      <c r="C19" s="384" t="str">
        <f>IF($E19="","",VLOOKUP($E19,'1MD ELO (5)'!$A$7:$O$48,15))</f>
        <v/>
      </c>
      <c r="D19" s="414" t="str">
        <f>IF($E19="","",VLOOKUP($E19,'1MD ELO (5)'!$A$7:$O$48,5))</f>
        <v/>
      </c>
      <c r="E19" s="155"/>
      <c r="F19" s="450" t="str">
        <f>UPPER(IF($E19="","",VLOOKUP($E19,'1MD ELO (5)'!$A$7:$O$48,2)))</f>
        <v/>
      </c>
      <c r="G19" s="450" t="str">
        <f>IF($E19="","",VLOOKUP($E19,'1MD ELO (5)'!$A$7:$O$48,3))</f>
        <v/>
      </c>
      <c r="H19" s="450"/>
      <c r="I19" s="450" t="str">
        <f>IF($E19="","",VLOOKUP($E19,'1MD ELO (5)'!$A$7:$O$48,4))</f>
        <v/>
      </c>
      <c r="J19" s="158"/>
      <c r="K19" s="157"/>
      <c r="L19" s="183"/>
      <c r="M19" s="157"/>
      <c r="N19" s="182"/>
      <c r="O19" s="160"/>
      <c r="P19" s="242"/>
      <c r="Q19" s="160"/>
      <c r="R19" s="162"/>
      <c r="S19" s="165"/>
      <c r="Y19" s="599"/>
      <c r="Z19" s="599"/>
      <c r="AA19" s="599" t="s">
        <v>196</v>
      </c>
      <c r="AB19" s="590">
        <v>60</v>
      </c>
      <c r="AC19" s="590">
        <v>40</v>
      </c>
      <c r="AD19" s="590">
        <v>25</v>
      </c>
      <c r="AE19" s="590">
        <v>15</v>
      </c>
      <c r="AF19" s="590">
        <v>8</v>
      </c>
      <c r="AG19" s="590">
        <v>4</v>
      </c>
      <c r="AH19" s="590">
        <v>2</v>
      </c>
      <c r="AI19"/>
      <c r="AJ19"/>
      <c r="AK19"/>
    </row>
    <row r="20" spans="1:37" s="38" customFormat="1" ht="9.6" customHeight="1" x14ac:dyDescent="0.25">
      <c r="A20" s="167"/>
      <c r="B20" s="306"/>
      <c r="C20" s="306"/>
      <c r="D20" s="424"/>
      <c r="E20" s="168"/>
      <c r="F20" s="169"/>
      <c r="G20" s="169"/>
      <c r="H20" s="170"/>
      <c r="I20" s="171" t="s">
        <v>0</v>
      </c>
      <c r="J20" s="172"/>
      <c r="K20" s="173" t="str">
        <f>UPPER(IF(OR(J20="a",J20="as"),F19,IF(OR(J20="b",J20="bs"),F21,)))</f>
        <v/>
      </c>
      <c r="L20" s="185"/>
      <c r="M20" s="157"/>
      <c r="N20" s="182"/>
      <c r="O20" s="160"/>
      <c r="P20" s="242"/>
      <c r="Q20" s="160"/>
      <c r="R20" s="162"/>
      <c r="S20" s="165"/>
      <c r="Y20" s="599"/>
      <c r="Z20" s="599"/>
      <c r="AA20" s="599" t="s">
        <v>197</v>
      </c>
      <c r="AB20" s="590">
        <v>40</v>
      </c>
      <c r="AC20" s="590">
        <v>25</v>
      </c>
      <c r="AD20" s="590">
        <v>15</v>
      </c>
      <c r="AE20" s="590">
        <v>8</v>
      </c>
      <c r="AF20" s="590">
        <v>4</v>
      </c>
      <c r="AG20" s="590">
        <v>2</v>
      </c>
      <c r="AH20" s="590">
        <v>1</v>
      </c>
      <c r="AI20"/>
      <c r="AJ20"/>
      <c r="AK20"/>
    </row>
    <row r="21" spans="1:37" s="38" customFormat="1" ht="9.6" customHeight="1" x14ac:dyDescent="0.25">
      <c r="A21" s="153">
        <v>8</v>
      </c>
      <c r="B21" s="384" t="str">
        <f>IF($E21="","",VLOOKUP($E21,'1MD ELO (5)'!$A$7:$O$48,14))</f>
        <v/>
      </c>
      <c r="C21" s="384" t="str">
        <f>IF($E21="","",VLOOKUP($E21,'1MD ELO (5)'!$A$7:$O$48,15))</f>
        <v/>
      </c>
      <c r="D21" s="414" t="str">
        <f>IF($E21="","",VLOOKUP($E21,'1MD ELO (5)'!$A$7:$O$48,5))</f>
        <v/>
      </c>
      <c r="E21" s="155"/>
      <c r="F21" s="156" t="str">
        <f>UPPER(IF($E21="","",VLOOKUP($E21,'1MD ELO (5)'!$A$7:$O$48,2)))</f>
        <v/>
      </c>
      <c r="G21" s="156" t="str">
        <f>IF($E21="","",VLOOKUP($E21,'1MD ELO (5)'!$A$7:$O$48,3))</f>
        <v/>
      </c>
      <c r="H21" s="156"/>
      <c r="I21" s="156" t="str">
        <f>IF($E21="","",VLOOKUP($E21,'1MD ELO (5)'!$A$7:$O$48,4))</f>
        <v/>
      </c>
      <c r="J21" s="186"/>
      <c r="K21" s="157"/>
      <c r="L21" s="157"/>
      <c r="M21" s="157"/>
      <c r="N21" s="182"/>
      <c r="O21" s="160"/>
      <c r="P21" s="242"/>
      <c r="Q21" s="160"/>
      <c r="R21" s="162"/>
      <c r="S21" s="165"/>
      <c r="Y21" s="599"/>
      <c r="Z21" s="599"/>
      <c r="AA21" s="599" t="s">
        <v>198</v>
      </c>
      <c r="AB21" s="590">
        <v>25</v>
      </c>
      <c r="AC21" s="590">
        <v>15</v>
      </c>
      <c r="AD21" s="590">
        <v>10</v>
      </c>
      <c r="AE21" s="590">
        <v>6</v>
      </c>
      <c r="AF21" s="590">
        <v>3</v>
      </c>
      <c r="AG21" s="590">
        <v>1</v>
      </c>
      <c r="AH21" s="590">
        <v>0</v>
      </c>
      <c r="AI21"/>
      <c r="AJ21"/>
      <c r="AK21"/>
    </row>
    <row r="22" spans="1:37" s="38" customFormat="1" ht="9.6" customHeight="1" x14ac:dyDescent="0.25">
      <c r="A22" s="167"/>
      <c r="B22" s="306"/>
      <c r="C22" s="306"/>
      <c r="D22" s="424"/>
      <c r="E22" s="168"/>
      <c r="F22" s="187"/>
      <c r="G22" s="187"/>
      <c r="H22" s="191"/>
      <c r="I22" s="187"/>
      <c r="J22" s="179"/>
      <c r="K22" s="157"/>
      <c r="L22" s="157"/>
      <c r="M22" s="157"/>
      <c r="N22" s="182"/>
      <c r="O22" s="171" t="s">
        <v>0</v>
      </c>
      <c r="P22" s="180"/>
      <c r="Q22" s="173" t="str">
        <f>UPPER(IF(OR(P22="a",P22="as"),O14,IF(OR(P22="b",P22="bs"),O30,)))</f>
        <v/>
      </c>
      <c r="R22" s="243"/>
      <c r="S22" s="165"/>
      <c r="Y22" s="599"/>
      <c r="Z22" s="599"/>
      <c r="AA22" s="599" t="s">
        <v>199</v>
      </c>
      <c r="AB22" s="590">
        <v>15</v>
      </c>
      <c r="AC22" s="590">
        <v>10</v>
      </c>
      <c r="AD22" s="590">
        <v>6</v>
      </c>
      <c r="AE22" s="590">
        <v>3</v>
      </c>
      <c r="AF22" s="590">
        <v>1</v>
      </c>
      <c r="AG22" s="590">
        <v>0</v>
      </c>
      <c r="AH22" s="590">
        <v>0</v>
      </c>
      <c r="AI22"/>
      <c r="AJ22"/>
      <c r="AK22"/>
    </row>
    <row r="23" spans="1:37" s="38" customFormat="1" ht="9.6" customHeight="1" x14ac:dyDescent="0.25">
      <c r="A23" s="153">
        <v>9</v>
      </c>
      <c r="B23" s="384" t="str">
        <f>IF($E23="","",VLOOKUP($E23,'1MD ELO (5)'!$A$7:$O$48,14))</f>
        <v/>
      </c>
      <c r="C23" s="384" t="str">
        <f>IF($E23="","",VLOOKUP($E23,'1MD ELO (5)'!$A$7:$O$48,15))</f>
        <v/>
      </c>
      <c r="D23" s="414" t="str">
        <f>IF($E23="","",VLOOKUP($E23,'1MD ELO (5)'!$A$7:$O$48,5))</f>
        <v/>
      </c>
      <c r="E23" s="155"/>
      <c r="F23" s="156" t="str">
        <f>UPPER(IF($E23="","",VLOOKUP($E23,'1MD ELO (5)'!$A$7:$O$48,2)))</f>
        <v/>
      </c>
      <c r="G23" s="156" t="str">
        <f>IF($E23="","",VLOOKUP($E23,'1MD ELO (5)'!$A$7:$O$48,3))</f>
        <v/>
      </c>
      <c r="H23" s="156"/>
      <c r="I23" s="156" t="str">
        <f>IF($E23="","",VLOOKUP($E23,'1MD ELO (5)'!$A$7:$O$48,4))</f>
        <v/>
      </c>
      <c r="J23" s="158"/>
      <c r="K23" s="157"/>
      <c r="L23" s="157"/>
      <c r="M23" s="157"/>
      <c r="N23" s="182"/>
      <c r="O23" s="160"/>
      <c r="P23" s="242"/>
      <c r="Q23" s="157"/>
      <c r="R23" s="242"/>
      <c r="S23" s="165"/>
      <c r="Y23" s="599"/>
      <c r="Z23" s="599"/>
      <c r="AA23" s="599" t="s">
        <v>200</v>
      </c>
      <c r="AB23" s="590">
        <v>10</v>
      </c>
      <c r="AC23" s="590">
        <v>6</v>
      </c>
      <c r="AD23" s="590">
        <v>3</v>
      </c>
      <c r="AE23" s="590">
        <v>1</v>
      </c>
      <c r="AF23" s="590">
        <v>0</v>
      </c>
      <c r="AG23" s="590">
        <v>0</v>
      </c>
      <c r="AH23" s="590">
        <v>0</v>
      </c>
      <c r="AI23"/>
      <c r="AJ23"/>
      <c r="AK23"/>
    </row>
    <row r="24" spans="1:37" s="38" customFormat="1" ht="9.6" customHeight="1" x14ac:dyDescent="0.25">
      <c r="A24" s="167"/>
      <c r="B24" s="306"/>
      <c r="C24" s="306"/>
      <c r="D24" s="424"/>
      <c r="E24" s="168"/>
      <c r="F24" s="169"/>
      <c r="G24" s="169"/>
      <c r="H24" s="170"/>
      <c r="I24" s="171" t="s">
        <v>0</v>
      </c>
      <c r="J24" s="172"/>
      <c r="K24" s="173" t="str">
        <f>UPPER(IF(OR(J24="a",J24="as"),F23,IF(OR(J24="b",J24="bs"),F25,)))</f>
        <v/>
      </c>
      <c r="L24" s="173"/>
      <c r="M24" s="157"/>
      <c r="N24" s="182"/>
      <c r="O24" s="160"/>
      <c r="P24" s="242"/>
      <c r="Q24" s="160"/>
      <c r="R24" s="242"/>
      <c r="S24" s="165"/>
      <c r="Y24" s="599"/>
      <c r="Z24" s="599"/>
      <c r="AA24" s="599" t="s">
        <v>201</v>
      </c>
      <c r="AB24" s="590">
        <v>6</v>
      </c>
      <c r="AC24" s="590">
        <v>3</v>
      </c>
      <c r="AD24" s="590">
        <v>1</v>
      </c>
      <c r="AE24" s="590">
        <v>0</v>
      </c>
      <c r="AF24" s="590">
        <v>0</v>
      </c>
      <c r="AG24" s="590">
        <v>0</v>
      </c>
      <c r="AH24" s="590">
        <v>0</v>
      </c>
      <c r="AI24"/>
      <c r="AJ24"/>
      <c r="AK24"/>
    </row>
    <row r="25" spans="1:37" s="38" customFormat="1" ht="9.6" customHeight="1" x14ac:dyDescent="0.25">
      <c r="A25" s="167">
        <v>10</v>
      </c>
      <c r="B25" s="384" t="str">
        <f>IF($E25="","",VLOOKUP($E25,'1MD ELO (5)'!$A$7:$O$48,14))</f>
        <v/>
      </c>
      <c r="C25" s="384" t="str">
        <f>IF($E25="","",VLOOKUP($E25,'1MD ELO (5)'!$A$7:$O$48,15))</f>
        <v/>
      </c>
      <c r="D25" s="414" t="str">
        <f>IF($E25="","",VLOOKUP($E25,'1MD ELO (5)'!$A$7:$O$48,5))</f>
        <v/>
      </c>
      <c r="E25" s="155"/>
      <c r="F25" s="450" t="str">
        <f>UPPER(IF($E25="","",VLOOKUP($E25,'1MD ELO (5)'!$A$7:$O$48,2)))</f>
        <v/>
      </c>
      <c r="G25" s="450" t="str">
        <f>IF($E25="","",VLOOKUP($E25,'1MD ELO (5)'!$A$7:$O$48,3))</f>
        <v/>
      </c>
      <c r="H25" s="450"/>
      <c r="I25" s="450" t="str">
        <f>IF($E25="","",VLOOKUP($E25,'1MD ELO (5)'!$A$7:$O$48,4))</f>
        <v/>
      </c>
      <c r="J25" s="176"/>
      <c r="K25" s="157"/>
      <c r="L25" s="177"/>
      <c r="M25" s="157"/>
      <c r="N25" s="182"/>
      <c r="O25" s="160"/>
      <c r="P25" s="242"/>
      <c r="Q25" s="160"/>
      <c r="R25" s="242"/>
      <c r="S25" s="165"/>
      <c r="Y25" s="599"/>
      <c r="Z25" s="599"/>
      <c r="AA25" s="599" t="s">
        <v>206</v>
      </c>
      <c r="AB25" s="590">
        <v>3</v>
      </c>
      <c r="AC25" s="590">
        <v>2</v>
      </c>
      <c r="AD25" s="590">
        <v>1</v>
      </c>
      <c r="AE25" s="590">
        <v>0</v>
      </c>
      <c r="AF25" s="590">
        <v>0</v>
      </c>
      <c r="AG25" s="590">
        <v>0</v>
      </c>
      <c r="AH25" s="590">
        <v>0</v>
      </c>
      <c r="AI25"/>
      <c r="AJ25"/>
      <c r="AK25"/>
    </row>
    <row r="26" spans="1:37" s="38" customFormat="1" ht="9.6" customHeight="1" x14ac:dyDescent="0.25">
      <c r="A26" s="167"/>
      <c r="B26" s="306"/>
      <c r="C26" s="306"/>
      <c r="D26" s="424"/>
      <c r="E26" s="178"/>
      <c r="F26" s="451"/>
      <c r="G26" s="451"/>
      <c r="H26" s="452"/>
      <c r="I26" s="451"/>
      <c r="J26" s="179"/>
      <c r="K26" s="171" t="s">
        <v>0</v>
      </c>
      <c r="L26" s="180"/>
      <c r="M26" s="173" t="str">
        <f>UPPER(IF(OR(L26="a",L26="as"),K24,IF(OR(L26="b",L26="bs"),K28,)))</f>
        <v/>
      </c>
      <c r="N26" s="181"/>
      <c r="O26" s="160"/>
      <c r="P26" s="242"/>
      <c r="Q26" s="160"/>
      <c r="R26" s="242"/>
      <c r="S26" s="165"/>
      <c r="Y26"/>
      <c r="Z26"/>
      <c r="AA26"/>
      <c r="AB26"/>
      <c r="AC26"/>
      <c r="AD26"/>
      <c r="AE26"/>
      <c r="AF26"/>
      <c r="AG26"/>
      <c r="AH26"/>
      <c r="AI26"/>
      <c r="AJ26"/>
      <c r="AK26"/>
    </row>
    <row r="27" spans="1:37" s="38" customFormat="1" ht="9.6" customHeight="1" x14ac:dyDescent="0.25">
      <c r="A27" s="167">
        <v>11</v>
      </c>
      <c r="B27" s="384" t="str">
        <f>IF($E27="","",VLOOKUP($E27,'1MD ELO (5)'!$A$7:$O$48,14))</f>
        <v/>
      </c>
      <c r="C27" s="384" t="str">
        <f>IF($E27="","",VLOOKUP($E27,'1MD ELO (5)'!$A$7:$O$48,15))</f>
        <v/>
      </c>
      <c r="D27" s="414" t="str">
        <f>IF($E27="","",VLOOKUP($E27,'1MD ELO (5)'!$A$7:$O$48,5))</f>
        <v/>
      </c>
      <c r="E27" s="155"/>
      <c r="F27" s="450" t="str">
        <f>UPPER(IF($E27="","",VLOOKUP($E27,'1MD ELO (5)'!$A$7:$O$48,2)))</f>
        <v/>
      </c>
      <c r="G27" s="450" t="str">
        <f>IF($E27="","",VLOOKUP($E27,'1MD ELO (5)'!$A$7:$O$48,3))</f>
        <v/>
      </c>
      <c r="H27" s="450"/>
      <c r="I27" s="450" t="str">
        <f>IF($E27="","",VLOOKUP($E27,'1MD ELO (5)'!$A$7:$O$48,4))</f>
        <v/>
      </c>
      <c r="J27" s="158"/>
      <c r="K27" s="157"/>
      <c r="L27" s="183"/>
      <c r="M27" s="157"/>
      <c r="N27" s="184"/>
      <c r="O27" s="160"/>
      <c r="P27" s="242"/>
      <c r="Q27" s="160"/>
      <c r="R27" s="242"/>
      <c r="S27" s="165"/>
      <c r="Y27"/>
      <c r="Z27"/>
      <c r="AA27"/>
      <c r="AB27"/>
      <c r="AC27"/>
      <c r="AD27"/>
      <c r="AE27"/>
      <c r="AF27"/>
      <c r="AG27"/>
      <c r="AH27"/>
      <c r="AI27"/>
      <c r="AJ27"/>
      <c r="AK27"/>
    </row>
    <row r="28" spans="1:37" s="38" customFormat="1" ht="9.6" customHeight="1" x14ac:dyDescent="0.25">
      <c r="A28" s="192"/>
      <c r="B28" s="306"/>
      <c r="C28" s="306"/>
      <c r="D28" s="424"/>
      <c r="E28" s="178"/>
      <c r="F28" s="451"/>
      <c r="G28" s="451"/>
      <c r="H28" s="452"/>
      <c r="I28" s="453" t="s">
        <v>0</v>
      </c>
      <c r="J28" s="172"/>
      <c r="K28" s="173" t="str">
        <f>UPPER(IF(OR(J28="a",J28="as"),F27,IF(OR(J28="b",J28="bs"),F29,)))</f>
        <v/>
      </c>
      <c r="L28" s="185"/>
      <c r="M28" s="157"/>
      <c r="N28" s="184"/>
      <c r="O28" s="160"/>
      <c r="P28" s="242"/>
      <c r="Q28" s="160"/>
      <c r="R28" s="242"/>
      <c r="S28" s="165"/>
    </row>
    <row r="29" spans="1:37" s="38" customFormat="1" ht="9.6" customHeight="1" x14ac:dyDescent="0.25">
      <c r="A29" s="167">
        <v>12</v>
      </c>
      <c r="B29" s="384" t="str">
        <f>IF($E29="","",VLOOKUP($E29,'1MD ELO (5)'!$A$7:$O$48,14))</f>
        <v/>
      </c>
      <c r="C29" s="384" t="str">
        <f>IF($E29="","",VLOOKUP($E29,'1MD ELO (5)'!$A$7:$O$48,15))</f>
        <v/>
      </c>
      <c r="D29" s="414" t="str">
        <f>IF($E29="","",VLOOKUP($E29,'1MD ELO (5)'!$A$7:$O$48,5))</f>
        <v/>
      </c>
      <c r="E29" s="155"/>
      <c r="F29" s="450" t="str">
        <f>UPPER(IF($E29="","",VLOOKUP($E29,'1MD ELO (5)'!$A$7:$O$48,2)))</f>
        <v/>
      </c>
      <c r="G29" s="450" t="str">
        <f>IF($E29="","",VLOOKUP($E29,'1MD ELO (5)'!$A$7:$O$48,3))</f>
        <v/>
      </c>
      <c r="H29" s="450"/>
      <c r="I29" s="450" t="str">
        <f>IF($E29="","",VLOOKUP($E29,'1MD ELO (5)'!$A$7:$O$48,4))</f>
        <v/>
      </c>
      <c r="J29" s="186"/>
      <c r="K29" s="157"/>
      <c r="L29" s="157"/>
      <c r="M29" s="157"/>
      <c r="N29" s="184"/>
      <c r="O29" s="160"/>
      <c r="P29" s="242"/>
      <c r="Q29" s="160"/>
      <c r="R29" s="242"/>
      <c r="S29" s="165"/>
    </row>
    <row r="30" spans="1:37" s="38" customFormat="1" ht="9.6" customHeight="1" x14ac:dyDescent="0.25">
      <c r="A30" s="167"/>
      <c r="B30" s="306"/>
      <c r="C30" s="306"/>
      <c r="D30" s="424"/>
      <c r="E30" s="178"/>
      <c r="F30" s="451"/>
      <c r="G30" s="451"/>
      <c r="H30" s="452"/>
      <c r="I30" s="451"/>
      <c r="J30" s="179"/>
      <c r="K30" s="157"/>
      <c r="L30" s="157"/>
      <c r="M30" s="171" t="s">
        <v>0</v>
      </c>
      <c r="N30" s="180"/>
      <c r="O30" s="173" t="str">
        <f>UPPER(IF(OR(N30="a",N30="as"),M26,IF(OR(N30="b",N30="bs"),M34,)))</f>
        <v/>
      </c>
      <c r="P30" s="244"/>
      <c r="Q30" s="160"/>
      <c r="R30" s="242"/>
      <c r="S30" s="165"/>
    </row>
    <row r="31" spans="1:37" s="38" customFormat="1" ht="9.6" customHeight="1" x14ac:dyDescent="0.25">
      <c r="A31" s="167">
        <v>13</v>
      </c>
      <c r="B31" s="384" t="str">
        <f>IF($E31="","",VLOOKUP($E31,'1MD ELO (5)'!$A$7:$O$48,14))</f>
        <v/>
      </c>
      <c r="C31" s="384" t="str">
        <f>IF($E31="","",VLOOKUP($E31,'1MD ELO (5)'!$A$7:$O$48,15))</f>
        <v/>
      </c>
      <c r="D31" s="414" t="str">
        <f>IF($E31="","",VLOOKUP($E31,'1MD ELO (5)'!$A$7:$O$48,5))</f>
        <v/>
      </c>
      <c r="E31" s="155"/>
      <c r="F31" s="450" t="str">
        <f>UPPER(IF($E31="","",VLOOKUP($E31,'1MD ELO (5)'!$A$7:$O$48,2)))</f>
        <v/>
      </c>
      <c r="G31" s="450" t="str">
        <f>IF($E31="","",VLOOKUP($E31,'1MD ELO (5)'!$A$7:$O$48,3))</f>
        <v/>
      </c>
      <c r="H31" s="450"/>
      <c r="I31" s="450" t="str">
        <f>IF($E31="","",VLOOKUP($E31,'1MD ELO (5)'!$A$7:$O$48,4))</f>
        <v/>
      </c>
      <c r="J31" s="188"/>
      <c r="K31" s="157"/>
      <c r="L31" s="157"/>
      <c r="M31" s="157"/>
      <c r="N31" s="184"/>
      <c r="O31" s="157"/>
      <c r="P31" s="162"/>
      <c r="Q31" s="160"/>
      <c r="R31" s="242"/>
      <c r="S31" s="165"/>
    </row>
    <row r="32" spans="1:37" s="38" customFormat="1" ht="9.6" customHeight="1" x14ac:dyDescent="0.25">
      <c r="A32" s="167"/>
      <c r="B32" s="306"/>
      <c r="C32" s="306"/>
      <c r="D32" s="424"/>
      <c r="E32" s="178"/>
      <c r="F32" s="451"/>
      <c r="G32" s="451"/>
      <c r="H32" s="452"/>
      <c r="I32" s="453" t="s">
        <v>0</v>
      </c>
      <c r="J32" s="172"/>
      <c r="K32" s="173" t="str">
        <f>UPPER(IF(OR(J32="a",J32="as"),F31,IF(OR(J32="b",J32="bs"),F33,)))</f>
        <v/>
      </c>
      <c r="L32" s="173"/>
      <c r="M32" s="157"/>
      <c r="N32" s="184"/>
      <c r="O32" s="160"/>
      <c r="P32" s="162"/>
      <c r="Q32" s="160"/>
      <c r="R32" s="242"/>
      <c r="S32" s="165"/>
    </row>
    <row r="33" spans="1:19" s="38" customFormat="1" ht="9.6" customHeight="1" x14ac:dyDescent="0.25">
      <c r="A33" s="167">
        <v>14</v>
      </c>
      <c r="B33" s="384" t="str">
        <f>IF($E33="","",VLOOKUP($E33,'1MD ELO (5)'!$A$7:$O$48,14))</f>
        <v/>
      </c>
      <c r="C33" s="384" t="str">
        <f>IF($E33="","",VLOOKUP($E33,'1MD ELO (5)'!$A$7:$O$48,15))</f>
        <v/>
      </c>
      <c r="D33" s="414" t="str">
        <f>IF($E33="","",VLOOKUP($E33,'1MD ELO (5)'!$A$7:$O$48,5))</f>
        <v/>
      </c>
      <c r="E33" s="155"/>
      <c r="F33" s="450" t="str">
        <f>UPPER(IF($E33="","",VLOOKUP($E33,'1MD ELO (5)'!$A$7:$O$48,2)))</f>
        <v/>
      </c>
      <c r="G33" s="450" t="str">
        <f>IF($E33="","",VLOOKUP($E33,'1MD ELO (5)'!$A$7:$O$48,3))</f>
        <v/>
      </c>
      <c r="H33" s="450"/>
      <c r="I33" s="450" t="str">
        <f>IF($E33="","",VLOOKUP($E33,'1MD ELO (5)'!$A$7:$O$48,4))</f>
        <v/>
      </c>
      <c r="J33" s="176"/>
      <c r="K33" s="157"/>
      <c r="L33" s="177"/>
      <c r="M33" s="157"/>
      <c r="N33" s="184"/>
      <c r="O33" s="160"/>
      <c r="P33" s="162"/>
      <c r="Q33" s="160"/>
      <c r="R33" s="242"/>
      <c r="S33" s="165"/>
    </row>
    <row r="34" spans="1:19" s="38" customFormat="1" ht="9.6" customHeight="1" x14ac:dyDescent="0.25">
      <c r="A34" s="167"/>
      <c r="B34" s="306"/>
      <c r="C34" s="306"/>
      <c r="D34" s="424"/>
      <c r="E34" s="178"/>
      <c r="F34" s="451"/>
      <c r="G34" s="451"/>
      <c r="H34" s="452"/>
      <c r="I34" s="451"/>
      <c r="J34" s="179"/>
      <c r="K34" s="171" t="s">
        <v>0</v>
      </c>
      <c r="L34" s="180"/>
      <c r="M34" s="173" t="str">
        <f>UPPER(IF(OR(L34="a",L34="as"),K32,IF(OR(L34="b",L34="bs"),K36,)))</f>
        <v/>
      </c>
      <c r="N34" s="190"/>
      <c r="O34" s="160"/>
      <c r="P34" s="162"/>
      <c r="Q34" s="160"/>
      <c r="R34" s="242"/>
      <c r="S34" s="165"/>
    </row>
    <row r="35" spans="1:19" s="38" customFormat="1" ht="9.6" customHeight="1" x14ac:dyDescent="0.25">
      <c r="A35" s="167">
        <v>15</v>
      </c>
      <c r="B35" s="384" t="str">
        <f>IF($E35="","",VLOOKUP($E35,'1MD ELO (5)'!$A$7:$O$48,14))</f>
        <v/>
      </c>
      <c r="C35" s="384" t="str">
        <f>IF($E35="","",VLOOKUP($E35,'1MD ELO (5)'!$A$7:$O$48,15))</f>
        <v/>
      </c>
      <c r="D35" s="414" t="str">
        <f>IF($E35="","",VLOOKUP($E35,'1MD ELO (5)'!$A$7:$O$48,5))</f>
        <v/>
      </c>
      <c r="E35" s="155"/>
      <c r="F35" s="450" t="str">
        <f>UPPER(IF($E35="","",VLOOKUP($E35,'1MD ELO (5)'!$A$7:$O$48,2)))</f>
        <v/>
      </c>
      <c r="G35" s="450" t="str">
        <f>IF($E35="","",VLOOKUP($E35,'1MD ELO (5)'!$A$7:$O$48,3))</f>
        <v/>
      </c>
      <c r="H35" s="450"/>
      <c r="I35" s="450" t="str">
        <f>IF($E35="","",VLOOKUP($E35,'1MD ELO (5)'!$A$7:$O$48,4))</f>
        <v/>
      </c>
      <c r="J35" s="158"/>
      <c r="K35" s="157"/>
      <c r="L35" s="183"/>
      <c r="M35" s="157"/>
      <c r="N35" s="182"/>
      <c r="O35" s="160"/>
      <c r="P35" s="162"/>
      <c r="Q35" s="160"/>
      <c r="R35" s="242"/>
      <c r="S35" s="165"/>
    </row>
    <row r="36" spans="1:19" s="38" customFormat="1" ht="9.6" customHeight="1" x14ac:dyDescent="0.25">
      <c r="A36" s="167"/>
      <c r="B36" s="306"/>
      <c r="C36" s="306"/>
      <c r="D36" s="424"/>
      <c r="E36" s="168"/>
      <c r="F36" s="169"/>
      <c r="G36" s="169"/>
      <c r="H36" s="170"/>
      <c r="I36" s="171" t="s">
        <v>0</v>
      </c>
      <c r="J36" s="172"/>
      <c r="K36" s="173" t="str">
        <f>UPPER(IF(OR(J36="a",J36="as"),F35,IF(OR(J36="b",J36="bs"),F37,)))</f>
        <v/>
      </c>
      <c r="L36" s="185"/>
      <c r="M36" s="157"/>
      <c r="N36" s="182"/>
      <c r="O36" s="160"/>
      <c r="P36" s="162"/>
      <c r="Q36" s="160"/>
      <c r="R36" s="242"/>
      <c r="S36" s="165"/>
    </row>
    <row r="37" spans="1:19" s="38" customFormat="1" ht="9.6" customHeight="1" x14ac:dyDescent="0.25">
      <c r="A37" s="153">
        <v>16</v>
      </c>
      <c r="B37" s="384" t="str">
        <f>IF($E37="","",VLOOKUP($E37,'1MD ELO (5)'!$A$7:$O$48,14))</f>
        <v/>
      </c>
      <c r="C37" s="384" t="str">
        <f>IF($E37="","",VLOOKUP($E37,'1MD ELO (5)'!$A$7:$O$48,15))</f>
        <v/>
      </c>
      <c r="D37" s="414" t="str">
        <f>IF($E37="","",VLOOKUP($E37,'1MD ELO (5)'!$A$7:$O$48,5))</f>
        <v/>
      </c>
      <c r="E37" s="155"/>
      <c r="F37" s="156" t="str">
        <f>UPPER(IF($E37="","",VLOOKUP($E37,'1MD ELO (5)'!$A$7:$O$48,2)))</f>
        <v/>
      </c>
      <c r="G37" s="156" t="str">
        <f>IF($E37="","",VLOOKUP($E37,'1MD ELO (5)'!$A$7:$O$48,3))</f>
        <v/>
      </c>
      <c r="H37" s="156"/>
      <c r="I37" s="156" t="str">
        <f>IF($E37="","",VLOOKUP($E37,'1MD ELO (5)'!$A$7:$O$48,4))</f>
        <v/>
      </c>
      <c r="J37" s="186"/>
      <c r="K37" s="157"/>
      <c r="L37" s="157"/>
      <c r="M37" s="157"/>
      <c r="N37" s="182"/>
      <c r="O37" s="162"/>
      <c r="P37" s="162"/>
      <c r="Q37" s="160"/>
      <c r="R37" s="242"/>
      <c r="S37" s="165"/>
    </row>
    <row r="38" spans="1:19" s="38" customFormat="1" ht="9.6" customHeight="1" x14ac:dyDescent="0.25">
      <c r="A38" s="167"/>
      <c r="B38" s="306"/>
      <c r="C38" s="306"/>
      <c r="D38" s="424"/>
      <c r="E38" s="168"/>
      <c r="F38" s="169"/>
      <c r="G38" s="169"/>
      <c r="H38" s="170"/>
      <c r="I38" s="169"/>
      <c r="J38" s="179"/>
      <c r="K38" s="157"/>
      <c r="L38" s="157"/>
      <c r="M38" s="157"/>
      <c r="N38" s="182"/>
      <c r="O38" s="437" t="s">
        <v>132</v>
      </c>
      <c r="P38" s="246"/>
      <c r="Q38" s="173" t="str">
        <f>UPPER(IF(OR(P39="a",P39="as"),Q22,IF(OR(P39="b",P39="bs"),Q54,)))</f>
        <v/>
      </c>
      <c r="R38" s="247"/>
      <c r="S38" s="165"/>
    </row>
    <row r="39" spans="1:19" s="38" customFormat="1" ht="9.6" customHeight="1" x14ac:dyDescent="0.25">
      <c r="A39" s="153">
        <v>17</v>
      </c>
      <c r="B39" s="384" t="str">
        <f>IF($E39="","",VLOOKUP($E39,'1MD ELO (5)'!$A$7:$O$48,14))</f>
        <v/>
      </c>
      <c r="C39" s="384" t="str">
        <f>IF($E39="","",VLOOKUP($E39,'1MD ELO (5)'!$A$7:$O$48,15))</f>
        <v/>
      </c>
      <c r="D39" s="414" t="str">
        <f>IF($E39="","",VLOOKUP($E39,'1MD ELO (5)'!$A$7:$O$48,5))</f>
        <v/>
      </c>
      <c r="E39" s="155"/>
      <c r="F39" s="156" t="str">
        <f>UPPER(IF($E39="","",VLOOKUP($E39,'1MD ELO (5)'!$A$7:$O$48,2)))</f>
        <v/>
      </c>
      <c r="G39" s="156" t="str">
        <f>IF($E39="","",VLOOKUP($E39,'1MD ELO (5)'!$A$7:$O$48,3))</f>
        <v/>
      </c>
      <c r="H39" s="156"/>
      <c r="I39" s="156" t="str">
        <f>IF($E39="","",VLOOKUP($E39,'1MD ELO (5)'!$A$7:$O$48,4))</f>
        <v/>
      </c>
      <c r="J39" s="158"/>
      <c r="K39" s="157"/>
      <c r="L39" s="157"/>
      <c r="M39" s="157"/>
      <c r="N39" s="182"/>
      <c r="O39" s="171" t="s">
        <v>0</v>
      </c>
      <c r="P39" s="248"/>
      <c r="Q39" s="157"/>
      <c r="R39" s="242"/>
      <c r="S39" s="165"/>
    </row>
    <row r="40" spans="1:19" s="38" customFormat="1" ht="9.6" customHeight="1" x14ac:dyDescent="0.25">
      <c r="A40" s="167"/>
      <c r="B40" s="306"/>
      <c r="C40" s="306"/>
      <c r="D40" s="424"/>
      <c r="E40" s="168"/>
      <c r="F40" s="169"/>
      <c r="G40" s="169"/>
      <c r="H40" s="170"/>
      <c r="I40" s="171" t="s">
        <v>0</v>
      </c>
      <c r="J40" s="172"/>
      <c r="K40" s="173" t="str">
        <f>UPPER(IF(OR(J40="a",J40="as"),F39,IF(OR(J40="b",J40="bs"),F41,)))</f>
        <v/>
      </c>
      <c r="L40" s="173"/>
      <c r="M40" s="157"/>
      <c r="N40" s="182"/>
      <c r="O40" s="160"/>
      <c r="P40" s="162"/>
      <c r="Q40" s="160"/>
      <c r="R40" s="242"/>
      <c r="S40" s="165"/>
    </row>
    <row r="41" spans="1:19" s="38" customFormat="1" ht="9.6" customHeight="1" x14ac:dyDescent="0.25">
      <c r="A41" s="167">
        <v>18</v>
      </c>
      <c r="B41" s="384" t="str">
        <f>IF($E41="","",VLOOKUP($E41,'1MD ELO (5)'!$A$7:$O$48,14))</f>
        <v/>
      </c>
      <c r="C41" s="384" t="str">
        <f>IF($E41="","",VLOOKUP($E41,'1MD ELO (5)'!$A$7:$O$48,15))</f>
        <v/>
      </c>
      <c r="D41" s="414" t="str">
        <f>IF($E41="","",VLOOKUP($E41,'1MD ELO (5)'!$A$7:$O$48,5))</f>
        <v/>
      </c>
      <c r="E41" s="155"/>
      <c r="F41" s="450" t="str">
        <f>UPPER(IF($E41="","",VLOOKUP($E41,'1MD ELO (5)'!$A$7:$O$48,2)))</f>
        <v/>
      </c>
      <c r="G41" s="450" t="str">
        <f>IF($E41="","",VLOOKUP($E41,'1MD ELO (5)'!$A$7:$O$48,3))</f>
        <v/>
      </c>
      <c r="H41" s="450"/>
      <c r="I41" s="450" t="str">
        <f>IF($E41="","",VLOOKUP($E41,'1MD ELO (5)'!$A$7:$O$48,4))</f>
        <v/>
      </c>
      <c r="J41" s="176"/>
      <c r="K41" s="157"/>
      <c r="L41" s="177"/>
      <c r="M41" s="157"/>
      <c r="N41" s="182"/>
      <c r="O41" s="160"/>
      <c r="P41" s="162"/>
      <c r="Q41" s="772" t="str">
        <f>IF(Y3="","",CONCATENATE(AB1," pont"))</f>
        <v/>
      </c>
      <c r="R41" s="773"/>
      <c r="S41" s="165"/>
    </row>
    <row r="42" spans="1:19" s="38" customFormat="1" ht="9.6" customHeight="1" x14ac:dyDescent="0.25">
      <c r="A42" s="167"/>
      <c r="B42" s="306"/>
      <c r="C42" s="306"/>
      <c r="D42" s="424"/>
      <c r="E42" s="178"/>
      <c r="F42" s="451"/>
      <c r="G42" s="451"/>
      <c r="H42" s="452"/>
      <c r="I42" s="451"/>
      <c r="J42" s="179"/>
      <c r="K42" s="171" t="s">
        <v>0</v>
      </c>
      <c r="L42" s="180"/>
      <c r="M42" s="173" t="str">
        <f>UPPER(IF(OR(L42="a",L42="as"),K40,IF(OR(L42="b",L42="bs"),K44,)))</f>
        <v/>
      </c>
      <c r="N42" s="181"/>
      <c r="O42" s="160"/>
      <c r="P42" s="162"/>
      <c r="Q42" s="160"/>
      <c r="R42" s="242"/>
      <c r="S42" s="165"/>
    </row>
    <row r="43" spans="1:19" s="38" customFormat="1" ht="9.6" customHeight="1" x14ac:dyDescent="0.25">
      <c r="A43" s="167">
        <v>19</v>
      </c>
      <c r="B43" s="384" t="str">
        <f>IF($E43="","",VLOOKUP($E43,'1MD ELO (5)'!$A$7:$O$48,14))</f>
        <v/>
      </c>
      <c r="C43" s="384" t="str">
        <f>IF($E43="","",VLOOKUP($E43,'1MD ELO (5)'!$A$7:$O$48,15))</f>
        <v/>
      </c>
      <c r="D43" s="414" t="str">
        <f>IF($E43="","",VLOOKUP($E43,'1MD ELO (5)'!$A$7:$O$48,5))</f>
        <v/>
      </c>
      <c r="E43" s="155"/>
      <c r="F43" s="450" t="str">
        <f>UPPER(IF($E43="","",VLOOKUP($E43,'1MD ELO (5)'!$A$7:$O$48,2)))</f>
        <v/>
      </c>
      <c r="G43" s="450" t="str">
        <f>IF($E43="","",VLOOKUP($E43,'1MD ELO (5)'!$A$7:$O$48,3))</f>
        <v/>
      </c>
      <c r="H43" s="450"/>
      <c r="I43" s="450" t="str">
        <f>IF($E43="","",VLOOKUP($E43,'1MD ELO (5)'!$A$7:$O$48,4))</f>
        <v/>
      </c>
      <c r="J43" s="158"/>
      <c r="K43" s="157"/>
      <c r="L43" s="183"/>
      <c r="M43" s="157"/>
      <c r="N43" s="184"/>
      <c r="O43" s="160"/>
      <c r="P43" s="162"/>
      <c r="Q43" s="160"/>
      <c r="R43" s="242"/>
      <c r="S43" s="165"/>
    </row>
    <row r="44" spans="1:19" s="38" customFormat="1" ht="9.6" customHeight="1" x14ac:dyDescent="0.25">
      <c r="A44" s="167"/>
      <c r="B44" s="306"/>
      <c r="C44" s="306"/>
      <c r="D44" s="424"/>
      <c r="E44" s="178"/>
      <c r="F44" s="451"/>
      <c r="G44" s="451"/>
      <c r="H44" s="452"/>
      <c r="I44" s="453" t="s">
        <v>0</v>
      </c>
      <c r="J44" s="172"/>
      <c r="K44" s="173" t="str">
        <f>UPPER(IF(OR(J44="a",J44="as"),F43,IF(OR(J44="b",J44="bs"),F45,)))</f>
        <v/>
      </c>
      <c r="L44" s="185"/>
      <c r="M44" s="157"/>
      <c r="N44" s="184"/>
      <c r="O44" s="160"/>
      <c r="P44" s="162"/>
      <c r="Q44" s="160"/>
      <c r="R44" s="242"/>
      <c r="S44" s="165"/>
    </row>
    <row r="45" spans="1:19" s="38" customFormat="1" ht="9.6" customHeight="1" x14ac:dyDescent="0.25">
      <c r="A45" s="167">
        <v>20</v>
      </c>
      <c r="B45" s="384" t="str">
        <f>IF($E45="","",VLOOKUP($E45,'1MD ELO (5)'!$A$7:$O$48,14))</f>
        <v/>
      </c>
      <c r="C45" s="384" t="str">
        <f>IF($E45="","",VLOOKUP($E45,'1MD ELO (5)'!$A$7:$O$48,15))</f>
        <v/>
      </c>
      <c r="D45" s="414" t="str">
        <f>IF($E45="","",VLOOKUP($E45,'1MD ELO (5)'!$A$7:$O$48,5))</f>
        <v/>
      </c>
      <c r="E45" s="155"/>
      <c r="F45" s="450" t="str">
        <f>UPPER(IF($E45="","",VLOOKUP($E45,'1MD ELO (5)'!$A$7:$O$48,2)))</f>
        <v/>
      </c>
      <c r="G45" s="450" t="str">
        <f>IF($E45="","",VLOOKUP($E45,'1MD ELO (5)'!$A$7:$O$48,3))</f>
        <v/>
      </c>
      <c r="H45" s="450"/>
      <c r="I45" s="450" t="str">
        <f>IF($E45="","",VLOOKUP($E45,'1MD ELO (5)'!$A$7:$O$48,4))</f>
        <v/>
      </c>
      <c r="J45" s="186"/>
      <c r="K45" s="157"/>
      <c r="L45" s="157"/>
      <c r="M45" s="157"/>
      <c r="N45" s="184"/>
      <c r="O45" s="160"/>
      <c r="P45" s="162"/>
      <c r="Q45" s="160"/>
      <c r="R45" s="242"/>
      <c r="S45" s="165"/>
    </row>
    <row r="46" spans="1:19" s="38" customFormat="1" ht="9.6" customHeight="1" x14ac:dyDescent="0.25">
      <c r="A46" s="167"/>
      <c r="B46" s="306"/>
      <c r="C46" s="306"/>
      <c r="D46" s="424"/>
      <c r="E46" s="178"/>
      <c r="F46" s="451"/>
      <c r="G46" s="451"/>
      <c r="H46" s="452"/>
      <c r="I46" s="451"/>
      <c r="J46" s="179"/>
      <c r="K46" s="157"/>
      <c r="L46" s="157"/>
      <c r="M46" s="171" t="s">
        <v>0</v>
      </c>
      <c r="N46" s="180"/>
      <c r="O46" s="173" t="str">
        <f>UPPER(IF(OR(N46="a",N46="as"),M42,IF(OR(N46="b",N46="bs"),M50,)))</f>
        <v/>
      </c>
      <c r="P46" s="243"/>
      <c r="Q46" s="160"/>
      <c r="R46" s="242"/>
      <c r="S46" s="165"/>
    </row>
    <row r="47" spans="1:19" s="38" customFormat="1" ht="9.6" customHeight="1" x14ac:dyDescent="0.25">
      <c r="A47" s="167">
        <v>21</v>
      </c>
      <c r="B47" s="384" t="str">
        <f>IF($E47="","",VLOOKUP($E47,'1MD ELO (5)'!$A$7:$O$48,14))</f>
        <v/>
      </c>
      <c r="C47" s="384" t="str">
        <f>IF($E47="","",VLOOKUP($E47,'1MD ELO (5)'!$A$7:$O$48,15))</f>
        <v/>
      </c>
      <c r="D47" s="414" t="str">
        <f>IF($E47="","",VLOOKUP($E47,'1MD ELO (5)'!$A$7:$O$48,5))</f>
        <v/>
      </c>
      <c r="E47" s="155"/>
      <c r="F47" s="450" t="str">
        <f>UPPER(IF($E47="","",VLOOKUP($E47,'1MD ELO (5)'!$A$7:$O$48,2)))</f>
        <v/>
      </c>
      <c r="G47" s="450" t="str">
        <f>IF($E47="","",VLOOKUP($E47,'1MD ELO (5)'!$A$7:$O$48,3))</f>
        <v/>
      </c>
      <c r="H47" s="450"/>
      <c r="I47" s="450" t="str">
        <f>IF($E47="","",VLOOKUP($E47,'1MD ELO (5)'!$A$7:$O$48,4))</f>
        <v/>
      </c>
      <c r="J47" s="188"/>
      <c r="K47" s="157"/>
      <c r="L47" s="157"/>
      <c r="M47" s="157"/>
      <c r="N47" s="184"/>
      <c r="O47" s="157"/>
      <c r="P47" s="242"/>
      <c r="Q47" s="160"/>
      <c r="R47" s="242"/>
      <c r="S47" s="165"/>
    </row>
    <row r="48" spans="1:19" s="38" customFormat="1" ht="9.6" customHeight="1" x14ac:dyDescent="0.25">
      <c r="A48" s="167"/>
      <c r="B48" s="306"/>
      <c r="C48" s="306"/>
      <c r="D48" s="424"/>
      <c r="E48" s="178"/>
      <c r="F48" s="451"/>
      <c r="G48" s="451"/>
      <c r="H48" s="452"/>
      <c r="I48" s="453" t="s">
        <v>0</v>
      </c>
      <c r="J48" s="172"/>
      <c r="K48" s="173" t="str">
        <f>UPPER(IF(OR(J48="a",J48="as"),F47,IF(OR(J48="b",J48="bs"),F49,)))</f>
        <v/>
      </c>
      <c r="L48" s="173"/>
      <c r="M48" s="157"/>
      <c r="N48" s="184"/>
      <c r="O48" s="160"/>
      <c r="P48" s="242"/>
      <c r="Q48" s="160"/>
      <c r="R48" s="242"/>
      <c r="S48" s="165"/>
    </row>
    <row r="49" spans="1:19" s="38" customFormat="1" ht="9.6" customHeight="1" x14ac:dyDescent="0.25">
      <c r="A49" s="167">
        <v>22</v>
      </c>
      <c r="B49" s="384" t="str">
        <f>IF($E49="","",VLOOKUP($E49,'1MD ELO (5)'!$A$7:$O$48,14))</f>
        <v/>
      </c>
      <c r="C49" s="384" t="str">
        <f>IF($E49="","",VLOOKUP($E49,'1MD ELO (5)'!$A$7:$O$48,15))</f>
        <v/>
      </c>
      <c r="D49" s="414" t="str">
        <f>IF($E49="","",VLOOKUP($E49,'1MD ELO (5)'!$A$7:$O$48,5))</f>
        <v/>
      </c>
      <c r="E49" s="155"/>
      <c r="F49" s="450" t="str">
        <f>UPPER(IF($E49="","",VLOOKUP($E49,'1MD ELO (5)'!$A$7:$O$48,2)))</f>
        <v/>
      </c>
      <c r="G49" s="450" t="str">
        <f>IF($E49="","",VLOOKUP($E49,'1MD ELO (5)'!$A$7:$O$48,3))</f>
        <v/>
      </c>
      <c r="H49" s="450"/>
      <c r="I49" s="450" t="str">
        <f>IF($E49="","",VLOOKUP($E49,'1MD ELO (5)'!$A$7:$O$48,4))</f>
        <v/>
      </c>
      <c r="J49" s="176"/>
      <c r="K49" s="157"/>
      <c r="L49" s="177"/>
      <c r="M49" s="157"/>
      <c r="N49" s="184"/>
      <c r="O49" s="160"/>
      <c r="P49" s="242"/>
      <c r="Q49" s="160"/>
      <c r="R49" s="242"/>
      <c r="S49" s="165"/>
    </row>
    <row r="50" spans="1:19" s="38" customFormat="1" ht="9.6" customHeight="1" x14ac:dyDescent="0.25">
      <c r="A50" s="167"/>
      <c r="B50" s="306"/>
      <c r="C50" s="306"/>
      <c r="D50" s="424"/>
      <c r="E50" s="178"/>
      <c r="F50" s="451"/>
      <c r="G50" s="451"/>
      <c r="H50" s="452"/>
      <c r="I50" s="451"/>
      <c r="J50" s="179"/>
      <c r="K50" s="171" t="s">
        <v>0</v>
      </c>
      <c r="L50" s="180"/>
      <c r="M50" s="173" t="str">
        <f>UPPER(IF(OR(L50="a",L50="as"),K48,IF(OR(L50="b",L50="bs"),K52,)))</f>
        <v/>
      </c>
      <c r="N50" s="190"/>
      <c r="O50" s="160"/>
      <c r="P50" s="242"/>
      <c r="Q50" s="160"/>
      <c r="R50" s="242"/>
      <c r="S50" s="165"/>
    </row>
    <row r="51" spans="1:19" s="38" customFormat="1" ht="9.6" customHeight="1" x14ac:dyDescent="0.25">
      <c r="A51" s="167">
        <v>23</v>
      </c>
      <c r="B51" s="384" t="str">
        <f>IF($E51="","",VLOOKUP($E51,'1MD ELO (5)'!$A$7:$O$48,14))</f>
        <v/>
      </c>
      <c r="C51" s="384" t="str">
        <f>IF($E51="","",VLOOKUP($E51,'1MD ELO (5)'!$A$7:$O$48,15))</f>
        <v/>
      </c>
      <c r="D51" s="414" t="str">
        <f>IF($E51="","",VLOOKUP($E51,'1MD ELO (5)'!$A$7:$O$48,5))</f>
        <v/>
      </c>
      <c r="E51" s="155"/>
      <c r="F51" s="450" t="str">
        <f>UPPER(IF($E51="","",VLOOKUP($E51,'1MD ELO (5)'!$A$7:$O$48,2)))</f>
        <v/>
      </c>
      <c r="G51" s="450" t="str">
        <f>IF($E51="","",VLOOKUP($E51,'1MD ELO (5)'!$A$7:$O$48,3))</f>
        <v/>
      </c>
      <c r="H51" s="450"/>
      <c r="I51" s="450" t="str">
        <f>IF($E51="","",VLOOKUP($E51,'1MD ELO (5)'!$A$7:$O$48,4))</f>
        <v/>
      </c>
      <c r="J51" s="158"/>
      <c r="K51" s="157"/>
      <c r="L51" s="183"/>
      <c r="M51" s="157"/>
      <c r="N51" s="182"/>
      <c r="O51" s="160"/>
      <c r="P51" s="242"/>
      <c r="Q51" s="160"/>
      <c r="R51" s="242"/>
      <c r="S51" s="165"/>
    </row>
    <row r="52" spans="1:19" s="38" customFormat="1" ht="9.6" customHeight="1" x14ac:dyDescent="0.25">
      <c r="A52" s="167"/>
      <c r="B52" s="306"/>
      <c r="C52" s="306"/>
      <c r="D52" s="424"/>
      <c r="E52" s="168"/>
      <c r="F52" s="169"/>
      <c r="G52" s="169"/>
      <c r="H52" s="170"/>
      <c r="I52" s="171" t="s">
        <v>0</v>
      </c>
      <c r="J52" s="172"/>
      <c r="K52" s="173" t="str">
        <f>UPPER(IF(OR(J52="a",J52="as"),F51,IF(OR(J52="b",J52="bs"),F53,)))</f>
        <v/>
      </c>
      <c r="L52" s="185"/>
      <c r="M52" s="157"/>
      <c r="N52" s="182"/>
      <c r="O52" s="160"/>
      <c r="P52" s="242"/>
      <c r="Q52" s="160"/>
      <c r="R52" s="242"/>
      <c r="S52" s="165"/>
    </row>
    <row r="53" spans="1:19" s="38" customFormat="1" ht="9.6" customHeight="1" x14ac:dyDescent="0.25">
      <c r="A53" s="153">
        <v>24</v>
      </c>
      <c r="B53" s="384" t="str">
        <f>IF($E53="","",VLOOKUP($E53,'1MD ELO (5)'!$A$7:$O$48,14))</f>
        <v/>
      </c>
      <c r="C53" s="384" t="str">
        <f>IF($E53="","",VLOOKUP($E53,'1MD ELO (5)'!$A$7:$O$48,15))</f>
        <v/>
      </c>
      <c r="D53" s="414" t="str">
        <f>IF($E53="","",VLOOKUP($E53,'1MD ELO (5)'!$A$7:$O$48,5))</f>
        <v/>
      </c>
      <c r="E53" s="155"/>
      <c r="F53" s="156" t="str">
        <f>UPPER(IF($E53="","",VLOOKUP($E53,'1MD ELO (5)'!$A$7:$O$48,2)))</f>
        <v/>
      </c>
      <c r="G53" s="156" t="str">
        <f>IF($E53="","",VLOOKUP($E53,'1MD ELO (5)'!$A$7:$O$48,3))</f>
        <v/>
      </c>
      <c r="H53" s="156"/>
      <c r="I53" s="156" t="str">
        <f>IF($E53="","",VLOOKUP($E53,'1MD ELO (5)'!$A$7:$O$48,4))</f>
        <v/>
      </c>
      <c r="J53" s="186"/>
      <c r="K53" s="157"/>
      <c r="L53" s="157"/>
      <c r="M53" s="157"/>
      <c r="N53" s="182"/>
      <c r="O53" s="160"/>
      <c r="P53" s="242"/>
      <c r="Q53" s="160"/>
      <c r="R53" s="242"/>
      <c r="S53" s="165"/>
    </row>
    <row r="54" spans="1:19" s="38" customFormat="1" ht="9.6" customHeight="1" x14ac:dyDescent="0.25">
      <c r="A54" s="167"/>
      <c r="B54" s="306"/>
      <c r="C54" s="306"/>
      <c r="D54" s="424"/>
      <c r="E54" s="168"/>
      <c r="F54" s="187"/>
      <c r="G54" s="187"/>
      <c r="H54" s="191"/>
      <c r="I54" s="187"/>
      <c r="J54" s="179"/>
      <c r="K54" s="157"/>
      <c r="L54" s="157"/>
      <c r="M54" s="157"/>
      <c r="N54" s="182"/>
      <c r="O54" s="171" t="s">
        <v>0</v>
      </c>
      <c r="P54" s="180"/>
      <c r="Q54" s="173" t="str">
        <f>UPPER(IF(OR(P54="a",P54="as"),O46,IF(OR(P54="b",P54="bs"),O62,)))</f>
        <v/>
      </c>
      <c r="R54" s="244"/>
      <c r="S54" s="165"/>
    </row>
    <row r="55" spans="1:19" s="38" customFormat="1" ht="9.6" customHeight="1" x14ac:dyDescent="0.25">
      <c r="A55" s="153">
        <v>25</v>
      </c>
      <c r="B55" s="384" t="str">
        <f>IF($E55="","",VLOOKUP($E55,'1MD ELO (5)'!$A$7:$O$48,14))</f>
        <v/>
      </c>
      <c r="C55" s="384" t="str">
        <f>IF($E55="","",VLOOKUP($E55,'1MD ELO (5)'!$A$7:$O$48,15))</f>
        <v/>
      </c>
      <c r="D55" s="414" t="str">
        <f>IF($E55="","",VLOOKUP($E55,'1MD ELO (5)'!$A$7:$O$48,5))</f>
        <v/>
      </c>
      <c r="E55" s="155"/>
      <c r="F55" s="156" t="str">
        <f>UPPER(IF($E55="","",VLOOKUP($E55,'1MD ELO (5)'!$A$7:$O$48,2)))</f>
        <v/>
      </c>
      <c r="G55" s="156" t="str">
        <f>IF($E55="","",VLOOKUP($E55,'1MD ELO (5)'!$A$7:$O$48,3))</f>
        <v/>
      </c>
      <c r="H55" s="156"/>
      <c r="I55" s="156" t="str">
        <f>IF($E55="","",VLOOKUP($E55,'1MD ELO (5)'!$A$7:$O$48,4))</f>
        <v/>
      </c>
      <c r="J55" s="158"/>
      <c r="K55" s="157"/>
      <c r="L55" s="157"/>
      <c r="M55" s="157"/>
      <c r="N55" s="182"/>
      <c r="O55" s="160"/>
      <c r="P55" s="242"/>
      <c r="Q55" s="157"/>
      <c r="R55" s="162"/>
      <c r="S55" s="165"/>
    </row>
    <row r="56" spans="1:19" s="38" customFormat="1" ht="9.6" customHeight="1" x14ac:dyDescent="0.25">
      <c r="A56" s="167"/>
      <c r="B56" s="306"/>
      <c r="C56" s="306"/>
      <c r="D56" s="424"/>
      <c r="E56" s="168"/>
      <c r="F56" s="169"/>
      <c r="G56" s="169"/>
      <c r="H56" s="170"/>
      <c r="I56" s="171" t="s">
        <v>0</v>
      </c>
      <c r="J56" s="172"/>
      <c r="K56" s="173" t="str">
        <f>UPPER(IF(OR(J56="a",J56="as"),F55,IF(OR(J56="b",J56="bs"),F57,)))</f>
        <v/>
      </c>
      <c r="L56" s="173"/>
      <c r="M56" s="157"/>
      <c r="N56" s="182"/>
      <c r="O56" s="160"/>
      <c r="P56" s="242"/>
      <c r="Q56" s="160"/>
      <c r="R56" s="162"/>
      <c r="S56" s="165"/>
    </row>
    <row r="57" spans="1:19" s="38" customFormat="1" ht="9.6" customHeight="1" x14ac:dyDescent="0.25">
      <c r="A57" s="167">
        <v>26</v>
      </c>
      <c r="B57" s="384" t="str">
        <f>IF($E57="","",VLOOKUP($E57,'1MD ELO (5)'!$A$7:$O$48,14))</f>
        <v/>
      </c>
      <c r="C57" s="384" t="str">
        <f>IF($E57="","",VLOOKUP($E57,'1MD ELO (5)'!$A$7:$O$48,15))</f>
        <v/>
      </c>
      <c r="D57" s="414" t="str">
        <f>IF($E57="","",VLOOKUP($E57,'1MD ELO (5)'!$A$7:$O$48,5))</f>
        <v/>
      </c>
      <c r="E57" s="155"/>
      <c r="F57" s="450" t="str">
        <f>UPPER(IF($E57="","",VLOOKUP($E57,'1MD ELO (5)'!$A$7:$O$48,2)))</f>
        <v/>
      </c>
      <c r="G57" s="450" t="str">
        <f>IF($E57="","",VLOOKUP($E57,'1MD ELO (5)'!$A$7:$O$48,3))</f>
        <v/>
      </c>
      <c r="H57" s="450"/>
      <c r="I57" s="450" t="str">
        <f>IF($E57="","",VLOOKUP($E57,'1MD ELO (5)'!$A$7:$O$48,4))</f>
        <v/>
      </c>
      <c r="J57" s="176"/>
      <c r="K57" s="157"/>
      <c r="L57" s="177"/>
      <c r="M57" s="157"/>
      <c r="N57" s="182"/>
      <c r="O57" s="160"/>
      <c r="P57" s="242"/>
      <c r="Q57" s="160"/>
      <c r="R57" s="162"/>
      <c r="S57" s="165"/>
    </row>
    <row r="58" spans="1:19" s="38" customFormat="1" ht="9.6" customHeight="1" x14ac:dyDescent="0.25">
      <c r="A58" s="167"/>
      <c r="B58" s="306"/>
      <c r="C58" s="306"/>
      <c r="D58" s="424"/>
      <c r="E58" s="178"/>
      <c r="F58" s="451"/>
      <c r="G58" s="451"/>
      <c r="H58" s="452"/>
      <c r="I58" s="451"/>
      <c r="J58" s="179"/>
      <c r="K58" s="171" t="s">
        <v>0</v>
      </c>
      <c r="L58" s="180"/>
      <c r="M58" s="173" t="str">
        <f>UPPER(IF(OR(L58="a",L58="as"),K56,IF(OR(L58="b",L58="bs"),K60,)))</f>
        <v/>
      </c>
      <c r="N58" s="181"/>
      <c r="O58" s="160"/>
      <c r="P58" s="242"/>
      <c r="Q58" s="160"/>
      <c r="R58" s="162"/>
      <c r="S58" s="165"/>
    </row>
    <row r="59" spans="1:19" s="38" customFormat="1" ht="9.6" customHeight="1" x14ac:dyDescent="0.25">
      <c r="A59" s="167">
        <v>27</v>
      </c>
      <c r="B59" s="384" t="str">
        <f>IF($E59="","",VLOOKUP($E59,'1MD ELO (5)'!$A$7:$O$48,14))</f>
        <v/>
      </c>
      <c r="C59" s="384" t="str">
        <f>IF($E59="","",VLOOKUP($E59,'1MD ELO (5)'!$A$7:$O$48,15))</f>
        <v/>
      </c>
      <c r="D59" s="414" t="str">
        <f>IF($E59="","",VLOOKUP($E59,'1MD ELO (5)'!$A$7:$O$48,5))</f>
        <v/>
      </c>
      <c r="E59" s="155"/>
      <c r="F59" s="450" t="str">
        <f>UPPER(IF($E59="","",VLOOKUP($E59,'1MD ELO (5)'!$A$7:$O$48,2)))</f>
        <v/>
      </c>
      <c r="G59" s="450" t="str">
        <f>IF($E59="","",VLOOKUP($E59,'1MD ELO (5)'!$A$7:$O$48,3))</f>
        <v/>
      </c>
      <c r="H59" s="450"/>
      <c r="I59" s="450" t="str">
        <f>IF($E59="","",VLOOKUP($E59,'1MD ELO (5)'!$A$7:$O$48,4))</f>
        <v/>
      </c>
      <c r="J59" s="158"/>
      <c r="K59" s="157"/>
      <c r="L59" s="183"/>
      <c r="M59" s="157"/>
      <c r="N59" s="184"/>
      <c r="O59" s="160"/>
      <c r="P59" s="242"/>
      <c r="Q59" s="160"/>
      <c r="R59" s="162"/>
      <c r="S59" s="198"/>
    </row>
    <row r="60" spans="1:19" s="38" customFormat="1" ht="9.6" customHeight="1" x14ac:dyDescent="0.25">
      <c r="A60" s="167"/>
      <c r="B60" s="306"/>
      <c r="C60" s="306"/>
      <c r="D60" s="424"/>
      <c r="E60" s="178"/>
      <c r="F60" s="451"/>
      <c r="G60" s="451"/>
      <c r="H60" s="452"/>
      <c r="I60" s="453" t="s">
        <v>0</v>
      </c>
      <c r="J60" s="172"/>
      <c r="K60" s="173" t="str">
        <f>UPPER(IF(OR(J60="a",J60="as"),F59,IF(OR(J60="b",J60="bs"),F61,)))</f>
        <v/>
      </c>
      <c r="L60" s="185"/>
      <c r="M60" s="157"/>
      <c r="N60" s="184"/>
      <c r="O60" s="160"/>
      <c r="P60" s="242"/>
      <c r="Q60" s="160"/>
      <c r="R60" s="162"/>
      <c r="S60" s="165"/>
    </row>
    <row r="61" spans="1:19" s="38" customFormat="1" ht="9.6" customHeight="1" x14ac:dyDescent="0.25">
      <c r="A61" s="167">
        <v>28</v>
      </c>
      <c r="B61" s="384" t="str">
        <f>IF($E61="","",VLOOKUP($E61,'1MD ELO (5)'!$A$7:$O$48,14))</f>
        <v/>
      </c>
      <c r="C61" s="384" t="str">
        <f>IF($E61="","",VLOOKUP($E61,'1MD ELO (5)'!$A$7:$O$48,15))</f>
        <v/>
      </c>
      <c r="D61" s="414" t="str">
        <f>IF($E61="","",VLOOKUP($E61,'1MD ELO (5)'!$A$7:$O$48,5))</f>
        <v/>
      </c>
      <c r="E61" s="155"/>
      <c r="F61" s="450" t="str">
        <f>UPPER(IF($E61="","",VLOOKUP($E61,'1MD ELO (5)'!$A$7:$O$48,2)))</f>
        <v/>
      </c>
      <c r="G61" s="450" t="str">
        <f>IF($E61="","",VLOOKUP($E61,'1MD ELO (5)'!$A$7:$O$48,3))</f>
        <v/>
      </c>
      <c r="H61" s="450"/>
      <c r="I61" s="450" t="str">
        <f>IF($E61="","",VLOOKUP($E61,'1MD ELO (5)'!$A$7:$O$48,4))</f>
        <v/>
      </c>
      <c r="J61" s="186"/>
      <c r="K61" s="157"/>
      <c r="L61" s="157"/>
      <c r="M61" s="157"/>
      <c r="N61" s="184"/>
      <c r="O61" s="160"/>
      <c r="P61" s="242"/>
      <c r="Q61" s="160"/>
      <c r="R61" s="162"/>
      <c r="S61" s="165"/>
    </row>
    <row r="62" spans="1:19" s="38" customFormat="1" ht="9.6" customHeight="1" x14ac:dyDescent="0.25">
      <c r="A62" s="167"/>
      <c r="B62" s="306"/>
      <c r="C62" s="306"/>
      <c r="D62" s="424"/>
      <c r="E62" s="178"/>
      <c r="F62" s="451"/>
      <c r="G62" s="451"/>
      <c r="H62" s="452"/>
      <c r="I62" s="451"/>
      <c r="J62" s="179"/>
      <c r="K62" s="157"/>
      <c r="L62" s="157"/>
      <c r="M62" s="171" t="s">
        <v>0</v>
      </c>
      <c r="N62" s="180"/>
      <c r="O62" s="173" t="str">
        <f>UPPER(IF(OR(N62="a",N62="as"),M58,IF(OR(N62="b",N62="bs"),M66,)))</f>
        <v/>
      </c>
      <c r="P62" s="244"/>
      <c r="Q62" s="160"/>
      <c r="R62" s="162"/>
      <c r="S62" s="165"/>
    </row>
    <row r="63" spans="1:19" s="38" customFormat="1" ht="9.6" customHeight="1" x14ac:dyDescent="0.25">
      <c r="A63" s="167">
        <v>29</v>
      </c>
      <c r="B63" s="384" t="str">
        <f>IF($E63="","",VLOOKUP($E63,'1MD ELO (5)'!$A$7:$O$48,14))</f>
        <v/>
      </c>
      <c r="C63" s="384" t="str">
        <f>IF($E63="","",VLOOKUP($E63,'1MD ELO (5)'!$A$7:$O$48,15))</f>
        <v/>
      </c>
      <c r="D63" s="414" t="str">
        <f>IF($E63="","",VLOOKUP($E63,'1MD ELO (5)'!$A$7:$O$48,5))</f>
        <v/>
      </c>
      <c r="E63" s="155"/>
      <c r="F63" s="450" t="str">
        <f>UPPER(IF($E63="","",VLOOKUP($E63,'1MD ELO (5)'!$A$7:$O$48,2)))</f>
        <v/>
      </c>
      <c r="G63" s="450" t="str">
        <f>IF($E63="","",VLOOKUP($E63,'1MD ELO (5)'!$A$7:$O$48,3))</f>
        <v/>
      </c>
      <c r="H63" s="450"/>
      <c r="I63" s="450" t="str">
        <f>IF($E63="","",VLOOKUP($E63,'1MD ELO (5)'!$A$7:$O$48,4))</f>
        <v/>
      </c>
      <c r="J63" s="188"/>
      <c r="K63" s="157"/>
      <c r="L63" s="157"/>
      <c r="M63" s="157"/>
      <c r="N63" s="184"/>
      <c r="O63" s="157"/>
      <c r="P63" s="182"/>
      <c r="Q63" s="163"/>
      <c r="R63" s="164"/>
      <c r="S63" s="165"/>
    </row>
    <row r="64" spans="1:19" s="38" customFormat="1" ht="9.6" customHeight="1" x14ac:dyDescent="0.25">
      <c r="A64" s="167"/>
      <c r="B64" s="306"/>
      <c r="C64" s="306"/>
      <c r="D64" s="424"/>
      <c r="E64" s="178"/>
      <c r="F64" s="451"/>
      <c r="G64" s="451"/>
      <c r="H64" s="452"/>
      <c r="I64" s="453" t="s">
        <v>0</v>
      </c>
      <c r="J64" s="172"/>
      <c r="K64" s="173" t="str">
        <f>UPPER(IF(OR(J64="a",J64="as"),F63,IF(OR(J64="b",J64="bs"),F65,)))</f>
        <v/>
      </c>
      <c r="L64" s="173"/>
      <c r="M64" s="157"/>
      <c r="N64" s="184"/>
      <c r="O64" s="182"/>
      <c r="P64" s="182"/>
      <c r="Q64" s="163"/>
      <c r="R64" s="164"/>
      <c r="S64" s="165"/>
    </row>
    <row r="65" spans="1:19" s="38" customFormat="1" ht="9.6" customHeight="1" x14ac:dyDescent="0.25">
      <c r="A65" s="167">
        <v>30</v>
      </c>
      <c r="B65" s="384" t="str">
        <f>IF($E65="","",VLOOKUP($E65,'1MD ELO (5)'!$A$7:$O$48,14))</f>
        <v/>
      </c>
      <c r="C65" s="384" t="str">
        <f>IF($E65="","",VLOOKUP($E65,'1MD ELO (5)'!$A$7:$O$48,15))</f>
        <v/>
      </c>
      <c r="D65" s="414" t="str">
        <f>IF($E65="","",VLOOKUP($E65,'1MD ELO (5)'!$A$7:$O$48,5))</f>
        <v/>
      </c>
      <c r="E65" s="155"/>
      <c r="F65" s="450" t="str">
        <f>UPPER(IF($E65="","",VLOOKUP($E65,'1MD ELO (5)'!$A$7:$O$48,2)))</f>
        <v/>
      </c>
      <c r="G65" s="450" t="str">
        <f>IF($E65="","",VLOOKUP($E65,'1MD ELO (5)'!$A$7:$O$48,3))</f>
        <v/>
      </c>
      <c r="H65" s="450"/>
      <c r="I65" s="450" t="str">
        <f>IF($E65="","",VLOOKUP($E65,'1MD ELO (5)'!$A$7:$O$48,4))</f>
        <v/>
      </c>
      <c r="J65" s="176"/>
      <c r="K65" s="157"/>
      <c r="L65" s="177"/>
      <c r="M65" s="157"/>
      <c r="N65" s="184"/>
      <c r="O65" s="182"/>
      <c r="P65" s="182"/>
      <c r="Q65" s="163"/>
      <c r="R65" s="164"/>
      <c r="S65" s="165"/>
    </row>
    <row r="66" spans="1:19" s="38" customFormat="1" ht="9.6" customHeight="1" x14ac:dyDescent="0.25">
      <c r="A66" s="167"/>
      <c r="B66" s="306"/>
      <c r="C66" s="306"/>
      <c r="D66" s="424"/>
      <c r="E66" s="178"/>
      <c r="F66" s="451"/>
      <c r="G66" s="451"/>
      <c r="H66" s="452"/>
      <c r="I66" s="451"/>
      <c r="J66" s="179"/>
      <c r="K66" s="171" t="s">
        <v>0</v>
      </c>
      <c r="L66" s="180"/>
      <c r="M66" s="173" t="str">
        <f>UPPER(IF(OR(L66="a",L66="as"),K64,IF(OR(L66="b",L66="bs"),K68,)))</f>
        <v/>
      </c>
      <c r="N66" s="190"/>
      <c r="O66" s="182"/>
      <c r="P66" s="182"/>
      <c r="Q66" s="163"/>
      <c r="R66" s="164"/>
      <c r="S66" s="165"/>
    </row>
    <row r="67" spans="1:19" s="38" customFormat="1" ht="9.6" customHeight="1" x14ac:dyDescent="0.25">
      <c r="A67" s="167">
        <v>31</v>
      </c>
      <c r="B67" s="384" t="str">
        <f>IF($E67="","",VLOOKUP($E67,'1MD ELO (5)'!$A$7:$O$48,14))</f>
        <v/>
      </c>
      <c r="C67" s="384" t="str">
        <f>IF($E67="","",VLOOKUP($E67,'1MD ELO (5)'!$A$7:$O$48,15))</f>
        <v/>
      </c>
      <c r="D67" s="414" t="str">
        <f>IF($E67="","",VLOOKUP($E67,'1MD ELO (5)'!$A$7:$O$48,5))</f>
        <v/>
      </c>
      <c r="E67" s="155"/>
      <c r="F67" s="450" t="str">
        <f>UPPER(IF($E67="","",VLOOKUP($E67,'1MD ELO (5)'!$A$7:$O$48,2)))</f>
        <v/>
      </c>
      <c r="G67" s="450" t="str">
        <f>IF($E67="","",VLOOKUP($E67,'1MD ELO (5)'!$A$7:$O$48,3))</f>
        <v/>
      </c>
      <c r="H67" s="450"/>
      <c r="I67" s="450" t="str">
        <f>IF($E67="","",VLOOKUP($E67,'1MD ELO (5)'!$A$7:$O$48,4))</f>
        <v/>
      </c>
      <c r="J67" s="158"/>
      <c r="K67" s="157"/>
      <c r="L67" s="183"/>
      <c r="M67" s="157"/>
      <c r="N67" s="182"/>
      <c r="O67" s="182"/>
      <c r="P67" s="182"/>
      <c r="Q67" s="163"/>
      <c r="R67" s="164"/>
      <c r="S67" s="165"/>
    </row>
    <row r="68" spans="1:19" s="38" customFormat="1" ht="9.6" customHeight="1" x14ac:dyDescent="0.25">
      <c r="A68" s="167"/>
      <c r="B68" s="306"/>
      <c r="C68" s="306"/>
      <c r="D68" s="424"/>
      <c r="E68" s="168"/>
      <c r="F68" s="169"/>
      <c r="G68" s="169"/>
      <c r="H68" s="170"/>
      <c r="I68" s="171" t="s">
        <v>0</v>
      </c>
      <c r="J68" s="172"/>
      <c r="K68" s="173" t="str">
        <f>UPPER(IF(OR(J68="a",J68="as"),F67,IF(OR(J68="b",J68="bs"),F69,)))</f>
        <v/>
      </c>
      <c r="L68" s="185"/>
      <c r="M68" s="157"/>
      <c r="N68" s="182"/>
      <c r="O68" s="182"/>
      <c r="P68" s="182"/>
      <c r="Q68" s="163"/>
      <c r="R68" s="164"/>
      <c r="S68" s="165"/>
    </row>
    <row r="69" spans="1:19" s="38" customFormat="1" ht="9.6" customHeight="1" x14ac:dyDescent="0.25">
      <c r="A69" s="153">
        <v>32</v>
      </c>
      <c r="B69" s="384" t="str">
        <f>IF($E69="","",VLOOKUP($E69,'1MD ELO (5)'!$A$7:$O$48,14))</f>
        <v/>
      </c>
      <c r="C69" s="384" t="str">
        <f>IF($E69="","",VLOOKUP($E69,'1MD ELO (5)'!$A$7:$O$48,15))</f>
        <v/>
      </c>
      <c r="D69" s="414" t="str">
        <f>IF($E69="","",VLOOKUP($E69,'1MD ELO (5)'!$A$7:$O$48,5))</f>
        <v/>
      </c>
      <c r="E69" s="155"/>
      <c r="F69" s="156" t="str">
        <f>UPPER(IF($E69="","",VLOOKUP($E69,'1MD ELO (5)'!$A$7:$O$48,2)))</f>
        <v/>
      </c>
      <c r="G69" s="156" t="str">
        <f>IF($E69="","",VLOOKUP($E69,'1MD ELO (5)'!$A$7:$O$48,3))</f>
        <v/>
      </c>
      <c r="H69" s="156"/>
      <c r="I69" s="156" t="str">
        <f>IF($E69="","",VLOOKUP($E69,'1MD ELO (5)'!$A$7:$O$48,4))</f>
        <v/>
      </c>
      <c r="J69" s="186"/>
      <c r="K69" s="157"/>
      <c r="L69" s="157"/>
      <c r="M69" s="157"/>
      <c r="N69" s="157"/>
      <c r="O69" s="160"/>
      <c r="P69" s="162"/>
      <c r="Q69" s="163"/>
      <c r="R69" s="164"/>
      <c r="S69" s="165"/>
    </row>
    <row r="70" spans="1:19" s="2" customFormat="1" ht="6.75" customHeight="1" x14ac:dyDescent="0.25">
      <c r="A70" s="199"/>
      <c r="B70" s="199"/>
      <c r="C70" s="199"/>
      <c r="D70" s="199"/>
      <c r="E70" s="199"/>
      <c r="F70" s="200"/>
      <c r="G70" s="200"/>
      <c r="H70" s="200"/>
      <c r="I70" s="200"/>
      <c r="J70" s="201"/>
      <c r="K70" s="202"/>
      <c r="L70" s="203"/>
      <c r="M70" s="202"/>
      <c r="N70" s="203"/>
      <c r="O70" s="202"/>
      <c r="P70" s="203"/>
      <c r="Q70" s="202"/>
      <c r="R70" s="203"/>
      <c r="S70" s="204"/>
    </row>
    <row r="71" spans="1:19" s="18" customFormat="1" ht="10.5" customHeight="1" x14ac:dyDescent="0.25">
      <c r="A71" s="205" t="s">
        <v>105</v>
      </c>
      <c r="B71" s="206"/>
      <c r="C71" s="206"/>
      <c r="D71" s="419"/>
      <c r="E71" s="208" t="s">
        <v>6</v>
      </c>
      <c r="F71" s="209" t="s">
        <v>107</v>
      </c>
      <c r="G71" s="208"/>
      <c r="H71" s="210"/>
      <c r="I71" s="211"/>
      <c r="J71" s="208" t="s">
        <v>6</v>
      </c>
      <c r="K71" s="209" t="s">
        <v>125</v>
      </c>
      <c r="L71" s="212"/>
      <c r="M71" s="209" t="s">
        <v>126</v>
      </c>
      <c r="N71" s="213"/>
      <c r="O71" s="214" t="s">
        <v>127</v>
      </c>
      <c r="P71" s="214"/>
      <c r="Q71" s="215"/>
      <c r="R71" s="216"/>
    </row>
    <row r="72" spans="1:19" s="18" customFormat="1" ht="9" customHeight="1" x14ac:dyDescent="0.25">
      <c r="A72" s="420" t="s">
        <v>106</v>
      </c>
      <c r="B72" s="421"/>
      <c r="C72" s="422"/>
      <c r="D72" s="423"/>
      <c r="E72" s="220">
        <v>1</v>
      </c>
      <c r="F72" s="91" t="str">
        <f>IF(E72&gt;$R$79,,UPPER(VLOOKUP(E72,'1MD ELO (5)'!$A$7:$Q$134,2)))</f>
        <v/>
      </c>
      <c r="G72" s="221"/>
      <c r="H72" s="91"/>
      <c r="I72" s="90"/>
      <c r="J72" s="222" t="s">
        <v>7</v>
      </c>
      <c r="K72" s="217"/>
      <c r="L72" s="223"/>
      <c r="M72" s="217"/>
      <c r="N72" s="224"/>
      <c r="O72" s="225" t="s">
        <v>111</v>
      </c>
      <c r="P72" s="226"/>
      <c r="Q72" s="226"/>
      <c r="R72" s="227"/>
    </row>
    <row r="73" spans="1:19" s="18" customFormat="1" ht="9" customHeight="1" x14ac:dyDescent="0.25">
      <c r="A73" s="232" t="s">
        <v>124</v>
      </c>
      <c r="B73" s="230"/>
      <c r="C73" s="416"/>
      <c r="D73" s="233"/>
      <c r="E73" s="220">
        <v>2</v>
      </c>
      <c r="F73" s="91" t="str">
        <f>IF(E73&gt;$R$79,,UPPER(VLOOKUP(E73,'1MD ELO (5)'!$A$7:$Q$134,2)))</f>
        <v/>
      </c>
      <c r="G73" s="221"/>
      <c r="H73" s="91"/>
      <c r="I73" s="90"/>
      <c r="J73" s="222" t="s">
        <v>8</v>
      </c>
      <c r="K73" s="217"/>
      <c r="L73" s="223"/>
      <c r="M73" s="217"/>
      <c r="N73" s="224"/>
      <c r="O73" s="228"/>
      <c r="P73" s="229"/>
      <c r="Q73" s="230"/>
      <c r="R73" s="231"/>
    </row>
    <row r="74" spans="1:19" s="18" customFormat="1" ht="9" customHeight="1" x14ac:dyDescent="0.25">
      <c r="A74" s="374"/>
      <c r="B74" s="375"/>
      <c r="C74" s="417"/>
      <c r="D74" s="376"/>
      <c r="E74" s="220">
        <v>3</v>
      </c>
      <c r="F74" s="91" t="str">
        <f>IF(E74&gt;$R$79,,UPPER(VLOOKUP(E74,'1MD ELO (5)'!$A$7:$Q$134,2)))</f>
        <v/>
      </c>
      <c r="G74" s="221"/>
      <c r="H74" s="91"/>
      <c r="I74" s="90"/>
      <c r="J74" s="222" t="s">
        <v>9</v>
      </c>
      <c r="K74" s="217"/>
      <c r="L74" s="223"/>
      <c r="M74" s="217"/>
      <c r="N74" s="224"/>
      <c r="O74" s="225" t="s">
        <v>112</v>
      </c>
      <c r="P74" s="226"/>
      <c r="Q74" s="226"/>
      <c r="R74" s="227"/>
    </row>
    <row r="75" spans="1:19" s="18" customFormat="1" ht="9" customHeight="1" x14ac:dyDescent="0.25">
      <c r="A75" s="234"/>
      <c r="B75" s="146"/>
      <c r="C75" s="146"/>
      <c r="D75" s="235"/>
      <c r="E75" s="220">
        <v>4</v>
      </c>
      <c r="F75" s="91" t="str">
        <f>IF(E75&gt;$R$79,,UPPER(VLOOKUP(E75,'1MD ELO (5)'!$A$7:$Q$134,2)))</f>
        <v/>
      </c>
      <c r="G75" s="221"/>
      <c r="H75" s="91"/>
      <c r="I75" s="90"/>
      <c r="J75" s="222" t="s">
        <v>10</v>
      </c>
      <c r="K75" s="217"/>
      <c r="L75" s="223"/>
      <c r="M75" s="217"/>
      <c r="N75" s="224"/>
      <c r="O75" s="217"/>
      <c r="P75" s="223"/>
      <c r="Q75" s="217"/>
      <c r="R75" s="224"/>
    </row>
    <row r="76" spans="1:19" s="18" customFormat="1" ht="9" customHeight="1" x14ac:dyDescent="0.25">
      <c r="A76" s="361"/>
      <c r="B76" s="377"/>
      <c r="C76" s="377"/>
      <c r="D76" s="418"/>
      <c r="E76" s="220">
        <v>5</v>
      </c>
      <c r="F76" s="91" t="str">
        <f>IF(E76&gt;$R$79,,UPPER(VLOOKUP(E76,'1MD ELO (5)'!$A$7:$Q$134,2)))</f>
        <v/>
      </c>
      <c r="G76" s="221"/>
      <c r="H76" s="91"/>
      <c r="I76" s="90"/>
      <c r="J76" s="222" t="s">
        <v>11</v>
      </c>
      <c r="K76" s="217"/>
      <c r="L76" s="223"/>
      <c r="M76" s="217"/>
      <c r="N76" s="224"/>
      <c r="O76" s="230"/>
      <c r="P76" s="229"/>
      <c r="Q76" s="230"/>
      <c r="R76" s="231"/>
    </row>
    <row r="77" spans="1:19" s="18" customFormat="1" ht="9" customHeight="1" x14ac:dyDescent="0.25">
      <c r="A77" s="362"/>
      <c r="B77" s="24"/>
      <c r="C77" s="146"/>
      <c r="D77" s="235"/>
      <c r="E77" s="220">
        <v>6</v>
      </c>
      <c r="F77" s="91" t="str">
        <f>IF(E77&gt;$R$79,,UPPER(VLOOKUP(E77,'1MD ELO (5)'!$A$7:$Q$134,2)))</f>
        <v/>
      </c>
      <c r="G77" s="221"/>
      <c r="H77" s="91"/>
      <c r="I77" s="90"/>
      <c r="J77" s="222" t="s">
        <v>12</v>
      </c>
      <c r="K77" s="217"/>
      <c r="L77" s="223"/>
      <c r="M77" s="217"/>
      <c r="N77" s="224"/>
      <c r="O77" s="225" t="s">
        <v>92</v>
      </c>
      <c r="P77" s="226"/>
      <c r="Q77" s="226"/>
      <c r="R77" s="227"/>
    </row>
    <row r="78" spans="1:19" s="18" customFormat="1" ht="9" customHeight="1" x14ac:dyDescent="0.25">
      <c r="A78" s="362"/>
      <c r="B78" s="24"/>
      <c r="C78" s="299"/>
      <c r="D78" s="372"/>
      <c r="E78" s="220">
        <v>7</v>
      </c>
      <c r="F78" s="91" t="str">
        <f>IF(E78&gt;$R$79,,UPPER(VLOOKUP(E78,'1MD ELO (5)'!$A$7:$Q$134,2)))</f>
        <v/>
      </c>
      <c r="G78" s="221"/>
      <c r="H78" s="91"/>
      <c r="I78" s="90"/>
      <c r="J78" s="222" t="s">
        <v>13</v>
      </c>
      <c r="K78" s="217"/>
      <c r="L78" s="223"/>
      <c r="M78" s="217"/>
      <c r="N78" s="224"/>
      <c r="O78" s="217"/>
      <c r="P78" s="223"/>
      <c r="Q78" s="217"/>
      <c r="R78" s="224"/>
    </row>
    <row r="79" spans="1:19" s="18" customFormat="1" ht="9" customHeight="1" x14ac:dyDescent="0.25">
      <c r="A79" s="363"/>
      <c r="B79" s="360"/>
      <c r="C79" s="413"/>
      <c r="D79" s="373"/>
      <c r="E79" s="236">
        <v>8</v>
      </c>
      <c r="F79" s="237" t="str">
        <f>IF(E79&gt;$R$79,,UPPER(VLOOKUP(E79,'1MD ELO (5)'!$A$7:$Q$134,2)))</f>
        <v/>
      </c>
      <c r="G79" s="238"/>
      <c r="H79" s="237"/>
      <c r="I79" s="239"/>
      <c r="J79" s="240" t="s">
        <v>14</v>
      </c>
      <c r="K79" s="230"/>
      <c r="L79" s="229"/>
      <c r="M79" s="230"/>
      <c r="N79" s="231"/>
      <c r="O79" s="230" t="str">
        <f>R4</f>
        <v>Kovács Zoltán</v>
      </c>
      <c r="P79" s="229"/>
      <c r="Q79" s="230"/>
      <c r="R79" s="241">
        <f>MIN(8,'1MD ELO (5)'!Q5)</f>
        <v>8</v>
      </c>
    </row>
  </sheetData>
  <mergeCells count="2">
    <mergeCell ref="A4:C4"/>
    <mergeCell ref="Q41:R41"/>
  </mergeCells>
  <conditionalFormatting sqref="E7 E9 E11">
    <cfRule type="expression" dxfId="75" priority="1" stopIfTrue="1">
      <formula>$E7&lt;9</formula>
    </cfRule>
  </conditionalFormatting>
  <conditionalFormatting sqref="E13 E15 E17 E19 E21 E23 E25 E27 E29 E31 E33 E35 E37 E39 E41 E43 E45 E47 E49 E51 E53 E55 E57 E59 E61 E63 E65 E67 E69">
    <cfRule type="expression" dxfId="74" priority="7" stopIfTrue="1">
      <formula>AND($E13&lt;9,$C13&gt;0)</formula>
    </cfRule>
  </conditionalFormatting>
  <conditionalFormatting sqref="H7 H9 H11 H13 H15 H17 H19 H21 H23 H25 H27 H29 H31 H33 H35 H37 H39 H41 H43 H45 H47 H49 H51 H53 H55 H57 H59 H61 H63 H65 H67 H69">
    <cfRule type="expression" dxfId="73" priority="11" stopIfTrue="1">
      <formula>AND($E7&lt;9,$C7&gt;0)</formula>
    </cfRule>
  </conditionalFormatting>
  <conditionalFormatting sqref="I8 K10 I12 M14 I16 K18 I20 O22 I24 K26 I28 M30 I32 K34 I36 O39 I40 K42 I44 M46 I48 K50 I52 O54 I56 K58 I60 M62 I64 K66 I68">
    <cfRule type="expression" dxfId="72" priority="8" stopIfTrue="1">
      <formula>AND($O$1="CU",I8="Umpire")</formula>
    </cfRule>
    <cfRule type="expression" dxfId="71" priority="9" stopIfTrue="1">
      <formula>AND($O$1="CU",I8&lt;&gt;"Umpire",J8&lt;&gt;"")</formula>
    </cfRule>
    <cfRule type="expression" dxfId="70" priority="10" stopIfTrue="1">
      <formula>AND($O$1="CU",I8&lt;&gt;"Umpire")</formula>
    </cfRule>
  </conditionalFormatting>
  <conditionalFormatting sqref="J8 L10 J12 N14 J16 L18 J20 P22 J24 L26 J28 N30 J32 L34 J36 P39 J40 L42 J44 N46 J48 L50 J52 P54 J56 L58 J60 N62 J64 L66 J68 R79">
    <cfRule type="expression" dxfId="69" priority="4" stopIfTrue="1">
      <formula>$O$1="CU"</formula>
    </cfRule>
  </conditionalFormatting>
  <conditionalFormatting sqref="K8 M10 K12 O14 K16 M18 K20 Q22 K24 M26 K28 O30 K32 M34 K36 K40 M42 K44 O46 K48 M50 K52 Q54 K56 M58 K60 O62 K64 M66 K68">
    <cfRule type="expression" dxfId="68" priority="5" stopIfTrue="1">
      <formula>J8="as"</formula>
    </cfRule>
    <cfRule type="expression" dxfId="67" priority="6" stopIfTrue="1">
      <formula>J8="bs"</formula>
    </cfRule>
  </conditionalFormatting>
  <conditionalFormatting sqref="Q38">
    <cfRule type="expression" dxfId="66" priority="2" stopIfTrue="1">
      <formula>P39="as"</formula>
    </cfRule>
    <cfRule type="expression" dxfId="65" priority="3" stopIfTrue="1">
      <formula>P39="bs"</formula>
    </cfRule>
  </conditionalFormatting>
  <dataValidations count="2">
    <dataValidation type="list" allowBlank="1" showInputMessage="1" sqref="I8 I24 I12 I28 I16 I40 I20 I44 I48 I52 I32 I36 I56 I60 I64 I68 K66 K58 K50 K42 K34 K26 K18 K10 M14 M30 M46 M62" xr:uid="{4B968CC2-AFD2-4C52-9EF1-24B1257E6C33}">
      <formula1>$U$7:$U$16</formula1>
    </dataValidation>
    <dataValidation type="list" allowBlank="1" showInputMessage="1" sqref="O54 O39 O22" xr:uid="{736D1E46-F012-46C3-9537-DF6EB0FED031}">
      <formula1>$V$8:$V$17</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825"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7826"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EF21B-9C95-4ADA-AF51-FD81F04D83EA}">
  <sheetPr codeName="Sheet139">
    <tabColor indexed="11"/>
    <pageSetUpPr fitToPage="1"/>
  </sheetPr>
  <dimension ref="A1:AK79"/>
  <sheetViews>
    <sheetView showGridLines="0" showZeros="0" workbookViewId="0">
      <selection activeCell="V15" sqref="V15"/>
    </sheetView>
  </sheetViews>
  <sheetFormatPr defaultRowHeight="13.2" x14ac:dyDescent="0.25"/>
  <cols>
    <col min="1" max="2" width="3.33203125" customWidth="1"/>
    <col min="3" max="3" width="4.6640625" customWidth="1"/>
    <col min="4" max="4" width="7.109375" customWidth="1"/>
    <col min="5" max="5" width="4.33203125" customWidth="1"/>
    <col min="6" max="6" width="12.6640625" customWidth="1"/>
    <col min="7" max="7" width="2.6640625" customWidth="1"/>
    <col min="8" max="8" width="7.664062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19" max="19" width="0" hidden="1" customWidth="1"/>
    <col min="20" max="20" width="8.6640625" customWidth="1"/>
    <col min="21" max="21" width="9.109375" hidden="1" customWidth="1"/>
    <col min="25" max="34" width="9.109375" hidden="1" customWidth="1"/>
    <col min="35" max="37" width="9.109375" customWidth="1"/>
  </cols>
  <sheetData>
    <row r="1" spans="1:37" s="132" customFormat="1" ht="21.75" customHeight="1" x14ac:dyDescent="0.25">
      <c r="A1" s="92" t="str">
        <f>Altalanos!$A$6</f>
        <v>Diákolimpiai Döntő</v>
      </c>
      <c r="B1" s="92"/>
      <c r="C1" s="135"/>
      <c r="D1" s="135"/>
      <c r="E1" s="135"/>
      <c r="F1" s="135"/>
      <c r="G1" s="135"/>
      <c r="H1" s="135"/>
      <c r="I1" s="371"/>
      <c r="J1" s="136"/>
      <c r="K1" s="408" t="s">
        <v>123</v>
      </c>
      <c r="L1" s="118"/>
      <c r="M1" s="93"/>
      <c r="N1" s="136"/>
      <c r="O1" s="136" t="s">
        <v>71</v>
      </c>
      <c r="P1" s="136"/>
      <c r="Q1" s="135"/>
      <c r="R1" s="136"/>
      <c r="Y1" s="522"/>
      <c r="Z1" s="522"/>
      <c r="AA1" s="522"/>
      <c r="AB1" s="605" t="str">
        <f>IF($Y$5=1,CONCATENATE(VLOOKUP($Y$3,$AA$2:$AH$14,2)),CONCATENATE(VLOOKUP($Y$3,$AA$16:$AH$25,2)))</f>
        <v>40</v>
      </c>
      <c r="AC1" s="605" t="str">
        <f>IF($Y$5=1,CONCATENATE(VLOOKUP($Y$3,$AA$2:$AH$14,3)),CONCATENATE(VLOOKUP($Y$3,$AA$16:$AH$25,3)))</f>
        <v>25</v>
      </c>
      <c r="AD1" s="605" t="str">
        <f>IF($Y$5=1,CONCATENATE(VLOOKUP($Y$3,$AA$2:$AH$14,4)),CONCATENATE(VLOOKUP($Y$3,$AA$16:$AH$25,4)))</f>
        <v>15</v>
      </c>
      <c r="AE1" s="605" t="str">
        <f>IF($Y$5=1,CONCATENATE(VLOOKUP($Y$3,$AA$2:$AH$14,5)),CONCATENATE(VLOOKUP($Y$3,$AA$16:$AH$25,5)))</f>
        <v>8</v>
      </c>
      <c r="AF1" s="605" t="str">
        <f>IF($Y$5=1,CONCATENATE(VLOOKUP($Y$3,$AA$2:$AH$14,6)),CONCATENATE(VLOOKUP($Y$3,$AA$16:$AH$25,6)))</f>
        <v>4</v>
      </c>
      <c r="AG1" s="605" t="str">
        <f>IF($Y$5=1,CONCATENATE(VLOOKUP($Y$3,$AA$2:$AH$14,7)),CONCATENATE(VLOOKUP($Y$3,$AA$16:$AH$25,7)))</f>
        <v>2</v>
      </c>
      <c r="AH1" s="605" t="str">
        <f>IF($Y$5=1,CONCATENATE(VLOOKUP($Y$3,$AA$2:$AH$14,8)),CONCATENATE(VLOOKUP($Y$3,$AA$16:$AH$25,8)))</f>
        <v>1</v>
      </c>
    </row>
    <row r="2" spans="1:37" s="106" customFormat="1" x14ac:dyDescent="0.25">
      <c r="A2" s="436" t="s">
        <v>122</v>
      </c>
      <c r="B2" s="95"/>
      <c r="C2" s="95"/>
      <c r="E2" s="95">
        <f>Altalanos!$A$8</f>
        <v>0</v>
      </c>
      <c r="F2" s="95"/>
      <c r="G2" s="137"/>
      <c r="H2" s="108"/>
      <c r="I2" s="108"/>
      <c r="J2" s="138"/>
      <c r="K2" s="118"/>
      <c r="L2" s="118"/>
      <c r="M2" s="118"/>
      <c r="N2" s="138"/>
      <c r="O2" s="108"/>
      <c r="P2" s="138"/>
      <c r="Q2" s="108"/>
      <c r="R2" s="138"/>
      <c r="Y2" s="600"/>
      <c r="Z2" s="599"/>
      <c r="AA2" s="599" t="s">
        <v>164</v>
      </c>
      <c r="AB2" s="590">
        <v>300</v>
      </c>
      <c r="AC2" s="590">
        <v>250</v>
      </c>
      <c r="AD2" s="590">
        <v>200</v>
      </c>
      <c r="AE2" s="590">
        <v>150</v>
      </c>
      <c r="AF2" s="590">
        <v>120</v>
      </c>
      <c r="AG2" s="590">
        <v>90</v>
      </c>
      <c r="AH2" s="590">
        <v>40</v>
      </c>
      <c r="AI2"/>
      <c r="AJ2"/>
      <c r="AK2"/>
    </row>
    <row r="3" spans="1:37" s="19" customFormat="1" ht="11.25" customHeight="1" x14ac:dyDescent="0.25">
      <c r="A3" s="54" t="s">
        <v>82</v>
      </c>
      <c r="B3" s="54"/>
      <c r="C3" s="54"/>
      <c r="D3" s="54"/>
      <c r="E3" s="54"/>
      <c r="F3" s="54"/>
      <c r="G3" s="54" t="s">
        <v>79</v>
      </c>
      <c r="H3" s="54"/>
      <c r="I3" s="54"/>
      <c r="J3" s="140"/>
      <c r="K3" s="54" t="s">
        <v>87</v>
      </c>
      <c r="L3" s="140"/>
      <c r="M3" s="54"/>
      <c r="N3" s="140"/>
      <c r="O3" s="54"/>
      <c r="P3" s="140"/>
      <c r="Q3" s="54"/>
      <c r="R3" s="55" t="s">
        <v>88</v>
      </c>
      <c r="Y3" s="599" t="str">
        <f>IF(K4="OB","A",IF(K4="IX","W",IF(K4="","",K4)))</f>
        <v>L14 "B"</v>
      </c>
      <c r="Z3" s="599"/>
      <c r="AA3" s="599" t="s">
        <v>165</v>
      </c>
      <c r="AB3" s="590">
        <v>280</v>
      </c>
      <c r="AC3" s="590">
        <v>230</v>
      </c>
      <c r="AD3" s="590">
        <v>180</v>
      </c>
      <c r="AE3" s="590">
        <v>140</v>
      </c>
      <c r="AF3" s="590">
        <v>80</v>
      </c>
      <c r="AG3" s="590">
        <v>0</v>
      </c>
      <c r="AH3" s="590">
        <v>0</v>
      </c>
      <c r="AI3"/>
      <c r="AJ3"/>
      <c r="AK3"/>
    </row>
    <row r="4" spans="1:37" s="31" customFormat="1" ht="11.25" customHeight="1" thickBot="1" x14ac:dyDescent="0.3">
      <c r="A4" s="771" t="str">
        <f>Altalanos!$A$10</f>
        <v xml:space="preserve">2026. május 7. </v>
      </c>
      <c r="B4" s="771"/>
      <c r="C4" s="771"/>
      <c r="D4" s="402"/>
      <c r="E4" s="142"/>
      <c r="F4" s="142"/>
      <c r="G4" s="142" t="str">
        <f>Altalanos!$C$10</f>
        <v>Gyula</v>
      </c>
      <c r="H4" s="99"/>
      <c r="I4" s="142"/>
      <c r="J4" s="143"/>
      <c r="K4" s="144" t="s">
        <v>472</v>
      </c>
      <c r="L4" s="143"/>
      <c r="M4" s="145"/>
      <c r="N4" s="143"/>
      <c r="O4" s="142"/>
      <c r="P4" s="143"/>
      <c r="Q4" s="142"/>
      <c r="R4" s="88" t="str">
        <f>Altalanos!$E$10</f>
        <v>Kovács Zoltán</v>
      </c>
      <c r="Y4" s="599"/>
      <c r="Z4" s="599"/>
      <c r="AA4" s="599" t="s">
        <v>194</v>
      </c>
      <c r="AB4" s="590">
        <v>250</v>
      </c>
      <c r="AC4" s="590">
        <v>200</v>
      </c>
      <c r="AD4" s="590">
        <v>150</v>
      </c>
      <c r="AE4" s="590">
        <v>120</v>
      </c>
      <c r="AF4" s="590">
        <v>90</v>
      </c>
      <c r="AG4" s="590">
        <v>60</v>
      </c>
      <c r="AH4" s="590">
        <v>25</v>
      </c>
      <c r="AI4"/>
      <c r="AJ4"/>
      <c r="AK4"/>
    </row>
    <row r="5" spans="1:37" s="19" customFormat="1" x14ac:dyDescent="0.25">
      <c r="A5" s="146"/>
      <c r="B5" s="147" t="s">
        <v>4</v>
      </c>
      <c r="C5" s="427" t="s">
        <v>105</v>
      </c>
      <c r="D5" s="147" t="s">
        <v>104</v>
      </c>
      <c r="E5" s="147" t="s">
        <v>101</v>
      </c>
      <c r="F5" s="148" t="s">
        <v>85</v>
      </c>
      <c r="G5" s="148" t="s">
        <v>86</v>
      </c>
      <c r="H5" s="148"/>
      <c r="I5" s="148" t="s">
        <v>90</v>
      </c>
      <c r="J5" s="148"/>
      <c r="K5" s="147" t="s">
        <v>102</v>
      </c>
      <c r="L5" s="149"/>
      <c r="M5" s="147" t="s">
        <v>131</v>
      </c>
      <c r="N5" s="149"/>
      <c r="O5" s="147" t="s">
        <v>130</v>
      </c>
      <c r="P5" s="149"/>
      <c r="Q5" s="147" t="s">
        <v>129</v>
      </c>
      <c r="R5" s="150"/>
      <c r="Y5" s="599">
        <f>IF(OR(Altalanos!$A$8="F1",Altalanos!$A$8="F2",Altalanos!$A$8="N1",Altalanos!$A$8="N2"),1,2)</f>
        <v>2</v>
      </c>
      <c r="Z5" s="599"/>
      <c r="AA5" s="599" t="s">
        <v>195</v>
      </c>
      <c r="AB5" s="590">
        <v>200</v>
      </c>
      <c r="AC5" s="590">
        <v>150</v>
      </c>
      <c r="AD5" s="590">
        <v>120</v>
      </c>
      <c r="AE5" s="590">
        <v>90</v>
      </c>
      <c r="AF5" s="590">
        <v>60</v>
      </c>
      <c r="AG5" s="590">
        <v>40</v>
      </c>
      <c r="AH5" s="590">
        <v>15</v>
      </c>
      <c r="AI5"/>
      <c r="AJ5"/>
      <c r="AK5"/>
    </row>
    <row r="6" spans="1:37" s="712" customFormat="1" ht="11.1" customHeight="1" thickBot="1" x14ac:dyDescent="0.3">
      <c r="A6" s="705"/>
      <c r="B6" s="714"/>
      <c r="C6" s="714"/>
      <c r="D6" s="714"/>
      <c r="E6" s="714"/>
      <c r="F6" s="713" t="str">
        <f>IF(Y3="","",CONCATENATE(AH1," / ",AG1," pont"))</f>
        <v>1 / 2 pont</v>
      </c>
      <c r="G6" s="715"/>
      <c r="H6" s="716"/>
      <c r="I6" s="715"/>
      <c r="J6" s="717"/>
      <c r="K6" s="714" t="str">
        <f>IF(Y3="","",CONCATENATE(AF1," pont"))</f>
        <v>4 pont</v>
      </c>
      <c r="L6" s="717"/>
      <c r="M6" s="714" t="str">
        <f>IF(Y3="","",CONCATENATE(AE1," pont"))</f>
        <v>8 pont</v>
      </c>
      <c r="N6" s="717"/>
      <c r="O6" s="714" t="str">
        <f>IF(Y3="","",CONCATENATE(AD1," pont"))</f>
        <v>15 pont</v>
      </c>
      <c r="P6" s="717"/>
      <c r="Q6" s="714" t="str">
        <f>IF(Y3="","",CONCATENATE(AC1," pont"))</f>
        <v>25 pont</v>
      </c>
      <c r="R6" s="724"/>
      <c r="Y6" s="720"/>
      <c r="Z6" s="720"/>
      <c r="AA6" s="720" t="s">
        <v>196</v>
      </c>
      <c r="AB6" s="721">
        <v>150</v>
      </c>
      <c r="AC6" s="721">
        <v>120</v>
      </c>
      <c r="AD6" s="721">
        <v>90</v>
      </c>
      <c r="AE6" s="721">
        <v>60</v>
      </c>
      <c r="AF6" s="721">
        <v>40</v>
      </c>
      <c r="AG6" s="721">
        <v>25</v>
      </c>
      <c r="AH6" s="721">
        <v>10</v>
      </c>
      <c r="AI6" s="723"/>
      <c r="AJ6" s="723"/>
      <c r="AK6" s="723"/>
    </row>
    <row r="7" spans="1:37" s="38" customFormat="1" ht="10.5" customHeight="1" x14ac:dyDescent="0.25">
      <c r="A7" s="153">
        <v>1</v>
      </c>
      <c r="B7" s="384" t="str">
        <f>IF($E7="","",VLOOKUP($E7,#REF!,14))</f>
        <v/>
      </c>
      <c r="C7" s="384" t="str">
        <f>IF($E7="","",VLOOKUP($E7,#REF!,15))</f>
        <v/>
      </c>
      <c r="D7" s="414" t="str">
        <f>IF($E7="","",VLOOKUP($E7,#REF!,5))</f>
        <v/>
      </c>
      <c r="E7" s="155"/>
      <c r="F7" s="156" t="s">
        <v>371</v>
      </c>
      <c r="G7" s="156" t="s">
        <v>372</v>
      </c>
      <c r="H7" s="156"/>
      <c r="I7" s="156" t="s">
        <v>246</v>
      </c>
      <c r="J7" s="158"/>
      <c r="K7" s="157"/>
      <c r="L7" s="157"/>
      <c r="M7" s="157"/>
      <c r="N7" s="157"/>
      <c r="O7" s="160"/>
      <c r="P7" s="162"/>
      <c r="Q7" s="163"/>
      <c r="R7" s="164"/>
      <c r="S7" s="165"/>
      <c r="U7" s="166" t="str">
        <f>Birók!P21</f>
        <v>Bíró</v>
      </c>
      <c r="Y7" s="599"/>
      <c r="Z7" s="599"/>
      <c r="AA7" s="599" t="s">
        <v>197</v>
      </c>
      <c r="AB7" s="590">
        <v>120</v>
      </c>
      <c r="AC7" s="590">
        <v>90</v>
      </c>
      <c r="AD7" s="590">
        <v>60</v>
      </c>
      <c r="AE7" s="590">
        <v>40</v>
      </c>
      <c r="AF7" s="590">
        <v>25</v>
      </c>
      <c r="AG7" s="590">
        <v>10</v>
      </c>
      <c r="AH7" s="590">
        <v>5</v>
      </c>
      <c r="AI7"/>
      <c r="AJ7"/>
      <c r="AK7"/>
    </row>
    <row r="8" spans="1:37" s="38" customFormat="1" ht="9.6" customHeight="1" x14ac:dyDescent="0.25">
      <c r="A8" s="167"/>
      <c r="B8" s="306"/>
      <c r="C8" s="306"/>
      <c r="D8" s="424"/>
      <c r="E8" s="168"/>
      <c r="F8" s="169"/>
      <c r="G8" s="169"/>
      <c r="H8" s="170"/>
      <c r="I8" s="171" t="s">
        <v>0</v>
      </c>
      <c r="J8" s="172"/>
      <c r="K8" s="173" t="s">
        <v>371</v>
      </c>
      <c r="L8" s="173"/>
      <c r="M8" s="157"/>
      <c r="N8" s="157"/>
      <c r="O8" s="160"/>
      <c r="P8" s="162"/>
      <c r="Q8" s="163"/>
      <c r="R8" s="164"/>
      <c r="S8" s="165"/>
      <c r="U8" s="174" t="str">
        <f>Birók!P22</f>
        <v xml:space="preserve"> </v>
      </c>
      <c r="Y8" s="599"/>
      <c r="Z8" s="599"/>
      <c r="AA8" s="599" t="s">
        <v>198</v>
      </c>
      <c r="AB8" s="590">
        <v>90</v>
      </c>
      <c r="AC8" s="590">
        <v>60</v>
      </c>
      <c r="AD8" s="590">
        <v>40</v>
      </c>
      <c r="AE8" s="590">
        <v>25</v>
      </c>
      <c r="AF8" s="590">
        <v>10</v>
      </c>
      <c r="AG8" s="590">
        <v>5</v>
      </c>
      <c r="AH8" s="590">
        <v>2</v>
      </c>
      <c r="AI8"/>
      <c r="AJ8"/>
      <c r="AK8"/>
    </row>
    <row r="9" spans="1:37" s="38" customFormat="1" ht="9.6" customHeight="1" x14ac:dyDescent="0.25">
      <c r="A9" s="167">
        <v>2</v>
      </c>
      <c r="B9" s="384" t="str">
        <f>IF($E9="","",VLOOKUP($E9,#REF!,14))</f>
        <v/>
      </c>
      <c r="C9" s="384" t="str">
        <f>IF($E9="","",VLOOKUP($E9,#REF!,15))</f>
        <v/>
      </c>
      <c r="D9" s="414" t="str">
        <f>IF($E9="","",VLOOKUP($E9,#REF!,5))</f>
        <v/>
      </c>
      <c r="E9" s="155"/>
      <c r="F9" s="736" t="s">
        <v>301</v>
      </c>
      <c r="G9" s="450" t="str">
        <f>IF($E9="","",VLOOKUP($E9,#REF!,3))</f>
        <v/>
      </c>
      <c r="H9" s="450"/>
      <c r="I9" s="450" t="str">
        <f>IF($E9="","",VLOOKUP($E9,#REF!,4))</f>
        <v/>
      </c>
      <c r="J9" s="176"/>
      <c r="K9" s="157"/>
      <c r="L9" s="177"/>
      <c r="M9" s="157"/>
      <c r="N9" s="157"/>
      <c r="O9" s="160"/>
      <c r="P9" s="162"/>
      <c r="Q9" s="163"/>
      <c r="R9" s="164"/>
      <c r="S9" s="165"/>
      <c r="U9" s="174" t="str">
        <f>Birók!P23</f>
        <v xml:space="preserve"> </v>
      </c>
      <c r="Y9" s="599"/>
      <c r="Z9" s="599"/>
      <c r="AA9" s="599" t="s">
        <v>199</v>
      </c>
      <c r="AB9" s="590">
        <v>60</v>
      </c>
      <c r="AC9" s="590">
        <v>40</v>
      </c>
      <c r="AD9" s="590">
        <v>25</v>
      </c>
      <c r="AE9" s="590">
        <v>10</v>
      </c>
      <c r="AF9" s="590">
        <v>5</v>
      </c>
      <c r="AG9" s="590">
        <v>2</v>
      </c>
      <c r="AH9" s="590">
        <v>1</v>
      </c>
      <c r="AI9"/>
      <c r="AJ9"/>
      <c r="AK9"/>
    </row>
    <row r="10" spans="1:37" s="38" customFormat="1" ht="9.6" customHeight="1" x14ac:dyDescent="0.25">
      <c r="A10" s="167"/>
      <c r="B10" s="306"/>
      <c r="C10" s="306"/>
      <c r="D10" s="424"/>
      <c r="E10" s="178"/>
      <c r="F10" s="451"/>
      <c r="G10" s="451"/>
      <c r="H10" s="452"/>
      <c r="I10" s="451"/>
      <c r="J10" s="179"/>
      <c r="K10" s="171" t="s">
        <v>0</v>
      </c>
      <c r="L10" s="180"/>
      <c r="M10" s="173" t="str">
        <f>UPPER(IF(OR(L10="a",L10="as"),K8,IF(OR(L10="b",L10="bs"),K12,)))</f>
        <v/>
      </c>
      <c r="N10" s="181"/>
      <c r="O10" s="182"/>
      <c r="P10" s="182"/>
      <c r="Q10" s="163"/>
      <c r="R10" s="164"/>
      <c r="S10" s="165"/>
      <c r="U10" s="174" t="str">
        <f>Birók!P24</f>
        <v xml:space="preserve"> </v>
      </c>
      <c r="Y10" s="599"/>
      <c r="Z10" s="599"/>
      <c r="AA10" s="599" t="s">
        <v>200</v>
      </c>
      <c r="AB10" s="590">
        <v>40</v>
      </c>
      <c r="AC10" s="590">
        <v>25</v>
      </c>
      <c r="AD10" s="590">
        <v>15</v>
      </c>
      <c r="AE10" s="590">
        <v>7</v>
      </c>
      <c r="AF10" s="590">
        <v>4</v>
      </c>
      <c r="AG10" s="590">
        <v>1</v>
      </c>
      <c r="AH10" s="590">
        <v>0</v>
      </c>
      <c r="AI10"/>
      <c r="AJ10"/>
      <c r="AK10"/>
    </row>
    <row r="11" spans="1:37" s="38" customFormat="1" ht="9.6" customHeight="1" x14ac:dyDescent="0.25">
      <c r="A11" s="167">
        <v>3</v>
      </c>
      <c r="B11" s="384" t="str">
        <f>IF($E11="","",VLOOKUP($E11,#REF!,14))</f>
        <v/>
      </c>
      <c r="C11" s="384" t="str">
        <f>IF($E11="","",VLOOKUP($E11,#REF!,15))</f>
        <v/>
      </c>
      <c r="D11" s="414" t="str">
        <f>IF($E11="","",VLOOKUP($E11,#REF!,5))</f>
        <v/>
      </c>
      <c r="E11" s="155"/>
      <c r="F11" s="736" t="s">
        <v>373</v>
      </c>
      <c r="G11" s="736" t="s">
        <v>374</v>
      </c>
      <c r="H11" s="450"/>
      <c r="I11" s="736" t="s">
        <v>249</v>
      </c>
      <c r="J11" s="158"/>
      <c r="K11" s="157"/>
      <c r="L11" s="183"/>
      <c r="M11" s="157"/>
      <c r="N11" s="184"/>
      <c r="O11" s="182"/>
      <c r="P11" s="182"/>
      <c r="Q11" s="163"/>
      <c r="R11" s="164"/>
      <c r="S11" s="165"/>
      <c r="U11" s="174" t="str">
        <f>Birók!P25</f>
        <v xml:space="preserve"> </v>
      </c>
      <c r="Y11" s="599"/>
      <c r="Z11" s="599"/>
      <c r="AA11" s="599" t="s">
        <v>201</v>
      </c>
      <c r="AB11" s="590">
        <v>25</v>
      </c>
      <c r="AC11" s="590">
        <v>15</v>
      </c>
      <c r="AD11" s="590">
        <v>10</v>
      </c>
      <c r="AE11" s="590">
        <v>6</v>
      </c>
      <c r="AF11" s="590">
        <v>3</v>
      </c>
      <c r="AG11" s="590">
        <v>1</v>
      </c>
      <c r="AH11" s="590">
        <v>0</v>
      </c>
      <c r="AI11"/>
      <c r="AJ11"/>
      <c r="AK11"/>
    </row>
    <row r="12" spans="1:37" s="38" customFormat="1" ht="9.6" customHeight="1" x14ac:dyDescent="0.25">
      <c r="A12" s="167"/>
      <c r="B12" s="306"/>
      <c r="C12" s="306"/>
      <c r="D12" s="424"/>
      <c r="E12" s="178"/>
      <c r="F12" s="451"/>
      <c r="G12" s="451"/>
      <c r="H12" s="452"/>
      <c r="I12" s="453" t="s">
        <v>0</v>
      </c>
      <c r="J12" s="172"/>
      <c r="K12" s="173" t="s">
        <v>373</v>
      </c>
      <c r="L12" s="185"/>
      <c r="M12" s="157"/>
      <c r="N12" s="184"/>
      <c r="O12" s="182"/>
      <c r="P12" s="182"/>
      <c r="Q12" s="163"/>
      <c r="R12" s="164"/>
      <c r="S12" s="165"/>
      <c r="U12" s="174" t="str">
        <f>Birók!P26</f>
        <v xml:space="preserve"> </v>
      </c>
      <c r="Y12" s="599"/>
      <c r="Z12" s="599"/>
      <c r="AA12" s="599" t="s">
        <v>206</v>
      </c>
      <c r="AB12" s="590">
        <v>15</v>
      </c>
      <c r="AC12" s="590">
        <v>10</v>
      </c>
      <c r="AD12" s="590">
        <v>6</v>
      </c>
      <c r="AE12" s="590">
        <v>3</v>
      </c>
      <c r="AF12" s="590">
        <v>1</v>
      </c>
      <c r="AG12" s="590">
        <v>0</v>
      </c>
      <c r="AH12" s="590">
        <v>0</v>
      </c>
      <c r="AI12"/>
      <c r="AJ12"/>
      <c r="AK12"/>
    </row>
    <row r="13" spans="1:37" s="38" customFormat="1" ht="9.6" customHeight="1" x14ac:dyDescent="0.25">
      <c r="A13" s="167">
        <v>4</v>
      </c>
      <c r="B13" s="384" t="str">
        <f>IF($E13="","",VLOOKUP($E13,#REF!,14))</f>
        <v/>
      </c>
      <c r="C13" s="384" t="str">
        <f>IF($E13="","",VLOOKUP($E13,#REF!,15))</f>
        <v/>
      </c>
      <c r="D13" s="414" t="str">
        <f>IF($E13="","",VLOOKUP($E13,#REF!,5))</f>
        <v/>
      </c>
      <c r="E13" s="155"/>
      <c r="F13" s="736" t="s">
        <v>301</v>
      </c>
      <c r="G13" s="450" t="str">
        <f>IF($E13="","",VLOOKUP($E13,#REF!,3))</f>
        <v/>
      </c>
      <c r="H13" s="450"/>
      <c r="I13" s="450" t="str">
        <f>IF($E13="","",VLOOKUP($E13,#REF!,4))</f>
        <v/>
      </c>
      <c r="J13" s="186"/>
      <c r="K13" s="157"/>
      <c r="L13" s="157"/>
      <c r="M13" s="157"/>
      <c r="N13" s="184"/>
      <c r="O13" s="182"/>
      <c r="P13" s="182"/>
      <c r="Q13" s="163"/>
      <c r="R13" s="164"/>
      <c r="S13" s="165"/>
      <c r="U13" s="174" t="str">
        <f>Birók!P27</f>
        <v xml:space="preserve"> </v>
      </c>
      <c r="Y13" s="599"/>
      <c r="Z13" s="599"/>
      <c r="AA13" s="599" t="s">
        <v>202</v>
      </c>
      <c r="AB13" s="590">
        <v>10</v>
      </c>
      <c r="AC13" s="590">
        <v>6</v>
      </c>
      <c r="AD13" s="590">
        <v>3</v>
      </c>
      <c r="AE13" s="590">
        <v>1</v>
      </c>
      <c r="AF13" s="590">
        <v>0</v>
      </c>
      <c r="AG13" s="590">
        <v>0</v>
      </c>
      <c r="AH13" s="590">
        <v>0</v>
      </c>
      <c r="AI13"/>
      <c r="AJ13"/>
      <c r="AK13"/>
    </row>
    <row r="14" spans="1:37" s="38" customFormat="1" ht="9.6" customHeight="1" x14ac:dyDescent="0.25">
      <c r="A14" s="167"/>
      <c r="B14" s="306"/>
      <c r="C14" s="306"/>
      <c r="D14" s="424"/>
      <c r="E14" s="178"/>
      <c r="F14" s="451"/>
      <c r="G14" s="451"/>
      <c r="H14" s="452"/>
      <c r="I14" s="451"/>
      <c r="J14" s="179"/>
      <c r="K14" s="157"/>
      <c r="L14" s="157"/>
      <c r="M14" s="171" t="s">
        <v>0</v>
      </c>
      <c r="N14" s="180"/>
      <c r="O14" s="173" t="str">
        <f>UPPER(IF(OR(N14="a",N14="as"),M10,IF(OR(N14="b",N14="bs"),M18,)))</f>
        <v/>
      </c>
      <c r="P14" s="181"/>
      <c r="Q14" s="163"/>
      <c r="R14" s="164"/>
      <c r="S14" s="165"/>
      <c r="U14" s="174" t="str">
        <f>Birók!P28</f>
        <v xml:space="preserve"> </v>
      </c>
      <c r="Y14" s="599"/>
      <c r="Z14" s="599"/>
      <c r="AA14" s="599" t="s">
        <v>203</v>
      </c>
      <c r="AB14" s="590">
        <v>3</v>
      </c>
      <c r="AC14" s="590">
        <v>2</v>
      </c>
      <c r="AD14" s="590">
        <v>1</v>
      </c>
      <c r="AE14" s="590">
        <v>0</v>
      </c>
      <c r="AF14" s="590">
        <v>0</v>
      </c>
      <c r="AG14" s="590">
        <v>0</v>
      </c>
      <c r="AH14" s="590">
        <v>0</v>
      </c>
      <c r="AI14"/>
      <c r="AJ14"/>
      <c r="AK14"/>
    </row>
    <row r="15" spans="1:37" s="38" customFormat="1" ht="9.6" customHeight="1" x14ac:dyDescent="0.25">
      <c r="A15" s="167">
        <v>5</v>
      </c>
      <c r="B15" s="384" t="str">
        <f>IF($E15="","",VLOOKUP($E15,#REF!,14))</f>
        <v/>
      </c>
      <c r="C15" s="384" t="str">
        <f>IF($E15="","",VLOOKUP($E15,#REF!,15))</f>
        <v/>
      </c>
      <c r="D15" s="414" t="str">
        <f>IF($E15="","",VLOOKUP($E15,#REF!,5))</f>
        <v/>
      </c>
      <c r="E15" s="155"/>
      <c r="F15" s="736" t="s">
        <v>375</v>
      </c>
      <c r="G15" s="736" t="s">
        <v>376</v>
      </c>
      <c r="H15" s="450"/>
      <c r="I15" s="736" t="s">
        <v>377</v>
      </c>
      <c r="J15" s="188"/>
      <c r="K15" s="157"/>
      <c r="L15" s="157"/>
      <c r="M15" s="157"/>
      <c r="N15" s="184"/>
      <c r="O15" s="157"/>
      <c r="P15" s="242"/>
      <c r="Q15" s="160"/>
      <c r="R15" s="162"/>
      <c r="S15" s="165"/>
      <c r="U15" s="174" t="str">
        <f>Birók!P29</f>
        <v xml:space="preserve"> </v>
      </c>
      <c r="Y15" s="599"/>
      <c r="Z15" s="599"/>
      <c r="AA15" s="599"/>
      <c r="AB15" s="599"/>
      <c r="AC15" s="599"/>
      <c r="AD15" s="599"/>
      <c r="AE15" s="599"/>
      <c r="AF15" s="599"/>
      <c r="AG15" s="599"/>
      <c r="AH15" s="599"/>
      <c r="AI15"/>
      <c r="AJ15"/>
      <c r="AK15"/>
    </row>
    <row r="16" spans="1:37" s="38" customFormat="1" ht="9.6" customHeight="1" thickBot="1" x14ac:dyDescent="0.3">
      <c r="A16" s="167"/>
      <c r="B16" s="306"/>
      <c r="C16" s="306"/>
      <c r="D16" s="424"/>
      <c r="E16" s="178"/>
      <c r="F16" s="451"/>
      <c r="G16" s="451"/>
      <c r="H16" s="452"/>
      <c r="I16" s="453" t="s">
        <v>0</v>
      </c>
      <c r="J16" s="172"/>
      <c r="K16" s="173" t="str">
        <f>UPPER(IF(OR(J16="a",J16="as"),F15,IF(OR(J16="b",J16="bs"),F17,)))</f>
        <v/>
      </c>
      <c r="L16" s="173"/>
      <c r="M16" s="157"/>
      <c r="N16" s="184"/>
      <c r="O16" s="160"/>
      <c r="P16" s="242"/>
      <c r="Q16" s="160"/>
      <c r="R16" s="162"/>
      <c r="S16" s="165"/>
      <c r="U16" s="189" t="str">
        <f>Birók!P30</f>
        <v>Egyik sem</v>
      </c>
      <c r="Y16" s="599"/>
      <c r="Z16" s="599"/>
      <c r="AA16" s="599" t="s">
        <v>164</v>
      </c>
      <c r="AB16" s="590">
        <v>150</v>
      </c>
      <c r="AC16" s="590">
        <v>120</v>
      </c>
      <c r="AD16" s="590">
        <v>90</v>
      </c>
      <c r="AE16" s="590">
        <v>60</v>
      </c>
      <c r="AF16" s="590">
        <v>40</v>
      </c>
      <c r="AG16" s="590">
        <v>25</v>
      </c>
      <c r="AH16" s="590">
        <v>15</v>
      </c>
      <c r="AI16"/>
      <c r="AJ16"/>
      <c r="AK16"/>
    </row>
    <row r="17" spans="1:37" s="38" customFormat="1" ht="9.6" customHeight="1" x14ac:dyDescent="0.25">
      <c r="A17" s="167">
        <v>6</v>
      </c>
      <c r="B17" s="384" t="str">
        <f>IF($E17="","",VLOOKUP($E17,#REF!,14))</f>
        <v/>
      </c>
      <c r="C17" s="384" t="str">
        <f>IF($E17="","",VLOOKUP($E17,#REF!,15))</f>
        <v/>
      </c>
      <c r="D17" s="414" t="str">
        <f>IF($E17="","",VLOOKUP($E17,#REF!,5))</f>
        <v/>
      </c>
      <c r="E17" s="155"/>
      <c r="F17" s="736" t="s">
        <v>378</v>
      </c>
      <c r="G17" s="736" t="s">
        <v>379</v>
      </c>
      <c r="H17" s="450"/>
      <c r="I17" s="736" t="s">
        <v>237</v>
      </c>
      <c r="J17" s="176"/>
      <c r="K17" s="157"/>
      <c r="L17" s="177"/>
      <c r="M17" s="157"/>
      <c r="N17" s="184"/>
      <c r="O17" s="160"/>
      <c r="P17" s="242"/>
      <c r="Q17" s="160"/>
      <c r="R17" s="162"/>
      <c r="S17" s="165"/>
      <c r="Y17" s="599"/>
      <c r="Z17" s="599"/>
      <c r="AA17" s="599" t="s">
        <v>194</v>
      </c>
      <c r="AB17" s="590">
        <v>120</v>
      </c>
      <c r="AC17" s="590">
        <v>90</v>
      </c>
      <c r="AD17" s="590">
        <v>60</v>
      </c>
      <c r="AE17" s="590">
        <v>40</v>
      </c>
      <c r="AF17" s="590">
        <v>25</v>
      </c>
      <c r="AG17" s="590">
        <v>15</v>
      </c>
      <c r="AH17" s="590">
        <v>8</v>
      </c>
      <c r="AI17"/>
      <c r="AJ17"/>
      <c r="AK17"/>
    </row>
    <row r="18" spans="1:37" s="38" customFormat="1" ht="9.6" customHeight="1" x14ac:dyDescent="0.25">
      <c r="A18" s="167"/>
      <c r="B18" s="306"/>
      <c r="C18" s="306"/>
      <c r="D18" s="424"/>
      <c r="E18" s="178"/>
      <c r="F18" s="451"/>
      <c r="G18" s="451"/>
      <c r="H18" s="452"/>
      <c r="I18" s="451"/>
      <c r="J18" s="179"/>
      <c r="K18" s="171" t="s">
        <v>0</v>
      </c>
      <c r="L18" s="180"/>
      <c r="M18" s="173" t="str">
        <f>UPPER(IF(OR(L18="a",L18="as"),K16,IF(OR(L18="b",L18="bs"),K20,)))</f>
        <v/>
      </c>
      <c r="N18" s="190"/>
      <c r="O18" s="160"/>
      <c r="P18" s="242"/>
      <c r="Q18" s="160"/>
      <c r="R18" s="162"/>
      <c r="S18" s="165"/>
      <c r="Y18" s="599"/>
      <c r="Z18" s="599"/>
      <c r="AA18" s="599" t="s">
        <v>195</v>
      </c>
      <c r="AB18" s="590">
        <v>90</v>
      </c>
      <c r="AC18" s="590">
        <v>60</v>
      </c>
      <c r="AD18" s="590">
        <v>40</v>
      </c>
      <c r="AE18" s="590">
        <v>25</v>
      </c>
      <c r="AF18" s="590">
        <v>15</v>
      </c>
      <c r="AG18" s="590">
        <v>8</v>
      </c>
      <c r="AH18" s="590">
        <v>4</v>
      </c>
      <c r="AI18"/>
      <c r="AJ18"/>
      <c r="AK18"/>
    </row>
    <row r="19" spans="1:37" s="38" customFormat="1" ht="9.6" customHeight="1" x14ac:dyDescent="0.25">
      <c r="A19" s="167">
        <v>7</v>
      </c>
      <c r="B19" s="384" t="str">
        <f>IF($E19="","",VLOOKUP($E19,#REF!,14))</f>
        <v/>
      </c>
      <c r="C19" s="384" t="str">
        <f>IF($E19="","",VLOOKUP($E19,#REF!,15))</f>
        <v/>
      </c>
      <c r="D19" s="414" t="str">
        <f>IF($E19="","",VLOOKUP($E19,#REF!,5))</f>
        <v/>
      </c>
      <c r="E19" s="155"/>
      <c r="F19" s="736" t="s">
        <v>301</v>
      </c>
      <c r="G19" s="450" t="str">
        <f>IF($E19="","",VLOOKUP($E19,#REF!,3))</f>
        <v/>
      </c>
      <c r="H19" s="450"/>
      <c r="I19" s="450" t="str">
        <f>IF($E19="","",VLOOKUP($E19,#REF!,4))</f>
        <v/>
      </c>
      <c r="J19" s="158"/>
      <c r="K19" s="157"/>
      <c r="L19" s="183"/>
      <c r="M19" s="157"/>
      <c r="N19" s="182"/>
      <c r="O19" s="160"/>
      <c r="P19" s="242"/>
      <c r="Q19" s="160"/>
      <c r="R19" s="162"/>
      <c r="S19" s="165"/>
      <c r="Y19" s="599"/>
      <c r="Z19" s="599"/>
      <c r="AA19" s="599" t="s">
        <v>196</v>
      </c>
      <c r="AB19" s="590">
        <v>60</v>
      </c>
      <c r="AC19" s="590">
        <v>40</v>
      </c>
      <c r="AD19" s="590">
        <v>25</v>
      </c>
      <c r="AE19" s="590">
        <v>15</v>
      </c>
      <c r="AF19" s="590">
        <v>8</v>
      </c>
      <c r="AG19" s="590">
        <v>4</v>
      </c>
      <c r="AH19" s="590">
        <v>2</v>
      </c>
      <c r="AI19"/>
      <c r="AJ19"/>
      <c r="AK19"/>
    </row>
    <row r="20" spans="1:37" s="38" customFormat="1" ht="9.6" customHeight="1" x14ac:dyDescent="0.25">
      <c r="A20" s="167"/>
      <c r="B20" s="306"/>
      <c r="C20" s="306"/>
      <c r="D20" s="424"/>
      <c r="E20" s="168"/>
      <c r="F20" s="169"/>
      <c r="G20" s="169"/>
      <c r="H20" s="170"/>
      <c r="I20" s="171" t="s">
        <v>0</v>
      </c>
      <c r="J20" s="172"/>
      <c r="K20" s="173" t="s">
        <v>380</v>
      </c>
      <c r="L20" s="185"/>
      <c r="M20" s="157"/>
      <c r="N20" s="182"/>
      <c r="O20" s="160"/>
      <c r="P20" s="242"/>
      <c r="Q20" s="160"/>
      <c r="R20" s="162"/>
      <c r="S20" s="165"/>
      <c r="Y20" s="599"/>
      <c r="Z20" s="599"/>
      <c r="AA20" s="599" t="s">
        <v>197</v>
      </c>
      <c r="AB20" s="590">
        <v>40</v>
      </c>
      <c r="AC20" s="590">
        <v>25</v>
      </c>
      <c r="AD20" s="590">
        <v>15</v>
      </c>
      <c r="AE20" s="590">
        <v>8</v>
      </c>
      <c r="AF20" s="590">
        <v>4</v>
      </c>
      <c r="AG20" s="590">
        <v>2</v>
      </c>
      <c r="AH20" s="590">
        <v>1</v>
      </c>
      <c r="AI20"/>
      <c r="AJ20"/>
      <c r="AK20"/>
    </row>
    <row r="21" spans="1:37" s="38" customFormat="1" ht="9.6" customHeight="1" x14ac:dyDescent="0.25">
      <c r="A21" s="153">
        <v>8</v>
      </c>
      <c r="B21" s="384" t="str">
        <f>IF($E21="","",VLOOKUP($E21,#REF!,14))</f>
        <v/>
      </c>
      <c r="C21" s="384" t="str">
        <f>IF($E21="","",VLOOKUP($E21,#REF!,15))</f>
        <v/>
      </c>
      <c r="D21" s="414" t="str">
        <f>IF($E21="","",VLOOKUP($E21,#REF!,5))</f>
        <v/>
      </c>
      <c r="E21" s="155"/>
      <c r="F21" s="156" t="s">
        <v>380</v>
      </c>
      <c r="G21" s="156" t="s">
        <v>381</v>
      </c>
      <c r="H21" s="156"/>
      <c r="I21" s="156" t="s">
        <v>246</v>
      </c>
      <c r="J21" s="186"/>
      <c r="K21" s="157"/>
      <c r="L21" s="157"/>
      <c r="M21" s="157"/>
      <c r="N21" s="182"/>
      <c r="O21" s="160"/>
      <c r="P21" s="242"/>
      <c r="Q21" s="160"/>
      <c r="R21" s="162"/>
      <c r="S21" s="165"/>
      <c r="Y21" s="599"/>
      <c r="Z21" s="599"/>
      <c r="AA21" s="599" t="s">
        <v>198</v>
      </c>
      <c r="AB21" s="590">
        <v>25</v>
      </c>
      <c r="AC21" s="590">
        <v>15</v>
      </c>
      <c r="AD21" s="590">
        <v>10</v>
      </c>
      <c r="AE21" s="590">
        <v>6</v>
      </c>
      <c r="AF21" s="590">
        <v>3</v>
      </c>
      <c r="AG21" s="590">
        <v>1</v>
      </c>
      <c r="AH21" s="590">
        <v>0</v>
      </c>
      <c r="AI21"/>
      <c r="AJ21"/>
      <c r="AK21"/>
    </row>
    <row r="22" spans="1:37" s="38" customFormat="1" ht="9.6" customHeight="1" x14ac:dyDescent="0.25">
      <c r="A22" s="167"/>
      <c r="B22" s="306"/>
      <c r="C22" s="306"/>
      <c r="D22" s="424"/>
      <c r="E22" s="168"/>
      <c r="F22" s="187"/>
      <c r="G22" s="187"/>
      <c r="H22" s="191"/>
      <c r="I22" s="187"/>
      <c r="J22" s="179"/>
      <c r="K22" s="157"/>
      <c r="L22" s="157"/>
      <c r="M22" s="157"/>
      <c r="N22" s="182"/>
      <c r="O22" s="171" t="s">
        <v>0</v>
      </c>
      <c r="P22" s="180"/>
      <c r="Q22" s="173" t="str">
        <f>UPPER(IF(OR(P22="a",P22="as"),O14,IF(OR(P22="b",P22="bs"),O30,)))</f>
        <v/>
      </c>
      <c r="R22" s="243"/>
      <c r="S22" s="165"/>
      <c r="Y22" s="599"/>
      <c r="Z22" s="599"/>
      <c r="AA22" s="599" t="s">
        <v>199</v>
      </c>
      <c r="AB22" s="590">
        <v>15</v>
      </c>
      <c r="AC22" s="590">
        <v>10</v>
      </c>
      <c r="AD22" s="590">
        <v>6</v>
      </c>
      <c r="AE22" s="590">
        <v>3</v>
      </c>
      <c r="AF22" s="590">
        <v>1</v>
      </c>
      <c r="AG22" s="590">
        <v>0</v>
      </c>
      <c r="AH22" s="590">
        <v>0</v>
      </c>
      <c r="AI22"/>
      <c r="AJ22"/>
      <c r="AK22"/>
    </row>
    <row r="23" spans="1:37" s="38" customFormat="1" ht="9.6" customHeight="1" x14ac:dyDescent="0.25">
      <c r="A23" s="153">
        <v>9</v>
      </c>
      <c r="B23" s="384" t="str">
        <f>IF($E23="","",VLOOKUP($E23,#REF!,14))</f>
        <v/>
      </c>
      <c r="C23" s="384" t="str">
        <f>IF($E23="","",VLOOKUP($E23,#REF!,15))</f>
        <v/>
      </c>
      <c r="D23" s="414" t="str">
        <f>IF($E23="","",VLOOKUP($E23,#REF!,5))</f>
        <v/>
      </c>
      <c r="E23" s="155"/>
      <c r="F23" s="156" t="s">
        <v>290</v>
      </c>
      <c r="G23" s="156" t="s">
        <v>382</v>
      </c>
      <c r="H23" s="156"/>
      <c r="I23" s="156" t="s">
        <v>300</v>
      </c>
      <c r="J23" s="158"/>
      <c r="K23" s="157"/>
      <c r="L23" s="157"/>
      <c r="M23" s="157"/>
      <c r="N23" s="182"/>
      <c r="O23" s="160"/>
      <c r="P23" s="242"/>
      <c r="Q23" s="157"/>
      <c r="R23" s="242"/>
      <c r="S23" s="165"/>
      <c r="Y23" s="599"/>
      <c r="Z23" s="599"/>
      <c r="AA23" s="599" t="s">
        <v>200</v>
      </c>
      <c r="AB23" s="590">
        <v>10</v>
      </c>
      <c r="AC23" s="590">
        <v>6</v>
      </c>
      <c r="AD23" s="590">
        <v>3</v>
      </c>
      <c r="AE23" s="590">
        <v>1</v>
      </c>
      <c r="AF23" s="590">
        <v>0</v>
      </c>
      <c r="AG23" s="590">
        <v>0</v>
      </c>
      <c r="AH23" s="590">
        <v>0</v>
      </c>
      <c r="AI23"/>
      <c r="AJ23"/>
      <c r="AK23"/>
    </row>
    <row r="24" spans="1:37" s="38" customFormat="1" ht="9.6" customHeight="1" x14ac:dyDescent="0.25">
      <c r="A24" s="167"/>
      <c r="B24" s="306"/>
      <c r="C24" s="306"/>
      <c r="D24" s="424"/>
      <c r="E24" s="168"/>
      <c r="F24" s="169"/>
      <c r="G24" s="169"/>
      <c r="H24" s="170"/>
      <c r="I24" s="171" t="s">
        <v>0</v>
      </c>
      <c r="J24" s="172"/>
      <c r="K24" s="173" t="s">
        <v>404</v>
      </c>
      <c r="L24" s="173"/>
      <c r="M24" s="157"/>
      <c r="N24" s="182"/>
      <c r="O24" s="160"/>
      <c r="P24" s="242"/>
      <c r="Q24" s="160"/>
      <c r="R24" s="242"/>
      <c r="S24" s="165"/>
      <c r="Y24" s="599"/>
      <c r="Z24" s="599"/>
      <c r="AA24" s="599" t="s">
        <v>201</v>
      </c>
      <c r="AB24" s="590">
        <v>6</v>
      </c>
      <c r="AC24" s="590">
        <v>3</v>
      </c>
      <c r="AD24" s="590">
        <v>1</v>
      </c>
      <c r="AE24" s="590">
        <v>0</v>
      </c>
      <c r="AF24" s="590">
        <v>0</v>
      </c>
      <c r="AG24" s="590">
        <v>0</v>
      </c>
      <c r="AH24" s="590">
        <v>0</v>
      </c>
      <c r="AI24"/>
      <c r="AJ24"/>
      <c r="AK24"/>
    </row>
    <row r="25" spans="1:37" s="38" customFormat="1" ht="9.6" customHeight="1" x14ac:dyDescent="0.25">
      <c r="A25" s="167">
        <v>10</v>
      </c>
      <c r="B25" s="384" t="str">
        <f>IF($E25="","",VLOOKUP($E25,#REF!,14))</f>
        <v/>
      </c>
      <c r="C25" s="384" t="str">
        <f>IF($E25="","",VLOOKUP($E25,#REF!,15))</f>
        <v/>
      </c>
      <c r="D25" s="414" t="str">
        <f>IF($E25="","",VLOOKUP($E25,#REF!,5))</f>
        <v/>
      </c>
      <c r="E25" s="155"/>
      <c r="F25" s="736" t="s">
        <v>301</v>
      </c>
      <c r="G25" s="450" t="str">
        <f>IF($E25="","",VLOOKUP($E25,#REF!,3))</f>
        <v/>
      </c>
      <c r="H25" s="450"/>
      <c r="I25" s="450" t="str">
        <f>IF($E25="","",VLOOKUP($E25,#REF!,4))</f>
        <v/>
      </c>
      <c r="J25" s="176"/>
      <c r="K25" s="157"/>
      <c r="L25" s="177"/>
      <c r="M25" s="157"/>
      <c r="N25" s="182"/>
      <c r="O25" s="160"/>
      <c r="P25" s="242"/>
      <c r="Q25" s="160"/>
      <c r="R25" s="242"/>
      <c r="S25" s="165"/>
      <c r="Y25" s="599"/>
      <c r="Z25" s="599"/>
      <c r="AA25" s="599" t="s">
        <v>206</v>
      </c>
      <c r="AB25" s="590">
        <v>3</v>
      </c>
      <c r="AC25" s="590">
        <v>2</v>
      </c>
      <c r="AD25" s="590">
        <v>1</v>
      </c>
      <c r="AE25" s="590">
        <v>0</v>
      </c>
      <c r="AF25" s="590">
        <v>0</v>
      </c>
      <c r="AG25" s="590">
        <v>0</v>
      </c>
      <c r="AH25" s="590">
        <v>0</v>
      </c>
      <c r="AI25"/>
      <c r="AJ25"/>
      <c r="AK25"/>
    </row>
    <row r="26" spans="1:37" s="38" customFormat="1" ht="9.6" customHeight="1" x14ac:dyDescent="0.25">
      <c r="A26" s="167"/>
      <c r="B26" s="306"/>
      <c r="C26" s="306"/>
      <c r="D26" s="424"/>
      <c r="E26" s="178"/>
      <c r="F26" s="451"/>
      <c r="G26" s="451"/>
      <c r="H26" s="452"/>
      <c r="I26" s="451"/>
      <c r="J26" s="179"/>
      <c r="K26" s="171" t="s">
        <v>0</v>
      </c>
      <c r="L26" s="180"/>
      <c r="M26" s="173" t="str">
        <f>UPPER(IF(OR(L26="a",L26="as"),K24,IF(OR(L26="b",L26="bs"),K28,)))</f>
        <v/>
      </c>
      <c r="N26" s="181"/>
      <c r="O26" s="160"/>
      <c r="P26" s="242"/>
      <c r="Q26" s="160"/>
      <c r="R26" s="242"/>
      <c r="S26" s="165"/>
      <c r="Y26"/>
      <c r="Z26"/>
      <c r="AA26"/>
      <c r="AB26"/>
      <c r="AC26"/>
      <c r="AD26"/>
      <c r="AE26"/>
      <c r="AF26"/>
      <c r="AG26"/>
      <c r="AH26"/>
      <c r="AI26"/>
      <c r="AJ26"/>
      <c r="AK26"/>
    </row>
    <row r="27" spans="1:37" s="38" customFormat="1" ht="9.6" customHeight="1" x14ac:dyDescent="0.25">
      <c r="A27" s="167">
        <v>11</v>
      </c>
      <c r="B27" s="384" t="str">
        <f>IF($E27="","",VLOOKUP($E27,#REF!,14))</f>
        <v/>
      </c>
      <c r="C27" s="384" t="str">
        <f>IF($E27="","",VLOOKUP($E27,#REF!,15))</f>
        <v/>
      </c>
      <c r="D27" s="414" t="str">
        <f>IF($E27="","",VLOOKUP($E27,#REF!,5))</f>
        <v/>
      </c>
      <c r="E27" s="155"/>
      <c r="F27" s="736" t="s">
        <v>301</v>
      </c>
      <c r="G27" s="450" t="str">
        <f>IF($E27="","",VLOOKUP($E27,#REF!,3))</f>
        <v/>
      </c>
      <c r="H27" s="450"/>
      <c r="I27" s="450" t="str">
        <f>IF($E27="","",VLOOKUP($E27,#REF!,4))</f>
        <v/>
      </c>
      <c r="J27" s="158"/>
      <c r="K27" s="157"/>
      <c r="L27" s="183"/>
      <c r="M27" s="157"/>
      <c r="N27" s="184"/>
      <c r="O27" s="160"/>
      <c r="P27" s="242"/>
      <c r="Q27" s="160"/>
      <c r="R27" s="242"/>
      <c r="S27" s="165"/>
      <c r="Y27"/>
      <c r="Z27"/>
      <c r="AA27"/>
      <c r="AB27"/>
      <c r="AC27"/>
      <c r="AD27"/>
      <c r="AE27"/>
      <c r="AF27"/>
      <c r="AG27"/>
      <c r="AH27"/>
      <c r="AI27"/>
      <c r="AJ27"/>
      <c r="AK27"/>
    </row>
    <row r="28" spans="1:37" s="38" customFormat="1" ht="9.6" customHeight="1" x14ac:dyDescent="0.25">
      <c r="A28" s="192"/>
      <c r="B28" s="306"/>
      <c r="C28" s="306"/>
      <c r="D28" s="424"/>
      <c r="E28" s="178"/>
      <c r="F28" s="451"/>
      <c r="G28" s="451"/>
      <c r="H28" s="452"/>
      <c r="I28" s="453" t="s">
        <v>0</v>
      </c>
      <c r="J28" s="172"/>
      <c r="K28" s="173" t="s">
        <v>383</v>
      </c>
      <c r="L28" s="185"/>
      <c r="M28" s="157"/>
      <c r="N28" s="184"/>
      <c r="O28" s="160"/>
      <c r="P28" s="242"/>
      <c r="Q28" s="160"/>
      <c r="R28" s="242"/>
      <c r="S28" s="165"/>
    </row>
    <row r="29" spans="1:37" s="38" customFormat="1" ht="9.6" customHeight="1" x14ac:dyDescent="0.25">
      <c r="A29" s="167">
        <v>12</v>
      </c>
      <c r="B29" s="384" t="str">
        <f>IF($E29="","",VLOOKUP($E29,#REF!,14))</f>
        <v/>
      </c>
      <c r="C29" s="384" t="str">
        <f>IF($E29="","",VLOOKUP($E29,#REF!,15))</f>
        <v/>
      </c>
      <c r="D29" s="414" t="str">
        <f>IF($E29="","",VLOOKUP($E29,#REF!,5))</f>
        <v/>
      </c>
      <c r="E29" s="155"/>
      <c r="F29" s="736" t="s">
        <v>383</v>
      </c>
      <c r="G29" s="736" t="s">
        <v>384</v>
      </c>
      <c r="H29" s="450"/>
      <c r="I29" s="736" t="s">
        <v>249</v>
      </c>
      <c r="J29" s="186"/>
      <c r="K29" s="157"/>
      <c r="L29" s="157"/>
      <c r="M29" s="157"/>
      <c r="N29" s="184"/>
      <c r="O29" s="160"/>
      <c r="P29" s="242"/>
      <c r="Q29" s="160"/>
      <c r="R29" s="242"/>
      <c r="S29" s="165"/>
    </row>
    <row r="30" spans="1:37" s="38" customFormat="1" ht="9.6" customHeight="1" x14ac:dyDescent="0.25">
      <c r="A30" s="167"/>
      <c r="B30" s="306"/>
      <c r="C30" s="306"/>
      <c r="D30" s="424"/>
      <c r="E30" s="178"/>
      <c r="F30" s="451"/>
      <c r="G30" s="451"/>
      <c r="H30" s="452"/>
      <c r="I30" s="451"/>
      <c r="J30" s="179"/>
      <c r="K30" s="157"/>
      <c r="L30" s="157"/>
      <c r="M30" s="171" t="s">
        <v>0</v>
      </c>
      <c r="N30" s="180"/>
      <c r="O30" s="173" t="str">
        <f>UPPER(IF(OR(N30="a",N30="as"),M26,IF(OR(N30="b",N30="bs"),M34,)))</f>
        <v/>
      </c>
      <c r="P30" s="244"/>
      <c r="Q30" s="160"/>
      <c r="R30" s="242"/>
      <c r="S30" s="165"/>
    </row>
    <row r="31" spans="1:37" s="38" customFormat="1" ht="9.6" customHeight="1" x14ac:dyDescent="0.25">
      <c r="A31" s="167">
        <v>13</v>
      </c>
      <c r="B31" s="384" t="str">
        <f>IF($E31="","",VLOOKUP($E31,#REF!,14))</f>
        <v/>
      </c>
      <c r="C31" s="384" t="str">
        <f>IF($E31="","",VLOOKUP($E31,#REF!,15))</f>
        <v/>
      </c>
      <c r="D31" s="414" t="str">
        <f>IF($E31="","",VLOOKUP($E31,#REF!,5))</f>
        <v/>
      </c>
      <c r="E31" s="155"/>
      <c r="F31" s="736" t="s">
        <v>362</v>
      </c>
      <c r="G31" s="736" t="s">
        <v>370</v>
      </c>
      <c r="H31" s="450"/>
      <c r="I31" s="736" t="s">
        <v>307</v>
      </c>
      <c r="J31" s="188"/>
      <c r="K31" s="157"/>
      <c r="L31" s="157"/>
      <c r="M31" s="157"/>
      <c r="N31" s="184"/>
      <c r="O31" s="157"/>
      <c r="P31" s="162"/>
      <c r="Q31" s="160"/>
      <c r="R31" s="242"/>
      <c r="S31" s="165"/>
    </row>
    <row r="32" spans="1:37" s="38" customFormat="1" ht="9.6" customHeight="1" x14ac:dyDescent="0.25">
      <c r="A32" s="167"/>
      <c r="B32" s="306"/>
      <c r="C32" s="306"/>
      <c r="D32" s="424"/>
      <c r="E32" s="178"/>
      <c r="F32" s="451"/>
      <c r="G32" s="451"/>
      <c r="H32" s="452"/>
      <c r="I32" s="453" t="s">
        <v>0</v>
      </c>
      <c r="J32" s="172"/>
      <c r="K32" s="173" t="str">
        <f>UPPER(IF(OR(J32="a",J32="as"),F31,IF(OR(J32="b",J32="bs"),F33,)))</f>
        <v/>
      </c>
      <c r="L32" s="173"/>
      <c r="M32" s="157"/>
      <c r="N32" s="184"/>
      <c r="O32" s="160"/>
      <c r="P32" s="162"/>
      <c r="Q32" s="160"/>
      <c r="R32" s="242"/>
      <c r="S32" s="165"/>
    </row>
    <row r="33" spans="1:19" s="38" customFormat="1" ht="9.6" customHeight="1" x14ac:dyDescent="0.25">
      <c r="A33" s="167">
        <v>14</v>
      </c>
      <c r="B33" s="384" t="str">
        <f>IF($E33="","",VLOOKUP($E33,#REF!,14))</f>
        <v/>
      </c>
      <c r="C33" s="384" t="str">
        <f>IF($E33="","",VLOOKUP($E33,#REF!,15))</f>
        <v/>
      </c>
      <c r="D33" s="414" t="str">
        <f>IF($E33="","",VLOOKUP($E33,#REF!,5))</f>
        <v/>
      </c>
      <c r="E33" s="155"/>
      <c r="F33" s="736" t="s">
        <v>385</v>
      </c>
      <c r="G33" s="736" t="s">
        <v>386</v>
      </c>
      <c r="H33" s="450"/>
      <c r="I33" s="736" t="s">
        <v>387</v>
      </c>
      <c r="J33" s="176"/>
      <c r="K33" s="157"/>
      <c r="L33" s="177"/>
      <c r="M33" s="157"/>
      <c r="N33" s="184"/>
      <c r="O33" s="160"/>
      <c r="P33" s="162"/>
      <c r="Q33" s="160"/>
      <c r="R33" s="242"/>
      <c r="S33" s="165"/>
    </row>
    <row r="34" spans="1:19" s="38" customFormat="1" ht="9.6" customHeight="1" x14ac:dyDescent="0.25">
      <c r="A34" s="167"/>
      <c r="B34" s="306"/>
      <c r="C34" s="306"/>
      <c r="D34" s="424"/>
      <c r="E34" s="178"/>
      <c r="F34" s="451"/>
      <c r="G34" s="451"/>
      <c r="H34" s="452"/>
      <c r="I34" s="451"/>
      <c r="J34" s="179"/>
      <c r="K34" s="171" t="s">
        <v>0</v>
      </c>
      <c r="L34" s="180"/>
      <c r="M34" s="173" t="str">
        <f>UPPER(IF(OR(L34="a",L34="as"),K32,IF(OR(L34="b",L34="bs"),K36,)))</f>
        <v/>
      </c>
      <c r="N34" s="190"/>
      <c r="O34" s="160"/>
      <c r="P34" s="162"/>
      <c r="Q34" s="160"/>
      <c r="R34" s="242"/>
      <c r="S34" s="165"/>
    </row>
    <row r="35" spans="1:19" s="38" customFormat="1" ht="9.6" customHeight="1" x14ac:dyDescent="0.25">
      <c r="A35" s="167">
        <v>15</v>
      </c>
      <c r="B35" s="384" t="str">
        <f>IF($E35="","",VLOOKUP($E35,#REF!,14))</f>
        <v/>
      </c>
      <c r="C35" s="384" t="str">
        <f>IF($E35="","",VLOOKUP($E35,#REF!,15))</f>
        <v/>
      </c>
      <c r="D35" s="414" t="str">
        <f>IF($E35="","",VLOOKUP($E35,#REF!,5))</f>
        <v/>
      </c>
      <c r="E35" s="155"/>
      <c r="F35" s="736" t="s">
        <v>301</v>
      </c>
      <c r="G35" s="450" t="str">
        <f>IF($E35="","",VLOOKUP($E35,#REF!,3))</f>
        <v/>
      </c>
      <c r="H35" s="450"/>
      <c r="I35" s="450" t="str">
        <f>IF($E35="","",VLOOKUP($E35,#REF!,4))</f>
        <v/>
      </c>
      <c r="J35" s="158"/>
      <c r="K35" s="157"/>
      <c r="L35" s="183"/>
      <c r="M35" s="157"/>
      <c r="N35" s="182"/>
      <c r="O35" s="160"/>
      <c r="P35" s="162"/>
      <c r="Q35" s="160"/>
      <c r="R35" s="242"/>
      <c r="S35" s="165"/>
    </row>
    <row r="36" spans="1:19" s="38" customFormat="1" ht="9.6" customHeight="1" x14ac:dyDescent="0.25">
      <c r="A36" s="167"/>
      <c r="B36" s="306"/>
      <c r="C36" s="306"/>
      <c r="D36" s="424"/>
      <c r="E36" s="168"/>
      <c r="F36" s="169"/>
      <c r="G36" s="169"/>
      <c r="H36" s="170"/>
      <c r="I36" s="171" t="s">
        <v>0</v>
      </c>
      <c r="J36" s="172"/>
      <c r="K36" s="173" t="s">
        <v>388</v>
      </c>
      <c r="L36" s="185"/>
      <c r="M36" s="157"/>
      <c r="N36" s="182"/>
      <c r="O36" s="160"/>
      <c r="P36" s="162"/>
      <c r="Q36" s="160"/>
      <c r="R36" s="242"/>
      <c r="S36" s="165"/>
    </row>
    <row r="37" spans="1:19" s="38" customFormat="1" ht="9.6" customHeight="1" x14ac:dyDescent="0.25">
      <c r="A37" s="153">
        <v>16</v>
      </c>
      <c r="B37" s="384" t="str">
        <f>IF($E37="","",VLOOKUP($E37,#REF!,14))</f>
        <v/>
      </c>
      <c r="C37" s="384" t="str">
        <f>IF($E37="","",VLOOKUP($E37,#REF!,15))</f>
        <v/>
      </c>
      <c r="D37" s="414" t="str">
        <f>IF($E37="","",VLOOKUP($E37,#REF!,5))</f>
        <v/>
      </c>
      <c r="E37" s="155"/>
      <c r="F37" s="156" t="s">
        <v>388</v>
      </c>
      <c r="G37" s="156" t="s">
        <v>389</v>
      </c>
      <c r="H37" s="156"/>
      <c r="I37" s="156" t="s">
        <v>307</v>
      </c>
      <c r="J37" s="186"/>
      <c r="K37" s="157"/>
      <c r="L37" s="157"/>
      <c r="M37" s="157"/>
      <c r="N37" s="182"/>
      <c r="O37" s="162"/>
      <c r="P37" s="162"/>
      <c r="Q37" s="160"/>
      <c r="R37" s="242"/>
      <c r="S37" s="165"/>
    </row>
    <row r="38" spans="1:19" s="38" customFormat="1" ht="9.6" customHeight="1" x14ac:dyDescent="0.25">
      <c r="A38" s="167"/>
      <c r="B38" s="306"/>
      <c r="C38" s="306"/>
      <c r="D38" s="424"/>
      <c r="E38" s="168"/>
      <c r="F38" s="169"/>
      <c r="G38" s="169"/>
      <c r="H38" s="170"/>
      <c r="I38" s="169"/>
      <c r="J38" s="179"/>
      <c r="K38" s="157"/>
      <c r="L38" s="157"/>
      <c r="M38" s="157"/>
      <c r="N38" s="182"/>
      <c r="O38" s="437" t="s">
        <v>132</v>
      </c>
      <c r="P38" s="246"/>
      <c r="Q38" s="173" t="str">
        <f>UPPER(IF(OR(P39="a",P39="as"),Q22,IF(OR(P39="b",P39="bs"),Q54,)))</f>
        <v/>
      </c>
      <c r="R38" s="247"/>
      <c r="S38" s="165"/>
    </row>
    <row r="39" spans="1:19" s="38" customFormat="1" ht="9.6" customHeight="1" x14ac:dyDescent="0.25">
      <c r="A39" s="153">
        <v>17</v>
      </c>
      <c r="B39" s="384" t="str">
        <f>IF($E39="","",VLOOKUP($E39,#REF!,14))</f>
        <v/>
      </c>
      <c r="C39" s="384" t="str">
        <f>IF($E39="","",VLOOKUP($E39,#REF!,15))</f>
        <v/>
      </c>
      <c r="D39" s="414" t="str">
        <f>IF($E39="","",VLOOKUP($E39,#REF!,5))</f>
        <v/>
      </c>
      <c r="E39" s="155"/>
      <c r="F39" s="156" t="s">
        <v>390</v>
      </c>
      <c r="G39" s="156" t="s">
        <v>391</v>
      </c>
      <c r="H39" s="156"/>
      <c r="I39" s="156" t="s">
        <v>246</v>
      </c>
      <c r="J39" s="158"/>
      <c r="K39" s="157"/>
      <c r="L39" s="157"/>
      <c r="M39" s="157"/>
      <c r="N39" s="182"/>
      <c r="O39" s="171" t="s">
        <v>0</v>
      </c>
      <c r="P39" s="248"/>
      <c r="Q39" s="157"/>
      <c r="R39" s="242"/>
      <c r="S39" s="165"/>
    </row>
    <row r="40" spans="1:19" s="38" customFormat="1" ht="9.6" customHeight="1" x14ac:dyDescent="0.25">
      <c r="A40" s="167"/>
      <c r="B40" s="306"/>
      <c r="C40" s="306"/>
      <c r="D40" s="424"/>
      <c r="E40" s="168"/>
      <c r="F40" s="169"/>
      <c r="G40" s="169"/>
      <c r="H40" s="170"/>
      <c r="I40" s="171" t="s">
        <v>0</v>
      </c>
      <c r="J40" s="172"/>
      <c r="K40" s="173" t="s">
        <v>390</v>
      </c>
      <c r="L40" s="173"/>
      <c r="M40" s="157"/>
      <c r="N40" s="182"/>
      <c r="O40" s="160"/>
      <c r="P40" s="162"/>
      <c r="Q40" s="160"/>
      <c r="R40" s="242"/>
      <c r="S40" s="165"/>
    </row>
    <row r="41" spans="1:19" s="38" customFormat="1" ht="9.6" customHeight="1" x14ac:dyDescent="0.25">
      <c r="A41" s="167">
        <v>18</v>
      </c>
      <c r="B41" s="384" t="str">
        <f>IF($E41="","",VLOOKUP($E41,#REF!,14))</f>
        <v/>
      </c>
      <c r="C41" s="384" t="str">
        <f>IF($E41="","",VLOOKUP($E41,#REF!,15))</f>
        <v/>
      </c>
      <c r="D41" s="414" t="str">
        <f>IF($E41="","",VLOOKUP($E41,#REF!,5))</f>
        <v/>
      </c>
      <c r="E41" s="155"/>
      <c r="F41" s="736" t="s">
        <v>301</v>
      </c>
      <c r="G41" s="450" t="str">
        <f>IF($E41="","",VLOOKUP($E41,#REF!,3))</f>
        <v/>
      </c>
      <c r="H41" s="450"/>
      <c r="I41" s="450" t="str">
        <f>IF($E41="","",VLOOKUP($E41,#REF!,4))</f>
        <v/>
      </c>
      <c r="J41" s="176"/>
      <c r="K41" s="157"/>
      <c r="L41" s="177"/>
      <c r="M41" s="157"/>
      <c r="N41" s="182"/>
      <c r="O41" s="160"/>
      <c r="P41" s="162"/>
      <c r="Q41" s="772" t="str">
        <f>IF(Y3="","",CONCATENATE(AB1," pont"))</f>
        <v>40 pont</v>
      </c>
      <c r="R41" s="773"/>
      <c r="S41" s="165"/>
    </row>
    <row r="42" spans="1:19" s="38" customFormat="1" ht="9.6" customHeight="1" x14ac:dyDescent="0.25">
      <c r="A42" s="167"/>
      <c r="B42" s="306"/>
      <c r="C42" s="306"/>
      <c r="D42" s="424"/>
      <c r="E42" s="178"/>
      <c r="F42" s="451"/>
      <c r="G42" s="451"/>
      <c r="H42" s="452"/>
      <c r="I42" s="451"/>
      <c r="J42" s="179"/>
      <c r="K42" s="171" t="s">
        <v>0</v>
      </c>
      <c r="L42" s="180"/>
      <c r="M42" s="173" t="str">
        <f>UPPER(IF(OR(L42="a",L42="as"),K40,IF(OR(L42="b",L42="bs"),K44,)))</f>
        <v/>
      </c>
      <c r="N42" s="181"/>
      <c r="O42" s="160"/>
      <c r="P42" s="162"/>
      <c r="Q42" s="160"/>
      <c r="R42" s="242"/>
      <c r="S42" s="165"/>
    </row>
    <row r="43" spans="1:19" s="38" customFormat="1" ht="9.6" customHeight="1" x14ac:dyDescent="0.25">
      <c r="A43" s="167">
        <v>19</v>
      </c>
      <c r="B43" s="384" t="str">
        <f>IF($E43="","",VLOOKUP($E43,#REF!,14))</f>
        <v/>
      </c>
      <c r="C43" s="384" t="str">
        <f>IF($E43="","",VLOOKUP($E43,#REF!,15))</f>
        <v/>
      </c>
      <c r="D43" s="414" t="str">
        <f>IF($E43="","",VLOOKUP($E43,#REF!,5))</f>
        <v/>
      </c>
      <c r="E43" s="155"/>
      <c r="F43" s="736" t="s">
        <v>290</v>
      </c>
      <c r="G43" s="736" t="s">
        <v>392</v>
      </c>
      <c r="H43" s="450"/>
      <c r="I43" s="736" t="s">
        <v>237</v>
      </c>
      <c r="J43" s="158"/>
      <c r="K43" s="157"/>
      <c r="L43" s="183"/>
      <c r="M43" s="157"/>
      <c r="N43" s="184"/>
      <c r="O43" s="160"/>
      <c r="P43" s="162"/>
      <c r="Q43" s="160"/>
      <c r="R43" s="242"/>
      <c r="S43" s="165"/>
    </row>
    <row r="44" spans="1:19" s="38" customFormat="1" ht="9.6" customHeight="1" x14ac:dyDescent="0.25">
      <c r="A44" s="167"/>
      <c r="B44" s="306"/>
      <c r="C44" s="306"/>
      <c r="D44" s="424"/>
      <c r="E44" s="178"/>
      <c r="F44" s="451"/>
      <c r="G44" s="451"/>
      <c r="H44" s="452"/>
      <c r="I44" s="453" t="s">
        <v>0</v>
      </c>
      <c r="J44" s="172"/>
      <c r="K44" s="173" t="s">
        <v>405</v>
      </c>
      <c r="L44" s="185"/>
      <c r="M44" s="157"/>
      <c r="N44" s="184"/>
      <c r="O44" s="160"/>
      <c r="P44" s="162"/>
      <c r="Q44" s="160"/>
      <c r="R44" s="242"/>
      <c r="S44" s="165"/>
    </row>
    <row r="45" spans="1:19" s="38" customFormat="1" ht="9.6" customHeight="1" x14ac:dyDescent="0.25">
      <c r="A45" s="167">
        <v>20</v>
      </c>
      <c r="B45" s="384" t="str">
        <f>IF($E45="","",VLOOKUP($E45,#REF!,14))</f>
        <v/>
      </c>
      <c r="C45" s="384" t="str">
        <f>IF($E45="","",VLOOKUP($E45,#REF!,15))</f>
        <v/>
      </c>
      <c r="D45" s="414" t="str">
        <f>IF($E45="","",VLOOKUP($E45,#REF!,5))</f>
        <v/>
      </c>
      <c r="E45" s="155"/>
      <c r="F45" s="736" t="s">
        <v>301</v>
      </c>
      <c r="G45" s="450" t="str">
        <f>IF($E45="","",VLOOKUP($E45,#REF!,3))</f>
        <v/>
      </c>
      <c r="H45" s="450"/>
      <c r="I45" s="450" t="str">
        <f>IF($E45="","",VLOOKUP($E45,#REF!,4))</f>
        <v/>
      </c>
      <c r="J45" s="186"/>
      <c r="K45" s="157"/>
      <c r="L45" s="157"/>
      <c r="M45" s="157"/>
      <c r="N45" s="184"/>
      <c r="O45" s="160"/>
      <c r="P45" s="162"/>
      <c r="Q45" s="160"/>
      <c r="R45" s="242"/>
      <c r="S45" s="165"/>
    </row>
    <row r="46" spans="1:19" s="38" customFormat="1" ht="9.6" customHeight="1" x14ac:dyDescent="0.25">
      <c r="A46" s="167"/>
      <c r="B46" s="306"/>
      <c r="C46" s="306"/>
      <c r="D46" s="424"/>
      <c r="E46" s="178"/>
      <c r="F46" s="451"/>
      <c r="G46" s="451"/>
      <c r="H46" s="452"/>
      <c r="I46" s="451"/>
      <c r="J46" s="179"/>
      <c r="K46" s="157"/>
      <c r="L46" s="157"/>
      <c r="M46" s="171" t="s">
        <v>0</v>
      </c>
      <c r="N46" s="180"/>
      <c r="O46" s="173" t="str">
        <f>UPPER(IF(OR(N46="a",N46="as"),M42,IF(OR(N46="b",N46="bs"),M50,)))</f>
        <v/>
      </c>
      <c r="P46" s="243"/>
      <c r="Q46" s="160"/>
      <c r="R46" s="242"/>
      <c r="S46" s="165"/>
    </row>
    <row r="47" spans="1:19" s="38" customFormat="1" ht="9.6" customHeight="1" x14ac:dyDescent="0.25">
      <c r="A47" s="167">
        <v>21</v>
      </c>
      <c r="B47" s="384" t="str">
        <f>IF($E47="","",VLOOKUP($E47,#REF!,14))</f>
        <v/>
      </c>
      <c r="C47" s="384" t="str">
        <f>IF($E47="","",VLOOKUP($E47,#REF!,15))</f>
        <v/>
      </c>
      <c r="D47" s="414" t="str">
        <f>IF($E47="","",VLOOKUP($E47,#REF!,5))</f>
        <v/>
      </c>
      <c r="E47" s="155"/>
      <c r="F47" s="736" t="s">
        <v>393</v>
      </c>
      <c r="G47" s="736" t="s">
        <v>394</v>
      </c>
      <c r="H47" s="450"/>
      <c r="I47" s="736" t="s">
        <v>237</v>
      </c>
      <c r="J47" s="188"/>
      <c r="K47" s="157"/>
      <c r="L47" s="157"/>
      <c r="M47" s="157"/>
      <c r="N47" s="184"/>
      <c r="O47" s="157"/>
      <c r="P47" s="242"/>
      <c r="Q47" s="160"/>
      <c r="R47" s="242"/>
      <c r="S47" s="165"/>
    </row>
    <row r="48" spans="1:19" s="38" customFormat="1" ht="9.6" customHeight="1" x14ac:dyDescent="0.25">
      <c r="A48" s="167"/>
      <c r="B48" s="306"/>
      <c r="C48" s="306"/>
      <c r="D48" s="424"/>
      <c r="E48" s="178"/>
      <c r="F48" s="451"/>
      <c r="G48" s="451"/>
      <c r="H48" s="452"/>
      <c r="I48" s="453" t="s">
        <v>0</v>
      </c>
      <c r="J48" s="172"/>
      <c r="K48" s="173" t="str">
        <f>UPPER(IF(OR(J48="a",J48="as"),F47,IF(OR(J48="b",J48="bs"),F49,)))</f>
        <v/>
      </c>
      <c r="L48" s="173"/>
      <c r="M48" s="157"/>
      <c r="N48" s="184"/>
      <c r="O48" s="160"/>
      <c r="P48" s="242"/>
      <c r="Q48" s="160"/>
      <c r="R48" s="242"/>
      <c r="S48" s="165"/>
    </row>
    <row r="49" spans="1:19" s="38" customFormat="1" ht="9.6" customHeight="1" x14ac:dyDescent="0.25">
      <c r="A49" s="167">
        <v>22</v>
      </c>
      <c r="B49" s="384" t="str">
        <f>IF($E49="","",VLOOKUP($E49,#REF!,14))</f>
        <v/>
      </c>
      <c r="C49" s="384" t="str">
        <f>IF($E49="","",VLOOKUP($E49,#REF!,15))</f>
        <v/>
      </c>
      <c r="D49" s="414" t="str">
        <f>IF($E49="","",VLOOKUP($E49,#REF!,5))</f>
        <v/>
      </c>
      <c r="E49" s="155"/>
      <c r="F49" s="736" t="s">
        <v>353</v>
      </c>
      <c r="G49" s="736" t="s">
        <v>395</v>
      </c>
      <c r="H49" s="450"/>
      <c r="I49" s="736" t="s">
        <v>307</v>
      </c>
      <c r="J49" s="176"/>
      <c r="K49" s="157"/>
      <c r="L49" s="177"/>
      <c r="M49" s="157"/>
      <c r="N49" s="184"/>
      <c r="O49" s="160"/>
      <c r="P49" s="242"/>
      <c r="Q49" s="160"/>
      <c r="R49" s="242"/>
      <c r="S49" s="165"/>
    </row>
    <row r="50" spans="1:19" s="38" customFormat="1" ht="9.6" customHeight="1" x14ac:dyDescent="0.25">
      <c r="A50" s="167"/>
      <c r="B50" s="306"/>
      <c r="C50" s="306"/>
      <c r="D50" s="424"/>
      <c r="E50" s="178"/>
      <c r="F50" s="451"/>
      <c r="G50" s="451"/>
      <c r="H50" s="452"/>
      <c r="I50" s="451"/>
      <c r="J50" s="179"/>
      <c r="K50" s="171" t="s">
        <v>0</v>
      </c>
      <c r="L50" s="180"/>
      <c r="M50" s="173" t="str">
        <f>UPPER(IF(OR(L50="a",L50="as"),K48,IF(OR(L50="b",L50="bs"),K52,)))</f>
        <v/>
      </c>
      <c r="N50" s="190"/>
      <c r="O50" s="160"/>
      <c r="P50" s="242"/>
      <c r="Q50" s="160"/>
      <c r="R50" s="242"/>
      <c r="S50" s="165"/>
    </row>
    <row r="51" spans="1:19" s="38" customFormat="1" ht="9.6" customHeight="1" x14ac:dyDescent="0.25">
      <c r="A51" s="167">
        <v>23</v>
      </c>
      <c r="B51" s="384" t="str">
        <f>IF($E51="","",VLOOKUP($E51,#REF!,14))</f>
        <v/>
      </c>
      <c r="C51" s="384" t="str">
        <f>IF($E51="","",VLOOKUP($E51,#REF!,15))</f>
        <v/>
      </c>
      <c r="D51" s="414" t="str">
        <f>IF($E51="","",VLOOKUP($E51,#REF!,5))</f>
        <v/>
      </c>
      <c r="E51" s="155"/>
      <c r="F51" s="736" t="s">
        <v>301</v>
      </c>
      <c r="G51" s="450" t="str">
        <f>IF($E51="","",VLOOKUP($E51,#REF!,3))</f>
        <v/>
      </c>
      <c r="H51" s="450"/>
      <c r="I51" s="450" t="str">
        <f>IF($E51="","",VLOOKUP($E51,#REF!,4))</f>
        <v/>
      </c>
      <c r="J51" s="158"/>
      <c r="K51" s="157"/>
      <c r="L51" s="183"/>
      <c r="M51" s="157"/>
      <c r="N51" s="182"/>
      <c r="O51" s="160"/>
      <c r="P51" s="242"/>
      <c r="Q51" s="160"/>
      <c r="R51" s="242"/>
      <c r="S51" s="165"/>
    </row>
    <row r="52" spans="1:19" s="38" customFormat="1" ht="9.6" customHeight="1" x14ac:dyDescent="0.25">
      <c r="A52" s="167"/>
      <c r="B52" s="306"/>
      <c r="C52" s="306"/>
      <c r="D52" s="424"/>
      <c r="E52" s="168"/>
      <c r="F52" s="169"/>
      <c r="G52" s="169"/>
      <c r="H52" s="170"/>
      <c r="I52" s="171" t="s">
        <v>0</v>
      </c>
      <c r="J52" s="172"/>
      <c r="K52" s="173" t="s">
        <v>247</v>
      </c>
      <c r="L52" s="185"/>
      <c r="M52" s="157"/>
      <c r="N52" s="182"/>
      <c r="O52" s="160"/>
      <c r="P52" s="242"/>
      <c r="Q52" s="160"/>
      <c r="R52" s="242"/>
      <c r="S52" s="165"/>
    </row>
    <row r="53" spans="1:19" s="38" customFormat="1" ht="9.6" customHeight="1" x14ac:dyDescent="0.25">
      <c r="A53" s="153">
        <v>24</v>
      </c>
      <c r="B53" s="384" t="str">
        <f>IF($E53="","",VLOOKUP($E53,#REF!,14))</f>
        <v/>
      </c>
      <c r="C53" s="384" t="str">
        <f>IF($E53="","",VLOOKUP($E53,#REF!,15))</f>
        <v/>
      </c>
      <c r="D53" s="414" t="str">
        <f>IF($E53="","",VLOOKUP($E53,#REF!,5))</f>
        <v/>
      </c>
      <c r="E53" s="155"/>
      <c r="F53" s="156" t="s">
        <v>247</v>
      </c>
      <c r="G53" s="156" t="s">
        <v>396</v>
      </c>
      <c r="H53" s="156"/>
      <c r="I53" s="156" t="s">
        <v>249</v>
      </c>
      <c r="J53" s="186"/>
      <c r="K53" s="157"/>
      <c r="L53" s="157"/>
      <c r="M53" s="157"/>
      <c r="N53" s="182"/>
      <c r="O53" s="160"/>
      <c r="P53" s="242"/>
      <c r="Q53" s="160"/>
      <c r="R53" s="242"/>
      <c r="S53" s="165"/>
    </row>
    <row r="54" spans="1:19" s="38" customFormat="1" ht="9.6" customHeight="1" x14ac:dyDescent="0.25">
      <c r="A54" s="167"/>
      <c r="B54" s="306"/>
      <c r="C54" s="306"/>
      <c r="D54" s="424"/>
      <c r="E54" s="168"/>
      <c r="F54" s="187"/>
      <c r="G54" s="187"/>
      <c r="H54" s="191"/>
      <c r="I54" s="187"/>
      <c r="J54" s="179"/>
      <c r="K54" s="157"/>
      <c r="L54" s="157"/>
      <c r="M54" s="157"/>
      <c r="N54" s="182"/>
      <c r="O54" s="171" t="s">
        <v>0</v>
      </c>
      <c r="P54" s="180"/>
      <c r="Q54" s="173" t="str">
        <f>UPPER(IF(OR(P54="a",P54="as"),O46,IF(OR(P54="b",P54="bs"),O62,)))</f>
        <v/>
      </c>
      <c r="R54" s="244"/>
      <c r="S54" s="165"/>
    </row>
    <row r="55" spans="1:19" s="38" customFormat="1" ht="9.6" customHeight="1" x14ac:dyDescent="0.25">
      <c r="A55" s="153">
        <v>25</v>
      </c>
      <c r="B55" s="384" t="str">
        <f>IF($E55="","",VLOOKUP($E55,#REF!,14))</f>
        <v/>
      </c>
      <c r="C55" s="384" t="str">
        <f>IF($E55="","",VLOOKUP($E55,#REF!,15))</f>
        <v/>
      </c>
      <c r="D55" s="414" t="str">
        <f>IF($E55="","",VLOOKUP($E55,#REF!,5))</f>
        <v/>
      </c>
      <c r="E55" s="155"/>
      <c r="F55" s="156" t="s">
        <v>397</v>
      </c>
      <c r="G55" s="156" t="s">
        <v>398</v>
      </c>
      <c r="H55" s="156"/>
      <c r="I55" s="156" t="s">
        <v>307</v>
      </c>
      <c r="J55" s="158"/>
      <c r="K55" s="157"/>
      <c r="L55" s="157"/>
      <c r="M55" s="157"/>
      <c r="N55" s="182"/>
      <c r="O55" s="160"/>
      <c r="P55" s="242"/>
      <c r="Q55" s="157"/>
      <c r="R55" s="162"/>
      <c r="S55" s="165"/>
    </row>
    <row r="56" spans="1:19" s="38" customFormat="1" ht="9.6" customHeight="1" x14ac:dyDescent="0.25">
      <c r="A56" s="167"/>
      <c r="B56" s="306"/>
      <c r="C56" s="306"/>
      <c r="D56" s="424"/>
      <c r="E56" s="168"/>
      <c r="F56" s="169"/>
      <c r="G56" s="169"/>
      <c r="H56" s="170"/>
      <c r="I56" s="171" t="s">
        <v>0</v>
      </c>
      <c r="J56" s="172"/>
      <c r="K56" s="173" t="s">
        <v>397</v>
      </c>
      <c r="L56" s="173"/>
      <c r="M56" s="157"/>
      <c r="N56" s="182"/>
      <c r="O56" s="160"/>
      <c r="P56" s="242"/>
      <c r="Q56" s="160"/>
      <c r="R56" s="162"/>
      <c r="S56" s="165"/>
    </row>
    <row r="57" spans="1:19" s="38" customFormat="1" ht="9.6" customHeight="1" x14ac:dyDescent="0.25">
      <c r="A57" s="167">
        <v>26</v>
      </c>
      <c r="B57" s="384" t="str">
        <f>IF($E57="","",VLOOKUP($E57,#REF!,14))</f>
        <v/>
      </c>
      <c r="C57" s="384" t="str">
        <f>IF($E57="","",VLOOKUP($E57,#REF!,15))</f>
        <v/>
      </c>
      <c r="D57" s="414" t="str">
        <f>IF($E57="","",VLOOKUP($E57,#REF!,5))</f>
        <v/>
      </c>
      <c r="E57" s="155"/>
      <c r="F57" s="736" t="s">
        <v>301</v>
      </c>
      <c r="G57" s="736"/>
      <c r="H57" s="450"/>
      <c r="I57" s="450"/>
      <c r="J57" s="176"/>
      <c r="K57" s="157"/>
      <c r="L57" s="177"/>
      <c r="M57" s="157"/>
      <c r="N57" s="182"/>
      <c r="O57" s="160"/>
      <c r="P57" s="242"/>
      <c r="Q57" s="160"/>
      <c r="R57" s="162"/>
      <c r="S57" s="165"/>
    </row>
    <row r="58" spans="1:19" s="38" customFormat="1" ht="9.6" customHeight="1" x14ac:dyDescent="0.25">
      <c r="A58" s="167"/>
      <c r="B58" s="306"/>
      <c r="C58" s="306"/>
      <c r="D58" s="424"/>
      <c r="E58" s="178"/>
      <c r="F58" s="451"/>
      <c r="G58" s="451"/>
      <c r="H58" s="452"/>
      <c r="I58" s="451"/>
      <c r="J58" s="179"/>
      <c r="K58" s="171" t="s">
        <v>0</v>
      </c>
      <c r="L58" s="180"/>
      <c r="M58" s="173" t="str">
        <f>UPPER(IF(OR(L58="a",L58="as"),K56,IF(OR(L58="b",L58="bs"),K60,)))</f>
        <v/>
      </c>
      <c r="N58" s="181"/>
      <c r="O58" s="160"/>
      <c r="P58" s="242"/>
      <c r="Q58" s="160"/>
      <c r="R58" s="162"/>
      <c r="S58" s="165"/>
    </row>
    <row r="59" spans="1:19" s="38" customFormat="1" ht="9.6" customHeight="1" x14ac:dyDescent="0.25">
      <c r="A59" s="167">
        <v>27</v>
      </c>
      <c r="B59" s="384" t="str">
        <f>IF($E59="","",VLOOKUP($E59,#REF!,14))</f>
        <v/>
      </c>
      <c r="C59" s="384" t="str">
        <f>IF($E59="","",VLOOKUP($E59,#REF!,15))</f>
        <v/>
      </c>
      <c r="D59" s="414" t="str">
        <f>IF($E59="","",VLOOKUP($E59,#REF!,5))</f>
        <v/>
      </c>
      <c r="E59" s="155"/>
      <c r="F59" s="736" t="s">
        <v>301</v>
      </c>
      <c r="G59" s="450" t="str">
        <f>IF($E59="","",VLOOKUP($E59,#REF!,3))</f>
        <v/>
      </c>
      <c r="H59" s="450"/>
      <c r="I59" s="450" t="str">
        <f>IF($E59="","",VLOOKUP($E59,#REF!,4))</f>
        <v/>
      </c>
      <c r="J59" s="158"/>
      <c r="K59" s="157"/>
      <c r="L59" s="183"/>
      <c r="M59" s="157"/>
      <c r="N59" s="184"/>
      <c r="O59" s="160"/>
      <c r="P59" s="242"/>
      <c r="Q59" s="160"/>
      <c r="R59" s="162"/>
      <c r="S59" s="198"/>
    </row>
    <row r="60" spans="1:19" s="38" customFormat="1" ht="9.6" customHeight="1" x14ac:dyDescent="0.25">
      <c r="A60" s="167"/>
      <c r="B60" s="306"/>
      <c r="C60" s="306"/>
      <c r="D60" s="424"/>
      <c r="E60" s="178"/>
      <c r="F60" s="451"/>
      <c r="G60" s="451"/>
      <c r="H60" s="452"/>
      <c r="I60" s="453" t="s">
        <v>0</v>
      </c>
      <c r="J60" s="172"/>
      <c r="K60" s="173" t="s">
        <v>400</v>
      </c>
      <c r="L60" s="185"/>
      <c r="M60" s="157"/>
      <c r="N60" s="184"/>
      <c r="O60" s="160"/>
      <c r="P60" s="242"/>
      <c r="Q60" s="160"/>
      <c r="R60" s="162"/>
      <c r="S60" s="165"/>
    </row>
    <row r="61" spans="1:19" s="38" customFormat="1" ht="9.6" customHeight="1" x14ac:dyDescent="0.25">
      <c r="A61" s="167">
        <v>28</v>
      </c>
      <c r="B61" s="384" t="str">
        <f>IF($E61="","",VLOOKUP($E61,#REF!,14))</f>
        <v/>
      </c>
      <c r="C61" s="384" t="str">
        <f>IF($E61="","",VLOOKUP($E61,#REF!,15))</f>
        <v/>
      </c>
      <c r="D61" s="414" t="str">
        <f>IF($E61="","",VLOOKUP($E61,#REF!,5))</f>
        <v/>
      </c>
      <c r="E61" s="155"/>
      <c r="F61" s="736" t="s">
        <v>400</v>
      </c>
      <c r="G61" s="736" t="s">
        <v>394</v>
      </c>
      <c r="H61" s="450"/>
      <c r="I61" s="736" t="s">
        <v>387</v>
      </c>
      <c r="J61" s="186"/>
      <c r="K61" s="157"/>
      <c r="L61" s="157"/>
      <c r="M61" s="157"/>
      <c r="N61" s="184"/>
      <c r="O61" s="160"/>
      <c r="P61" s="242"/>
      <c r="Q61" s="160"/>
      <c r="R61" s="162"/>
      <c r="S61" s="165"/>
    </row>
    <row r="62" spans="1:19" s="38" customFormat="1" ht="9.6" customHeight="1" x14ac:dyDescent="0.25">
      <c r="A62" s="167"/>
      <c r="B62" s="306"/>
      <c r="C62" s="306"/>
      <c r="D62" s="424"/>
      <c r="E62" s="178"/>
      <c r="F62" s="451"/>
      <c r="G62" s="451"/>
      <c r="H62" s="452"/>
      <c r="I62" s="451"/>
      <c r="J62" s="179"/>
      <c r="K62" s="157"/>
      <c r="L62" s="157"/>
      <c r="M62" s="171" t="s">
        <v>0</v>
      </c>
      <c r="N62" s="180"/>
      <c r="O62" s="173" t="str">
        <f>UPPER(IF(OR(N62="a",N62="as"),M58,IF(OR(N62="b",N62="bs"),M66,)))</f>
        <v/>
      </c>
      <c r="P62" s="244"/>
      <c r="Q62" s="160"/>
      <c r="R62" s="162"/>
      <c r="S62" s="165"/>
    </row>
    <row r="63" spans="1:19" s="38" customFormat="1" ht="9.6" customHeight="1" x14ac:dyDescent="0.25">
      <c r="A63" s="167">
        <v>29</v>
      </c>
      <c r="B63" s="384" t="str">
        <f>IF($E63="","",VLOOKUP($E63,#REF!,14))</f>
        <v/>
      </c>
      <c r="C63" s="384" t="str">
        <f>IF($E63="","",VLOOKUP($E63,#REF!,15))</f>
        <v/>
      </c>
      <c r="D63" s="414" t="str">
        <f>IF($E63="","",VLOOKUP($E63,#REF!,5))</f>
        <v/>
      </c>
      <c r="E63" s="155"/>
      <c r="F63" s="736" t="s">
        <v>276</v>
      </c>
      <c r="G63" s="736" t="s">
        <v>401</v>
      </c>
      <c r="H63" s="450"/>
      <c r="I63" s="736" t="s">
        <v>307</v>
      </c>
      <c r="J63" s="188"/>
      <c r="K63" s="157"/>
      <c r="L63" s="157"/>
      <c r="M63" s="157"/>
      <c r="N63" s="184"/>
      <c r="O63" s="157"/>
      <c r="P63" s="182"/>
      <c r="Q63" s="163"/>
      <c r="R63" s="164"/>
      <c r="S63" s="165"/>
    </row>
    <row r="64" spans="1:19" s="38" customFormat="1" ht="9.6" customHeight="1" x14ac:dyDescent="0.25">
      <c r="A64" s="167"/>
      <c r="B64" s="306"/>
      <c r="C64" s="306"/>
      <c r="D64" s="424"/>
      <c r="E64" s="178"/>
      <c r="F64" s="451"/>
      <c r="G64" s="451"/>
      <c r="H64" s="452"/>
      <c r="I64" s="453" t="s">
        <v>0</v>
      </c>
      <c r="J64" s="172"/>
      <c r="K64" s="173" t="s">
        <v>276</v>
      </c>
      <c r="L64" s="173"/>
      <c r="M64" s="157"/>
      <c r="N64" s="184"/>
      <c r="O64" s="182"/>
      <c r="P64" s="182"/>
      <c r="Q64" s="163"/>
      <c r="R64" s="164"/>
      <c r="S64" s="165"/>
    </row>
    <row r="65" spans="1:19" s="38" customFormat="1" ht="9.6" customHeight="1" x14ac:dyDescent="0.25">
      <c r="A65" s="167">
        <v>30</v>
      </c>
      <c r="B65" s="384" t="str">
        <f>IF($E65="","",VLOOKUP($E65,#REF!,14))</f>
        <v/>
      </c>
      <c r="C65" s="384" t="str">
        <f>IF($E65="","",VLOOKUP($E65,#REF!,15))</f>
        <v/>
      </c>
      <c r="D65" s="414" t="str">
        <f>IF($E65="","",VLOOKUP($E65,#REF!,5))</f>
        <v/>
      </c>
      <c r="E65" s="155"/>
      <c r="F65" s="736" t="s">
        <v>301</v>
      </c>
      <c r="G65" s="450" t="str">
        <f>IF($E65="","",VLOOKUP($E65,#REF!,3))</f>
        <v/>
      </c>
      <c r="H65" s="450"/>
      <c r="I65" s="450" t="str">
        <f>IF($E65="","",VLOOKUP($E65,#REF!,4))</f>
        <v/>
      </c>
      <c r="J65" s="176"/>
      <c r="K65" s="157"/>
      <c r="L65" s="177"/>
      <c r="M65" s="157"/>
      <c r="N65" s="184"/>
      <c r="O65" s="182"/>
      <c r="P65" s="182"/>
      <c r="Q65" s="163"/>
      <c r="R65" s="164"/>
      <c r="S65" s="165"/>
    </row>
    <row r="66" spans="1:19" s="38" customFormat="1" ht="9.6" customHeight="1" x14ac:dyDescent="0.25">
      <c r="A66" s="167"/>
      <c r="B66" s="306"/>
      <c r="C66" s="306"/>
      <c r="D66" s="424"/>
      <c r="E66" s="178"/>
      <c r="F66" s="451"/>
      <c r="G66" s="451"/>
      <c r="H66" s="452"/>
      <c r="I66" s="451"/>
      <c r="J66" s="179"/>
      <c r="K66" s="171" t="s">
        <v>0</v>
      </c>
      <c r="L66" s="180"/>
      <c r="M66" s="173" t="str">
        <f>UPPER(IF(OR(L66="a",L66="as"),K64,IF(OR(L66="b",L66="bs"),K68,)))</f>
        <v/>
      </c>
      <c r="N66" s="190"/>
      <c r="O66" s="182"/>
      <c r="P66" s="182"/>
      <c r="Q66" s="163"/>
      <c r="R66" s="164"/>
      <c r="S66" s="165"/>
    </row>
    <row r="67" spans="1:19" s="38" customFormat="1" ht="9.6" customHeight="1" x14ac:dyDescent="0.25">
      <c r="A67" s="167">
        <v>31</v>
      </c>
      <c r="B67" s="384" t="str">
        <f>IF($E67="","",VLOOKUP($E67,#REF!,14))</f>
        <v/>
      </c>
      <c r="C67" s="384" t="str">
        <f>IF($E67="","",VLOOKUP($E67,#REF!,15))</f>
        <v/>
      </c>
      <c r="D67" s="414" t="str">
        <f>IF($E67="","",VLOOKUP($E67,#REF!,5))</f>
        <v/>
      </c>
      <c r="E67" s="155"/>
      <c r="F67" s="736" t="s">
        <v>301</v>
      </c>
      <c r="G67" s="450" t="str">
        <f>IF($E67="","",VLOOKUP($E67,#REF!,3))</f>
        <v/>
      </c>
      <c r="H67" s="450"/>
      <c r="I67" s="450" t="str">
        <f>IF($E67="","",VLOOKUP($E67,#REF!,4))</f>
        <v/>
      </c>
      <c r="J67" s="158"/>
      <c r="K67" s="157"/>
      <c r="L67" s="183"/>
      <c r="M67" s="157"/>
      <c r="N67" s="182"/>
      <c r="O67" s="182"/>
      <c r="P67" s="182"/>
      <c r="Q67" s="163"/>
      <c r="R67" s="164"/>
      <c r="S67" s="165"/>
    </row>
    <row r="68" spans="1:19" s="38" customFormat="1" ht="9.6" customHeight="1" x14ac:dyDescent="0.25">
      <c r="A68" s="167"/>
      <c r="B68" s="306"/>
      <c r="C68" s="306"/>
      <c r="D68" s="424"/>
      <c r="E68" s="168"/>
      <c r="F68" s="169"/>
      <c r="G68" s="169"/>
      <c r="H68" s="170"/>
      <c r="I68" s="171" t="s">
        <v>0</v>
      </c>
      <c r="J68" s="172"/>
      <c r="K68" s="173" t="s">
        <v>402</v>
      </c>
      <c r="L68" s="185"/>
      <c r="M68" s="157"/>
      <c r="N68" s="182"/>
      <c r="O68" s="182"/>
      <c r="P68" s="182"/>
      <c r="Q68" s="163"/>
      <c r="R68" s="164"/>
      <c r="S68" s="165"/>
    </row>
    <row r="69" spans="1:19" s="38" customFormat="1" ht="9.6" customHeight="1" x14ac:dyDescent="0.25">
      <c r="A69" s="153">
        <v>32</v>
      </c>
      <c r="B69" s="384" t="str">
        <f>IF($E69="","",VLOOKUP($E69,#REF!,14))</f>
        <v/>
      </c>
      <c r="C69" s="384" t="str">
        <f>IF($E69="","",VLOOKUP($E69,#REF!,15))</f>
        <v/>
      </c>
      <c r="D69" s="414" t="str">
        <f>IF($E69="","",VLOOKUP($E69,#REF!,5))</f>
        <v/>
      </c>
      <c r="E69" s="155"/>
      <c r="F69" s="156" t="s">
        <v>402</v>
      </c>
      <c r="G69" s="156" t="s">
        <v>403</v>
      </c>
      <c r="H69" s="156"/>
      <c r="I69" s="156" t="s">
        <v>300</v>
      </c>
      <c r="J69" s="186"/>
      <c r="K69" s="157"/>
      <c r="L69" s="157"/>
      <c r="M69" s="157"/>
      <c r="N69" s="157"/>
      <c r="O69" s="160"/>
      <c r="P69" s="162"/>
      <c r="Q69" s="163"/>
      <c r="R69" s="164"/>
      <c r="S69" s="165"/>
    </row>
    <row r="70" spans="1:19" s="2" customFormat="1" ht="6.75" customHeight="1" x14ac:dyDescent="0.25">
      <c r="A70" s="199"/>
      <c r="B70" s="199"/>
      <c r="C70" s="199"/>
      <c r="D70" s="199"/>
      <c r="E70" s="199"/>
      <c r="F70" s="200"/>
      <c r="G70" s="200"/>
      <c r="H70" s="200"/>
      <c r="I70" s="200"/>
      <c r="J70" s="201"/>
      <c r="K70" s="202"/>
      <c r="L70" s="203"/>
      <c r="M70" s="202"/>
      <c r="N70" s="203"/>
      <c r="O70" s="202"/>
      <c r="P70" s="203"/>
      <c r="Q70" s="202"/>
      <c r="R70" s="203"/>
      <c r="S70" s="204"/>
    </row>
    <row r="71" spans="1:19" s="18" customFormat="1" ht="10.5" customHeight="1" x14ac:dyDescent="0.25">
      <c r="A71" s="205" t="s">
        <v>105</v>
      </c>
      <c r="B71" s="206"/>
      <c r="C71" s="206"/>
      <c r="D71" s="419"/>
      <c r="E71" s="208" t="s">
        <v>6</v>
      </c>
      <c r="F71" s="209" t="s">
        <v>107</v>
      </c>
      <c r="G71" s="208"/>
      <c r="H71" s="210"/>
      <c r="I71" s="211"/>
      <c r="J71" s="208" t="s">
        <v>6</v>
      </c>
      <c r="K71" s="209" t="s">
        <v>125</v>
      </c>
      <c r="L71" s="212"/>
      <c r="M71" s="209" t="s">
        <v>126</v>
      </c>
      <c r="N71" s="213"/>
      <c r="O71" s="214" t="s">
        <v>127</v>
      </c>
      <c r="P71" s="214"/>
      <c r="Q71" s="215"/>
      <c r="R71" s="216"/>
    </row>
    <row r="72" spans="1:19" s="18" customFormat="1" ht="9" customHeight="1" x14ac:dyDescent="0.25">
      <c r="A72" s="420" t="s">
        <v>106</v>
      </c>
      <c r="B72" s="421"/>
      <c r="C72" s="422"/>
      <c r="D72" s="423"/>
      <c r="E72" s="220">
        <v>1</v>
      </c>
      <c r="F72" s="91" t="e">
        <f>IF(E72&gt;$R$79,,UPPER(VLOOKUP(E72,#REF!,2)))</f>
        <v>#REF!</v>
      </c>
      <c r="G72" s="221"/>
      <c r="H72" s="91"/>
      <c r="I72" s="90"/>
      <c r="J72" s="222" t="s">
        <v>7</v>
      </c>
      <c r="K72" s="217"/>
      <c r="L72" s="223"/>
      <c r="M72" s="217"/>
      <c r="N72" s="224"/>
      <c r="O72" s="225" t="s">
        <v>111</v>
      </c>
      <c r="P72" s="226"/>
      <c r="Q72" s="226"/>
      <c r="R72" s="227"/>
    </row>
    <row r="73" spans="1:19" s="18" customFormat="1" ht="9" customHeight="1" x14ac:dyDescent="0.25">
      <c r="A73" s="232" t="s">
        <v>124</v>
      </c>
      <c r="B73" s="230"/>
      <c r="C73" s="416"/>
      <c r="D73" s="233"/>
      <c r="E73" s="220">
        <v>2</v>
      </c>
      <c r="F73" s="91" t="e">
        <f>IF(E73&gt;$R$79,,UPPER(VLOOKUP(E73,#REF!,2)))</f>
        <v>#REF!</v>
      </c>
      <c r="G73" s="221"/>
      <c r="H73" s="91"/>
      <c r="I73" s="90"/>
      <c r="J73" s="222" t="s">
        <v>8</v>
      </c>
      <c r="K73" s="217"/>
      <c r="L73" s="223"/>
      <c r="M73" s="217"/>
      <c r="N73" s="224"/>
      <c r="O73" s="228"/>
      <c r="P73" s="229"/>
      <c r="Q73" s="230"/>
      <c r="R73" s="231"/>
    </row>
    <row r="74" spans="1:19" s="18" customFormat="1" ht="9" customHeight="1" x14ac:dyDescent="0.25">
      <c r="A74" s="374"/>
      <c r="B74" s="375"/>
      <c r="C74" s="417"/>
      <c r="D74" s="376"/>
      <c r="E74" s="220">
        <v>3</v>
      </c>
      <c r="F74" s="91" t="e">
        <f>IF(E74&gt;$R$79,,UPPER(VLOOKUP(E74,#REF!,2)))</f>
        <v>#REF!</v>
      </c>
      <c r="G74" s="221"/>
      <c r="H74" s="91"/>
      <c r="I74" s="90"/>
      <c r="J74" s="222" t="s">
        <v>9</v>
      </c>
      <c r="K74" s="217"/>
      <c r="L74" s="223"/>
      <c r="M74" s="217"/>
      <c r="N74" s="224"/>
      <c r="O74" s="225" t="s">
        <v>112</v>
      </c>
      <c r="P74" s="226"/>
      <c r="Q74" s="226"/>
      <c r="R74" s="227"/>
    </row>
    <row r="75" spans="1:19" s="18" customFormat="1" ht="9" customHeight="1" x14ac:dyDescent="0.25">
      <c r="A75" s="234"/>
      <c r="B75" s="146"/>
      <c r="C75" s="146"/>
      <c r="D75" s="235"/>
      <c r="E75" s="220">
        <v>4</v>
      </c>
      <c r="F75" s="91" t="e">
        <f>IF(E75&gt;$R$79,,UPPER(VLOOKUP(E75,#REF!,2)))</f>
        <v>#REF!</v>
      </c>
      <c r="G75" s="221"/>
      <c r="H75" s="91"/>
      <c r="I75" s="90"/>
      <c r="J75" s="222" t="s">
        <v>10</v>
      </c>
      <c r="K75" s="217"/>
      <c r="L75" s="223"/>
      <c r="M75" s="217"/>
      <c r="N75" s="224"/>
      <c r="O75" s="217"/>
      <c r="P75" s="223"/>
      <c r="Q75" s="217"/>
      <c r="R75" s="224"/>
    </row>
    <row r="76" spans="1:19" s="18" customFormat="1" ht="9" customHeight="1" x14ac:dyDescent="0.25">
      <c r="A76" s="361"/>
      <c r="B76" s="377"/>
      <c r="C76" s="377"/>
      <c r="D76" s="418"/>
      <c r="E76" s="220">
        <v>5</v>
      </c>
      <c r="F76" s="91" t="e">
        <f>IF(E76&gt;$R$79,,UPPER(VLOOKUP(E76,#REF!,2)))</f>
        <v>#REF!</v>
      </c>
      <c r="G76" s="221"/>
      <c r="H76" s="91"/>
      <c r="I76" s="90"/>
      <c r="J76" s="222" t="s">
        <v>11</v>
      </c>
      <c r="K76" s="217"/>
      <c r="L76" s="223"/>
      <c r="M76" s="217"/>
      <c r="N76" s="224"/>
      <c r="O76" s="230"/>
      <c r="P76" s="229"/>
      <c r="Q76" s="230"/>
      <c r="R76" s="231"/>
    </row>
    <row r="77" spans="1:19" s="18" customFormat="1" ht="9" customHeight="1" x14ac:dyDescent="0.25">
      <c r="A77" s="362"/>
      <c r="B77" s="24"/>
      <c r="C77" s="146"/>
      <c r="D77" s="235"/>
      <c r="E77" s="220">
        <v>6</v>
      </c>
      <c r="F77" s="91" t="e">
        <f>IF(E77&gt;$R$79,,UPPER(VLOOKUP(E77,#REF!,2)))</f>
        <v>#REF!</v>
      </c>
      <c r="G77" s="221"/>
      <c r="H77" s="91"/>
      <c r="I77" s="90"/>
      <c r="J77" s="222" t="s">
        <v>12</v>
      </c>
      <c r="K77" s="217"/>
      <c r="L77" s="223"/>
      <c r="M77" s="217"/>
      <c r="N77" s="224"/>
      <c r="O77" s="225" t="s">
        <v>92</v>
      </c>
      <c r="P77" s="226"/>
      <c r="Q77" s="226"/>
      <c r="R77" s="227"/>
    </row>
    <row r="78" spans="1:19" s="18" customFormat="1" ht="9" customHeight="1" x14ac:dyDescent="0.25">
      <c r="A78" s="362"/>
      <c r="B78" s="24"/>
      <c r="C78" s="299"/>
      <c r="D78" s="372"/>
      <c r="E78" s="220">
        <v>7</v>
      </c>
      <c r="F78" s="91" t="e">
        <f>IF(E78&gt;$R$79,,UPPER(VLOOKUP(E78,#REF!,2)))</f>
        <v>#REF!</v>
      </c>
      <c r="G78" s="221"/>
      <c r="H78" s="91"/>
      <c r="I78" s="90"/>
      <c r="J78" s="222" t="s">
        <v>13</v>
      </c>
      <c r="K78" s="217"/>
      <c r="L78" s="223"/>
      <c r="M78" s="217"/>
      <c r="N78" s="224"/>
      <c r="O78" s="217"/>
      <c r="P78" s="223"/>
      <c r="Q78" s="217"/>
      <c r="R78" s="224"/>
    </row>
    <row r="79" spans="1:19" s="18" customFormat="1" ht="9" customHeight="1" x14ac:dyDescent="0.25">
      <c r="A79" s="363"/>
      <c r="B79" s="360"/>
      <c r="C79" s="413"/>
      <c r="D79" s="373"/>
      <c r="E79" s="236">
        <v>8</v>
      </c>
      <c r="F79" s="237" t="e">
        <f>IF(E79&gt;$R$79,,UPPER(VLOOKUP(E79,#REF!,2)))</f>
        <v>#REF!</v>
      </c>
      <c r="G79" s="238"/>
      <c r="H79" s="237"/>
      <c r="I79" s="239"/>
      <c r="J79" s="240" t="s">
        <v>14</v>
      </c>
      <c r="K79" s="230"/>
      <c r="L79" s="229"/>
      <c r="M79" s="230"/>
      <c r="N79" s="231"/>
      <c r="O79" s="230" t="str">
        <f>R4</f>
        <v>Kovács Zoltán</v>
      </c>
      <c r="P79" s="229"/>
      <c r="Q79" s="230"/>
      <c r="R79" s="241" t="e">
        <f>MIN(8,#REF!)</f>
        <v>#REF!</v>
      </c>
    </row>
  </sheetData>
  <mergeCells count="2">
    <mergeCell ref="A4:C4"/>
    <mergeCell ref="Q41:R41"/>
  </mergeCells>
  <phoneticPr fontId="71" type="noConversion"/>
  <conditionalFormatting sqref="E7 E9 E11">
    <cfRule type="expression" dxfId="582" priority="13" stopIfTrue="1">
      <formula>$E7&lt;9</formula>
    </cfRule>
  </conditionalFormatting>
  <conditionalFormatting sqref="E13 E15 E17 E19 E21 E23 E25 E27 E29 E31 E33 E35 E37 E39 E41 E43 E45 E47 E49 E51 E53 E55 E57 E59 E61 E63 E65 E67 E69">
    <cfRule type="expression" dxfId="581" priority="5" stopIfTrue="1">
      <formula>AND($E13&lt;9,$C13&gt;0)</formula>
    </cfRule>
  </conditionalFormatting>
  <conditionalFormatting sqref="H7 H9 H11 H13 H15 H17 H19 H21 H23 H25 H27 H29 H31 H33 H35 H37 H39 H41 H43 H45 H47 H49 H51 H53 H55 H57 H59 H61 H63 H65 H67 H69">
    <cfRule type="expression" dxfId="580" priority="1" stopIfTrue="1">
      <formula>AND($E7&lt;9,$C7&gt;0)</formula>
    </cfRule>
  </conditionalFormatting>
  <conditionalFormatting sqref="I8 K10 I12 M14 I16 K18 I20 O22 I24 K26 I28 M30 I32 K34 I36 O39 I40 K42 I44 M46 I48 K50 I52 O54 I56 K58 I60 M62 I64 K66 I68">
    <cfRule type="expression" dxfId="579" priority="2" stopIfTrue="1">
      <formula>AND($O$1="CU",I8="Umpire")</formula>
    </cfRule>
    <cfRule type="expression" dxfId="578" priority="3" stopIfTrue="1">
      <formula>AND($O$1="CU",I8&lt;&gt;"Umpire",J8&lt;&gt;"")</formula>
    </cfRule>
    <cfRule type="expression" dxfId="577" priority="4" stopIfTrue="1">
      <formula>AND($O$1="CU",I8&lt;&gt;"Umpire")</formula>
    </cfRule>
  </conditionalFormatting>
  <conditionalFormatting sqref="J8 L10 J12 N14 J16 L18 J20 P22 J24 L26 J28 N30 J32 L34 J36 P39 J40 L42 J44 N46 J48 L50 J52 P54 J56 L58 J60 N62 J64 L66 J68 R79">
    <cfRule type="expression" dxfId="576" priority="10" stopIfTrue="1">
      <formula>$O$1="CU"</formula>
    </cfRule>
  </conditionalFormatting>
  <conditionalFormatting sqref="K8 M10 K12 O14 K16 M18 K20 Q22 K24 M26 K28 O30 K32 M34 K36 K40 M42 K44 O46 K48 M50 K52 Q54 K56 M58 K60 O62 K64 M66 K68">
    <cfRule type="expression" dxfId="575" priority="6" stopIfTrue="1">
      <formula>J8="as"</formula>
    </cfRule>
    <cfRule type="expression" dxfId="574" priority="7" stopIfTrue="1">
      <formula>J8="bs"</formula>
    </cfRule>
  </conditionalFormatting>
  <conditionalFormatting sqref="Q38">
    <cfRule type="expression" dxfId="573" priority="11" stopIfTrue="1">
      <formula>P39="as"</formula>
    </cfRule>
    <cfRule type="expression" dxfId="572" priority="12" stopIfTrue="1">
      <formula>P39="bs"</formula>
    </cfRule>
  </conditionalFormatting>
  <dataValidations count="2">
    <dataValidation type="list" allowBlank="1" showInputMessage="1" sqref="I8 I24 I12 I28 I16 I40 I20 I44 I48 I52 I32 I36 I56 I60 I64 I68 K66 K58 K50 K42 K34 K26 K18 K10 M14 M30 M46 M62" xr:uid="{A9AFB417-98D8-4789-818E-FEE91903F40B}">
      <formula1>$U$7:$U$16</formula1>
    </dataValidation>
    <dataValidation type="list" allowBlank="1" showInputMessage="1" sqref="O54 O39 O22" xr:uid="{18F0A468-F681-4938-9F4C-36B8C10E577D}">
      <formula1>$V$8:$V$17</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547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0547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C6331-D7D4-4891-854B-6921ABD045DA}">
  <sheetPr codeName="Sheet160">
    <tabColor indexed="11"/>
    <pageSetUpPr fitToPage="1"/>
  </sheetPr>
  <dimension ref="A1:AK82"/>
  <sheetViews>
    <sheetView showGridLines="0" showZeros="0" workbookViewId="0">
      <selection activeCell="A6" sqref="A6:IV6"/>
    </sheetView>
  </sheetViews>
  <sheetFormatPr defaultRowHeight="13.2" x14ac:dyDescent="0.25"/>
  <cols>
    <col min="1" max="2" width="3.33203125" customWidth="1"/>
    <col min="3" max="3" width="4.6640625" customWidth="1"/>
    <col min="4" max="4" width="6.88671875" customWidth="1"/>
    <col min="5" max="5" width="4.33203125" customWidth="1"/>
    <col min="6" max="6" width="12.6640625" customWidth="1"/>
    <col min="7" max="7" width="2.6640625" customWidth="1"/>
    <col min="8" max="8" width="7.664062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19" max="19" width="0" hidden="1" customWidth="1"/>
    <col min="20" max="20" width="8.33203125" customWidth="1"/>
    <col min="21" max="21" width="11.44140625" hidden="1" customWidth="1"/>
    <col min="25" max="34" width="9.109375" hidden="1" customWidth="1"/>
  </cols>
  <sheetData>
    <row r="1" spans="1:37" s="132" customFormat="1" ht="21.75" customHeight="1" x14ac:dyDescent="0.25">
      <c r="A1" s="92" t="str">
        <f>Altalanos!$A$6</f>
        <v>Diákolimpiai Döntő</v>
      </c>
      <c r="B1" s="92"/>
      <c r="C1" s="135"/>
      <c r="D1" s="135"/>
      <c r="E1" s="135"/>
      <c r="F1" s="135"/>
      <c r="G1" s="135"/>
      <c r="H1" s="135"/>
      <c r="I1" s="371"/>
      <c r="J1" s="136"/>
      <c r="K1" s="439" t="s">
        <v>123</v>
      </c>
      <c r="L1" s="118"/>
      <c r="M1" s="93"/>
      <c r="N1" s="136"/>
      <c r="O1" s="136" t="s">
        <v>71</v>
      </c>
      <c r="P1" s="136"/>
      <c r="Q1" s="135"/>
      <c r="R1" s="136"/>
      <c r="Y1" s="522"/>
      <c r="Z1" s="522"/>
      <c r="AA1" s="522"/>
      <c r="AB1" s="605" t="e">
        <f>IF($Y$5=1,CONCATENATE(VLOOKUP($Y$3,$AA$2:$AH$14,2)),CONCATENATE(VLOOKUP($Y$3,$AA$16:$AH$25,2)))</f>
        <v>#N/A</v>
      </c>
      <c r="AC1" s="605" t="e">
        <f>IF($Y$5=1,CONCATENATE(VLOOKUP($Y$3,$AA$2:$AH$14,3)),CONCATENATE(VLOOKUP($Y$3,$AA$16:$AH$25,3)))</f>
        <v>#N/A</v>
      </c>
      <c r="AD1" s="605" t="e">
        <f>IF($Y$5=1,CONCATENATE(VLOOKUP($Y$3,$AA$2:$AH$14,4)),CONCATENATE(VLOOKUP($Y$3,$AA$16:$AH$25,4)))</f>
        <v>#N/A</v>
      </c>
      <c r="AE1" s="605" t="e">
        <f>IF($Y$5=1,CONCATENATE(VLOOKUP($Y$3,$AA$2:$AH$14,5)),CONCATENATE(VLOOKUP($Y$3,$AA$16:$AH$25,5)))</f>
        <v>#N/A</v>
      </c>
      <c r="AF1" s="605" t="e">
        <f>IF($Y$5=1,CONCATENATE(VLOOKUP($Y$3,$AA$2:$AH$14,6)),CONCATENATE(VLOOKUP($Y$3,$AA$16:$AH$25,6)))</f>
        <v>#N/A</v>
      </c>
      <c r="AG1" s="605" t="e">
        <f>IF($Y$5=1,CONCATENATE(VLOOKUP($Y$3,$AA$2:$AH$14,7)),CONCATENATE(VLOOKUP($Y$3,$AA$16:$AH$25,7)))</f>
        <v>#N/A</v>
      </c>
      <c r="AH1" s="605" t="e">
        <f>IF($Y$5=1,CONCATENATE(VLOOKUP($Y$3,$AA$2:$AH$14,8)),CONCATENATE(VLOOKUP($Y$3,$AA$16:$AH$25,8)))</f>
        <v>#N/A</v>
      </c>
    </row>
    <row r="2" spans="1:37" s="106" customFormat="1" x14ac:dyDescent="0.25">
      <c r="A2" s="436" t="s">
        <v>122</v>
      </c>
      <c r="B2" s="95"/>
      <c r="C2" s="95"/>
      <c r="D2" s="95"/>
      <c r="E2" s="431">
        <f>Altalanos!$E$8</f>
        <v>0</v>
      </c>
      <c r="F2" s="95"/>
      <c r="G2" s="137"/>
      <c r="H2" s="108"/>
      <c r="I2" s="108"/>
      <c r="J2" s="138"/>
      <c r="K2" s="118"/>
      <c r="L2" s="118"/>
      <c r="M2" s="118"/>
      <c r="N2" s="138"/>
      <c r="O2" s="108"/>
      <c r="P2" s="138"/>
      <c r="Q2" s="108"/>
      <c r="R2" s="138"/>
      <c r="Y2" s="600"/>
      <c r="Z2" s="599"/>
      <c r="AA2" s="599" t="s">
        <v>164</v>
      </c>
      <c r="AB2" s="590">
        <v>300</v>
      </c>
      <c r="AC2" s="590">
        <v>250</v>
      </c>
      <c r="AD2" s="590">
        <v>200</v>
      </c>
      <c r="AE2" s="590">
        <v>150</v>
      </c>
      <c r="AF2" s="590">
        <v>120</v>
      </c>
      <c r="AG2" s="590">
        <v>90</v>
      </c>
      <c r="AH2" s="590">
        <v>40</v>
      </c>
      <c r="AI2"/>
      <c r="AJ2"/>
      <c r="AK2"/>
    </row>
    <row r="3" spans="1:37" s="19" customFormat="1" x14ac:dyDescent="0.25">
      <c r="A3" s="54" t="s">
        <v>82</v>
      </c>
      <c r="B3" s="54"/>
      <c r="C3" s="54"/>
      <c r="D3" s="54"/>
      <c r="E3" s="54"/>
      <c r="F3" s="54"/>
      <c r="G3" s="54" t="s">
        <v>79</v>
      </c>
      <c r="H3" s="54"/>
      <c r="I3" s="54"/>
      <c r="J3" s="140"/>
      <c r="K3" s="54" t="s">
        <v>87</v>
      </c>
      <c r="L3" s="140"/>
      <c r="M3" s="54"/>
      <c r="N3" s="140"/>
      <c r="O3" s="54"/>
      <c r="P3" s="140"/>
      <c r="Q3" s="54"/>
      <c r="R3" s="55" t="s">
        <v>88</v>
      </c>
      <c r="Y3" s="599" t="str">
        <f>IF(K4="OB","A",IF(K4="IX","W",IF(K4="","",K4)))</f>
        <v/>
      </c>
      <c r="Z3" s="599"/>
      <c r="AA3" s="599" t="s">
        <v>165</v>
      </c>
      <c r="AB3" s="590">
        <v>280</v>
      </c>
      <c r="AC3" s="590">
        <v>230</v>
      </c>
      <c r="AD3" s="590">
        <v>180</v>
      </c>
      <c r="AE3" s="590">
        <v>140</v>
      </c>
      <c r="AF3" s="590">
        <v>80</v>
      </c>
      <c r="AG3" s="590">
        <v>0</v>
      </c>
      <c r="AH3" s="590">
        <v>0</v>
      </c>
      <c r="AI3"/>
      <c r="AJ3"/>
      <c r="AK3"/>
    </row>
    <row r="4" spans="1:37" s="31" customFormat="1" ht="11.25" customHeight="1" thickBot="1" x14ac:dyDescent="0.3">
      <c r="A4" s="771" t="str">
        <f>Altalanos!$A$10</f>
        <v xml:space="preserve">2026. május 7. </v>
      </c>
      <c r="B4" s="771"/>
      <c r="C4" s="771"/>
      <c r="D4" s="402"/>
      <c r="E4" s="142"/>
      <c r="F4" s="142"/>
      <c r="G4" s="142" t="str">
        <f>Altalanos!$C$10</f>
        <v>Gyula</v>
      </c>
      <c r="H4" s="99"/>
      <c r="I4" s="142"/>
      <c r="J4" s="143"/>
      <c r="K4" s="144"/>
      <c r="L4" s="143"/>
      <c r="M4" s="102"/>
      <c r="N4" s="143"/>
      <c r="O4" s="142"/>
      <c r="P4" s="143"/>
      <c r="Q4" s="142"/>
      <c r="R4" s="88" t="str">
        <f>Altalanos!$E$10</f>
        <v>Kovács Zoltán</v>
      </c>
      <c r="Y4" s="599"/>
      <c r="Z4" s="599"/>
      <c r="AA4" s="599" t="s">
        <v>194</v>
      </c>
      <c r="AB4" s="590">
        <v>250</v>
      </c>
      <c r="AC4" s="590">
        <v>200</v>
      </c>
      <c r="AD4" s="590">
        <v>150</v>
      </c>
      <c r="AE4" s="590">
        <v>120</v>
      </c>
      <c r="AF4" s="590">
        <v>90</v>
      </c>
      <c r="AG4" s="590">
        <v>60</v>
      </c>
      <c r="AH4" s="590">
        <v>25</v>
      </c>
      <c r="AI4"/>
      <c r="AJ4"/>
      <c r="AK4"/>
    </row>
    <row r="5" spans="1:37" s="19" customFormat="1" x14ac:dyDescent="0.25">
      <c r="A5" s="146"/>
      <c r="B5" s="147" t="s">
        <v>4</v>
      </c>
      <c r="C5" s="427" t="s">
        <v>105</v>
      </c>
      <c r="D5" s="147" t="s">
        <v>104</v>
      </c>
      <c r="E5" s="147" t="s">
        <v>101</v>
      </c>
      <c r="F5" s="148" t="s">
        <v>85</v>
      </c>
      <c r="G5" s="148" t="s">
        <v>86</v>
      </c>
      <c r="H5" s="148"/>
      <c r="I5" s="148" t="s">
        <v>90</v>
      </c>
      <c r="J5" s="148"/>
      <c r="K5" s="147" t="s">
        <v>102</v>
      </c>
      <c r="L5" s="149"/>
      <c r="M5" s="147" t="s">
        <v>116</v>
      </c>
      <c r="N5" s="149"/>
      <c r="O5" s="147" t="s">
        <v>131</v>
      </c>
      <c r="P5" s="149"/>
      <c r="Q5" s="147" t="s">
        <v>130</v>
      </c>
      <c r="R5" s="150"/>
      <c r="Y5" s="599">
        <f>IF(OR(Altalanos!$A$8="F1",Altalanos!$A$8="F2",Altalanos!$A$8="N1",Altalanos!$A$8="N2"),1,2)</f>
        <v>2</v>
      </c>
      <c r="Z5" s="599"/>
      <c r="AA5" s="599" t="s">
        <v>195</v>
      </c>
      <c r="AB5" s="590">
        <v>200</v>
      </c>
      <c r="AC5" s="590">
        <v>150</v>
      </c>
      <c r="AD5" s="590">
        <v>120</v>
      </c>
      <c r="AE5" s="590">
        <v>90</v>
      </c>
      <c r="AF5" s="590">
        <v>60</v>
      </c>
      <c r="AG5" s="590">
        <v>40</v>
      </c>
      <c r="AH5" s="590">
        <v>15</v>
      </c>
      <c r="AI5"/>
      <c r="AJ5"/>
      <c r="AK5"/>
    </row>
    <row r="6" spans="1:37" s="712" customFormat="1" ht="11.1" customHeight="1" thickBot="1" x14ac:dyDescent="0.3">
      <c r="A6" s="705"/>
      <c r="B6" s="725"/>
      <c r="C6" s="714"/>
      <c r="D6" s="714"/>
      <c r="E6" s="725"/>
      <c r="F6" s="713" t="str">
        <f>IF(Y3="","",CONCATENATE(AH1," pont"))</f>
        <v/>
      </c>
      <c r="G6" s="715"/>
      <c r="H6" s="716"/>
      <c r="I6" s="715"/>
      <c r="J6" s="717"/>
      <c r="K6" s="714" t="str">
        <f>IF(Y3="","",CONCATENATE(AG1," pont"))</f>
        <v/>
      </c>
      <c r="L6" s="717"/>
      <c r="M6" s="714" t="str">
        <f>IF(Y3="","",CONCATENATE(AF1," pont"))</f>
        <v/>
      </c>
      <c r="N6" s="717"/>
      <c r="O6" s="714" t="str">
        <f>IF(Y3="","",CONCATENATE(AE1," pont"))</f>
        <v/>
      </c>
      <c r="P6" s="717"/>
      <c r="Q6" s="714" t="str">
        <f>IF(Y3="","",CONCATENATE(AD1," pont"))</f>
        <v/>
      </c>
      <c r="R6" s="718"/>
      <c r="Y6" s="720"/>
      <c r="Z6" s="720"/>
      <c r="AA6" s="720" t="s">
        <v>196</v>
      </c>
      <c r="AB6" s="721">
        <v>150</v>
      </c>
      <c r="AC6" s="721">
        <v>120</v>
      </c>
      <c r="AD6" s="721">
        <v>90</v>
      </c>
      <c r="AE6" s="721">
        <v>60</v>
      </c>
      <c r="AF6" s="721">
        <v>40</v>
      </c>
      <c r="AG6" s="721">
        <v>25</v>
      </c>
      <c r="AH6" s="721">
        <v>10</v>
      </c>
      <c r="AI6" s="723"/>
      <c r="AJ6" s="723"/>
      <c r="AK6" s="723"/>
    </row>
    <row r="7" spans="1:37" s="38" customFormat="1" ht="9" customHeight="1" x14ac:dyDescent="0.25">
      <c r="A7" s="153" t="s">
        <v>7</v>
      </c>
      <c r="B7" s="384" t="str">
        <f>IF($E7="","",VLOOKUP($E7,'1MD ELO (5)'!$A$7:$O$80,14))</f>
        <v/>
      </c>
      <c r="C7" s="384" t="str">
        <f>IF($E7="","",VLOOKUP($E7,'1MD ELO (5)'!$A$7:$O$80,15))</f>
        <v/>
      </c>
      <c r="D7" s="414" t="str">
        <f>IF($E7="","",VLOOKUP($E7,'1MD ELO (5)'!$A$7:$O$80,5))</f>
        <v/>
      </c>
      <c r="E7" s="155"/>
      <c r="F7" s="156" t="str">
        <f>UPPER(IF($E7="","",VLOOKUP($E7,'1MD ELO (5)'!$A$7:$O$80,2)))</f>
        <v/>
      </c>
      <c r="G7" s="156" t="str">
        <f>IF($E7="","",VLOOKUP($E7,'1MD ELO (5)'!$A$7:$O$80,3))</f>
        <v/>
      </c>
      <c r="H7" s="156"/>
      <c r="I7" s="156" t="str">
        <f>IF($E7="","",VLOOKUP($E7,'1MD ELO (5)'!$A$7:$O$80,4))</f>
        <v/>
      </c>
      <c r="J7" s="249"/>
      <c r="K7" s="173" t="str">
        <f>UPPER(IF(OR(J8="a",J8="as"),F7,IF(OR(J8="b",J8="bs"),F8,)))</f>
        <v/>
      </c>
      <c r="L7" s="181"/>
      <c r="M7" s="182"/>
      <c r="N7" s="182"/>
      <c r="O7" s="182"/>
      <c r="P7" s="182"/>
      <c r="Q7" s="182"/>
      <c r="R7" s="182"/>
      <c r="S7" s="165"/>
      <c r="U7" s="166" t="str">
        <f>Birók!P21</f>
        <v>Bíró</v>
      </c>
      <c r="Y7" s="599"/>
      <c r="Z7" s="599"/>
      <c r="AA7" s="599" t="s">
        <v>197</v>
      </c>
      <c r="AB7" s="590">
        <v>120</v>
      </c>
      <c r="AC7" s="590">
        <v>90</v>
      </c>
      <c r="AD7" s="590">
        <v>60</v>
      </c>
      <c r="AE7" s="590">
        <v>40</v>
      </c>
      <c r="AF7" s="590">
        <v>25</v>
      </c>
      <c r="AG7" s="590">
        <v>10</v>
      </c>
      <c r="AH7" s="590">
        <v>5</v>
      </c>
      <c r="AI7"/>
      <c r="AJ7"/>
      <c r="AK7"/>
    </row>
    <row r="8" spans="1:37" s="38" customFormat="1" ht="9" customHeight="1" x14ac:dyDescent="0.25">
      <c r="A8" s="250" t="s">
        <v>8</v>
      </c>
      <c r="B8" s="384" t="str">
        <f>IF($E8="","",VLOOKUP($E8,'1MD ELO (5)'!$A$7:$O$80,14))</f>
        <v/>
      </c>
      <c r="C8" s="384" t="str">
        <f>IF($E8="","",VLOOKUP($E8,'1MD ELO (5)'!$A$7:$O$80,15))</f>
        <v/>
      </c>
      <c r="D8" s="414" t="str">
        <f>IF($E8="","",VLOOKUP($E8,'1MD ELO (5)'!$A$7:$O$80,5))</f>
        <v/>
      </c>
      <c r="E8" s="155"/>
      <c r="F8" s="450" t="str">
        <f>UPPER(IF($E8="","",VLOOKUP($E8,'1MD ELO (5)'!$A$7:$O$80,2)))</f>
        <v/>
      </c>
      <c r="G8" s="450" t="str">
        <f>IF($E8="","",VLOOKUP($E8,'1MD ELO (5)'!$A$7:$O$80,3))</f>
        <v/>
      </c>
      <c r="H8" s="450"/>
      <c r="I8" s="450" t="str">
        <f>IF($E8="","",VLOOKUP($E8,'1MD ELO (5)'!$A$7:$O$80,4))</f>
        <v/>
      </c>
      <c r="J8" s="251"/>
      <c r="K8" s="157"/>
      <c r="L8" s="172"/>
      <c r="M8" s="173" t="str">
        <f>UPPER(IF(OR(L8="a",L8="as"),K7,IF(OR(L8="b",L8="bs"),K9,)))</f>
        <v/>
      </c>
      <c r="N8" s="181"/>
      <c r="O8" s="182"/>
      <c r="P8" s="182"/>
      <c r="Q8" s="182"/>
      <c r="R8" s="182"/>
      <c r="S8" s="165"/>
      <c r="U8" s="174" t="str">
        <f>Birók!P22</f>
        <v xml:space="preserve"> </v>
      </c>
      <c r="Y8" s="599"/>
      <c r="Z8" s="599"/>
      <c r="AA8" s="599" t="s">
        <v>198</v>
      </c>
      <c r="AB8" s="590">
        <v>90</v>
      </c>
      <c r="AC8" s="590">
        <v>60</v>
      </c>
      <c r="AD8" s="590">
        <v>40</v>
      </c>
      <c r="AE8" s="590">
        <v>25</v>
      </c>
      <c r="AF8" s="590">
        <v>10</v>
      </c>
      <c r="AG8" s="590">
        <v>5</v>
      </c>
      <c r="AH8" s="590">
        <v>2</v>
      </c>
      <c r="AI8"/>
      <c r="AJ8"/>
      <c r="AK8"/>
    </row>
    <row r="9" spans="1:37" s="38" customFormat="1" ht="9" customHeight="1" x14ac:dyDescent="0.25">
      <c r="A9" s="167" t="s">
        <v>9</v>
      </c>
      <c r="B9" s="384" t="str">
        <f>IF($E9="","",VLOOKUP($E9,'1MD ELO (5)'!$A$7:$O$80,14))</f>
        <v/>
      </c>
      <c r="C9" s="384" t="str">
        <f>IF($E9="","",VLOOKUP($E9,'1MD ELO (5)'!$A$7:$O$80,15))</f>
        <v/>
      </c>
      <c r="D9" s="414" t="str">
        <f>IF($E9="","",VLOOKUP($E9,'1MD ELO (5)'!$A$7:$O$80,5))</f>
        <v/>
      </c>
      <c r="E9" s="155"/>
      <c r="F9" s="450" t="str">
        <f>UPPER(IF($E9="","",VLOOKUP($E9,'1MD ELO (5)'!$A$7:$O$80,2)))</f>
        <v/>
      </c>
      <c r="G9" s="450" t="str">
        <f>IF($E9="","",VLOOKUP($E9,'1MD ELO (5)'!$A$7:$O$80,3))</f>
        <v/>
      </c>
      <c r="H9" s="450"/>
      <c r="I9" s="450" t="str">
        <f>IF($E9="","",VLOOKUP($E9,'1MD ELO (5)'!$A$7:$O$80,4))</f>
        <v/>
      </c>
      <c r="J9" s="249"/>
      <c r="K9" s="173" t="str">
        <f>UPPER(IF(OR(J10="a",J10="as"),F9,IF(OR(J10="b",J10="bs"),F10,)))</f>
        <v/>
      </c>
      <c r="L9" s="252"/>
      <c r="M9" s="157"/>
      <c r="N9" s="184"/>
      <c r="O9" s="182"/>
      <c r="P9" s="182"/>
      <c r="Q9" s="182"/>
      <c r="R9" s="182"/>
      <c r="S9" s="165"/>
      <c r="U9" s="174" t="str">
        <f>Birók!P23</f>
        <v xml:space="preserve"> </v>
      </c>
      <c r="Y9" s="599"/>
      <c r="Z9" s="599"/>
      <c r="AA9" s="599" t="s">
        <v>199</v>
      </c>
      <c r="AB9" s="590">
        <v>60</v>
      </c>
      <c r="AC9" s="590">
        <v>40</v>
      </c>
      <c r="AD9" s="590">
        <v>25</v>
      </c>
      <c r="AE9" s="590">
        <v>10</v>
      </c>
      <c r="AF9" s="590">
        <v>5</v>
      </c>
      <c r="AG9" s="590">
        <v>2</v>
      </c>
      <c r="AH9" s="590">
        <v>1</v>
      </c>
      <c r="AI9"/>
      <c r="AJ9"/>
      <c r="AK9"/>
    </row>
    <row r="10" spans="1:37" s="38" customFormat="1" ht="9" customHeight="1" x14ac:dyDescent="0.25">
      <c r="A10" s="167" t="s">
        <v>10</v>
      </c>
      <c r="B10" s="384" t="str">
        <f>IF($E10="","",VLOOKUP($E10,'1MD ELO (5)'!$A$7:$O$80,14))</f>
        <v/>
      </c>
      <c r="C10" s="384" t="str">
        <f>IF($E10="","",VLOOKUP($E10,'1MD ELO (5)'!$A$7:$O$80,15))</f>
        <v/>
      </c>
      <c r="D10" s="414" t="str">
        <f>IF($E10="","",VLOOKUP($E10,'1MD ELO (5)'!$A$7:$O$80,5))</f>
        <v/>
      </c>
      <c r="E10" s="155"/>
      <c r="F10" s="450" t="str">
        <f>UPPER(IF($E10="","",VLOOKUP($E10,'1MD ELO (5)'!$A$7:$O$80,2)))</f>
        <v/>
      </c>
      <c r="G10" s="450" t="str">
        <f>IF($E10="","",VLOOKUP($E10,'1MD ELO (5)'!$A$7:$O$80,3))</f>
        <v/>
      </c>
      <c r="H10" s="450"/>
      <c r="I10" s="450" t="str">
        <f>IF($E10="","",VLOOKUP($E10,'1MD ELO (5)'!$A$7:$O$80,4))</f>
        <v/>
      </c>
      <c r="J10" s="251"/>
      <c r="K10" s="157"/>
      <c r="L10" s="182"/>
      <c r="M10" s="171" t="s">
        <v>0</v>
      </c>
      <c r="N10" s="180"/>
      <c r="O10" s="173" t="str">
        <f>UPPER(IF(OR(N10="a",N10="as"),M8,IF(OR(N10="b",N10="bs"),M12,)))</f>
        <v/>
      </c>
      <c r="P10" s="181"/>
      <c r="Q10" s="182"/>
      <c r="R10" s="182"/>
      <c r="S10" s="165"/>
      <c r="U10" s="174" t="str">
        <f>Birók!P24</f>
        <v xml:space="preserve"> </v>
      </c>
      <c r="Y10" s="599"/>
      <c r="Z10" s="599"/>
      <c r="AA10" s="599" t="s">
        <v>200</v>
      </c>
      <c r="AB10" s="590">
        <v>40</v>
      </c>
      <c r="AC10" s="590">
        <v>25</v>
      </c>
      <c r="AD10" s="590">
        <v>15</v>
      </c>
      <c r="AE10" s="590">
        <v>7</v>
      </c>
      <c r="AF10" s="590">
        <v>4</v>
      </c>
      <c r="AG10" s="590">
        <v>1</v>
      </c>
      <c r="AH10" s="590">
        <v>0</v>
      </c>
      <c r="AI10"/>
      <c r="AJ10"/>
      <c r="AK10"/>
    </row>
    <row r="11" spans="1:37" s="38" customFormat="1" ht="9.6" customHeight="1" x14ac:dyDescent="0.25">
      <c r="A11" s="167" t="s">
        <v>11</v>
      </c>
      <c r="B11" s="384" t="str">
        <f>IF($E11="","",VLOOKUP($E11,'1MD ELO (5)'!$A$7:$O$80,14))</f>
        <v/>
      </c>
      <c r="C11" s="384" t="str">
        <f>IF($E11="","",VLOOKUP($E11,'1MD ELO (5)'!$A$7:$O$80,15))</f>
        <v/>
      </c>
      <c r="D11" s="414" t="str">
        <f>IF($E11="","",VLOOKUP($E11,'1MD ELO (5)'!$A$7:$O$80,5))</f>
        <v/>
      </c>
      <c r="E11" s="155"/>
      <c r="F11" s="450" t="str">
        <f>UPPER(IF($E11="","",VLOOKUP($E11,'1MD ELO (5)'!$A$7:$O$80,2)))</f>
        <v/>
      </c>
      <c r="G11" s="450" t="str">
        <f>IF($E11="","",VLOOKUP($E11,'1MD ELO (5)'!$A$7:$O$80,3))</f>
        <v/>
      </c>
      <c r="H11" s="450"/>
      <c r="I11" s="450" t="str">
        <f>IF($E11="","",VLOOKUP($E11,'1MD ELO (5)'!$A$7:$O$80,4))</f>
        <v/>
      </c>
      <c r="J11" s="249"/>
      <c r="K11" s="173" t="str">
        <f>UPPER(IF(OR(J12="a",J12="as"),F11,IF(OR(J12="b",J12="bs"),F12,)))</f>
        <v/>
      </c>
      <c r="L11" s="181"/>
      <c r="M11" s="253"/>
      <c r="N11" s="254"/>
      <c r="O11" s="157"/>
      <c r="P11" s="184"/>
      <c r="Q11" s="157"/>
      <c r="R11" s="182"/>
      <c r="S11" s="165"/>
      <c r="U11" s="174" t="str">
        <f>Birók!P25</f>
        <v xml:space="preserve"> </v>
      </c>
      <c r="Y11" s="599"/>
      <c r="Z11" s="599"/>
      <c r="AA11" s="599" t="s">
        <v>201</v>
      </c>
      <c r="AB11" s="590">
        <v>25</v>
      </c>
      <c r="AC11" s="590">
        <v>15</v>
      </c>
      <c r="AD11" s="590">
        <v>10</v>
      </c>
      <c r="AE11" s="590">
        <v>6</v>
      </c>
      <c r="AF11" s="590">
        <v>3</v>
      </c>
      <c r="AG11" s="590">
        <v>1</v>
      </c>
      <c r="AH11" s="590">
        <v>0</v>
      </c>
      <c r="AI11"/>
      <c r="AJ11"/>
      <c r="AK11"/>
    </row>
    <row r="12" spans="1:37" s="38" customFormat="1" ht="9.6" customHeight="1" x14ac:dyDescent="0.25">
      <c r="A12" s="167" t="s">
        <v>12</v>
      </c>
      <c r="B12" s="384" t="str">
        <f>IF($E12="","",VLOOKUP($E12,'1MD ELO (5)'!$A$7:$O$80,14))</f>
        <v/>
      </c>
      <c r="C12" s="384" t="str">
        <f>IF($E12="","",VLOOKUP($E12,'1MD ELO (5)'!$A$7:$O$80,15))</f>
        <v/>
      </c>
      <c r="D12" s="414" t="str">
        <f>IF($E12="","",VLOOKUP($E12,'1MD ELO (5)'!$A$7:$O$80,5))</f>
        <v/>
      </c>
      <c r="E12" s="155"/>
      <c r="F12" s="450" t="str">
        <f>UPPER(IF($E12="","",VLOOKUP($E12,'1MD ELO (5)'!$A$7:$O$80,2)))</f>
        <v/>
      </c>
      <c r="G12" s="450" t="str">
        <f>IF($E12="","",VLOOKUP($E12,'1MD ELO (5)'!$A$7:$O$80,3))</f>
        <v/>
      </c>
      <c r="H12" s="450"/>
      <c r="I12" s="450" t="str">
        <f>IF($E12="","",VLOOKUP($E12,'1MD ELO (5)'!$A$7:$O$80,4))</f>
        <v/>
      </c>
      <c r="J12" s="251"/>
      <c r="K12" s="157"/>
      <c r="L12" s="172"/>
      <c r="M12" s="173" t="str">
        <f>UPPER(IF(OR(L12="a",L12="as"),K11,IF(OR(L12="b",L12="bs"),K13,)))</f>
        <v/>
      </c>
      <c r="N12" s="255"/>
      <c r="O12" s="182"/>
      <c r="P12" s="184"/>
      <c r="Q12" s="182"/>
      <c r="R12" s="182"/>
      <c r="S12" s="165"/>
      <c r="U12" s="174" t="str">
        <f>Birók!P26</f>
        <v xml:space="preserve"> </v>
      </c>
      <c r="Y12" s="599"/>
      <c r="Z12" s="599"/>
      <c r="AA12" s="599" t="s">
        <v>206</v>
      </c>
      <c r="AB12" s="590">
        <v>15</v>
      </c>
      <c r="AC12" s="590">
        <v>10</v>
      </c>
      <c r="AD12" s="590">
        <v>6</v>
      </c>
      <c r="AE12" s="590">
        <v>3</v>
      </c>
      <c r="AF12" s="590">
        <v>1</v>
      </c>
      <c r="AG12" s="590">
        <v>0</v>
      </c>
      <c r="AH12" s="590">
        <v>0</v>
      </c>
      <c r="AI12"/>
      <c r="AJ12"/>
      <c r="AK12"/>
    </row>
    <row r="13" spans="1:37" s="38" customFormat="1" ht="9.6" customHeight="1" x14ac:dyDescent="0.25">
      <c r="A13" s="250" t="s">
        <v>13</v>
      </c>
      <c r="B13" s="384" t="str">
        <f>IF($E13="","",VLOOKUP($E13,'1MD ELO (5)'!$A$7:$O$80,14))</f>
        <v/>
      </c>
      <c r="C13" s="384" t="str">
        <f>IF($E13="","",VLOOKUP($E13,'1MD ELO (5)'!$A$7:$O$80,15))</f>
        <v/>
      </c>
      <c r="D13" s="414" t="str">
        <f>IF($E13="","",VLOOKUP($E13,'1MD ELO (5)'!$A$7:$O$80,5))</f>
        <v/>
      </c>
      <c r="E13" s="155"/>
      <c r="F13" s="450" t="str">
        <f>UPPER(IF($E13="","",VLOOKUP($E13,'1MD ELO (5)'!$A$7:$O$80,2)))</f>
        <v/>
      </c>
      <c r="G13" s="450" t="str">
        <f>IF($E13="","",VLOOKUP($E13,'1MD ELO (5)'!$A$7:$O$80,3))</f>
        <v/>
      </c>
      <c r="H13" s="450"/>
      <c r="I13" s="450" t="str">
        <f>IF($E13="","",VLOOKUP($E13,'1MD ELO (5)'!$A$7:$O$80,4))</f>
        <v/>
      </c>
      <c r="J13" s="249"/>
      <c r="K13" s="173" t="str">
        <f>UPPER(IF(OR(J14="a",J14="as"),F13,IF(OR(J14="b",J14="bs"),F14,)))</f>
        <v/>
      </c>
      <c r="L13" s="190"/>
      <c r="M13" s="157"/>
      <c r="N13" s="182"/>
      <c r="O13" s="182"/>
      <c r="P13" s="184"/>
      <c r="Q13" s="182"/>
      <c r="R13" s="182"/>
      <c r="S13" s="165"/>
      <c r="U13" s="174" t="str">
        <f>Birók!P27</f>
        <v xml:space="preserve"> </v>
      </c>
      <c r="Y13" s="599"/>
      <c r="Z13" s="599"/>
      <c r="AA13" s="599" t="s">
        <v>202</v>
      </c>
      <c r="AB13" s="590">
        <v>10</v>
      </c>
      <c r="AC13" s="590">
        <v>6</v>
      </c>
      <c r="AD13" s="590">
        <v>3</v>
      </c>
      <c r="AE13" s="590">
        <v>1</v>
      </c>
      <c r="AF13" s="590">
        <v>0</v>
      </c>
      <c r="AG13" s="590">
        <v>0</v>
      </c>
      <c r="AH13" s="590">
        <v>0</v>
      </c>
      <c r="AI13"/>
      <c r="AJ13"/>
      <c r="AK13"/>
    </row>
    <row r="14" spans="1:37" s="38" customFormat="1" ht="9.6" customHeight="1" x14ac:dyDescent="0.25">
      <c r="A14" s="192" t="s">
        <v>14</v>
      </c>
      <c r="B14" s="384" t="str">
        <f>IF($E14="","",VLOOKUP($E14,'1MD ELO (5)'!$A$7:$O$80,14))</f>
        <v/>
      </c>
      <c r="C14" s="384" t="str">
        <f>IF($E14="","",VLOOKUP($E14,'1MD ELO (5)'!$A$7:$O$80,15))</f>
        <v/>
      </c>
      <c r="D14" s="414" t="str">
        <f>IF($E14="","",VLOOKUP($E14,'1MD ELO (5)'!$A$7:$O$80,5))</f>
        <v/>
      </c>
      <c r="E14" s="155"/>
      <c r="F14" s="156" t="str">
        <f>UPPER(IF($E14="","",VLOOKUP($E14,'1MD ELO (5)'!$A$7:$O$80,2)))</f>
        <v/>
      </c>
      <c r="G14" s="156" t="str">
        <f>IF($E14="","",VLOOKUP($E14,'1MD ELO (5)'!$A$7:$O$80,3))</f>
        <v/>
      </c>
      <c r="H14" s="156"/>
      <c r="I14" s="156" t="str">
        <f>IF($E14="","",VLOOKUP($E14,'1MD ELO (5)'!$A$7:$O$80,4))</f>
        <v/>
      </c>
      <c r="J14" s="251"/>
      <c r="K14" s="157"/>
      <c r="L14" s="182"/>
      <c r="M14" s="182"/>
      <c r="N14" s="256"/>
      <c r="O14" s="171" t="s">
        <v>0</v>
      </c>
      <c r="P14" s="180"/>
      <c r="Q14" s="173" t="str">
        <f>UPPER(IF(OR(P14="a",P14="as"),O10,IF(OR(P14="b",P14="bs"),O18,)))</f>
        <v/>
      </c>
      <c r="R14" s="181"/>
      <c r="S14" s="165"/>
      <c r="U14" s="174" t="str">
        <f>Birók!P28</f>
        <v xml:space="preserve"> </v>
      </c>
      <c r="Y14" s="599"/>
      <c r="Z14" s="599"/>
      <c r="AA14" s="599" t="s">
        <v>203</v>
      </c>
      <c r="AB14" s="590">
        <v>3</v>
      </c>
      <c r="AC14" s="590">
        <v>2</v>
      </c>
      <c r="AD14" s="590">
        <v>1</v>
      </c>
      <c r="AE14" s="590">
        <v>0</v>
      </c>
      <c r="AF14" s="590">
        <v>0</v>
      </c>
      <c r="AG14" s="590">
        <v>0</v>
      </c>
      <c r="AH14" s="590">
        <v>0</v>
      </c>
      <c r="AI14"/>
      <c r="AJ14"/>
      <c r="AK14"/>
    </row>
    <row r="15" spans="1:37" s="38" customFormat="1" ht="9.6" customHeight="1" x14ac:dyDescent="0.25">
      <c r="A15" s="153" t="s">
        <v>15</v>
      </c>
      <c r="B15" s="384" t="str">
        <f>IF($E15="","",VLOOKUP($E15,'1MD ELO (5)'!$A$7:$O$80,14))</f>
        <v/>
      </c>
      <c r="C15" s="384" t="str">
        <f>IF($E15="","",VLOOKUP($E15,'1MD ELO (5)'!$A$7:$O$80,15))</f>
        <v/>
      </c>
      <c r="D15" s="414" t="str">
        <f>IF($E15="","",VLOOKUP($E15,'1MD ELO (5)'!$A$7:$O$80,5))</f>
        <v/>
      </c>
      <c r="E15" s="155"/>
      <c r="F15" s="156" t="str">
        <f>UPPER(IF($E15="","",VLOOKUP($E15,'1MD ELO (5)'!$A$7:$O$80,2)))</f>
        <v/>
      </c>
      <c r="G15" s="156" t="str">
        <f>IF($E15="","",VLOOKUP($E15,'1MD ELO (5)'!$A$7:$O$80,3))</f>
        <v/>
      </c>
      <c r="H15" s="156"/>
      <c r="I15" s="156" t="str">
        <f>IF($E15="","",VLOOKUP($E15,'1MD ELO (5)'!$A$7:$O$80,4))</f>
        <v/>
      </c>
      <c r="J15" s="249"/>
      <c r="K15" s="173" t="str">
        <f>UPPER(IF(OR(J16="a",J16="as"),F15,IF(OR(J16="b",J16="bs"),F16,)))</f>
        <v/>
      </c>
      <c r="L15" s="181"/>
      <c r="M15" s="182"/>
      <c r="N15" s="182"/>
      <c r="O15" s="182"/>
      <c r="P15" s="184"/>
      <c r="Q15" s="157"/>
      <c r="R15" s="184"/>
      <c r="S15" s="165"/>
      <c r="U15" s="174" t="str">
        <f>Birók!P29</f>
        <v xml:space="preserve"> </v>
      </c>
      <c r="Y15" s="599"/>
      <c r="Z15" s="599"/>
      <c r="AA15" s="599"/>
      <c r="AB15" s="599"/>
      <c r="AC15" s="599"/>
      <c r="AD15" s="599"/>
      <c r="AE15" s="599"/>
      <c r="AF15" s="599"/>
      <c r="AG15" s="599"/>
      <c r="AH15" s="599"/>
      <c r="AI15"/>
      <c r="AJ15"/>
      <c r="AK15"/>
    </row>
    <row r="16" spans="1:37" s="38" customFormat="1" ht="9.6" customHeight="1" thickBot="1" x14ac:dyDescent="0.3">
      <c r="A16" s="250" t="s">
        <v>16</v>
      </c>
      <c r="B16" s="384" t="str">
        <f>IF($E16="","",VLOOKUP($E16,'1MD ELO (5)'!$A$7:$O$80,14))</f>
        <v/>
      </c>
      <c r="C16" s="384" t="str">
        <f>IF($E16="","",VLOOKUP($E16,'1MD ELO (5)'!$A$7:$O$80,15))</f>
        <v/>
      </c>
      <c r="D16" s="414" t="str">
        <f>IF($E16="","",VLOOKUP($E16,'1MD ELO (5)'!$A$7:$O$80,5))</f>
        <v/>
      </c>
      <c r="E16" s="155"/>
      <c r="F16" s="450" t="str">
        <f>UPPER(IF($E16="","",VLOOKUP($E16,'1MD ELO (5)'!$A$7:$O$80,2)))</f>
        <v/>
      </c>
      <c r="G16" s="450" t="str">
        <f>IF($E16="","",VLOOKUP($E16,'1MD ELO (5)'!$A$7:$O$80,3))</f>
        <v/>
      </c>
      <c r="H16" s="450"/>
      <c r="I16" s="450" t="str">
        <f>IF($E16="","",VLOOKUP($E16,'1MD ELO (5)'!$A$7:$O$80,4))</f>
        <v/>
      </c>
      <c r="J16" s="251"/>
      <c r="K16" s="157"/>
      <c r="L16" s="172"/>
      <c r="M16" s="173" t="str">
        <f>UPPER(IF(OR(L16="a",L16="as"),K15,IF(OR(L16="b",L16="bs"),K17,)))</f>
        <v/>
      </c>
      <c r="N16" s="181"/>
      <c r="O16" s="182"/>
      <c r="P16" s="184"/>
      <c r="Q16" s="182"/>
      <c r="R16" s="184"/>
      <c r="S16" s="165"/>
      <c r="U16" s="189" t="str">
        <f>Birók!P30</f>
        <v>Egyik sem</v>
      </c>
      <c r="Y16" s="599"/>
      <c r="Z16" s="599"/>
      <c r="AA16" s="599" t="s">
        <v>164</v>
      </c>
      <c r="AB16" s="590">
        <v>150</v>
      </c>
      <c r="AC16" s="590">
        <v>120</v>
      </c>
      <c r="AD16" s="590">
        <v>90</v>
      </c>
      <c r="AE16" s="590">
        <v>60</v>
      </c>
      <c r="AF16" s="590">
        <v>40</v>
      </c>
      <c r="AG16" s="590">
        <v>25</v>
      </c>
      <c r="AH16" s="590">
        <v>15</v>
      </c>
      <c r="AI16"/>
      <c r="AJ16"/>
      <c r="AK16"/>
    </row>
    <row r="17" spans="1:37" s="38" customFormat="1" ht="9.6" customHeight="1" x14ac:dyDescent="0.25">
      <c r="A17" s="167" t="s">
        <v>17</v>
      </c>
      <c r="B17" s="384" t="str">
        <f>IF($E17="","",VLOOKUP($E17,'1MD ELO (5)'!$A$7:$O$80,14))</f>
        <v/>
      </c>
      <c r="C17" s="384" t="str">
        <f>IF($E17="","",VLOOKUP($E17,'1MD ELO (5)'!$A$7:$O$80,15))</f>
        <v/>
      </c>
      <c r="D17" s="414" t="str">
        <f>IF($E17="","",VLOOKUP($E17,'1MD ELO (5)'!$A$7:$O$80,5))</f>
        <v/>
      </c>
      <c r="E17" s="155"/>
      <c r="F17" s="450" t="str">
        <f>UPPER(IF($E17="","",VLOOKUP($E17,'1MD ELO (5)'!$A$7:$O$80,2)))</f>
        <v/>
      </c>
      <c r="G17" s="450" t="str">
        <f>IF($E17="","",VLOOKUP($E17,'1MD ELO (5)'!$A$7:$O$80,3))</f>
        <v/>
      </c>
      <c r="H17" s="450"/>
      <c r="I17" s="450" t="str">
        <f>IF($E17="","",VLOOKUP($E17,'1MD ELO (5)'!$A$7:$O$80,4))</f>
        <v/>
      </c>
      <c r="J17" s="249"/>
      <c r="K17" s="173" t="str">
        <f>UPPER(IF(OR(J18="a",J18="as"),F17,IF(OR(J18="b",J18="bs"),F18,)))</f>
        <v/>
      </c>
      <c r="L17" s="252"/>
      <c r="M17" s="157"/>
      <c r="N17" s="184"/>
      <c r="O17" s="182"/>
      <c r="P17" s="184"/>
      <c r="Q17" s="182"/>
      <c r="R17" s="184"/>
      <c r="S17" s="165"/>
      <c r="Y17" s="599"/>
      <c r="Z17" s="599"/>
      <c r="AA17" s="599" t="s">
        <v>194</v>
      </c>
      <c r="AB17" s="590">
        <v>120</v>
      </c>
      <c r="AC17" s="590">
        <v>90</v>
      </c>
      <c r="AD17" s="590">
        <v>60</v>
      </c>
      <c r="AE17" s="590">
        <v>40</v>
      </c>
      <c r="AF17" s="590">
        <v>25</v>
      </c>
      <c r="AG17" s="590">
        <v>15</v>
      </c>
      <c r="AH17" s="590">
        <v>8</v>
      </c>
      <c r="AI17"/>
      <c r="AJ17"/>
      <c r="AK17"/>
    </row>
    <row r="18" spans="1:37" s="38" customFormat="1" ht="9.6" customHeight="1" x14ac:dyDescent="0.25">
      <c r="A18" s="167" t="s">
        <v>18</v>
      </c>
      <c r="B18" s="384" t="str">
        <f>IF($E18="","",VLOOKUP($E18,'1MD ELO (5)'!$A$7:$O$80,14))</f>
        <v/>
      </c>
      <c r="C18" s="384" t="str">
        <f>IF($E18="","",VLOOKUP($E18,'1MD ELO (5)'!$A$7:$O$80,15))</f>
        <v/>
      </c>
      <c r="D18" s="414" t="str">
        <f>IF($E18="","",VLOOKUP($E18,'1MD ELO (5)'!$A$7:$O$80,5))</f>
        <v/>
      </c>
      <c r="E18" s="155"/>
      <c r="F18" s="450" t="str">
        <f>UPPER(IF($E18="","",VLOOKUP($E18,'1MD ELO (5)'!$A$7:$O$80,2)))</f>
        <v/>
      </c>
      <c r="G18" s="450" t="str">
        <f>IF($E18="","",VLOOKUP($E18,'1MD ELO (5)'!$A$7:$O$80,3))</f>
        <v/>
      </c>
      <c r="H18" s="450"/>
      <c r="I18" s="450" t="str">
        <f>IF($E18="","",VLOOKUP($E18,'1MD ELO (5)'!$A$7:$O$80,4))</f>
        <v/>
      </c>
      <c r="J18" s="251"/>
      <c r="K18" s="157"/>
      <c r="L18" s="182"/>
      <c r="M18" s="171" t="s">
        <v>0</v>
      </c>
      <c r="N18" s="180"/>
      <c r="O18" s="173" t="str">
        <f>UPPER(IF(OR(N18="a",N18="as"),M16,IF(OR(N18="b",N18="bs"),M20,)))</f>
        <v/>
      </c>
      <c r="P18" s="190"/>
      <c r="Q18" s="182"/>
      <c r="R18" s="184"/>
      <c r="S18" s="165"/>
      <c r="Y18" s="599"/>
      <c r="Z18" s="599"/>
      <c r="AA18" s="599" t="s">
        <v>195</v>
      </c>
      <c r="AB18" s="590">
        <v>90</v>
      </c>
      <c r="AC18" s="590">
        <v>60</v>
      </c>
      <c r="AD18" s="590">
        <v>40</v>
      </c>
      <c r="AE18" s="590">
        <v>25</v>
      </c>
      <c r="AF18" s="590">
        <v>15</v>
      </c>
      <c r="AG18" s="590">
        <v>8</v>
      </c>
      <c r="AH18" s="590">
        <v>4</v>
      </c>
      <c r="AI18"/>
      <c r="AJ18"/>
      <c r="AK18"/>
    </row>
    <row r="19" spans="1:37" s="38" customFormat="1" ht="9.6" customHeight="1" x14ac:dyDescent="0.25">
      <c r="A19" s="167" t="s">
        <v>19</v>
      </c>
      <c r="B19" s="384" t="str">
        <f>IF($E19="","",VLOOKUP($E19,'1MD ELO (5)'!$A$7:$O$80,14))</f>
        <v/>
      </c>
      <c r="C19" s="384" t="str">
        <f>IF($E19="","",VLOOKUP($E19,'1MD ELO (5)'!$A$7:$O$80,15))</f>
        <v/>
      </c>
      <c r="D19" s="414" t="str">
        <f>IF($E19="","",VLOOKUP($E19,'1MD ELO (5)'!$A$7:$O$80,5))</f>
        <v/>
      </c>
      <c r="E19" s="155"/>
      <c r="F19" s="450" t="str">
        <f>UPPER(IF($E19="","",VLOOKUP($E19,'1MD ELO (5)'!$A$7:$O$80,2)))</f>
        <v/>
      </c>
      <c r="G19" s="450" t="str">
        <f>IF($E19="","",VLOOKUP($E19,'1MD ELO (5)'!$A$7:$O$80,3))</f>
        <v/>
      </c>
      <c r="H19" s="450"/>
      <c r="I19" s="450" t="str">
        <f>IF($E19="","",VLOOKUP($E19,'1MD ELO (5)'!$A$7:$O$80,4))</f>
        <v/>
      </c>
      <c r="J19" s="249"/>
      <c r="K19" s="173" t="str">
        <f>UPPER(IF(OR(J20="a",J20="as"),F19,IF(OR(J20="b",J20="bs"),F20,)))</f>
        <v/>
      </c>
      <c r="L19" s="181"/>
      <c r="M19" s="253"/>
      <c r="N19" s="254"/>
      <c r="O19" s="157"/>
      <c r="P19" s="182"/>
      <c r="Q19" s="182"/>
      <c r="R19" s="184"/>
      <c r="S19" s="165"/>
      <c r="Y19" s="599"/>
      <c r="Z19" s="599"/>
      <c r="AA19" s="599" t="s">
        <v>196</v>
      </c>
      <c r="AB19" s="590">
        <v>60</v>
      </c>
      <c r="AC19" s="590">
        <v>40</v>
      </c>
      <c r="AD19" s="590">
        <v>25</v>
      </c>
      <c r="AE19" s="590">
        <v>15</v>
      </c>
      <c r="AF19" s="590">
        <v>8</v>
      </c>
      <c r="AG19" s="590">
        <v>4</v>
      </c>
      <c r="AH19" s="590">
        <v>2</v>
      </c>
      <c r="AI19"/>
      <c r="AJ19"/>
      <c r="AK19"/>
    </row>
    <row r="20" spans="1:37" s="38" customFormat="1" ht="9.6" customHeight="1" x14ac:dyDescent="0.25">
      <c r="A20" s="167" t="s">
        <v>20</v>
      </c>
      <c r="B20" s="384" t="str">
        <f>IF($E20="","",VLOOKUP($E20,'1MD ELO (5)'!$A$7:$O$80,14))</f>
        <v/>
      </c>
      <c r="C20" s="384" t="str">
        <f>IF($E20="","",VLOOKUP($E20,'1MD ELO (5)'!$A$7:$O$80,15))</f>
        <v/>
      </c>
      <c r="D20" s="414" t="str">
        <f>IF($E20="","",VLOOKUP($E20,'1MD ELO (5)'!$A$7:$O$80,5))</f>
        <v/>
      </c>
      <c r="E20" s="155"/>
      <c r="F20" s="450" t="str">
        <f>UPPER(IF($E20="","",VLOOKUP($E20,'1MD ELO (5)'!$A$7:$O$80,2)))</f>
        <v/>
      </c>
      <c r="G20" s="450" t="str">
        <f>IF($E20="","",VLOOKUP($E20,'1MD ELO (5)'!$A$7:$O$80,3))</f>
        <v/>
      </c>
      <c r="H20" s="450"/>
      <c r="I20" s="450" t="str">
        <f>IF($E20="","",VLOOKUP($E20,'1MD ELO (5)'!$A$7:$O$80,4))</f>
        <v/>
      </c>
      <c r="J20" s="251"/>
      <c r="K20" s="157"/>
      <c r="L20" s="172"/>
      <c r="M20" s="173" t="str">
        <f>UPPER(IF(OR(L20="a",L20="as"),K19,IF(OR(L20="b",L20="bs"),K21,)))</f>
        <v/>
      </c>
      <c r="N20" s="255"/>
      <c r="O20" s="182"/>
      <c r="P20" s="182"/>
      <c r="Q20" s="182"/>
      <c r="R20" s="184"/>
      <c r="S20" s="165"/>
      <c r="Y20" s="599"/>
      <c r="Z20" s="599"/>
      <c r="AA20" s="599" t="s">
        <v>197</v>
      </c>
      <c r="AB20" s="590">
        <v>40</v>
      </c>
      <c r="AC20" s="590">
        <v>25</v>
      </c>
      <c r="AD20" s="590">
        <v>15</v>
      </c>
      <c r="AE20" s="590">
        <v>8</v>
      </c>
      <c r="AF20" s="590">
        <v>4</v>
      </c>
      <c r="AG20" s="590">
        <v>2</v>
      </c>
      <c r="AH20" s="590">
        <v>1</v>
      </c>
      <c r="AI20"/>
      <c r="AJ20"/>
      <c r="AK20"/>
    </row>
    <row r="21" spans="1:37" s="38" customFormat="1" ht="9.6" customHeight="1" x14ac:dyDescent="0.25">
      <c r="A21" s="250" t="s">
        <v>21</v>
      </c>
      <c r="B21" s="384" t="str">
        <f>IF($E21="","",VLOOKUP($E21,'1MD ELO (5)'!$A$7:$O$80,14))</f>
        <v/>
      </c>
      <c r="C21" s="384" t="str">
        <f>IF($E21="","",VLOOKUP($E21,'1MD ELO (5)'!$A$7:$O$80,15))</f>
        <v/>
      </c>
      <c r="D21" s="414" t="str">
        <f>IF($E21="","",VLOOKUP($E21,'1MD ELO (5)'!$A$7:$O$80,5))</f>
        <v/>
      </c>
      <c r="E21" s="155"/>
      <c r="F21" s="450" t="str">
        <f>UPPER(IF($E21="","",VLOOKUP($E21,'1MD ELO (5)'!$A$7:$O$80,2)))</f>
        <v/>
      </c>
      <c r="G21" s="450" t="str">
        <f>IF($E21="","",VLOOKUP($E21,'1MD ELO (5)'!$A$7:$O$80,3))</f>
        <v/>
      </c>
      <c r="H21" s="450"/>
      <c r="I21" s="450" t="str">
        <f>IF($E21="","",VLOOKUP($E21,'1MD ELO (5)'!$A$7:$O$80,4))</f>
        <v/>
      </c>
      <c r="J21" s="249"/>
      <c r="K21" s="173" t="str">
        <f>UPPER(IF(OR(J22="a",J22="as"),F21,IF(OR(J22="b",J22="bs"),F22,)))</f>
        <v/>
      </c>
      <c r="L21" s="190"/>
      <c r="M21" s="157"/>
      <c r="N21" s="182"/>
      <c r="O21" s="182"/>
      <c r="P21" s="182"/>
      <c r="Q21" s="182"/>
      <c r="R21" s="184"/>
      <c r="S21" s="165"/>
      <c r="Y21" s="599"/>
      <c r="Z21" s="599"/>
      <c r="AA21" s="599" t="s">
        <v>198</v>
      </c>
      <c r="AB21" s="590">
        <v>25</v>
      </c>
      <c r="AC21" s="590">
        <v>15</v>
      </c>
      <c r="AD21" s="590">
        <v>10</v>
      </c>
      <c r="AE21" s="590">
        <v>6</v>
      </c>
      <c r="AF21" s="590">
        <v>3</v>
      </c>
      <c r="AG21" s="590">
        <v>1</v>
      </c>
      <c r="AH21" s="590">
        <v>0</v>
      </c>
      <c r="AI21"/>
      <c r="AJ21"/>
      <c r="AK21"/>
    </row>
    <row r="22" spans="1:37" s="38" customFormat="1" ht="9.6" customHeight="1" x14ac:dyDescent="0.25">
      <c r="A22" s="192" t="s">
        <v>22</v>
      </c>
      <c r="B22" s="384" t="str">
        <f>IF($E22="","",VLOOKUP($E22,'1MD ELO (5)'!$A$7:$O$80,14))</f>
        <v/>
      </c>
      <c r="C22" s="384" t="str">
        <f>IF($E22="","",VLOOKUP($E22,'1MD ELO (5)'!$A$7:$O$80,15))</f>
        <v/>
      </c>
      <c r="D22" s="414" t="str">
        <f>IF($E22="","",VLOOKUP($E22,'1MD ELO (5)'!$A$7:$O$80,5))</f>
        <v/>
      </c>
      <c r="E22" s="155"/>
      <c r="F22" s="156" t="str">
        <f>UPPER(IF($E22="","",VLOOKUP($E22,'1MD ELO (5)'!$A$7:$O$80,2)))</f>
        <v/>
      </c>
      <c r="G22" s="156" t="str">
        <f>IF($E22="","",VLOOKUP($E22,'1MD ELO (5)'!$A$7:$O$80,3))</f>
        <v/>
      </c>
      <c r="H22" s="156"/>
      <c r="I22" s="156" t="str">
        <f>IF($E22="","",VLOOKUP($E22,'1MD ELO (5)'!$A$7:$O$80,4))</f>
        <v/>
      </c>
      <c r="J22" s="251"/>
      <c r="K22" s="157"/>
      <c r="L22" s="182"/>
      <c r="M22" s="182"/>
      <c r="N22" s="256"/>
      <c r="O22" s="257" t="s">
        <v>135</v>
      </c>
      <c r="P22" s="246"/>
      <c r="Q22" s="173" t="str">
        <f>UPPER(IF(OR(P23="a",P23="as"),Q14,IF(OR(P23="b",P23="bs"),Q30,)))</f>
        <v/>
      </c>
      <c r="R22" s="247"/>
      <c r="S22" s="165"/>
      <c r="Y22" s="599"/>
      <c r="Z22" s="599"/>
      <c r="AA22" s="599" t="s">
        <v>199</v>
      </c>
      <c r="AB22" s="590">
        <v>15</v>
      </c>
      <c r="AC22" s="590">
        <v>10</v>
      </c>
      <c r="AD22" s="590">
        <v>6</v>
      </c>
      <c r="AE22" s="590">
        <v>3</v>
      </c>
      <c r="AF22" s="590">
        <v>1</v>
      </c>
      <c r="AG22" s="590">
        <v>0</v>
      </c>
      <c r="AH22" s="590">
        <v>0</v>
      </c>
      <c r="AI22"/>
      <c r="AJ22"/>
      <c r="AK22"/>
    </row>
    <row r="23" spans="1:37" s="38" customFormat="1" ht="9.6" customHeight="1" x14ac:dyDescent="0.25">
      <c r="A23" s="153" t="s">
        <v>23</v>
      </c>
      <c r="B23" s="384" t="str">
        <f>IF($E23="","",VLOOKUP($E23,'1MD ELO (5)'!$A$7:$O$80,14))</f>
        <v/>
      </c>
      <c r="C23" s="384" t="str">
        <f>IF($E23="","",VLOOKUP($E23,'1MD ELO (5)'!$A$7:$O$80,15))</f>
        <v/>
      </c>
      <c r="D23" s="414" t="str">
        <f>IF($E23="","",VLOOKUP($E23,'1MD ELO (5)'!$A$7:$O$80,5))</f>
        <v/>
      </c>
      <c r="E23" s="155"/>
      <c r="F23" s="156" t="str">
        <f>UPPER(IF($E23="","",VLOOKUP($E23,'1MD ELO (5)'!$A$7:$O$80,2)))</f>
        <v/>
      </c>
      <c r="G23" s="156" t="str">
        <f>IF($E23="","",VLOOKUP($E23,'1MD ELO (5)'!$A$7:$O$80,3))</f>
        <v/>
      </c>
      <c r="H23" s="156"/>
      <c r="I23" s="156" t="str">
        <f>IF($E23="","",VLOOKUP($E23,'1MD ELO (5)'!$A$7:$O$80,4))</f>
        <v/>
      </c>
      <c r="J23" s="249"/>
      <c r="K23" s="173" t="str">
        <f>UPPER(IF(OR(J24="a",J24="as"),F23,IF(OR(J24="b",J24="bs"),F24,)))</f>
        <v/>
      </c>
      <c r="L23" s="181"/>
      <c r="M23" s="182"/>
      <c r="N23" s="182"/>
      <c r="O23" s="171" t="s">
        <v>0</v>
      </c>
      <c r="P23" s="248"/>
      <c r="Q23" s="157"/>
      <c r="R23" s="242"/>
      <c r="S23" s="165"/>
      <c r="Y23" s="599"/>
      <c r="Z23" s="599"/>
      <c r="AA23" s="599" t="s">
        <v>200</v>
      </c>
      <c r="AB23" s="590">
        <v>10</v>
      </c>
      <c r="AC23" s="590">
        <v>6</v>
      </c>
      <c r="AD23" s="590">
        <v>3</v>
      </c>
      <c r="AE23" s="590">
        <v>1</v>
      </c>
      <c r="AF23" s="590">
        <v>0</v>
      </c>
      <c r="AG23" s="590">
        <v>0</v>
      </c>
      <c r="AH23" s="590">
        <v>0</v>
      </c>
      <c r="AI23"/>
      <c r="AJ23"/>
      <c r="AK23"/>
    </row>
    <row r="24" spans="1:37" s="38" customFormat="1" ht="9.6" customHeight="1" x14ac:dyDescent="0.25">
      <c r="A24" s="250" t="s">
        <v>24</v>
      </c>
      <c r="B24" s="384" t="str">
        <f>IF($E24="","",VLOOKUP($E24,'1MD ELO (5)'!$A$7:$O$80,14))</f>
        <v/>
      </c>
      <c r="C24" s="384" t="str">
        <f>IF($E24="","",VLOOKUP($E24,'1MD ELO (5)'!$A$7:$O$80,15))</f>
        <v/>
      </c>
      <c r="D24" s="414" t="str">
        <f>IF($E24="","",VLOOKUP($E24,'1MD ELO (5)'!$A$7:$O$80,5))</f>
        <v/>
      </c>
      <c r="E24" s="155"/>
      <c r="F24" s="450" t="str">
        <f>UPPER(IF($E24="","",VLOOKUP($E24,'1MD ELO (5)'!$A$7:$O$80,2)))</f>
        <v/>
      </c>
      <c r="G24" s="450" t="str">
        <f>IF($E24="","",VLOOKUP($E24,'1MD ELO (5)'!$A$7:$O$80,3))</f>
        <v/>
      </c>
      <c r="H24" s="450"/>
      <c r="I24" s="450" t="str">
        <f>IF($E24="","",VLOOKUP($E24,'1MD ELO (5)'!$A$7:$O$80,4))</f>
        <v/>
      </c>
      <c r="J24" s="251"/>
      <c r="K24" s="157"/>
      <c r="L24" s="172"/>
      <c r="M24" s="173" t="str">
        <f>UPPER(IF(OR(L24="a",L24="as"),K23,IF(OR(L24="b",L24="bs"),K25,)))</f>
        <v/>
      </c>
      <c r="N24" s="181"/>
      <c r="O24" s="182"/>
      <c r="P24" s="182"/>
      <c r="Q24" s="182"/>
      <c r="R24" s="184"/>
      <c r="S24" s="165"/>
      <c r="Y24" s="599"/>
      <c r="Z24" s="599"/>
      <c r="AA24" s="599" t="s">
        <v>201</v>
      </c>
      <c r="AB24" s="590">
        <v>6</v>
      </c>
      <c r="AC24" s="590">
        <v>3</v>
      </c>
      <c r="AD24" s="590">
        <v>1</v>
      </c>
      <c r="AE24" s="590">
        <v>0</v>
      </c>
      <c r="AF24" s="590">
        <v>0</v>
      </c>
      <c r="AG24" s="590">
        <v>0</v>
      </c>
      <c r="AH24" s="590">
        <v>0</v>
      </c>
      <c r="AI24"/>
      <c r="AJ24"/>
      <c r="AK24"/>
    </row>
    <row r="25" spans="1:37" s="38" customFormat="1" ht="9.6" customHeight="1" x14ac:dyDescent="0.25">
      <c r="A25" s="167" t="s">
        <v>25</v>
      </c>
      <c r="B25" s="384" t="str">
        <f>IF($E25="","",VLOOKUP($E25,'1MD ELO (5)'!$A$7:$O$80,14))</f>
        <v/>
      </c>
      <c r="C25" s="384" t="str">
        <f>IF($E25="","",VLOOKUP($E25,'1MD ELO (5)'!$A$7:$O$80,15))</f>
        <v/>
      </c>
      <c r="D25" s="414" t="str">
        <f>IF($E25="","",VLOOKUP($E25,'1MD ELO (5)'!$A$7:$O$80,5))</f>
        <v/>
      </c>
      <c r="E25" s="155"/>
      <c r="F25" s="450" t="str">
        <f>UPPER(IF($E25="","",VLOOKUP($E25,'1MD ELO (5)'!$A$7:$O$80,2)))</f>
        <v/>
      </c>
      <c r="G25" s="450" t="str">
        <f>IF($E25="","",VLOOKUP($E25,'1MD ELO (5)'!$A$7:$O$80,3))</f>
        <v/>
      </c>
      <c r="H25" s="450"/>
      <c r="I25" s="450" t="str">
        <f>IF($E25="","",VLOOKUP($E25,'1MD ELO (5)'!$A$7:$O$80,4))</f>
        <v/>
      </c>
      <c r="J25" s="249"/>
      <c r="K25" s="173" t="str">
        <f>UPPER(IF(OR(J26="a",J26="as"),F25,IF(OR(J26="b",J26="bs"),F26,)))</f>
        <v/>
      </c>
      <c r="L25" s="252"/>
      <c r="M25" s="157"/>
      <c r="N25" s="184"/>
      <c r="O25" s="182"/>
      <c r="P25" s="182"/>
      <c r="Q25" s="780" t="str">
        <f>IF(Y3="","",CONCATENATE(AC1," pont"))</f>
        <v/>
      </c>
      <c r="R25" s="781"/>
      <c r="S25" s="165"/>
      <c r="Y25" s="599"/>
      <c r="Z25" s="599"/>
      <c r="AA25" s="599" t="s">
        <v>206</v>
      </c>
      <c r="AB25" s="590">
        <v>3</v>
      </c>
      <c r="AC25" s="590">
        <v>2</v>
      </c>
      <c r="AD25" s="590">
        <v>1</v>
      </c>
      <c r="AE25" s="590">
        <v>0</v>
      </c>
      <c r="AF25" s="590">
        <v>0</v>
      </c>
      <c r="AG25" s="590">
        <v>0</v>
      </c>
      <c r="AH25" s="590">
        <v>0</v>
      </c>
      <c r="AI25"/>
      <c r="AJ25"/>
      <c r="AK25"/>
    </row>
    <row r="26" spans="1:37" s="38" customFormat="1" ht="9.6" customHeight="1" x14ac:dyDescent="0.25">
      <c r="A26" s="167" t="s">
        <v>26</v>
      </c>
      <c r="B26" s="384" t="str">
        <f>IF($E26="","",VLOOKUP($E26,'1MD ELO (5)'!$A$7:$O$80,14))</f>
        <v/>
      </c>
      <c r="C26" s="384" t="str">
        <f>IF($E26="","",VLOOKUP($E26,'1MD ELO (5)'!$A$7:$O$80,15))</f>
        <v/>
      </c>
      <c r="D26" s="414" t="str">
        <f>IF($E26="","",VLOOKUP($E26,'1MD ELO (5)'!$A$7:$O$80,5))</f>
        <v/>
      </c>
      <c r="E26" s="155"/>
      <c r="F26" s="450" t="str">
        <f>UPPER(IF($E26="","",VLOOKUP($E26,'1MD ELO (5)'!$A$7:$O$80,2)))</f>
        <v/>
      </c>
      <c r="G26" s="450" t="str">
        <f>IF($E26="","",VLOOKUP($E26,'1MD ELO (5)'!$A$7:$O$80,3))</f>
        <v/>
      </c>
      <c r="H26" s="450"/>
      <c r="I26" s="450" t="str">
        <f>IF($E26="","",VLOOKUP($E26,'1MD ELO (5)'!$A$7:$O$80,4))</f>
        <v/>
      </c>
      <c r="J26" s="251"/>
      <c r="K26" s="157"/>
      <c r="L26" s="182"/>
      <c r="M26" s="171" t="s">
        <v>0</v>
      </c>
      <c r="N26" s="180"/>
      <c r="O26" s="173" t="str">
        <f>UPPER(IF(OR(N26="a",N26="as"),M24,IF(OR(N26="b",N26="bs"),M28,)))</f>
        <v/>
      </c>
      <c r="P26" s="181"/>
      <c r="Q26" s="182"/>
      <c r="R26" s="184"/>
      <c r="S26" s="165"/>
      <c r="Y26"/>
      <c r="Z26"/>
      <c r="AA26"/>
      <c r="AB26"/>
      <c r="AC26"/>
      <c r="AD26"/>
      <c r="AE26"/>
      <c r="AF26"/>
      <c r="AG26"/>
      <c r="AH26"/>
      <c r="AI26"/>
      <c r="AJ26"/>
      <c r="AK26"/>
    </row>
    <row r="27" spans="1:37" s="38" customFormat="1" ht="9.6" customHeight="1" x14ac:dyDescent="0.25">
      <c r="A27" s="167" t="s">
        <v>27</v>
      </c>
      <c r="B27" s="384" t="str">
        <f>IF($E27="","",VLOOKUP($E27,'1MD ELO (5)'!$A$7:$O$80,14))</f>
        <v/>
      </c>
      <c r="C27" s="384" t="str">
        <f>IF($E27="","",VLOOKUP($E27,'1MD ELO (5)'!$A$7:$O$80,15))</f>
        <v/>
      </c>
      <c r="D27" s="414" t="str">
        <f>IF($E27="","",VLOOKUP($E27,'1MD ELO (5)'!$A$7:$O$80,5))</f>
        <v/>
      </c>
      <c r="E27" s="155"/>
      <c r="F27" s="450" t="str">
        <f>UPPER(IF($E27="","",VLOOKUP($E27,'1MD ELO (5)'!$A$7:$O$80,2)))</f>
        <v/>
      </c>
      <c r="G27" s="450" t="str">
        <f>IF($E27="","",VLOOKUP($E27,'1MD ELO (5)'!$A$7:$O$80,3))</f>
        <v/>
      </c>
      <c r="H27" s="450"/>
      <c r="I27" s="450" t="str">
        <f>IF($E27="","",VLOOKUP($E27,'1MD ELO (5)'!$A$7:$O$80,4))</f>
        <v/>
      </c>
      <c r="J27" s="249"/>
      <c r="K27" s="173" t="str">
        <f>UPPER(IF(OR(J28="a",J28="as"),F27,IF(OR(J28="b",J28="bs"),F28,)))</f>
        <v/>
      </c>
      <c r="L27" s="181"/>
      <c r="M27" s="253"/>
      <c r="N27" s="254"/>
      <c r="O27" s="157"/>
      <c r="P27" s="184"/>
      <c r="Q27" s="182"/>
      <c r="R27" s="184"/>
      <c r="S27" s="165"/>
      <c r="Y27"/>
      <c r="Z27"/>
      <c r="AA27"/>
      <c r="AB27"/>
      <c r="AC27"/>
      <c r="AD27"/>
      <c r="AE27"/>
      <c r="AF27"/>
      <c r="AG27"/>
      <c r="AH27"/>
      <c r="AI27"/>
      <c r="AJ27"/>
      <c r="AK27"/>
    </row>
    <row r="28" spans="1:37" s="38" customFormat="1" ht="9.6" customHeight="1" x14ac:dyDescent="0.25">
      <c r="A28" s="167" t="s">
        <v>28</v>
      </c>
      <c r="B28" s="384" t="str">
        <f>IF($E28="","",VLOOKUP($E28,'1MD ELO (5)'!$A$7:$O$80,14))</f>
        <v/>
      </c>
      <c r="C28" s="384" t="str">
        <f>IF($E28="","",VLOOKUP($E28,'1MD ELO (5)'!$A$7:$O$80,15))</f>
        <v/>
      </c>
      <c r="D28" s="414" t="str">
        <f>IF($E28="","",VLOOKUP($E28,'1MD ELO (5)'!$A$7:$O$80,5))</f>
        <v/>
      </c>
      <c r="E28" s="155"/>
      <c r="F28" s="450" t="str">
        <f>UPPER(IF($E28="","",VLOOKUP($E28,'1MD ELO (5)'!$A$7:$O$80,2)))</f>
        <v/>
      </c>
      <c r="G28" s="450" t="str">
        <f>IF($E28="","",VLOOKUP($E28,'1MD ELO (5)'!$A$7:$O$80,3))</f>
        <v/>
      </c>
      <c r="H28" s="450"/>
      <c r="I28" s="450" t="str">
        <f>IF($E28="","",VLOOKUP($E28,'1MD ELO (5)'!$A$7:$O$80,4))</f>
        <v/>
      </c>
      <c r="J28" s="251"/>
      <c r="K28" s="157"/>
      <c r="L28" s="172"/>
      <c r="M28" s="173" t="str">
        <f>UPPER(IF(OR(L28="a",L28="as"),K27,IF(OR(L28="b",L28="bs"),K29,)))</f>
        <v/>
      </c>
      <c r="N28" s="255"/>
      <c r="O28" s="182"/>
      <c r="P28" s="184"/>
      <c r="Q28" s="182"/>
      <c r="R28" s="184"/>
      <c r="S28" s="165"/>
    </row>
    <row r="29" spans="1:37" s="38" customFormat="1" ht="9.6" customHeight="1" x14ac:dyDescent="0.25">
      <c r="A29" s="250" t="s">
        <v>29</v>
      </c>
      <c r="B29" s="384" t="str">
        <f>IF($E29="","",VLOOKUP($E29,'1MD ELO (5)'!$A$7:$O$80,14))</f>
        <v/>
      </c>
      <c r="C29" s="384" t="str">
        <f>IF($E29="","",VLOOKUP($E29,'1MD ELO (5)'!$A$7:$O$80,15))</f>
        <v/>
      </c>
      <c r="D29" s="414" t="str">
        <f>IF($E29="","",VLOOKUP($E29,'1MD ELO (5)'!$A$7:$O$80,5))</f>
        <v/>
      </c>
      <c r="E29" s="155"/>
      <c r="F29" s="450" t="str">
        <f>UPPER(IF($E29="","",VLOOKUP($E29,'1MD ELO (5)'!$A$7:$O$80,2)))</f>
        <v/>
      </c>
      <c r="G29" s="450" t="str">
        <f>IF($E29="","",VLOOKUP($E29,'1MD ELO (5)'!$A$7:$O$80,3))</f>
        <v/>
      </c>
      <c r="H29" s="450"/>
      <c r="I29" s="450" t="str">
        <f>IF($E29="","",VLOOKUP($E29,'1MD ELO (5)'!$A$7:$O$80,4))</f>
        <v/>
      </c>
      <c r="J29" s="249"/>
      <c r="K29" s="173" t="str">
        <f>UPPER(IF(OR(J30="a",J30="as"),F29,IF(OR(J30="b",J30="bs"),F30,)))</f>
        <v/>
      </c>
      <c r="L29" s="190"/>
      <c r="M29" s="157"/>
      <c r="N29" s="182"/>
      <c r="O29" s="182"/>
      <c r="P29" s="184"/>
      <c r="Q29" s="182"/>
      <c r="R29" s="184"/>
      <c r="S29" s="165"/>
    </row>
    <row r="30" spans="1:37" s="38" customFormat="1" ht="9.6" customHeight="1" x14ac:dyDescent="0.25">
      <c r="A30" s="192" t="s">
        <v>30</v>
      </c>
      <c r="B30" s="384" t="str">
        <f>IF($E30="","",VLOOKUP($E30,'1MD ELO (5)'!$A$7:$O$80,14))</f>
        <v/>
      </c>
      <c r="C30" s="384" t="str">
        <f>IF($E30="","",VLOOKUP($E30,'1MD ELO (5)'!$A$7:$O$80,15))</f>
        <v/>
      </c>
      <c r="D30" s="414" t="str">
        <f>IF($E30="","",VLOOKUP($E30,'1MD ELO (5)'!$A$7:$O$80,5))</f>
        <v/>
      </c>
      <c r="E30" s="155"/>
      <c r="F30" s="156" t="str">
        <f>UPPER(IF($E30="","",VLOOKUP($E30,'1MD ELO (5)'!$A$7:$O$80,2)))</f>
        <v/>
      </c>
      <c r="G30" s="156" t="str">
        <f>IF($E30="","",VLOOKUP($E30,'1MD ELO (5)'!$A$7:$O$80,3))</f>
        <v/>
      </c>
      <c r="H30" s="156"/>
      <c r="I30" s="156" t="str">
        <f>IF($E30="","",VLOOKUP($E30,'1MD ELO (5)'!$A$7:$O$80,4))</f>
        <v/>
      </c>
      <c r="J30" s="251"/>
      <c r="K30" s="157"/>
      <c r="L30" s="182"/>
      <c r="M30" s="182"/>
      <c r="N30" s="256"/>
      <c r="O30" s="171" t="s">
        <v>0</v>
      </c>
      <c r="P30" s="180"/>
      <c r="Q30" s="173" t="str">
        <f>UPPER(IF(OR(P30="a",P30="as"),O26,IF(OR(P30="b",P30="bs"),O34,)))</f>
        <v/>
      </c>
      <c r="R30" s="190"/>
      <c r="S30" s="165"/>
    </row>
    <row r="31" spans="1:37" s="38" customFormat="1" ht="9.6" customHeight="1" x14ac:dyDescent="0.25">
      <c r="A31" s="153" t="s">
        <v>31</v>
      </c>
      <c r="B31" s="384" t="str">
        <f>IF($E31="","",VLOOKUP($E31,'1MD ELO (5)'!$A$7:$O$80,14))</f>
        <v/>
      </c>
      <c r="C31" s="384" t="str">
        <f>IF($E31="","",VLOOKUP($E31,'1MD ELO (5)'!$A$7:$O$80,15))</f>
        <v/>
      </c>
      <c r="D31" s="414" t="str">
        <f>IF($E31="","",VLOOKUP($E31,'1MD ELO (5)'!$A$7:$O$80,5))</f>
        <v/>
      </c>
      <c r="E31" s="155"/>
      <c r="F31" s="156" t="str">
        <f>UPPER(IF($E31="","",VLOOKUP($E31,'1MD ELO (5)'!$A$7:$O$80,2)))</f>
        <v/>
      </c>
      <c r="G31" s="156" t="str">
        <f>IF($E31="","",VLOOKUP($E31,'1MD ELO (5)'!$A$7:$O$80,3))</f>
        <v/>
      </c>
      <c r="H31" s="156"/>
      <c r="I31" s="156" t="str">
        <f>IF($E31="","",VLOOKUP($E31,'1MD ELO (5)'!$A$7:$O$80,4))</f>
        <v/>
      </c>
      <c r="J31" s="249"/>
      <c r="K31" s="173" t="str">
        <f>UPPER(IF(OR(J32="a",J32="as"),F31,IF(OR(J32="b",J32="bs"),F32,)))</f>
        <v/>
      </c>
      <c r="L31" s="181"/>
      <c r="M31" s="182"/>
      <c r="N31" s="182"/>
      <c r="O31" s="182"/>
      <c r="P31" s="184"/>
      <c r="Q31" s="157"/>
      <c r="R31" s="182"/>
      <c r="S31" s="165"/>
    </row>
    <row r="32" spans="1:37" s="38" customFormat="1" ht="9.6" customHeight="1" x14ac:dyDescent="0.25">
      <c r="A32" s="250" t="s">
        <v>32</v>
      </c>
      <c r="B32" s="384" t="str">
        <f>IF($E32="","",VLOOKUP($E32,'1MD ELO (5)'!$A$7:$O$80,14))</f>
        <v/>
      </c>
      <c r="C32" s="384" t="str">
        <f>IF($E32="","",VLOOKUP($E32,'1MD ELO (5)'!$A$7:$O$80,15))</f>
        <v/>
      </c>
      <c r="D32" s="414" t="str">
        <f>IF($E32="","",VLOOKUP($E32,'1MD ELO (5)'!$A$7:$O$80,5))</f>
        <v/>
      </c>
      <c r="E32" s="155"/>
      <c r="F32" s="450" t="str">
        <f>UPPER(IF($E32="","",VLOOKUP($E32,'1MD ELO (5)'!$A$7:$O$80,2)))</f>
        <v/>
      </c>
      <c r="G32" s="450" t="str">
        <f>IF($E32="","",VLOOKUP($E32,'1MD ELO (5)'!$A$7:$O$80,3))</f>
        <v/>
      </c>
      <c r="H32" s="450"/>
      <c r="I32" s="450" t="str">
        <f>IF($E32="","",VLOOKUP($E32,'1MD ELO (5)'!$A$7:$O$80,4))</f>
        <v/>
      </c>
      <c r="J32" s="251"/>
      <c r="K32" s="157"/>
      <c r="L32" s="172"/>
      <c r="M32" s="173" t="str">
        <f>UPPER(IF(OR(L32="a",L32="as"),K31,IF(OR(L32="b",L32="bs"),K33,)))</f>
        <v/>
      </c>
      <c r="N32" s="181"/>
      <c r="O32" s="182"/>
      <c r="P32" s="184"/>
      <c r="Q32" s="182"/>
      <c r="R32" s="182"/>
      <c r="S32" s="165"/>
    </row>
    <row r="33" spans="1:19" s="38" customFormat="1" ht="9.6" customHeight="1" x14ac:dyDescent="0.25">
      <c r="A33" s="167" t="s">
        <v>33</v>
      </c>
      <c r="B33" s="384" t="str">
        <f>IF($E33="","",VLOOKUP($E33,'1MD ELO (5)'!$A$7:$O$80,14))</f>
        <v/>
      </c>
      <c r="C33" s="384" t="str">
        <f>IF($E33="","",VLOOKUP($E33,'1MD ELO (5)'!$A$7:$O$80,15))</f>
        <v/>
      </c>
      <c r="D33" s="414" t="str">
        <f>IF($E33="","",VLOOKUP($E33,'1MD ELO (5)'!$A$7:$O$80,5))</f>
        <v/>
      </c>
      <c r="E33" s="155"/>
      <c r="F33" s="450" t="str">
        <f>UPPER(IF($E33="","",VLOOKUP($E33,'1MD ELO (5)'!$A$7:$O$80,2)))</f>
        <v/>
      </c>
      <c r="G33" s="450" t="str">
        <f>IF($E33="","",VLOOKUP($E33,'1MD ELO (5)'!$A$7:$O$80,3))</f>
        <v/>
      </c>
      <c r="H33" s="450"/>
      <c r="I33" s="450" t="str">
        <f>IF($E33="","",VLOOKUP($E33,'1MD ELO (5)'!$A$7:$O$80,4))</f>
        <v/>
      </c>
      <c r="J33" s="249"/>
      <c r="K33" s="173" t="str">
        <f>UPPER(IF(OR(J34="a",J34="as"),F33,IF(OR(J34="b",J34="bs"),F34,)))</f>
        <v/>
      </c>
      <c r="L33" s="252"/>
      <c r="M33" s="157"/>
      <c r="N33" s="184"/>
      <c r="O33" s="182"/>
      <c r="P33" s="184"/>
      <c r="Q33" s="182"/>
      <c r="R33" s="182"/>
      <c r="S33" s="165"/>
    </row>
    <row r="34" spans="1:19" s="38" customFormat="1" ht="9.6" customHeight="1" x14ac:dyDescent="0.25">
      <c r="A34" s="167" t="s">
        <v>34</v>
      </c>
      <c r="B34" s="384" t="str">
        <f>IF($E34="","",VLOOKUP($E34,'1MD ELO (5)'!$A$7:$O$80,14))</f>
        <v/>
      </c>
      <c r="C34" s="384" t="str">
        <f>IF($E34="","",VLOOKUP($E34,'1MD ELO (5)'!$A$7:$O$80,15))</f>
        <v/>
      </c>
      <c r="D34" s="414" t="str">
        <f>IF($E34="","",VLOOKUP($E34,'1MD ELO (5)'!$A$7:$O$80,5))</f>
        <v/>
      </c>
      <c r="E34" s="155"/>
      <c r="F34" s="450" t="str">
        <f>UPPER(IF($E34="","",VLOOKUP($E34,'1MD ELO (5)'!$A$7:$O$80,2)))</f>
        <v/>
      </c>
      <c r="G34" s="450" t="str">
        <f>IF($E34="","",VLOOKUP($E34,'1MD ELO (5)'!$A$7:$O$80,3))</f>
        <v/>
      </c>
      <c r="H34" s="450"/>
      <c r="I34" s="450" t="str">
        <f>IF($E34="","",VLOOKUP($E34,'1MD ELO (5)'!$A$7:$O$80,4))</f>
        <v/>
      </c>
      <c r="J34" s="251"/>
      <c r="K34" s="157"/>
      <c r="L34" s="182"/>
      <c r="M34" s="171" t="s">
        <v>0</v>
      </c>
      <c r="N34" s="180"/>
      <c r="O34" s="173" t="str">
        <f>UPPER(IF(OR(N34="a",N34="as"),M32,IF(OR(N34="b",N34="bs"),M36,)))</f>
        <v/>
      </c>
      <c r="P34" s="190"/>
      <c r="Q34" s="182"/>
      <c r="R34" s="182"/>
      <c r="S34" s="165"/>
    </row>
    <row r="35" spans="1:19" s="38" customFormat="1" ht="9.6" customHeight="1" x14ac:dyDescent="0.25">
      <c r="A35" s="167" t="s">
        <v>35</v>
      </c>
      <c r="B35" s="384" t="str">
        <f>IF($E35="","",VLOOKUP($E35,'1MD ELO (5)'!$A$7:$O$80,14))</f>
        <v/>
      </c>
      <c r="C35" s="384" t="str">
        <f>IF($E35="","",VLOOKUP($E35,'1MD ELO (5)'!$A$7:$O$80,15))</f>
        <v/>
      </c>
      <c r="D35" s="414" t="str">
        <f>IF($E35="","",VLOOKUP($E35,'1MD ELO (5)'!$A$7:$O$80,5))</f>
        <v/>
      </c>
      <c r="E35" s="155"/>
      <c r="F35" s="450" t="str">
        <f>UPPER(IF($E35="","",VLOOKUP($E35,'1MD ELO (5)'!$A$7:$O$80,2)))</f>
        <v/>
      </c>
      <c r="G35" s="450" t="str">
        <f>IF($E35="","",VLOOKUP($E35,'1MD ELO (5)'!$A$7:$O$80,3))</f>
        <v/>
      </c>
      <c r="H35" s="450"/>
      <c r="I35" s="450" t="str">
        <f>IF($E35="","",VLOOKUP($E35,'1MD ELO (5)'!$A$7:$O$80,4))</f>
        <v/>
      </c>
      <c r="J35" s="249"/>
      <c r="K35" s="173" t="str">
        <f>UPPER(IF(OR(J36="a",J36="as"),F35,IF(OR(J36="b",J36="bs"),F36,)))</f>
        <v/>
      </c>
      <c r="L35" s="181"/>
      <c r="M35" s="253"/>
      <c r="N35" s="254"/>
      <c r="O35" s="157"/>
      <c r="P35" s="182"/>
      <c r="Q35" s="182"/>
      <c r="R35" s="182"/>
      <c r="S35" s="165"/>
    </row>
    <row r="36" spans="1:19" s="38" customFormat="1" ht="9.6" customHeight="1" x14ac:dyDescent="0.25">
      <c r="A36" s="167" t="s">
        <v>36</v>
      </c>
      <c r="B36" s="384" t="str">
        <f>IF($E36="","",VLOOKUP($E36,'1MD ELO (5)'!$A$7:$O$80,14))</f>
        <v/>
      </c>
      <c r="C36" s="384" t="str">
        <f>IF($E36="","",VLOOKUP($E36,'1MD ELO (5)'!$A$7:$O$80,15))</f>
        <v/>
      </c>
      <c r="D36" s="414" t="str">
        <f>IF($E36="","",VLOOKUP($E36,'1MD ELO (5)'!$A$7:$O$80,5))</f>
        <v/>
      </c>
      <c r="E36" s="155"/>
      <c r="F36" s="450" t="str">
        <f>UPPER(IF($E36="","",VLOOKUP($E36,'1MD ELO (5)'!$A$7:$O$80,2)))</f>
        <v/>
      </c>
      <c r="G36" s="450" t="str">
        <f>IF($E36="","",VLOOKUP($E36,'1MD ELO (5)'!$A$7:$O$80,3))</f>
        <v/>
      </c>
      <c r="H36" s="450"/>
      <c r="I36" s="450" t="str">
        <f>IF($E36="","",VLOOKUP($E36,'1MD ELO (5)'!$A$7:$O$80,4))</f>
        <v/>
      </c>
      <c r="J36" s="251"/>
      <c r="K36" s="157"/>
      <c r="L36" s="172"/>
      <c r="M36" s="173" t="str">
        <f>UPPER(IF(OR(L36="a",L36="as"),K35,IF(OR(L36="b",L36="bs"),K37,)))</f>
        <v/>
      </c>
      <c r="N36" s="255"/>
      <c r="O36" s="258" t="s">
        <v>129</v>
      </c>
      <c r="P36" s="259"/>
      <c r="Q36" s="258" t="s">
        <v>128</v>
      </c>
      <c r="R36" s="259"/>
      <c r="S36" s="165"/>
    </row>
    <row r="37" spans="1:19" s="38" customFormat="1" ht="9.6" customHeight="1" x14ac:dyDescent="0.25">
      <c r="A37" s="250" t="s">
        <v>37</v>
      </c>
      <c r="B37" s="384" t="str">
        <f>IF($E37="","",VLOOKUP($E37,'1MD ELO (5)'!$A$7:$O$80,14))</f>
        <v/>
      </c>
      <c r="C37" s="384" t="str">
        <f>IF($E37="","",VLOOKUP($E37,'1MD ELO (5)'!$A$7:$O$80,15))</f>
        <v/>
      </c>
      <c r="D37" s="414" t="str">
        <f>IF($E37="","",VLOOKUP($E37,'1MD ELO (5)'!$A$7:$O$80,5))</f>
        <v/>
      </c>
      <c r="E37" s="155"/>
      <c r="F37" s="450" t="str">
        <f>UPPER(IF($E37="","",VLOOKUP($E37,'1MD ELO (5)'!$A$7:$O$80,2)))</f>
        <v/>
      </c>
      <c r="G37" s="450" t="str">
        <f>IF($E37="","",VLOOKUP($E37,'1MD ELO (5)'!$A$7:$O$80,3))</f>
        <v/>
      </c>
      <c r="H37" s="450"/>
      <c r="I37" s="450" t="str">
        <f>IF($E37="","",VLOOKUP($E37,'1MD ELO (5)'!$A$7:$O$80,4))</f>
        <v/>
      </c>
      <c r="J37" s="249"/>
      <c r="K37" s="173" t="str">
        <f>UPPER(IF(OR(J38="a",J38="as"),F37,IF(OR(J38="b",J38="bs"),F38,)))</f>
        <v/>
      </c>
      <c r="L37" s="190"/>
      <c r="M37" s="157"/>
      <c r="N37" s="182"/>
      <c r="O37" s="260" t="str">
        <f>UPPER(IF(OR(P23="a",P23="as"),Q14,IF(OR(P23="b",P23="bs"),Q30,)))</f>
        <v/>
      </c>
      <c r="P37" s="261"/>
      <c r="Q37" s="258"/>
      <c r="R37" s="259"/>
      <c r="S37" s="165"/>
    </row>
    <row r="38" spans="1:19" s="38" customFormat="1" ht="9.6" customHeight="1" x14ac:dyDescent="0.25">
      <c r="A38" s="192" t="s">
        <v>38</v>
      </c>
      <c r="B38" s="384" t="str">
        <f>IF($E38="","",VLOOKUP($E38,'1MD ELO (5)'!$A$7:$O$80,14))</f>
        <v/>
      </c>
      <c r="C38" s="384" t="str">
        <f>IF($E38="","",VLOOKUP($E38,'1MD ELO (5)'!$A$7:$O$80,15))</f>
        <v/>
      </c>
      <c r="D38" s="414" t="str">
        <f>IF($E38="","",VLOOKUP($E38,'1MD ELO (5)'!$A$7:$O$80,5))</f>
        <v/>
      </c>
      <c r="E38" s="155"/>
      <c r="F38" s="156" t="str">
        <f>UPPER(IF($E38="","",VLOOKUP($E38,'1MD ELO (5)'!$A$7:$O$80,2)))</f>
        <v/>
      </c>
      <c r="G38" s="156" t="str">
        <f>IF($E38="","",VLOOKUP($E38,'1MD ELO (5)'!$A$7:$O$80,3))</f>
        <v/>
      </c>
      <c r="H38" s="156"/>
      <c r="I38" s="156" t="str">
        <f>IF($E38="","",VLOOKUP($E38,'1MD ELO (5)'!$A$7:$O$80,4))</f>
        <v/>
      </c>
      <c r="J38" s="251"/>
      <c r="K38" s="157"/>
      <c r="L38" s="182"/>
      <c r="M38" s="182"/>
      <c r="N38" s="262"/>
      <c r="O38" s="263" t="s">
        <v>0</v>
      </c>
      <c r="P38" s="264"/>
      <c r="Q38" s="260" t="str">
        <f>UPPER(IF(OR(P38="a",P38="as"),O37,IF(OR(P38="b",P38="bs"),O39,)))</f>
        <v/>
      </c>
      <c r="R38" s="261"/>
      <c r="S38" s="165"/>
    </row>
    <row r="39" spans="1:19" s="38" customFormat="1" ht="9.6" customHeight="1" x14ac:dyDescent="0.25">
      <c r="A39" s="153" t="s">
        <v>39</v>
      </c>
      <c r="B39" s="384" t="str">
        <f>IF($E39="","",VLOOKUP($E39,'1MD ELO (5)'!$A$7:$O$80,14))</f>
        <v/>
      </c>
      <c r="C39" s="384" t="str">
        <f>IF($E39="","",VLOOKUP($E39,'1MD ELO (5)'!$A$7:$O$80,15))</f>
        <v/>
      </c>
      <c r="D39" s="414" t="str">
        <f>IF($E39="","",VLOOKUP($E39,'1MD ELO (5)'!$A$7:$O$80,5))</f>
        <v/>
      </c>
      <c r="E39" s="155"/>
      <c r="F39" s="156" t="str">
        <f>UPPER(IF($E39="","",VLOOKUP($E39,'1MD ELO (5)'!$A$7:$O$80,2)))</f>
        <v/>
      </c>
      <c r="G39" s="156" t="str">
        <f>IF($E39="","",VLOOKUP($E39,'1MD ELO (5)'!$A$7:$O$80,3))</f>
        <v/>
      </c>
      <c r="H39" s="156"/>
      <c r="I39" s="156" t="str">
        <f>IF($E39="","",VLOOKUP($E39,'1MD ELO (5)'!$A$7:$O$80,4))</f>
        <v/>
      </c>
      <c r="J39" s="249"/>
      <c r="K39" s="173" t="str">
        <f>UPPER(IF(OR(J40="a",J40="as"),F39,IF(OR(J40="b",J40="bs"),F40,)))</f>
        <v/>
      </c>
      <c r="L39" s="181"/>
      <c r="M39" s="182"/>
      <c r="N39" s="245"/>
      <c r="O39" s="260" t="str">
        <f>UPPER(IF(OR(P55="a",P55="as"),Q46,IF(OR(P55="b",P55="bs"),Q62,)))</f>
        <v/>
      </c>
      <c r="P39" s="265"/>
      <c r="Q39" s="259"/>
      <c r="R39" s="259"/>
      <c r="S39" s="165"/>
    </row>
    <row r="40" spans="1:19" s="38" customFormat="1" ht="9.6" customHeight="1" x14ac:dyDescent="0.25">
      <c r="A40" s="250" t="s">
        <v>40</v>
      </c>
      <c r="B40" s="384" t="str">
        <f>IF($E40="","",VLOOKUP($E40,'1MD ELO (5)'!$A$7:$O$80,14))</f>
        <v/>
      </c>
      <c r="C40" s="384" t="str">
        <f>IF($E40="","",VLOOKUP($E40,'1MD ELO (5)'!$A$7:$O$80,15))</f>
        <v/>
      </c>
      <c r="D40" s="414" t="str">
        <f>IF($E40="","",VLOOKUP($E40,'1MD ELO (5)'!$A$7:$O$80,5))</f>
        <v/>
      </c>
      <c r="E40" s="155"/>
      <c r="F40" s="450" t="str">
        <f>UPPER(IF($E40="","",VLOOKUP($E40,'1MD ELO (5)'!$A$7:$O$80,2)))</f>
        <v/>
      </c>
      <c r="G40" s="450" t="str">
        <f>IF($E40="","",VLOOKUP($E40,'1MD ELO (5)'!$A$7:$O$80,3))</f>
        <v/>
      </c>
      <c r="H40" s="450"/>
      <c r="I40" s="450" t="str">
        <f>IF($E40="","",VLOOKUP($E40,'1MD ELO (5)'!$A$7:$O$80,4))</f>
        <v/>
      </c>
      <c r="J40" s="251"/>
      <c r="K40" s="157"/>
      <c r="L40" s="172"/>
      <c r="M40" s="173" t="str">
        <f>UPPER(IF(OR(L40="a",L40="as"),K39,IF(OR(L40="b",L40="bs"),K41,)))</f>
        <v/>
      </c>
      <c r="N40" s="181"/>
      <c r="O40" s="259"/>
      <c r="P40" s="259"/>
      <c r="Q40" s="259"/>
      <c r="R40" s="259"/>
      <c r="S40" s="165"/>
    </row>
    <row r="41" spans="1:19" s="38" customFormat="1" ht="9.6" customHeight="1" x14ac:dyDescent="0.25">
      <c r="A41" s="167" t="s">
        <v>41</v>
      </c>
      <c r="B41" s="384" t="str">
        <f>IF($E41="","",VLOOKUP($E41,'1MD ELO (5)'!$A$7:$O$80,14))</f>
        <v/>
      </c>
      <c r="C41" s="384" t="str">
        <f>IF($E41="","",VLOOKUP($E41,'1MD ELO (5)'!$A$7:$O$80,15))</f>
        <v/>
      </c>
      <c r="D41" s="414" t="str">
        <f>IF($E41="","",VLOOKUP($E41,'1MD ELO (5)'!$A$7:$O$80,5))</f>
        <v/>
      </c>
      <c r="E41" s="155"/>
      <c r="F41" s="450" t="str">
        <f>UPPER(IF($E41="","",VLOOKUP($E41,'1MD ELO (5)'!$A$7:$O$80,2)))</f>
        <v/>
      </c>
      <c r="G41" s="450" t="str">
        <f>IF($E41="","",VLOOKUP($E41,'1MD ELO (5)'!$A$7:$O$80,3))</f>
        <v/>
      </c>
      <c r="H41" s="450"/>
      <c r="I41" s="450" t="str">
        <f>IF($E41="","",VLOOKUP($E41,'1MD ELO (5)'!$A$7:$O$80,4))</f>
        <v/>
      </c>
      <c r="J41" s="249"/>
      <c r="K41" s="173" t="str">
        <f>UPPER(IF(OR(J42="a",J42="as"),F41,IF(OR(J42="b",J42="bs"),F42,)))</f>
        <v/>
      </c>
      <c r="L41" s="252"/>
      <c r="M41" s="157"/>
      <c r="N41" s="184"/>
      <c r="O41" s="259"/>
      <c r="P41" s="259"/>
      <c r="Q41" s="780" t="str">
        <f>IF(Y3="","",CONCATENATE(AB1," pont"))</f>
        <v/>
      </c>
      <c r="R41" s="780"/>
      <c r="S41" s="165"/>
    </row>
    <row r="42" spans="1:19" s="38" customFormat="1" ht="9.6" customHeight="1" x14ac:dyDescent="0.25">
      <c r="A42" s="167" t="s">
        <v>42</v>
      </c>
      <c r="B42" s="384" t="str">
        <f>IF($E42="","",VLOOKUP($E42,'1MD ELO (5)'!$A$7:$O$80,14))</f>
        <v/>
      </c>
      <c r="C42" s="384" t="str">
        <f>IF($E42="","",VLOOKUP($E42,'1MD ELO (5)'!$A$7:$O$80,15))</f>
        <v/>
      </c>
      <c r="D42" s="414" t="str">
        <f>IF($E42="","",VLOOKUP($E42,'1MD ELO (5)'!$A$7:$O$80,5))</f>
        <v/>
      </c>
      <c r="E42" s="155"/>
      <c r="F42" s="450" t="str">
        <f>UPPER(IF($E42="","",VLOOKUP($E42,'1MD ELO (5)'!$A$7:$O$80,2)))</f>
        <v/>
      </c>
      <c r="G42" s="450" t="str">
        <f>IF($E42="","",VLOOKUP($E42,'1MD ELO (5)'!$A$7:$O$80,3))</f>
        <v/>
      </c>
      <c r="H42" s="450"/>
      <c r="I42" s="450" t="str">
        <f>IF($E42="","",VLOOKUP($E42,'1MD ELO (5)'!$A$7:$O$80,4))</f>
        <v/>
      </c>
      <c r="J42" s="251"/>
      <c r="K42" s="157"/>
      <c r="L42" s="182"/>
      <c r="M42" s="171" t="s">
        <v>0</v>
      </c>
      <c r="N42" s="180"/>
      <c r="O42" s="173" t="str">
        <f>UPPER(IF(OR(N42="a",N42="as"),M40,IF(OR(N42="b",N42="bs"),M44,)))</f>
        <v/>
      </c>
      <c r="P42" s="181"/>
      <c r="Q42" s="182"/>
      <c r="R42" s="182"/>
      <c r="S42" s="165"/>
    </row>
    <row r="43" spans="1:19" s="38" customFormat="1" ht="9.6" customHeight="1" x14ac:dyDescent="0.25">
      <c r="A43" s="167" t="s">
        <v>43</v>
      </c>
      <c r="B43" s="384" t="str">
        <f>IF($E43="","",VLOOKUP($E43,'1MD ELO (5)'!$A$7:$O$80,14))</f>
        <v/>
      </c>
      <c r="C43" s="384" t="str">
        <f>IF($E43="","",VLOOKUP($E43,'1MD ELO (5)'!$A$7:$O$80,15))</f>
        <v/>
      </c>
      <c r="D43" s="414" t="str">
        <f>IF($E43="","",VLOOKUP($E43,'1MD ELO (5)'!$A$7:$O$80,5))</f>
        <v/>
      </c>
      <c r="E43" s="155"/>
      <c r="F43" s="450" t="str">
        <f>UPPER(IF($E43="","",VLOOKUP($E43,'1MD ELO (5)'!$A$7:$O$80,2)))</f>
        <v/>
      </c>
      <c r="G43" s="450" t="str">
        <f>IF($E43="","",VLOOKUP($E43,'1MD ELO (5)'!$A$7:$O$80,3))</f>
        <v/>
      </c>
      <c r="H43" s="450"/>
      <c r="I43" s="450" t="str">
        <f>IF($E43="","",VLOOKUP($E43,'1MD ELO (5)'!$A$7:$O$80,4))</f>
        <v/>
      </c>
      <c r="J43" s="249"/>
      <c r="K43" s="173" t="str">
        <f>UPPER(IF(OR(J44="a",J44="as"),F43,IF(OR(J44="b",J44="bs"),F44,)))</f>
        <v/>
      </c>
      <c r="L43" s="181"/>
      <c r="M43" s="253"/>
      <c r="N43" s="254"/>
      <c r="O43" s="157"/>
      <c r="P43" s="184"/>
      <c r="Q43" s="182"/>
      <c r="R43" s="182"/>
      <c r="S43" s="165"/>
    </row>
    <row r="44" spans="1:19" s="38" customFormat="1" ht="9.6" customHeight="1" x14ac:dyDescent="0.25">
      <c r="A44" s="167" t="s">
        <v>44</v>
      </c>
      <c r="B44" s="384" t="str">
        <f>IF($E44="","",VLOOKUP($E44,'1MD ELO (5)'!$A$7:$O$80,14))</f>
        <v/>
      </c>
      <c r="C44" s="384" t="str">
        <f>IF($E44="","",VLOOKUP($E44,'1MD ELO (5)'!$A$7:$O$80,15))</f>
        <v/>
      </c>
      <c r="D44" s="414" t="str">
        <f>IF($E44="","",VLOOKUP($E44,'1MD ELO (5)'!$A$7:$O$80,5))</f>
        <v/>
      </c>
      <c r="E44" s="155"/>
      <c r="F44" s="450" t="str">
        <f>UPPER(IF($E44="","",VLOOKUP($E44,'1MD ELO (5)'!$A$7:$O$80,2)))</f>
        <v/>
      </c>
      <c r="G44" s="450" t="str">
        <f>IF($E44="","",VLOOKUP($E44,'1MD ELO (5)'!$A$7:$O$80,3))</f>
        <v/>
      </c>
      <c r="H44" s="450"/>
      <c r="I44" s="450" t="str">
        <f>IF($E44="","",VLOOKUP($E44,'1MD ELO (5)'!$A$7:$O$80,4))</f>
        <v/>
      </c>
      <c r="J44" s="251"/>
      <c r="K44" s="157"/>
      <c r="L44" s="172"/>
      <c r="M44" s="173" t="str">
        <f>UPPER(IF(OR(L44="a",L44="as"),K43,IF(OR(L44="b",L44="bs"),K45,)))</f>
        <v/>
      </c>
      <c r="N44" s="255"/>
      <c r="O44" s="182"/>
      <c r="P44" s="184"/>
      <c r="Q44" s="182"/>
      <c r="R44" s="182"/>
      <c r="S44" s="165"/>
    </row>
    <row r="45" spans="1:19" s="38" customFormat="1" ht="9.6" customHeight="1" x14ac:dyDescent="0.25">
      <c r="A45" s="250" t="s">
        <v>45</v>
      </c>
      <c r="B45" s="384" t="str">
        <f>IF($E45="","",VLOOKUP($E45,'1MD ELO (5)'!$A$7:$O$80,14))</f>
        <v/>
      </c>
      <c r="C45" s="384" t="str">
        <f>IF($E45="","",VLOOKUP($E45,'1MD ELO (5)'!$A$7:$O$80,15))</f>
        <v/>
      </c>
      <c r="D45" s="414" t="str">
        <f>IF($E45="","",VLOOKUP($E45,'1MD ELO (5)'!$A$7:$O$80,5))</f>
        <v/>
      </c>
      <c r="E45" s="155"/>
      <c r="F45" s="450" t="str">
        <f>UPPER(IF($E45="","",VLOOKUP($E45,'1MD ELO (5)'!$A$7:$O$80,2)))</f>
        <v/>
      </c>
      <c r="G45" s="450" t="str">
        <f>IF($E45="","",VLOOKUP($E45,'1MD ELO (5)'!$A$7:$O$80,3))</f>
        <v/>
      </c>
      <c r="H45" s="450"/>
      <c r="I45" s="450" t="str">
        <f>IF($E45="","",VLOOKUP($E45,'1MD ELO (5)'!$A$7:$O$80,4))</f>
        <v/>
      </c>
      <c r="J45" s="249"/>
      <c r="K45" s="173" t="str">
        <f>UPPER(IF(OR(J46="a",J46="as"),F45,IF(OR(J46="b",J46="bs"),F46,)))</f>
        <v/>
      </c>
      <c r="L45" s="190"/>
      <c r="M45" s="157"/>
      <c r="N45" s="182"/>
      <c r="O45" s="182"/>
      <c r="P45" s="184"/>
      <c r="Q45" s="182"/>
      <c r="R45" s="182"/>
      <c r="S45" s="165"/>
    </row>
    <row r="46" spans="1:19" s="38" customFormat="1" ht="9.6" customHeight="1" x14ac:dyDescent="0.25">
      <c r="A46" s="192" t="s">
        <v>46</v>
      </c>
      <c r="B46" s="384" t="str">
        <f>IF($E46="","",VLOOKUP($E46,'1MD ELO (5)'!$A$7:$O$80,14))</f>
        <v/>
      </c>
      <c r="C46" s="384" t="str">
        <f>IF($E46="","",VLOOKUP($E46,'1MD ELO (5)'!$A$7:$O$80,15))</f>
        <v/>
      </c>
      <c r="D46" s="414" t="str">
        <f>IF($E46="","",VLOOKUP($E46,'1MD ELO (5)'!$A$7:$O$80,5))</f>
        <v/>
      </c>
      <c r="E46" s="155"/>
      <c r="F46" s="156" t="str">
        <f>UPPER(IF($E46="","",VLOOKUP($E46,'1MD ELO (5)'!$A$7:$O$80,2)))</f>
        <v/>
      </c>
      <c r="G46" s="156" t="str">
        <f>IF($E46="","",VLOOKUP($E46,'1MD ELO (5)'!$A$7:$O$80,3))</f>
        <v/>
      </c>
      <c r="H46" s="156"/>
      <c r="I46" s="156" t="str">
        <f>IF($E46="","",VLOOKUP($E46,'1MD ELO (5)'!$A$7:$O$80,4))</f>
        <v/>
      </c>
      <c r="J46" s="251"/>
      <c r="K46" s="157"/>
      <c r="L46" s="182"/>
      <c r="M46" s="182"/>
      <c r="N46" s="256"/>
      <c r="O46" s="171" t="s">
        <v>0</v>
      </c>
      <c r="P46" s="180"/>
      <c r="Q46" s="173" t="str">
        <f>UPPER(IF(OR(P46="a",P46="as"),O42,IF(OR(P46="b",P46="bs"),O50,)))</f>
        <v/>
      </c>
      <c r="R46" s="181"/>
      <c r="S46" s="165"/>
    </row>
    <row r="47" spans="1:19" s="38" customFormat="1" ht="9.6" customHeight="1" x14ac:dyDescent="0.25">
      <c r="A47" s="153" t="s">
        <v>47</v>
      </c>
      <c r="B47" s="384" t="str">
        <f>IF($E47="","",VLOOKUP($E47,'1MD ELO (5)'!$A$7:$O$80,14))</f>
        <v/>
      </c>
      <c r="C47" s="384" t="str">
        <f>IF($E47="","",VLOOKUP($E47,'1MD ELO (5)'!$A$7:$O$80,15))</f>
        <v/>
      </c>
      <c r="D47" s="414" t="str">
        <f>IF($E47="","",VLOOKUP($E47,'1MD ELO (5)'!$A$7:$O$80,5))</f>
        <v/>
      </c>
      <c r="E47" s="155"/>
      <c r="F47" s="156" t="str">
        <f>UPPER(IF($E47="","",VLOOKUP($E47,'1MD ELO (5)'!$A$7:$O$80,2)))</f>
        <v/>
      </c>
      <c r="G47" s="156" t="str">
        <f>IF($E47="","",VLOOKUP($E47,'1MD ELO (5)'!$A$7:$O$80,3))</f>
        <v/>
      </c>
      <c r="H47" s="156"/>
      <c r="I47" s="156" t="str">
        <f>IF($E47="","",VLOOKUP($E47,'1MD ELO (5)'!$A$7:$O$80,4))</f>
        <v/>
      </c>
      <c r="J47" s="249"/>
      <c r="K47" s="173" t="str">
        <f>UPPER(IF(OR(J48="a",J48="as"),F47,IF(OR(J48="b",J48="bs"),F48,)))</f>
        <v/>
      </c>
      <c r="L47" s="181"/>
      <c r="M47" s="182"/>
      <c r="N47" s="182"/>
      <c r="O47" s="182"/>
      <c r="P47" s="184"/>
      <c r="Q47" s="157"/>
      <c r="R47" s="184"/>
      <c r="S47" s="165"/>
    </row>
    <row r="48" spans="1:19" s="38" customFormat="1" ht="9.6" customHeight="1" x14ac:dyDescent="0.25">
      <c r="A48" s="250" t="s">
        <v>48</v>
      </c>
      <c r="B48" s="384" t="str">
        <f>IF($E48="","",VLOOKUP($E48,'1MD ELO (5)'!$A$7:$O$80,14))</f>
        <v/>
      </c>
      <c r="C48" s="384" t="str">
        <f>IF($E48="","",VLOOKUP($E48,'1MD ELO (5)'!$A$7:$O$80,15))</f>
        <v/>
      </c>
      <c r="D48" s="414" t="str">
        <f>IF($E48="","",VLOOKUP($E48,'1MD ELO (5)'!$A$7:$O$80,5))</f>
        <v/>
      </c>
      <c r="E48" s="155"/>
      <c r="F48" s="450" t="str">
        <f>UPPER(IF($E48="","",VLOOKUP($E48,'1MD ELO (5)'!$A$7:$O$80,2)))</f>
        <v/>
      </c>
      <c r="G48" s="450" t="str">
        <f>IF($E48="","",VLOOKUP($E48,'1MD ELO (5)'!$A$7:$O$80,3))</f>
        <v/>
      </c>
      <c r="H48" s="450"/>
      <c r="I48" s="450" t="str">
        <f>IF($E48="","",VLOOKUP($E48,'1MD ELO (5)'!$A$7:$O$80,4))</f>
        <v/>
      </c>
      <c r="J48" s="251"/>
      <c r="K48" s="157"/>
      <c r="L48" s="172"/>
      <c r="M48" s="173" t="str">
        <f>UPPER(IF(OR(L48="a",L48="as"),K47,IF(OR(L48="b",L48="bs"),K49,)))</f>
        <v/>
      </c>
      <c r="N48" s="181"/>
      <c r="O48" s="182"/>
      <c r="P48" s="184"/>
      <c r="Q48" s="182"/>
      <c r="R48" s="184"/>
      <c r="S48" s="165"/>
    </row>
    <row r="49" spans="1:19" s="38" customFormat="1" ht="9.6" customHeight="1" x14ac:dyDescent="0.25">
      <c r="A49" s="167" t="s">
        <v>49</v>
      </c>
      <c r="B49" s="384" t="str">
        <f>IF($E49="","",VLOOKUP($E49,'1MD ELO (5)'!$A$7:$O$80,14))</f>
        <v/>
      </c>
      <c r="C49" s="384" t="str">
        <f>IF($E49="","",VLOOKUP($E49,'1MD ELO (5)'!$A$7:$O$80,15))</f>
        <v/>
      </c>
      <c r="D49" s="414" t="str">
        <f>IF($E49="","",VLOOKUP($E49,'1MD ELO (5)'!$A$7:$O$80,5))</f>
        <v/>
      </c>
      <c r="E49" s="155"/>
      <c r="F49" s="450" t="str">
        <f>UPPER(IF($E49="","",VLOOKUP($E49,'1MD ELO (5)'!$A$7:$O$80,2)))</f>
        <v/>
      </c>
      <c r="G49" s="450" t="str">
        <f>IF($E49="","",VLOOKUP($E49,'1MD ELO (5)'!$A$7:$O$80,3))</f>
        <v/>
      </c>
      <c r="H49" s="450"/>
      <c r="I49" s="450" t="str">
        <f>IF($E49="","",VLOOKUP($E49,'1MD ELO (5)'!$A$7:$O$80,4))</f>
        <v/>
      </c>
      <c r="J49" s="249"/>
      <c r="K49" s="173" t="str">
        <f>UPPER(IF(OR(J50="a",J50="as"),F49,IF(OR(J50="b",J50="bs"),F50,)))</f>
        <v/>
      </c>
      <c r="L49" s="252"/>
      <c r="M49" s="157"/>
      <c r="N49" s="184"/>
      <c r="O49" s="182"/>
      <c r="P49" s="184"/>
      <c r="Q49" s="182"/>
      <c r="R49" s="184"/>
      <c r="S49" s="165"/>
    </row>
    <row r="50" spans="1:19" s="38" customFormat="1" ht="9.6" customHeight="1" x14ac:dyDescent="0.25">
      <c r="A50" s="167" t="s">
        <v>50</v>
      </c>
      <c r="B50" s="384" t="str">
        <f>IF($E50="","",VLOOKUP($E50,'1MD ELO (5)'!$A$7:$O$80,14))</f>
        <v/>
      </c>
      <c r="C50" s="384" t="str">
        <f>IF($E50="","",VLOOKUP($E50,'1MD ELO (5)'!$A$7:$O$80,15))</f>
        <v/>
      </c>
      <c r="D50" s="414" t="str">
        <f>IF($E50="","",VLOOKUP($E50,'1MD ELO (5)'!$A$7:$O$80,5))</f>
        <v/>
      </c>
      <c r="E50" s="155"/>
      <c r="F50" s="450" t="str">
        <f>UPPER(IF($E50="","",VLOOKUP($E50,'1MD ELO (5)'!$A$7:$O$80,2)))</f>
        <v/>
      </c>
      <c r="G50" s="450" t="str">
        <f>IF($E50="","",VLOOKUP($E50,'1MD ELO (5)'!$A$7:$O$80,3))</f>
        <v/>
      </c>
      <c r="H50" s="450"/>
      <c r="I50" s="450" t="str">
        <f>IF($E50="","",VLOOKUP($E50,'1MD ELO (5)'!$A$7:$O$80,4))</f>
        <v/>
      </c>
      <c r="J50" s="251"/>
      <c r="K50" s="157"/>
      <c r="L50" s="182"/>
      <c r="M50" s="171" t="s">
        <v>0</v>
      </c>
      <c r="N50" s="180"/>
      <c r="O50" s="173" t="str">
        <f>UPPER(IF(OR(N50="a",N50="as"),M48,IF(OR(N50="b",N50="bs"),M52,)))</f>
        <v/>
      </c>
      <c r="P50" s="190"/>
      <c r="Q50" s="182"/>
      <c r="R50" s="184"/>
      <c r="S50" s="165"/>
    </row>
    <row r="51" spans="1:19" s="38" customFormat="1" ht="9.6" customHeight="1" x14ac:dyDescent="0.25">
      <c r="A51" s="167" t="s">
        <v>51</v>
      </c>
      <c r="B51" s="384" t="str">
        <f>IF($E51="","",VLOOKUP($E51,'1MD ELO (5)'!$A$7:$O$80,14))</f>
        <v/>
      </c>
      <c r="C51" s="384" t="str">
        <f>IF($E51="","",VLOOKUP($E51,'1MD ELO (5)'!$A$7:$O$80,15))</f>
        <v/>
      </c>
      <c r="D51" s="414" t="str">
        <f>IF($E51="","",VLOOKUP($E51,'1MD ELO (5)'!$A$7:$O$80,5))</f>
        <v/>
      </c>
      <c r="E51" s="155"/>
      <c r="F51" s="450" t="str">
        <f>UPPER(IF($E51="","",VLOOKUP($E51,'1MD ELO (5)'!$A$7:$O$80,2)))</f>
        <v/>
      </c>
      <c r="G51" s="450" t="str">
        <f>IF($E51="","",VLOOKUP($E51,'1MD ELO (5)'!$A$7:$O$80,3))</f>
        <v/>
      </c>
      <c r="H51" s="450"/>
      <c r="I51" s="450" t="str">
        <f>IF($E51="","",VLOOKUP($E51,'1MD ELO (5)'!$A$7:$O$80,4))</f>
        <v/>
      </c>
      <c r="J51" s="249"/>
      <c r="K51" s="173" t="str">
        <f>UPPER(IF(OR(J52="a",J52="as"),F51,IF(OR(J52="b",J52="bs"),F52,)))</f>
        <v/>
      </c>
      <c r="L51" s="181"/>
      <c r="M51" s="253"/>
      <c r="N51" s="254"/>
      <c r="O51" s="157"/>
      <c r="P51" s="182"/>
      <c r="Q51" s="182"/>
      <c r="R51" s="184"/>
      <c r="S51" s="165"/>
    </row>
    <row r="52" spans="1:19" s="38" customFormat="1" ht="9.6" customHeight="1" x14ac:dyDescent="0.25">
      <c r="A52" s="167" t="s">
        <v>52</v>
      </c>
      <c r="B52" s="384" t="str">
        <f>IF($E52="","",VLOOKUP($E52,'1MD ELO (5)'!$A$7:$O$80,14))</f>
        <v/>
      </c>
      <c r="C52" s="384" t="str">
        <f>IF($E52="","",VLOOKUP($E52,'1MD ELO (5)'!$A$7:$O$80,15))</f>
        <v/>
      </c>
      <c r="D52" s="414" t="str">
        <f>IF($E52="","",VLOOKUP($E52,'1MD ELO (5)'!$A$7:$O$80,5))</f>
        <v/>
      </c>
      <c r="E52" s="155"/>
      <c r="F52" s="450" t="str">
        <f>UPPER(IF($E52="","",VLOOKUP($E52,'1MD ELO (5)'!$A$7:$O$80,2)))</f>
        <v/>
      </c>
      <c r="G52" s="450" t="str">
        <f>IF($E52="","",VLOOKUP($E52,'1MD ELO (5)'!$A$7:$O$80,3))</f>
        <v/>
      </c>
      <c r="H52" s="450"/>
      <c r="I52" s="450" t="str">
        <f>IF($E52="","",VLOOKUP($E52,'1MD ELO (5)'!$A$7:$O$80,4))</f>
        <v/>
      </c>
      <c r="J52" s="251"/>
      <c r="K52" s="157"/>
      <c r="L52" s="172"/>
      <c r="M52" s="173" t="str">
        <f>UPPER(IF(OR(L52="a",L52="as"),K51,IF(OR(L52="b",L52="bs"),K53,)))</f>
        <v/>
      </c>
      <c r="N52" s="255"/>
      <c r="O52" s="182"/>
      <c r="P52" s="182"/>
      <c r="Q52" s="182"/>
      <c r="R52" s="184"/>
      <c r="S52" s="165"/>
    </row>
    <row r="53" spans="1:19" s="38" customFormat="1" ht="9.6" customHeight="1" x14ac:dyDescent="0.25">
      <c r="A53" s="250" t="s">
        <v>53</v>
      </c>
      <c r="B53" s="384" t="str">
        <f>IF($E53="","",VLOOKUP($E53,'1MD ELO (5)'!$A$7:$O$80,14))</f>
        <v/>
      </c>
      <c r="C53" s="384" t="str">
        <f>IF($E53="","",VLOOKUP($E53,'1MD ELO (5)'!$A$7:$O$80,15))</f>
        <v/>
      </c>
      <c r="D53" s="414" t="str">
        <f>IF($E53="","",VLOOKUP($E53,'1MD ELO (5)'!$A$7:$O$80,5))</f>
        <v/>
      </c>
      <c r="E53" s="155"/>
      <c r="F53" s="450" t="str">
        <f>UPPER(IF($E53="","",VLOOKUP($E53,'1MD ELO (5)'!$A$7:$O$80,2)))</f>
        <v/>
      </c>
      <c r="G53" s="450" t="str">
        <f>IF($E53="","",VLOOKUP($E53,'1MD ELO (5)'!$A$7:$O$80,3))</f>
        <v/>
      </c>
      <c r="H53" s="450"/>
      <c r="I53" s="450" t="str">
        <f>IF($E53="","",VLOOKUP($E53,'1MD ELO (5)'!$A$7:$O$80,4))</f>
        <v/>
      </c>
      <c r="J53" s="249"/>
      <c r="K53" s="173" t="str">
        <f>UPPER(IF(OR(J54="a",J54="as"),F53,IF(OR(J54="b",J54="bs"),F54,)))</f>
        <v/>
      </c>
      <c r="L53" s="190"/>
      <c r="M53" s="157"/>
      <c r="N53" s="182"/>
      <c r="O53" s="182"/>
      <c r="P53" s="182"/>
      <c r="Q53" s="182"/>
      <c r="R53" s="184"/>
      <c r="S53" s="165"/>
    </row>
    <row r="54" spans="1:19" s="38" customFormat="1" ht="9.6" customHeight="1" x14ac:dyDescent="0.25">
      <c r="A54" s="192" t="s">
        <v>54</v>
      </c>
      <c r="B54" s="384" t="str">
        <f>IF($E54="","",VLOOKUP($E54,'1MD ELO (5)'!$A$7:$O$80,14))</f>
        <v/>
      </c>
      <c r="C54" s="384" t="str">
        <f>IF($E54="","",VLOOKUP($E54,'1MD ELO (5)'!$A$7:$O$80,15))</f>
        <v/>
      </c>
      <c r="D54" s="414" t="str">
        <f>IF($E54="","",VLOOKUP($E54,'1MD ELO (5)'!$A$7:$O$80,5))</f>
        <v/>
      </c>
      <c r="E54" s="155"/>
      <c r="F54" s="156" t="str">
        <f>UPPER(IF($E54="","",VLOOKUP($E54,'1MD ELO (5)'!$A$7:$O$80,2)))</f>
        <v/>
      </c>
      <c r="G54" s="156" t="str">
        <f>IF($E54="","",VLOOKUP($E54,'1MD ELO (5)'!$A$7:$O$80,3))</f>
        <v/>
      </c>
      <c r="H54" s="156"/>
      <c r="I54" s="156" t="str">
        <f>IF($E54="","",VLOOKUP($E54,'1MD ELO (5)'!$A$7:$O$80,4))</f>
        <v/>
      </c>
      <c r="J54" s="251"/>
      <c r="K54" s="157"/>
      <c r="L54" s="182"/>
      <c r="M54" s="182"/>
      <c r="N54" s="256"/>
      <c r="O54" s="257" t="s">
        <v>136</v>
      </c>
      <c r="P54" s="246"/>
      <c r="Q54" s="173" t="str">
        <f>UPPER(IF(OR(P55="a",P55="as"),Q46,IF(OR(P55="b",P55="bs"),Q62,)))</f>
        <v/>
      </c>
      <c r="R54" s="247"/>
      <c r="S54" s="165"/>
    </row>
    <row r="55" spans="1:19" s="38" customFormat="1" ht="9.6" customHeight="1" x14ac:dyDescent="0.25">
      <c r="A55" s="153" t="s">
        <v>55</v>
      </c>
      <c r="B55" s="384" t="str">
        <f>IF($E55="","",VLOOKUP($E55,'1MD ELO (5)'!$A$7:$O$80,14))</f>
        <v/>
      </c>
      <c r="C55" s="384" t="str">
        <f>IF($E55="","",VLOOKUP($E55,'1MD ELO (5)'!$A$7:$O$80,15))</f>
        <v/>
      </c>
      <c r="D55" s="414" t="str">
        <f>IF($E55="","",VLOOKUP($E55,'1MD ELO (5)'!$A$7:$O$80,5))</f>
        <v/>
      </c>
      <c r="E55" s="155"/>
      <c r="F55" s="156" t="str">
        <f>UPPER(IF($E55="","",VLOOKUP($E55,'1MD ELO (5)'!$A$7:$O$80,2)))</f>
        <v/>
      </c>
      <c r="G55" s="156" t="str">
        <f>IF($E55="","",VLOOKUP($E55,'1MD ELO (5)'!$A$7:$O$80,3))</f>
        <v/>
      </c>
      <c r="H55" s="156"/>
      <c r="I55" s="156" t="str">
        <f>IF($E55="","",VLOOKUP($E55,'1MD ELO (5)'!$A$7:$O$80,4))</f>
        <v/>
      </c>
      <c r="J55" s="249"/>
      <c r="K55" s="173" t="str">
        <f>UPPER(IF(OR(J56="a",J56="as"),F55,IF(OR(J56="b",J56="bs"),F56,)))</f>
        <v/>
      </c>
      <c r="L55" s="181"/>
      <c r="M55" s="182"/>
      <c r="N55" s="182"/>
      <c r="O55" s="171" t="s">
        <v>0</v>
      </c>
      <c r="P55" s="248"/>
      <c r="Q55" s="157"/>
      <c r="R55" s="242"/>
      <c r="S55" s="165"/>
    </row>
    <row r="56" spans="1:19" s="38" customFormat="1" ht="9.6" customHeight="1" x14ac:dyDescent="0.25">
      <c r="A56" s="250" t="s">
        <v>56</v>
      </c>
      <c r="B56" s="384" t="str">
        <f>IF($E56="","",VLOOKUP($E56,'1MD ELO (5)'!$A$7:$O$80,14))</f>
        <v/>
      </c>
      <c r="C56" s="384" t="str">
        <f>IF($E56="","",VLOOKUP($E56,'1MD ELO (5)'!$A$7:$O$80,15))</f>
        <v/>
      </c>
      <c r="D56" s="414" t="str">
        <f>IF($E56="","",VLOOKUP($E56,'1MD ELO (5)'!$A$7:$O$80,5))</f>
        <v/>
      </c>
      <c r="E56" s="155"/>
      <c r="F56" s="450" t="str">
        <f>UPPER(IF($E56="","",VLOOKUP($E56,'1MD ELO (5)'!$A$7:$O$80,2)))</f>
        <v/>
      </c>
      <c r="G56" s="450" t="str">
        <f>IF($E56="","",VLOOKUP($E56,'1MD ELO (5)'!$A$7:$O$80,3))</f>
        <v/>
      </c>
      <c r="H56" s="450"/>
      <c r="I56" s="450" t="str">
        <f>IF($E56="","",VLOOKUP($E56,'1MD ELO (5)'!$A$7:$O$80,4))</f>
        <v/>
      </c>
      <c r="J56" s="251"/>
      <c r="K56" s="157"/>
      <c r="L56" s="172"/>
      <c r="M56" s="173" t="str">
        <f>UPPER(IF(OR(L56="a",L56="as"),K55,IF(OR(L56="b",L56="bs"),K57,)))</f>
        <v/>
      </c>
      <c r="N56" s="181"/>
      <c r="O56" s="182"/>
      <c r="P56" s="182"/>
      <c r="Q56" s="182"/>
      <c r="R56" s="184"/>
      <c r="S56" s="165"/>
    </row>
    <row r="57" spans="1:19" s="38" customFormat="1" ht="9.6" customHeight="1" x14ac:dyDescent="0.25">
      <c r="A57" s="167" t="s">
        <v>57</v>
      </c>
      <c r="B57" s="384" t="str">
        <f>IF($E57="","",VLOOKUP($E57,'1MD ELO (5)'!$A$7:$O$80,14))</f>
        <v/>
      </c>
      <c r="C57" s="384" t="str">
        <f>IF($E57="","",VLOOKUP($E57,'1MD ELO (5)'!$A$7:$O$80,15))</f>
        <v/>
      </c>
      <c r="D57" s="414" t="str">
        <f>IF($E57="","",VLOOKUP($E57,'1MD ELO (5)'!$A$7:$O$80,5))</f>
        <v/>
      </c>
      <c r="E57" s="155"/>
      <c r="F57" s="450" t="str">
        <f>UPPER(IF($E57="","",VLOOKUP($E57,'1MD ELO (5)'!$A$7:$O$80,2)))</f>
        <v/>
      </c>
      <c r="G57" s="450" t="str">
        <f>IF($E57="","",VLOOKUP($E57,'1MD ELO (5)'!$A$7:$O$80,3))</f>
        <v/>
      </c>
      <c r="H57" s="450"/>
      <c r="I57" s="450" t="str">
        <f>IF($E57="","",VLOOKUP($E57,'1MD ELO (5)'!$A$7:$O$80,4))</f>
        <v/>
      </c>
      <c r="J57" s="249"/>
      <c r="K57" s="173" t="str">
        <f>UPPER(IF(OR(J58="a",J58="as"),F57,IF(OR(J58="b",J58="bs"),F58,)))</f>
        <v/>
      </c>
      <c r="L57" s="252"/>
      <c r="M57" s="157"/>
      <c r="N57" s="184"/>
      <c r="O57" s="182"/>
      <c r="P57" s="182"/>
      <c r="Q57" s="780" t="str">
        <f>IF(Y3="","",CONCATENATE(AC1," pont"))</f>
        <v/>
      </c>
      <c r="R57" s="781"/>
      <c r="S57" s="165"/>
    </row>
    <row r="58" spans="1:19" s="38" customFormat="1" ht="9.6" customHeight="1" x14ac:dyDescent="0.25">
      <c r="A58" s="167" t="s">
        <v>58</v>
      </c>
      <c r="B58" s="384" t="str">
        <f>IF($E58="","",VLOOKUP($E58,'1MD ELO (5)'!$A$7:$O$80,14))</f>
        <v/>
      </c>
      <c r="C58" s="384" t="str">
        <f>IF($E58="","",VLOOKUP($E58,'1MD ELO (5)'!$A$7:$O$80,15))</f>
        <v/>
      </c>
      <c r="D58" s="414" t="str">
        <f>IF($E58="","",VLOOKUP($E58,'1MD ELO (5)'!$A$7:$O$80,5))</f>
        <v/>
      </c>
      <c r="E58" s="155"/>
      <c r="F58" s="450" t="str">
        <f>UPPER(IF($E58="","",VLOOKUP($E58,'1MD ELO (5)'!$A$7:$O$80,2)))</f>
        <v/>
      </c>
      <c r="G58" s="450" t="str">
        <f>IF($E58="","",VLOOKUP($E58,'1MD ELO (5)'!$A$7:$O$80,3))</f>
        <v/>
      </c>
      <c r="H58" s="450"/>
      <c r="I58" s="450" t="str">
        <f>IF($E58="","",VLOOKUP($E58,'1MD ELO (5)'!$A$7:$O$80,4))</f>
        <v/>
      </c>
      <c r="J58" s="251"/>
      <c r="K58" s="157"/>
      <c r="L58" s="182"/>
      <c r="M58" s="171" t="s">
        <v>0</v>
      </c>
      <c r="N58" s="180"/>
      <c r="O58" s="173" t="str">
        <f>UPPER(IF(OR(N58="a",N58="as"),M56,IF(OR(N58="b",N58="bs"),M60,)))</f>
        <v/>
      </c>
      <c r="P58" s="181"/>
      <c r="Q58" s="182"/>
      <c r="R58" s="184"/>
      <c r="S58" s="165"/>
    </row>
    <row r="59" spans="1:19" s="38" customFormat="1" ht="9.6" customHeight="1" x14ac:dyDescent="0.25">
      <c r="A59" s="167" t="s">
        <v>59</v>
      </c>
      <c r="B59" s="384" t="str">
        <f>IF($E59="","",VLOOKUP($E59,'1MD ELO (5)'!$A$7:$O$80,14))</f>
        <v/>
      </c>
      <c r="C59" s="384" t="str">
        <f>IF($E59="","",VLOOKUP($E59,'1MD ELO (5)'!$A$7:$O$80,15))</f>
        <v/>
      </c>
      <c r="D59" s="414" t="str">
        <f>IF($E59="","",VLOOKUP($E59,'1MD ELO (5)'!$A$7:$O$80,5))</f>
        <v/>
      </c>
      <c r="E59" s="155"/>
      <c r="F59" s="450" t="str">
        <f>UPPER(IF($E59="","",VLOOKUP($E59,'1MD ELO (5)'!$A$7:$O$80,2)))</f>
        <v/>
      </c>
      <c r="G59" s="450" t="str">
        <f>IF($E59="","",VLOOKUP($E59,'1MD ELO (5)'!$A$7:$O$80,3))</f>
        <v/>
      </c>
      <c r="H59" s="450"/>
      <c r="I59" s="450" t="str">
        <f>IF($E59="","",VLOOKUP($E59,'1MD ELO (5)'!$A$7:$O$80,4))</f>
        <v/>
      </c>
      <c r="J59" s="249"/>
      <c r="K59" s="173" t="str">
        <f>UPPER(IF(OR(J60="a",J60="as"),F59,IF(OR(J60="b",J60="bs"),F60,)))</f>
        <v/>
      </c>
      <c r="L59" s="181"/>
      <c r="M59" s="253"/>
      <c r="N59" s="254"/>
      <c r="O59" s="157"/>
      <c r="P59" s="184"/>
      <c r="Q59" s="182"/>
      <c r="R59" s="184"/>
      <c r="S59" s="165"/>
    </row>
    <row r="60" spans="1:19" s="38" customFormat="1" ht="9.6" customHeight="1" x14ac:dyDescent="0.25">
      <c r="A60" s="167" t="s">
        <v>60</v>
      </c>
      <c r="B60" s="384" t="str">
        <f>IF($E60="","",VLOOKUP($E60,'1MD ELO (5)'!$A$7:$O$80,14))</f>
        <v/>
      </c>
      <c r="C60" s="384" t="str">
        <f>IF($E60="","",VLOOKUP($E60,'1MD ELO (5)'!$A$7:$O$80,15))</f>
        <v/>
      </c>
      <c r="D60" s="414" t="str">
        <f>IF($E60="","",VLOOKUP($E60,'1MD ELO (5)'!$A$7:$O$80,5))</f>
        <v/>
      </c>
      <c r="E60" s="155"/>
      <c r="F60" s="450" t="str">
        <f>UPPER(IF($E60="","",VLOOKUP($E60,'1MD ELO (5)'!$A$7:$O$80,2)))</f>
        <v/>
      </c>
      <c r="G60" s="450" t="str">
        <f>IF($E60="","",VLOOKUP($E60,'1MD ELO (5)'!$A$7:$O$80,3))</f>
        <v/>
      </c>
      <c r="H60" s="450"/>
      <c r="I60" s="450" t="str">
        <f>IF($E60="","",VLOOKUP($E60,'1MD ELO (5)'!$A$7:$O$80,4))</f>
        <v/>
      </c>
      <c r="J60" s="251"/>
      <c r="K60" s="157"/>
      <c r="L60" s="172"/>
      <c r="M60" s="173" t="str">
        <f>UPPER(IF(OR(L60="a",L60="as"),K59,IF(OR(L60="b",L60="bs"),K61,)))</f>
        <v/>
      </c>
      <c r="N60" s="255"/>
      <c r="O60" s="182"/>
      <c r="P60" s="184"/>
      <c r="Q60" s="182"/>
      <c r="R60" s="184"/>
      <c r="S60" s="165"/>
    </row>
    <row r="61" spans="1:19" s="38" customFormat="1" ht="9.6" customHeight="1" x14ac:dyDescent="0.25">
      <c r="A61" s="250" t="s">
        <v>61</v>
      </c>
      <c r="B61" s="384" t="str">
        <f>IF($E61="","",VLOOKUP($E61,'1MD ELO (5)'!$A$7:$O$80,14))</f>
        <v/>
      </c>
      <c r="C61" s="384" t="str">
        <f>IF($E61="","",VLOOKUP($E61,'1MD ELO (5)'!$A$7:$O$80,15))</f>
        <v/>
      </c>
      <c r="D61" s="414" t="str">
        <f>IF($E61="","",VLOOKUP($E61,'1MD ELO (5)'!$A$7:$O$80,5))</f>
        <v/>
      </c>
      <c r="E61" s="155"/>
      <c r="F61" s="450" t="str">
        <f>UPPER(IF($E61="","",VLOOKUP($E61,'1MD ELO (5)'!$A$7:$O$80,2)))</f>
        <v/>
      </c>
      <c r="G61" s="450" t="str">
        <f>IF($E61="","",VLOOKUP($E61,'1MD ELO (5)'!$A$7:$O$80,3))</f>
        <v/>
      </c>
      <c r="H61" s="450"/>
      <c r="I61" s="450" t="str">
        <f>IF($E61="","",VLOOKUP($E61,'1MD ELO (5)'!$A$7:$O$80,4))</f>
        <v/>
      </c>
      <c r="J61" s="249"/>
      <c r="K61" s="173" t="str">
        <f>UPPER(IF(OR(J62="a",J62="as"),F61,IF(OR(J62="b",J62="bs"),F62,)))</f>
        <v/>
      </c>
      <c r="L61" s="190"/>
      <c r="M61" s="157"/>
      <c r="N61" s="182"/>
      <c r="O61" s="182"/>
      <c r="P61" s="184"/>
      <c r="Q61" s="182"/>
      <c r="R61" s="184"/>
      <c r="S61" s="165"/>
    </row>
    <row r="62" spans="1:19" s="38" customFormat="1" ht="9.6" customHeight="1" x14ac:dyDescent="0.25">
      <c r="A62" s="192" t="s">
        <v>62</v>
      </c>
      <c r="B62" s="384" t="str">
        <f>IF($E62="","",VLOOKUP($E62,'1MD ELO (5)'!$A$7:$O$80,14))</f>
        <v/>
      </c>
      <c r="C62" s="384" t="str">
        <f>IF($E62="","",VLOOKUP($E62,'1MD ELO (5)'!$A$7:$O$80,15))</f>
        <v/>
      </c>
      <c r="D62" s="414" t="str">
        <f>IF($E62="","",VLOOKUP($E62,'1MD ELO (5)'!$A$7:$O$80,5))</f>
        <v/>
      </c>
      <c r="E62" s="155"/>
      <c r="F62" s="156" t="str">
        <f>UPPER(IF($E62="","",VLOOKUP($E62,'1MD ELO (5)'!$A$7:$O$80,2)))</f>
        <v/>
      </c>
      <c r="G62" s="156" t="str">
        <f>IF($E62="","",VLOOKUP($E62,'1MD ELO (5)'!$A$7:$O$80,3))</f>
        <v/>
      </c>
      <c r="H62" s="156"/>
      <c r="I62" s="156" t="str">
        <f>IF($E62="","",VLOOKUP($E62,'1MD ELO (5)'!$A$7:$O$80,4))</f>
        <v/>
      </c>
      <c r="J62" s="251"/>
      <c r="K62" s="157"/>
      <c r="L62" s="182"/>
      <c r="M62" s="182"/>
      <c r="N62" s="256"/>
      <c r="O62" s="171" t="s">
        <v>0</v>
      </c>
      <c r="P62" s="180"/>
      <c r="Q62" s="173" t="str">
        <f>UPPER(IF(OR(P62="a",P62="as"),O58,IF(OR(P62="b",P62="bs"),O66,)))</f>
        <v/>
      </c>
      <c r="R62" s="190"/>
      <c r="S62" s="165"/>
    </row>
    <row r="63" spans="1:19" s="38" customFormat="1" ht="9.6" customHeight="1" x14ac:dyDescent="0.25">
      <c r="A63" s="153" t="s">
        <v>63</v>
      </c>
      <c r="B63" s="384" t="str">
        <f>IF($E63="","",VLOOKUP($E63,'1MD ELO (5)'!$A$7:$O$80,14))</f>
        <v/>
      </c>
      <c r="C63" s="384" t="str">
        <f>IF($E63="","",VLOOKUP($E63,'1MD ELO (5)'!$A$7:$O$80,15))</f>
        <v/>
      </c>
      <c r="D63" s="414" t="str">
        <f>IF($E63="","",VLOOKUP($E63,'1MD ELO (5)'!$A$7:$O$80,5))</f>
        <v/>
      </c>
      <c r="E63" s="155"/>
      <c r="F63" s="156" t="str">
        <f>UPPER(IF($E63="","",VLOOKUP($E63,'1MD ELO (5)'!$A$7:$O$80,2)))</f>
        <v/>
      </c>
      <c r="G63" s="156" t="str">
        <f>IF($E63="","",VLOOKUP($E63,'1MD ELO (5)'!$A$7:$O$80,3))</f>
        <v/>
      </c>
      <c r="H63" s="156"/>
      <c r="I63" s="156" t="str">
        <f>IF($E63="","",VLOOKUP($E63,'1MD ELO (5)'!$A$7:$O$80,4))</f>
        <v/>
      </c>
      <c r="J63" s="249"/>
      <c r="K63" s="173" t="str">
        <f>UPPER(IF(OR(J64="a",J64="as"),F63,IF(OR(J64="b",J64="bs"),F64,)))</f>
        <v/>
      </c>
      <c r="L63" s="181"/>
      <c r="M63" s="182"/>
      <c r="N63" s="182"/>
      <c r="O63" s="182"/>
      <c r="P63" s="184"/>
      <c r="Q63" s="157"/>
      <c r="R63" s="182"/>
      <c r="S63" s="165"/>
    </row>
    <row r="64" spans="1:19" s="38" customFormat="1" ht="9.6" customHeight="1" x14ac:dyDescent="0.25">
      <c r="A64" s="250" t="s">
        <v>64</v>
      </c>
      <c r="B64" s="384" t="str">
        <f>IF($E64="","",VLOOKUP($E64,'1MD ELO (5)'!$A$7:$O$80,14))</f>
        <v/>
      </c>
      <c r="C64" s="384" t="str">
        <f>IF($E64="","",VLOOKUP($E64,'1MD ELO (5)'!$A$7:$O$80,15))</f>
        <v/>
      </c>
      <c r="D64" s="414" t="str">
        <f>IF($E64="","",VLOOKUP($E64,'1MD ELO (5)'!$A$7:$O$80,5))</f>
        <v/>
      </c>
      <c r="E64" s="155"/>
      <c r="F64" s="450" t="str">
        <f>UPPER(IF($E64="","",VLOOKUP($E64,'1MD ELO (5)'!$A$7:$O$80,2)))</f>
        <v/>
      </c>
      <c r="G64" s="450" t="str">
        <f>IF($E64="","",VLOOKUP($E64,'1MD ELO (5)'!$A$7:$O$80,3))</f>
        <v/>
      </c>
      <c r="H64" s="450"/>
      <c r="I64" s="450" t="str">
        <f>IF($E64="","",VLOOKUP($E64,'1MD ELO (5)'!$A$7:$O$80,4))</f>
        <v/>
      </c>
      <c r="J64" s="251"/>
      <c r="K64" s="157"/>
      <c r="L64" s="172"/>
      <c r="M64" s="173" t="str">
        <f>UPPER(IF(OR(L64="a",L64="as"),K63,IF(OR(L64="b",L64="bs"),K65,)))</f>
        <v/>
      </c>
      <c r="N64" s="181"/>
      <c r="O64" s="182"/>
      <c r="P64" s="184"/>
      <c r="Q64" s="182"/>
      <c r="R64" s="182"/>
      <c r="S64" s="165"/>
    </row>
    <row r="65" spans="1:19" s="38" customFormat="1" ht="9.6" customHeight="1" x14ac:dyDescent="0.25">
      <c r="A65" s="167" t="s">
        <v>65</v>
      </c>
      <c r="B65" s="384" t="str">
        <f>IF($E65="","",VLOOKUP($E65,'1MD ELO (5)'!$A$7:$O$80,14))</f>
        <v/>
      </c>
      <c r="C65" s="384" t="str">
        <f>IF($E65="","",VLOOKUP($E65,'1MD ELO (5)'!$A$7:$O$80,15))</f>
        <v/>
      </c>
      <c r="D65" s="414" t="str">
        <f>IF($E65="","",VLOOKUP($E65,'1MD ELO (5)'!$A$7:$O$80,5))</f>
        <v/>
      </c>
      <c r="E65" s="155"/>
      <c r="F65" s="450" t="str">
        <f>UPPER(IF($E65="","",VLOOKUP($E65,'1MD ELO (5)'!$A$7:$O$80,2)))</f>
        <v/>
      </c>
      <c r="G65" s="450" t="str">
        <f>IF($E65="","",VLOOKUP($E65,'1MD ELO (5)'!$A$7:$O$80,3))</f>
        <v/>
      </c>
      <c r="H65" s="450"/>
      <c r="I65" s="450" t="str">
        <f>IF($E65="","",VLOOKUP($E65,'1MD ELO (5)'!$A$7:$O$80,4))</f>
        <v/>
      </c>
      <c r="J65" s="249"/>
      <c r="K65" s="173" t="str">
        <f>UPPER(IF(OR(J66="a",J66="as"),F65,IF(OR(J66="b",J66="bs"),F66,)))</f>
        <v/>
      </c>
      <c r="L65" s="252"/>
      <c r="M65" s="157"/>
      <c r="N65" s="184"/>
      <c r="O65" s="182"/>
      <c r="P65" s="184"/>
      <c r="Q65" s="182"/>
      <c r="R65" s="182"/>
      <c r="S65" s="165"/>
    </row>
    <row r="66" spans="1:19" s="38" customFormat="1" ht="9.6" customHeight="1" x14ac:dyDescent="0.25">
      <c r="A66" s="167" t="s">
        <v>66</v>
      </c>
      <c r="B66" s="384" t="str">
        <f>IF($E66="","",VLOOKUP($E66,'1MD ELO (5)'!$A$7:$O$80,14))</f>
        <v/>
      </c>
      <c r="C66" s="384" t="str">
        <f>IF($E66="","",VLOOKUP($E66,'1MD ELO (5)'!$A$7:$O$80,15))</f>
        <v/>
      </c>
      <c r="D66" s="414" t="str">
        <f>IF($E66="","",VLOOKUP($E66,'1MD ELO (5)'!$A$7:$O$80,5))</f>
        <v/>
      </c>
      <c r="E66" s="155"/>
      <c r="F66" s="450" t="str">
        <f>UPPER(IF($E66="","",VLOOKUP($E66,'1MD ELO (5)'!$A$7:$O$80,2)))</f>
        <v/>
      </c>
      <c r="G66" s="450" t="str">
        <f>IF($E66="","",VLOOKUP($E66,'1MD ELO (5)'!$A$7:$O$80,3))</f>
        <v/>
      </c>
      <c r="H66" s="450"/>
      <c r="I66" s="450" t="str">
        <f>IF($E66="","",VLOOKUP($E66,'1MD ELO (5)'!$A$7:$O$80,4))</f>
        <v/>
      </c>
      <c r="J66" s="251"/>
      <c r="K66" s="157"/>
      <c r="L66" s="182"/>
      <c r="M66" s="171" t="s">
        <v>0</v>
      </c>
      <c r="N66" s="180"/>
      <c r="O66" s="173" t="str">
        <f>UPPER(IF(OR(N66="a",N66="as"),M64,IF(OR(N66="b",N66="bs"),M68,)))</f>
        <v/>
      </c>
      <c r="P66" s="190"/>
      <c r="Q66" s="182"/>
      <c r="R66" s="182"/>
      <c r="S66" s="165"/>
    </row>
    <row r="67" spans="1:19" s="38" customFormat="1" ht="9.6" customHeight="1" x14ac:dyDescent="0.25">
      <c r="A67" s="167" t="s">
        <v>67</v>
      </c>
      <c r="B67" s="384" t="str">
        <f>IF($E67="","",VLOOKUP($E67,'1MD ELO (5)'!$A$7:$O$80,14))</f>
        <v/>
      </c>
      <c r="C67" s="384" t="str">
        <f>IF($E67="","",VLOOKUP($E67,'1MD ELO (5)'!$A$7:$O$80,15))</f>
        <v/>
      </c>
      <c r="D67" s="414" t="str">
        <f>IF($E67="","",VLOOKUP($E67,'1MD ELO (5)'!$A$7:$O$80,5))</f>
        <v/>
      </c>
      <c r="E67" s="155"/>
      <c r="F67" s="450" t="str">
        <f>UPPER(IF($E67="","",VLOOKUP($E67,'1MD ELO (5)'!$A$7:$O$80,2)))</f>
        <v/>
      </c>
      <c r="G67" s="450" t="str">
        <f>IF($E67="","",VLOOKUP($E67,'1MD ELO (5)'!$A$7:$O$80,3))</f>
        <v/>
      </c>
      <c r="H67" s="450"/>
      <c r="I67" s="450" t="str">
        <f>IF($E67="","",VLOOKUP($E67,'1MD ELO (5)'!$A$7:$O$80,4))</f>
        <v/>
      </c>
      <c r="J67" s="249"/>
      <c r="K67" s="173" t="str">
        <f>UPPER(IF(OR(J68="a",J68="as"),F67,IF(OR(J68="b",J68="bs"),F68,)))</f>
        <v/>
      </c>
      <c r="L67" s="181"/>
      <c r="M67" s="253"/>
      <c r="N67" s="254"/>
      <c r="O67" s="157"/>
      <c r="P67" s="182"/>
      <c r="Q67" s="182"/>
      <c r="R67" s="182"/>
      <c r="S67" s="165"/>
    </row>
    <row r="68" spans="1:19" s="38" customFormat="1" ht="9.6" customHeight="1" x14ac:dyDescent="0.25">
      <c r="A68" s="167" t="s">
        <v>68</v>
      </c>
      <c r="B68" s="384" t="str">
        <f>IF($E68="","",VLOOKUP($E68,'1MD ELO (5)'!$A$7:$O$80,14))</f>
        <v/>
      </c>
      <c r="C68" s="384" t="str">
        <f>IF($E68="","",VLOOKUP($E68,'1MD ELO (5)'!$A$7:$O$80,15))</f>
        <v/>
      </c>
      <c r="D68" s="414" t="str">
        <f>IF($E68="","",VLOOKUP($E68,'1MD ELO (5)'!$A$7:$O$80,5))</f>
        <v/>
      </c>
      <c r="E68" s="155"/>
      <c r="F68" s="450" t="str">
        <f>UPPER(IF($E68="","",VLOOKUP($E68,'1MD ELO (5)'!$A$7:$O$80,2)))</f>
        <v/>
      </c>
      <c r="G68" s="450" t="str">
        <f>IF($E68="","",VLOOKUP($E68,'1MD ELO (5)'!$A$7:$O$80,3))</f>
        <v/>
      </c>
      <c r="H68" s="450"/>
      <c r="I68" s="450" t="str">
        <f>IF($E68="","",VLOOKUP($E68,'1MD ELO (5)'!$A$7:$O$80,4))</f>
        <v/>
      </c>
      <c r="J68" s="251"/>
      <c r="K68" s="157"/>
      <c r="L68" s="172"/>
      <c r="M68" s="173" t="str">
        <f>UPPER(IF(OR(L68="a",L68="as"),K67,IF(OR(L68="b",L68="bs"),K69,)))</f>
        <v/>
      </c>
      <c r="N68" s="255"/>
      <c r="O68" s="182"/>
      <c r="P68" s="182"/>
      <c r="Q68" s="182"/>
      <c r="R68" s="182"/>
      <c r="S68" s="165"/>
    </row>
    <row r="69" spans="1:19" s="38" customFormat="1" ht="9.6" customHeight="1" x14ac:dyDescent="0.25">
      <c r="A69" s="250" t="s">
        <v>69</v>
      </c>
      <c r="B69" s="384" t="str">
        <f>IF($E69="","",VLOOKUP($E69,'1MD ELO (5)'!$A$7:$O$80,14))</f>
        <v/>
      </c>
      <c r="C69" s="384" t="str">
        <f>IF($E69="","",VLOOKUP($E69,'1MD ELO (5)'!$A$7:$O$80,15))</f>
        <v/>
      </c>
      <c r="D69" s="414" t="str">
        <f>IF($E69="","",VLOOKUP($E69,'1MD ELO (5)'!$A$7:$O$80,5))</f>
        <v/>
      </c>
      <c r="E69" s="155"/>
      <c r="F69" s="450" t="str">
        <f>UPPER(IF($E69="","",VLOOKUP($E69,'1MD ELO (5)'!$A$7:$O$80,2)))</f>
        <v/>
      </c>
      <c r="G69" s="450" t="str">
        <f>IF($E69="","",VLOOKUP($E69,'1MD ELO (5)'!$A$7:$O$80,3))</f>
        <v/>
      </c>
      <c r="H69" s="450"/>
      <c r="I69" s="450" t="str">
        <f>IF($E69="","",VLOOKUP($E69,'1MD ELO (5)'!$A$7:$O$80,4))</f>
        <v/>
      </c>
      <c r="J69" s="249"/>
      <c r="K69" s="173" t="str">
        <f>UPPER(IF(OR(J70="a",J70="as"),F69,IF(OR(J70="b",J70="bs"),F70,)))</f>
        <v/>
      </c>
      <c r="L69" s="190"/>
      <c r="M69" s="157"/>
      <c r="N69" s="182"/>
      <c r="O69" s="182"/>
      <c r="P69" s="182"/>
      <c r="Q69" s="182"/>
      <c r="R69" s="182"/>
      <c r="S69" s="165"/>
    </row>
    <row r="70" spans="1:19" s="38" customFormat="1" ht="9.6" customHeight="1" x14ac:dyDescent="0.25">
      <c r="A70" s="192" t="s">
        <v>70</v>
      </c>
      <c r="B70" s="384" t="str">
        <f>IF($E70="","",VLOOKUP($E70,'1MD ELO (5)'!$A$7:$O$80,14))</f>
        <v/>
      </c>
      <c r="C70" s="384" t="str">
        <f>IF($E70="","",VLOOKUP($E70,'1MD ELO (5)'!$A$7:$O$80,15))</f>
        <v/>
      </c>
      <c r="D70" s="414" t="str">
        <f>IF($E70="","",VLOOKUP($E70,'1MD ELO (5)'!$A$7:$O$80,5))</f>
        <v/>
      </c>
      <c r="E70" s="155"/>
      <c r="F70" s="156" t="str">
        <f>UPPER(IF($E70="","",VLOOKUP($E70,'1MD ELO (5)'!$A$7:$O$80,2)))</f>
        <v/>
      </c>
      <c r="G70" s="156" t="str">
        <f>IF($E70="","",VLOOKUP($E70,'1MD ELO (5)'!$A$7:$O$80,3))</f>
        <v/>
      </c>
      <c r="H70" s="156"/>
      <c r="I70" s="156" t="str">
        <f>IF($E70="","",VLOOKUP($E70,'1MD ELO (5)'!$A$7:$O$80,4))</f>
        <v/>
      </c>
      <c r="J70" s="251"/>
      <c r="K70" s="157"/>
      <c r="L70" s="182"/>
      <c r="M70" s="182"/>
      <c r="N70" s="256"/>
      <c r="O70" s="182"/>
      <c r="P70" s="182"/>
      <c r="Q70" s="182"/>
      <c r="R70" s="182"/>
      <c r="S70" s="165"/>
    </row>
    <row r="71" spans="1:19" s="38" customFormat="1" ht="6" customHeight="1" x14ac:dyDescent="0.25">
      <c r="A71" s="266"/>
      <c r="B71" s="267"/>
      <c r="C71" s="267"/>
      <c r="D71" s="267"/>
      <c r="E71" s="268"/>
      <c r="F71" s="269"/>
      <c r="G71" s="269"/>
      <c r="H71" s="270"/>
      <c r="I71" s="269"/>
      <c r="J71" s="271"/>
      <c r="K71" s="182"/>
      <c r="L71" s="182"/>
      <c r="M71" s="182"/>
      <c r="N71" s="256"/>
      <c r="O71" s="182"/>
      <c r="P71" s="182"/>
      <c r="Q71" s="182"/>
      <c r="R71" s="182"/>
      <c r="S71" s="165"/>
    </row>
    <row r="72" spans="1:19" s="18" customFormat="1" ht="10.5" customHeight="1" x14ac:dyDescent="0.25">
      <c r="A72" s="205" t="s">
        <v>105</v>
      </c>
      <c r="B72" s="206"/>
      <c r="C72" s="206"/>
      <c r="D72" s="419"/>
      <c r="E72" s="272" t="s">
        <v>6</v>
      </c>
      <c r="F72" s="209" t="s">
        <v>107</v>
      </c>
      <c r="G72" s="272" t="s">
        <v>6</v>
      </c>
      <c r="H72" s="438" t="s">
        <v>107</v>
      </c>
      <c r="I72" s="273"/>
      <c r="J72" s="272" t="s">
        <v>6</v>
      </c>
      <c r="K72" s="209" t="s">
        <v>125</v>
      </c>
      <c r="L72" s="212"/>
      <c r="M72" s="209" t="s">
        <v>126</v>
      </c>
      <c r="N72" s="213"/>
      <c r="O72" s="214" t="s">
        <v>127</v>
      </c>
      <c r="P72" s="214"/>
      <c r="Q72" s="215"/>
      <c r="R72" s="216"/>
    </row>
    <row r="73" spans="1:19" s="18" customFormat="1" ht="9" customHeight="1" x14ac:dyDescent="0.25">
      <c r="A73" s="420" t="s">
        <v>106</v>
      </c>
      <c r="B73" s="421"/>
      <c r="C73" s="422"/>
      <c r="D73" s="423"/>
      <c r="E73" s="220">
        <v>1</v>
      </c>
      <c r="F73" s="274" t="str">
        <f>IF(E73&gt;$R$80,,UPPER(VLOOKUP(E73,'1MD ELO (5)'!$A$7:$Q$134,2)))</f>
        <v/>
      </c>
      <c r="G73" s="220">
        <v>9</v>
      </c>
      <c r="H73" s="91" t="str">
        <f>IF(G73&gt;$R$80,,UPPER(VLOOKUP(G73,'1MD ELO (5)'!$A$7:$Q$134,2)))</f>
        <v/>
      </c>
      <c r="I73" s="90"/>
      <c r="J73" s="222" t="s">
        <v>7</v>
      </c>
      <c r="K73" s="217"/>
      <c r="L73" s="223"/>
      <c r="M73" s="217"/>
      <c r="N73" s="224"/>
      <c r="O73" s="225" t="s">
        <v>111</v>
      </c>
      <c r="P73" s="226"/>
      <c r="Q73" s="226"/>
      <c r="R73" s="227"/>
    </row>
    <row r="74" spans="1:19" s="18" customFormat="1" ht="9" customHeight="1" x14ac:dyDescent="0.25">
      <c r="A74" s="232" t="s">
        <v>124</v>
      </c>
      <c r="B74" s="230"/>
      <c r="C74" s="416"/>
      <c r="D74" s="233"/>
      <c r="E74" s="220">
        <v>2</v>
      </c>
      <c r="F74" s="274" t="str">
        <f>IF(E74&gt;$R$80,,UPPER(VLOOKUP(E74,'1MD ELO (5)'!$A$7:$Q$134,2)))</f>
        <v/>
      </c>
      <c r="G74" s="220">
        <v>10</v>
      </c>
      <c r="H74" s="91" t="str">
        <f>IF(G74&gt;$R$80,,UPPER(VLOOKUP(G74,'1MD ELO (5)'!$A$7:$Q$134,2)))</f>
        <v/>
      </c>
      <c r="I74" s="90"/>
      <c r="J74" s="222" t="s">
        <v>8</v>
      </c>
      <c r="K74" s="217"/>
      <c r="L74" s="223"/>
      <c r="M74" s="217"/>
      <c r="N74" s="224"/>
      <c r="O74" s="228"/>
      <c r="P74" s="229"/>
      <c r="Q74" s="230"/>
      <c r="R74" s="231"/>
    </row>
    <row r="75" spans="1:19" s="18" customFormat="1" ht="9" customHeight="1" x14ac:dyDescent="0.25">
      <c r="A75" s="374"/>
      <c r="B75" s="375"/>
      <c r="C75" s="417"/>
      <c r="D75" s="376"/>
      <c r="E75" s="220">
        <v>3</v>
      </c>
      <c r="F75" s="274" t="str">
        <f>IF(E75&gt;$R$80,,UPPER(VLOOKUP(E75,'1MD ELO (5)'!$A$7:$Q$134,2)))</f>
        <v/>
      </c>
      <c r="G75" s="220">
        <v>11</v>
      </c>
      <c r="H75" s="91" t="str">
        <f>IF(G75&gt;$R$80,,UPPER(VLOOKUP(G75,'1MD ELO (5)'!$A$7:$Q$134,2)))</f>
        <v/>
      </c>
      <c r="I75" s="90"/>
      <c r="J75" s="222" t="s">
        <v>9</v>
      </c>
      <c r="K75" s="217"/>
      <c r="L75" s="223"/>
      <c r="M75" s="217"/>
      <c r="N75" s="224"/>
      <c r="O75" s="225" t="s">
        <v>112</v>
      </c>
      <c r="P75" s="226"/>
      <c r="Q75" s="226"/>
      <c r="R75" s="227"/>
    </row>
    <row r="76" spans="1:19" s="18" customFormat="1" ht="9" customHeight="1" x14ac:dyDescent="0.25">
      <c r="A76" s="234"/>
      <c r="B76" s="146"/>
      <c r="C76" s="146"/>
      <c r="D76" s="235"/>
      <c r="E76" s="220">
        <v>4</v>
      </c>
      <c r="F76" s="274" t="str">
        <f>IF(E76&gt;$R$80,,UPPER(VLOOKUP(E76,'1MD ELO (5)'!$A$7:$Q$134,2)))</f>
        <v/>
      </c>
      <c r="G76" s="220">
        <v>12</v>
      </c>
      <c r="H76" s="91" t="str">
        <f>IF(G76&gt;$R$80,,UPPER(VLOOKUP(G76,'1MD ELO (5)'!$A$7:$Q$134,2)))</f>
        <v/>
      </c>
      <c r="I76" s="90"/>
      <c r="J76" s="222" t="s">
        <v>10</v>
      </c>
      <c r="K76" s="217"/>
      <c r="L76" s="223"/>
      <c r="M76" s="217"/>
      <c r="N76" s="224"/>
      <c r="O76" s="217"/>
      <c r="P76" s="223"/>
      <c r="Q76" s="217"/>
      <c r="R76" s="224"/>
    </row>
    <row r="77" spans="1:19" s="18" customFormat="1" ht="9" customHeight="1" x14ac:dyDescent="0.25">
      <c r="A77" s="361"/>
      <c r="B77" s="377"/>
      <c r="C77" s="377"/>
      <c r="D77" s="418"/>
      <c r="E77" s="220">
        <v>5</v>
      </c>
      <c r="F77" s="274" t="str">
        <f>IF(E77&gt;$R$80,,UPPER(VLOOKUP(E77,'1MD ELO (5)'!$A$7:$Q$134,2)))</f>
        <v/>
      </c>
      <c r="G77" s="220">
        <v>13</v>
      </c>
      <c r="H77" s="91" t="str">
        <f>IF(G77&gt;$R$80,,UPPER(VLOOKUP(G77,'1MD ELO (5)'!$A$7:$Q$134,2)))</f>
        <v/>
      </c>
      <c r="I77" s="90"/>
      <c r="J77" s="222" t="s">
        <v>11</v>
      </c>
      <c r="K77" s="217"/>
      <c r="L77" s="223"/>
      <c r="M77" s="217"/>
      <c r="N77" s="224"/>
      <c r="O77" s="230"/>
      <c r="P77" s="229"/>
      <c r="Q77" s="230"/>
      <c r="R77" s="231"/>
    </row>
    <row r="78" spans="1:19" s="18" customFormat="1" ht="9" customHeight="1" x14ac:dyDescent="0.25">
      <c r="A78" s="362"/>
      <c r="B78" s="24"/>
      <c r="C78" s="146"/>
      <c r="D78" s="235"/>
      <c r="E78" s="220">
        <v>6</v>
      </c>
      <c r="F78" s="274" t="str">
        <f>IF(E78&gt;$R$80,,UPPER(VLOOKUP(E78,'1MD ELO (5)'!$A$7:$Q$134,2)))</f>
        <v/>
      </c>
      <c r="G78" s="220">
        <v>14</v>
      </c>
      <c r="H78" s="91" t="str">
        <f>IF(G78&gt;$R$80,,UPPER(VLOOKUP(G78,'1MD ELO (5)'!$A$7:$Q$134,2)))</f>
        <v/>
      </c>
      <c r="I78" s="90"/>
      <c r="J78" s="222" t="s">
        <v>12</v>
      </c>
      <c r="K78" s="217"/>
      <c r="L78" s="223"/>
      <c r="M78" s="217"/>
      <c r="N78" s="224"/>
      <c r="O78" s="225" t="s">
        <v>92</v>
      </c>
      <c r="P78" s="226"/>
      <c r="Q78" s="226"/>
      <c r="R78" s="227"/>
    </row>
    <row r="79" spans="1:19" s="18" customFormat="1" ht="9" customHeight="1" x14ac:dyDescent="0.25">
      <c r="A79" s="362"/>
      <c r="B79" s="24"/>
      <c r="C79" s="299"/>
      <c r="D79" s="372"/>
      <c r="E79" s="220">
        <v>7</v>
      </c>
      <c r="F79" s="274" t="str">
        <f>IF(E79&gt;$R$80,,UPPER(VLOOKUP(E79,'1MD ELO (5)'!$A$7:$Q$134,2)))</f>
        <v/>
      </c>
      <c r="G79" s="220">
        <v>15</v>
      </c>
      <c r="H79" s="91" t="str">
        <f>IF(G79&gt;$R$80,,UPPER(VLOOKUP(G79,'1MD ELO (5)'!$A$7:$Q$134,2)))</f>
        <v/>
      </c>
      <c r="I79" s="90"/>
      <c r="J79" s="222" t="s">
        <v>13</v>
      </c>
      <c r="K79" s="217"/>
      <c r="L79" s="223"/>
      <c r="M79" s="217"/>
      <c r="N79" s="224"/>
      <c r="O79" s="217"/>
      <c r="P79" s="223"/>
      <c r="Q79" s="217"/>
      <c r="R79" s="224"/>
    </row>
    <row r="80" spans="1:19" s="18" customFormat="1" ht="9" customHeight="1" x14ac:dyDescent="0.25">
      <c r="A80" s="363"/>
      <c r="B80" s="360"/>
      <c r="C80" s="413"/>
      <c r="D80" s="373"/>
      <c r="E80" s="236">
        <v>8</v>
      </c>
      <c r="F80" s="275" t="str">
        <f>IF(E80&gt;$R$80,,UPPER(VLOOKUP(E80,'1MD ELO (5)'!$A$7:$Q$134,2)))</f>
        <v/>
      </c>
      <c r="G80" s="236">
        <v>16</v>
      </c>
      <c r="H80" s="237" t="str">
        <f>IF(G80&gt;$R$80,,UPPER(VLOOKUP(G80,'1MD ELO (5)'!$A$7:$Q$134,2)))</f>
        <v/>
      </c>
      <c r="I80" s="239"/>
      <c r="J80" s="240" t="s">
        <v>14</v>
      </c>
      <c r="K80" s="230"/>
      <c r="L80" s="229"/>
      <c r="M80" s="230"/>
      <c r="N80" s="231"/>
      <c r="O80" s="230" t="str">
        <f>R4</f>
        <v>Kovács Zoltán</v>
      </c>
      <c r="P80" s="229"/>
      <c r="Q80" s="230"/>
      <c r="R80" s="241">
        <f>MIN(16,'1MD ELO (5)'!Q5)</f>
        <v>16</v>
      </c>
    </row>
    <row r="81" ht="15.75" customHeight="1" x14ac:dyDescent="0.25"/>
    <row r="82" ht="9" customHeight="1" x14ac:dyDescent="0.25"/>
  </sheetData>
  <mergeCells count="4">
    <mergeCell ref="A4:C4"/>
    <mergeCell ref="Q25:R25"/>
    <mergeCell ref="Q41:R41"/>
    <mergeCell ref="Q57:R57"/>
  </mergeCells>
  <conditionalFormatting sqref="E7:E70">
    <cfRule type="expression" dxfId="64" priority="5" stopIfTrue="1">
      <formula>$E7&lt;17</formula>
    </cfRule>
  </conditionalFormatting>
  <conditionalFormatting sqref="G7:G70 I7:I70">
    <cfRule type="expression" dxfId="63" priority="14" stopIfTrue="1">
      <formula>AND($E7&lt;17,$C7&gt;0)</formula>
    </cfRule>
  </conditionalFormatting>
  <conditionalFormatting sqref="H7:H70">
    <cfRule type="expression" dxfId="62" priority="15" stopIfTrue="1">
      <formula>AND($E7&lt;9,$C7&gt;0)</formula>
    </cfRule>
  </conditionalFormatting>
  <conditionalFormatting sqref="J8 L8 J10 N10 J12 L12 J14 P14 J16 L16 J18 N18 J20 L20 J22 P23 J24 L24 J26 N26 J28 L28 J30 P30 J32 L32 J34 N34 J36 L36 J38 P38 J40 L40 J42 N42 J44 L44 J46 P46 J48 L48 J50 N50 J52 L52 J54 P55 J56 L56 J58 N58 J60 L60 J62 P62 J64 L64 J66 N66 J68 L68 J70 R80">
    <cfRule type="expression" dxfId="61" priority="6" stopIfTrue="1">
      <formula>$O$1="CU"</formula>
    </cfRule>
  </conditionalFormatting>
  <conditionalFormatting sqref="K7 K9 K11 K13 K15 K17 K19 K21 Q22 K23 K25 K27 K29 K31 K33 K35 K37 K39 K41 K43 K45 K47 K49 K51 K53 Q54 K55 K57 K59 K61 K63 K65 K67 K69">
    <cfRule type="expression" dxfId="60" priority="7" stopIfTrue="1">
      <formula>J8="as"</formula>
    </cfRule>
    <cfRule type="expression" dxfId="59" priority="8" stopIfTrue="1">
      <formula>J8="bs"</formula>
    </cfRule>
  </conditionalFormatting>
  <conditionalFormatting sqref="M8 O10 M12 Q14 M16 O18 M20 M24 O26 M28 Q30 M32 O34 M36 Q38 M40 O42 M44 Q46 M48 O50 M52 M56 O58 M60 Q62 M64 O66 M68">
    <cfRule type="expression" dxfId="58" priority="9" stopIfTrue="1">
      <formula>L8="as"</formula>
    </cfRule>
    <cfRule type="expression" dxfId="57" priority="10" stopIfTrue="1">
      <formula>L8="bs"</formula>
    </cfRule>
  </conditionalFormatting>
  <conditionalFormatting sqref="M10 O14 M18 O23 M26 O30 M34 O38 M42 O46 M50 O55 M58 O62 M66">
    <cfRule type="expression" dxfId="56" priority="11" stopIfTrue="1">
      <formula>AND($O$1="CU",M10="Umpire")</formula>
    </cfRule>
    <cfRule type="expression" dxfId="55" priority="12" stopIfTrue="1">
      <formula>AND($O$1="CU",M10&lt;&gt;"Umpire",N10&lt;&gt;"")</formula>
    </cfRule>
    <cfRule type="expression" dxfId="54" priority="13" stopIfTrue="1">
      <formula>AND($O$1="CU",M10&lt;&gt;"Umpire")</formula>
    </cfRule>
  </conditionalFormatting>
  <conditionalFormatting sqref="O37">
    <cfRule type="expression" dxfId="53" priority="3" stopIfTrue="1">
      <formula>P23="as"</formula>
    </cfRule>
    <cfRule type="expression" dxfId="52" priority="4" stopIfTrue="1">
      <formula>P23="bs"</formula>
    </cfRule>
  </conditionalFormatting>
  <conditionalFormatting sqref="O39">
    <cfRule type="expression" dxfId="51" priority="1" stopIfTrue="1">
      <formula>P55="as"</formula>
    </cfRule>
    <cfRule type="expression" dxfId="50" priority="2" stopIfTrue="1">
      <formula>P55="bs"</formula>
    </cfRule>
  </conditionalFormatting>
  <dataValidations count="1">
    <dataValidation type="list" allowBlank="1" showInputMessage="1" sqref="M10 M18 M26 M34 M42 M50 M58 M66 O14 O30 O46 O62 O55 O23 O38" xr:uid="{E4201DE4-5332-4C1D-9AB5-690D1EB55523}">
      <formula1>$U$7:$U$16</formula1>
    </dataValidation>
  </dataValidations>
  <printOptions horizontalCentered="1"/>
  <pageMargins left="0.35" right="0.35" top="0.35" bottom="0.35" header="0" footer="0"/>
  <pageSetup paperSize="9" orientation="portrait" horizontalDpi="360" verticalDpi="200" r:id="rId1"/>
  <headerFooter alignWithMargins="0"/>
  <rowBreaks count="1" manualBreakCount="1">
    <brk id="80" max="65535" man="1"/>
  </rowBreaks>
  <drawing r:id="rId2"/>
  <legacyDrawing r:id="rId3"/>
  <mc:AlternateContent xmlns:mc="http://schemas.openxmlformats.org/markup-compatibility/2006">
    <mc:Choice Requires="x14">
      <controls>
        <mc:AlternateContent xmlns:mc="http://schemas.openxmlformats.org/markup-compatibility/2006">
          <mc:Choice Requires="x14">
            <control shapeId="718849" r:id="rId4" name="Button 1">
              <controlPr defaultSize="0" print="0" autoFill="0" autoPict="0" macro="[0]!Jun_Show_CU">
                <anchor moveWithCells="1" sizeWithCells="1">
                  <from>
                    <xdr:col>12</xdr:col>
                    <xdr:colOff>548640</xdr:colOff>
                    <xdr:row>0</xdr:row>
                    <xdr:rowOff>7620</xdr:rowOff>
                  </from>
                  <to>
                    <xdr:col>14</xdr:col>
                    <xdr:colOff>388620</xdr:colOff>
                    <xdr:row>0</xdr:row>
                    <xdr:rowOff>175260</xdr:rowOff>
                  </to>
                </anchor>
              </controlPr>
            </control>
          </mc:Choice>
        </mc:AlternateContent>
        <mc:AlternateContent xmlns:mc="http://schemas.openxmlformats.org/markup-compatibility/2006">
          <mc:Choice Requires="x14">
            <control shapeId="718850" r:id="rId5" name="Button 2">
              <controlPr defaultSize="0" print="0" autoFill="0" autoPict="0" macro="[0]!Jun_Hide_CU">
                <anchor moveWithCells="1" sizeWithCells="1">
                  <from>
                    <xdr:col>12</xdr:col>
                    <xdr:colOff>533400</xdr:colOff>
                    <xdr:row>0</xdr:row>
                    <xdr:rowOff>182880</xdr:rowOff>
                  </from>
                  <to>
                    <xdr:col>14</xdr:col>
                    <xdr:colOff>388620</xdr:colOff>
                    <xdr:row>1</xdr:row>
                    <xdr:rowOff>60960</xdr:rowOff>
                  </to>
                </anchor>
              </controlPr>
            </control>
          </mc:Choice>
        </mc:AlternateContent>
      </controls>
    </mc:Choice>
  </mc:AlternateContent>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A595D-EE15-4E67-9435-16089DB8DA24}">
  <sheetPr codeName="Sheet46">
    <tabColor indexed="42"/>
  </sheetPr>
  <dimension ref="A1:P87"/>
  <sheetViews>
    <sheetView showGridLines="0" showZeros="0" zoomScale="86" workbookViewId="0">
      <pane ySplit="7" topLeftCell="A8" activePane="bottomLeft" state="frozen"/>
      <selection activeCell="F2" sqref="F2"/>
      <selection pane="bottomLeft" activeCell="S12" sqref="S12"/>
    </sheetView>
  </sheetViews>
  <sheetFormatPr defaultRowHeight="13.2" x14ac:dyDescent="0.25"/>
  <cols>
    <col min="1" max="1" width="4.33203125" customWidth="1"/>
    <col min="2" max="2" width="12.44140625" customWidth="1"/>
    <col min="3" max="3" width="12.6640625" customWidth="1"/>
    <col min="4" max="4" width="10.5546875" style="44" customWidth="1"/>
    <col min="5" max="5" width="11.6640625" style="44" customWidth="1"/>
    <col min="6" max="6" width="5.88671875" style="44" customWidth="1"/>
    <col min="7" max="7" width="1.6640625" style="44" customWidth="1"/>
    <col min="8" max="8" width="12.33203125" style="100" customWidth="1"/>
    <col min="9" max="9" width="12.5546875" style="44" customWidth="1"/>
    <col min="10" max="10" width="12.88671875" style="44" customWidth="1"/>
    <col min="11" max="11" width="10.88671875" style="44" customWidth="1"/>
    <col min="12" max="12" width="6.5546875" style="44" customWidth="1"/>
    <col min="13" max="13" width="6" style="44" customWidth="1"/>
    <col min="14" max="16" width="5.88671875" style="44" customWidth="1"/>
  </cols>
  <sheetData>
    <row r="1" spans="1:16" ht="24.6" x14ac:dyDescent="0.4">
      <c r="A1" s="92" t="str">
        <f>Altalanos!$A$6</f>
        <v>Diákolimpiai Döntő</v>
      </c>
      <c r="B1" s="92"/>
      <c r="C1" s="92"/>
      <c r="D1" s="93"/>
      <c r="E1" s="93"/>
      <c r="F1" s="380"/>
      <c r="G1" s="380"/>
      <c r="H1" s="408" t="s">
        <v>137</v>
      </c>
      <c r="I1" s="93"/>
      <c r="J1" s="94"/>
      <c r="K1" s="94"/>
      <c r="L1" s="94"/>
      <c r="M1" s="94"/>
      <c r="N1" s="94"/>
      <c r="O1" s="282"/>
      <c r="P1" s="107"/>
    </row>
    <row r="2" spans="1:16" ht="13.8" thickBot="1" x14ac:dyDescent="0.3">
      <c r="A2" s="95">
        <f>Altalanos!$A$8</f>
        <v>0</v>
      </c>
      <c r="B2" s="95" t="s">
        <v>122</v>
      </c>
      <c r="C2" s="431">
        <f>Altalanos!$E$8</f>
        <v>0</v>
      </c>
      <c r="D2" s="283"/>
      <c r="E2" s="283"/>
      <c r="F2" s="283"/>
      <c r="G2" s="283"/>
      <c r="H2" s="408" t="s">
        <v>138</v>
      </c>
      <c r="I2" s="101"/>
      <c r="J2" s="101"/>
      <c r="K2" s="85"/>
      <c r="L2" s="85"/>
      <c r="M2" s="85"/>
      <c r="N2" s="85"/>
      <c r="O2" s="284"/>
      <c r="P2" s="109"/>
    </row>
    <row r="3" spans="1:16" s="2" customFormat="1" x14ac:dyDescent="0.25">
      <c r="A3" s="440" t="s">
        <v>144</v>
      </c>
      <c r="B3" s="441"/>
      <c r="C3" s="442"/>
      <c r="D3" s="443"/>
      <c r="E3" s="444"/>
      <c r="F3" s="23"/>
      <c r="G3" s="23"/>
      <c r="H3" s="4"/>
      <c r="I3" s="23"/>
      <c r="J3" s="30"/>
      <c r="K3" s="30"/>
      <c r="L3" s="30"/>
      <c r="M3" s="285" t="s">
        <v>92</v>
      </c>
      <c r="N3" s="121"/>
      <c r="O3" s="121"/>
      <c r="P3" s="286"/>
    </row>
    <row r="4" spans="1:16" s="2" customFormat="1" x14ac:dyDescent="0.25">
      <c r="A4" s="54" t="s">
        <v>82</v>
      </c>
      <c r="B4" s="54"/>
      <c r="C4" s="52" t="s">
        <v>79</v>
      </c>
      <c r="D4" s="52"/>
      <c r="E4" s="52"/>
      <c r="F4" s="52"/>
      <c r="G4" s="52"/>
      <c r="H4" s="52" t="s">
        <v>87</v>
      </c>
      <c r="I4" s="54"/>
      <c r="J4" s="55"/>
      <c r="K4" s="55"/>
      <c r="L4" s="55" t="s">
        <v>88</v>
      </c>
      <c r="M4" s="279"/>
      <c r="N4" s="287"/>
      <c r="O4" s="287"/>
      <c r="P4" s="125"/>
    </row>
    <row r="5" spans="1:16" s="2" customFormat="1" ht="13.8" thickBot="1" x14ac:dyDescent="0.3">
      <c r="A5" s="771" t="str">
        <f>Altalanos!$A$10</f>
        <v xml:space="preserve">2026. május 7. </v>
      </c>
      <c r="B5" s="771"/>
      <c r="C5" s="142" t="str">
        <f>Altalanos!$C$10</f>
        <v>Gyula</v>
      </c>
      <c r="D5" s="97"/>
      <c r="E5" s="97"/>
      <c r="F5" s="97"/>
      <c r="G5" s="97"/>
      <c r="H5" s="144"/>
      <c r="I5" s="102"/>
      <c r="J5" s="88"/>
      <c r="K5" s="88"/>
      <c r="L5" s="88" t="str">
        <f>Altalanos!$E$10</f>
        <v>Kovács Zoltán</v>
      </c>
      <c r="M5" s="126"/>
      <c r="N5" s="102"/>
      <c r="O5" s="102"/>
      <c r="P5" s="127">
        <f>COUNTA(P8:P87)</f>
        <v>0</v>
      </c>
    </row>
    <row r="6" spans="1:16" s="288" customFormat="1" ht="12" customHeight="1" x14ac:dyDescent="0.25">
      <c r="A6" s="289"/>
      <c r="B6" s="782" t="s">
        <v>139</v>
      </c>
      <c r="C6" s="783"/>
      <c r="D6" s="783"/>
      <c r="E6" s="783"/>
      <c r="F6" s="783"/>
      <c r="G6" s="622"/>
      <c r="H6" s="784" t="s">
        <v>140</v>
      </c>
      <c r="I6" s="783"/>
      <c r="J6" s="783"/>
      <c r="K6" s="783"/>
      <c r="L6" s="785"/>
      <c r="M6" s="784" t="s">
        <v>141</v>
      </c>
      <c r="N6" s="783"/>
      <c r="O6" s="783"/>
      <c r="P6" s="785"/>
    </row>
    <row r="7" spans="1:16" ht="47.25" customHeight="1" thickBot="1" x14ac:dyDescent="0.3">
      <c r="A7" s="112" t="s">
        <v>89</v>
      </c>
      <c r="B7" s="113" t="s">
        <v>85</v>
      </c>
      <c r="C7" s="113" t="s">
        <v>86</v>
      </c>
      <c r="D7" s="113" t="s">
        <v>90</v>
      </c>
      <c r="E7" s="113" t="s">
        <v>91</v>
      </c>
      <c r="F7" s="671" t="s">
        <v>214</v>
      </c>
      <c r="G7" s="455" t="s">
        <v>213</v>
      </c>
      <c r="H7" s="112" t="s">
        <v>85</v>
      </c>
      <c r="I7" s="113" t="s">
        <v>86</v>
      </c>
      <c r="J7" s="113" t="s">
        <v>90</v>
      </c>
      <c r="K7" s="113" t="s">
        <v>91</v>
      </c>
      <c r="L7" s="114" t="s">
        <v>215</v>
      </c>
      <c r="M7" s="112" t="s">
        <v>213</v>
      </c>
      <c r="N7" s="280" t="s">
        <v>142</v>
      </c>
      <c r="O7" s="113" t="s">
        <v>143</v>
      </c>
      <c r="P7" s="114" t="s">
        <v>100</v>
      </c>
    </row>
    <row r="8" spans="1:16" s="11" customFormat="1" ht="18.899999999999999" customHeight="1" x14ac:dyDescent="0.25">
      <c r="A8" s="678">
        <v>1</v>
      </c>
      <c r="B8" s="459"/>
      <c r="C8" s="103"/>
      <c r="D8" s="104"/>
      <c r="E8" s="104"/>
      <c r="F8" s="117"/>
      <c r="G8" s="669"/>
      <c r="H8" s="456"/>
      <c r="I8" s="291"/>
      <c r="J8" s="104"/>
      <c r="K8" s="104"/>
      <c r="L8" s="105"/>
      <c r="M8" s="104"/>
      <c r="N8" s="105"/>
      <c r="O8" s="454">
        <f t="shared" ref="O8:O26" si="0">SUM(F8,L8)</f>
        <v>0</v>
      </c>
      <c r="P8" s="105"/>
    </row>
    <row r="9" spans="1:16" s="11" customFormat="1" ht="18.899999999999999" customHeight="1" x14ac:dyDescent="0.25">
      <c r="A9" s="679">
        <v>2</v>
      </c>
      <c r="B9" s="459"/>
      <c r="C9" s="103"/>
      <c r="D9" s="104"/>
      <c r="E9" s="104"/>
      <c r="F9" s="117"/>
      <c r="G9" s="669"/>
      <c r="H9" s="456"/>
      <c r="I9" s="291"/>
      <c r="J9" s="104"/>
      <c r="K9" s="104"/>
      <c r="L9" s="117"/>
      <c r="M9" s="104"/>
      <c r="N9" s="105"/>
      <c r="O9" s="454">
        <f t="shared" si="0"/>
        <v>0</v>
      </c>
      <c r="P9" s="105"/>
    </row>
    <row r="10" spans="1:16" s="11" customFormat="1" ht="18.899999999999999" customHeight="1" x14ac:dyDescent="0.25">
      <c r="A10" s="679">
        <v>3</v>
      </c>
      <c r="B10" s="459"/>
      <c r="C10" s="103"/>
      <c r="D10" s="104"/>
      <c r="E10" s="104"/>
      <c r="F10" s="117"/>
      <c r="G10" s="669"/>
      <c r="H10" s="456"/>
      <c r="I10" s="291"/>
      <c r="J10" s="104"/>
      <c r="K10" s="104"/>
      <c r="L10" s="117"/>
      <c r="M10" s="104"/>
      <c r="N10" s="105"/>
      <c r="O10" s="454">
        <f t="shared" si="0"/>
        <v>0</v>
      </c>
      <c r="P10" s="105"/>
    </row>
    <row r="11" spans="1:16" s="11" customFormat="1" ht="18.899999999999999" customHeight="1" x14ac:dyDescent="0.25">
      <c r="A11" s="679">
        <v>4</v>
      </c>
      <c r="B11" s="459"/>
      <c r="C11" s="103"/>
      <c r="D11" s="104"/>
      <c r="E11" s="693"/>
      <c r="F11" s="105"/>
      <c r="G11" s="669"/>
      <c r="H11" s="459"/>
      <c r="I11" s="103"/>
      <c r="J11" s="104"/>
      <c r="K11" s="693"/>
      <c r="L11" s="105"/>
      <c r="M11" s="104"/>
      <c r="N11" s="105"/>
      <c r="O11" s="454">
        <f t="shared" si="0"/>
        <v>0</v>
      </c>
      <c r="P11" s="105"/>
    </row>
    <row r="12" spans="1:16" s="11" customFormat="1" ht="18.899999999999999" customHeight="1" x14ac:dyDescent="0.25">
      <c r="A12" s="679">
        <v>5</v>
      </c>
      <c r="B12" s="459"/>
      <c r="C12" s="103"/>
      <c r="D12" s="104"/>
      <c r="E12" s="104"/>
      <c r="F12" s="117"/>
      <c r="G12" s="669"/>
      <c r="H12" s="456"/>
      <c r="I12" s="291"/>
      <c r="J12" s="104"/>
      <c r="K12" s="104"/>
      <c r="L12" s="117"/>
      <c r="M12" s="104"/>
      <c r="N12" s="105"/>
      <c r="O12" s="454">
        <f t="shared" si="0"/>
        <v>0</v>
      </c>
      <c r="P12" s="105"/>
    </row>
    <row r="13" spans="1:16" s="11" customFormat="1" ht="18.899999999999999" customHeight="1" x14ac:dyDescent="0.25">
      <c r="A13" s="679">
        <v>6</v>
      </c>
      <c r="B13" s="459"/>
      <c r="C13" s="103"/>
      <c r="D13" s="104"/>
      <c r="E13" s="693"/>
      <c r="F13" s="105"/>
      <c r="G13" s="669"/>
      <c r="H13" s="459"/>
      <c r="I13" s="103"/>
      <c r="J13" s="104"/>
      <c r="K13" s="693"/>
      <c r="L13" s="105"/>
      <c r="M13" s="104"/>
      <c r="N13" s="105"/>
      <c r="O13" s="454">
        <f t="shared" si="0"/>
        <v>0</v>
      </c>
      <c r="P13" s="105"/>
    </row>
    <row r="14" spans="1:16" s="11" customFormat="1" ht="18.899999999999999" customHeight="1" x14ac:dyDescent="0.25">
      <c r="A14" s="679">
        <v>7</v>
      </c>
      <c r="B14" s="459"/>
      <c r="C14" s="103"/>
      <c r="D14" s="104"/>
      <c r="E14" s="693"/>
      <c r="F14" s="105"/>
      <c r="G14" s="669"/>
      <c r="H14" s="459"/>
      <c r="I14" s="103"/>
      <c r="J14" s="104"/>
      <c r="K14" s="693"/>
      <c r="L14" s="105"/>
      <c r="M14" s="104"/>
      <c r="N14" s="105"/>
      <c r="O14" s="454">
        <f t="shared" si="0"/>
        <v>0</v>
      </c>
      <c r="P14" s="105"/>
    </row>
    <row r="15" spans="1:16" s="11" customFormat="1" ht="18.899999999999999" customHeight="1" x14ac:dyDescent="0.25">
      <c r="A15" s="679">
        <v>8</v>
      </c>
      <c r="B15" s="459"/>
      <c r="C15" s="103"/>
      <c r="D15" s="104"/>
      <c r="E15" s="693"/>
      <c r="F15" s="105"/>
      <c r="G15" s="669"/>
      <c r="H15" s="459"/>
      <c r="I15" s="103"/>
      <c r="J15" s="104"/>
      <c r="K15" s="693"/>
      <c r="L15" s="105"/>
      <c r="M15" s="104"/>
      <c r="N15" s="105"/>
      <c r="O15" s="454">
        <f t="shared" si="0"/>
        <v>0</v>
      </c>
      <c r="P15" s="105"/>
    </row>
    <row r="16" spans="1:16" s="11" customFormat="1" ht="18.899999999999999" customHeight="1" x14ac:dyDescent="0.25">
      <c r="A16" s="679">
        <v>9</v>
      </c>
      <c r="B16" s="459"/>
      <c r="C16" s="103"/>
      <c r="D16" s="104"/>
      <c r="E16" s="693"/>
      <c r="F16" s="105"/>
      <c r="G16" s="669"/>
      <c r="H16" s="459"/>
      <c r="I16" s="103"/>
      <c r="J16" s="104"/>
      <c r="K16" s="693"/>
      <c r="L16" s="105"/>
      <c r="M16" s="104"/>
      <c r="N16" s="292"/>
      <c r="O16" s="454">
        <f t="shared" si="0"/>
        <v>0</v>
      </c>
      <c r="P16" s="105"/>
    </row>
    <row r="17" spans="1:16" s="11" customFormat="1" ht="18.899999999999999" customHeight="1" x14ac:dyDescent="0.25">
      <c r="A17" s="679">
        <v>10</v>
      </c>
      <c r="B17" s="459"/>
      <c r="C17" s="103"/>
      <c r="D17" s="104"/>
      <c r="E17" s="693"/>
      <c r="F17" s="105"/>
      <c r="G17" s="669"/>
      <c r="H17" s="459"/>
      <c r="I17" s="103"/>
      <c r="J17" s="104"/>
      <c r="K17" s="693"/>
      <c r="L17" s="105"/>
      <c r="M17" s="104"/>
      <c r="N17" s="105"/>
      <c r="O17" s="454">
        <f t="shared" si="0"/>
        <v>0</v>
      </c>
      <c r="P17" s="105"/>
    </row>
    <row r="18" spans="1:16" s="11" customFormat="1" ht="18.899999999999999" customHeight="1" x14ac:dyDescent="0.25">
      <c r="A18" s="679">
        <v>11</v>
      </c>
      <c r="B18" s="459"/>
      <c r="C18" s="103"/>
      <c r="D18" s="104"/>
      <c r="E18" s="693"/>
      <c r="F18" s="105"/>
      <c r="G18" s="669"/>
      <c r="H18" s="459"/>
      <c r="I18" s="103"/>
      <c r="J18" s="104"/>
      <c r="K18" s="694"/>
      <c r="L18" s="105"/>
      <c r="M18" s="104"/>
      <c r="N18" s="105"/>
      <c r="O18" s="454">
        <f t="shared" si="0"/>
        <v>0</v>
      </c>
      <c r="P18" s="105"/>
    </row>
    <row r="19" spans="1:16" s="11" customFormat="1" ht="18.899999999999999" customHeight="1" x14ac:dyDescent="0.25">
      <c r="A19" s="679">
        <v>12</v>
      </c>
      <c r="B19" s="459"/>
      <c r="C19" s="103"/>
      <c r="D19" s="104"/>
      <c r="E19" s="693"/>
      <c r="F19" s="105"/>
      <c r="G19" s="669"/>
      <c r="H19" s="459"/>
      <c r="I19" s="103"/>
      <c r="J19" s="104"/>
      <c r="K19" s="693"/>
      <c r="L19" s="105"/>
      <c r="M19" s="104"/>
      <c r="N19" s="105"/>
      <c r="O19" s="454">
        <f t="shared" si="0"/>
        <v>0</v>
      </c>
      <c r="P19" s="105"/>
    </row>
    <row r="20" spans="1:16" s="11" customFormat="1" ht="18.899999999999999" customHeight="1" x14ac:dyDescent="0.25">
      <c r="A20" s="679">
        <v>13</v>
      </c>
      <c r="B20" s="459"/>
      <c r="C20" s="103"/>
      <c r="D20" s="104"/>
      <c r="E20" s="693"/>
      <c r="F20" s="105"/>
      <c r="G20" s="669"/>
      <c r="H20" s="459"/>
      <c r="I20" s="103"/>
      <c r="J20" s="104"/>
      <c r="K20" s="693"/>
      <c r="L20" s="105"/>
      <c r="M20" s="104"/>
      <c r="N20" s="105"/>
      <c r="O20" s="454">
        <f t="shared" si="0"/>
        <v>0</v>
      </c>
      <c r="P20" s="105"/>
    </row>
    <row r="21" spans="1:16" s="11" customFormat="1" ht="18.899999999999999" customHeight="1" x14ac:dyDescent="0.25">
      <c r="A21" s="679">
        <v>14</v>
      </c>
      <c r="B21" s="459"/>
      <c r="C21" s="103"/>
      <c r="D21" s="104"/>
      <c r="E21" s="693"/>
      <c r="F21" s="105"/>
      <c r="G21" s="669"/>
      <c r="H21" s="459"/>
      <c r="I21" s="103"/>
      <c r="J21" s="104"/>
      <c r="K21" s="695"/>
      <c r="L21" s="105"/>
      <c r="M21" s="104"/>
      <c r="N21" s="105"/>
      <c r="O21" s="454">
        <f t="shared" si="0"/>
        <v>0</v>
      </c>
      <c r="P21" s="105"/>
    </row>
    <row r="22" spans="1:16" s="11" customFormat="1" ht="18.899999999999999" customHeight="1" x14ac:dyDescent="0.25">
      <c r="A22" s="679">
        <v>15</v>
      </c>
      <c r="B22" s="459"/>
      <c r="C22" s="103"/>
      <c r="D22" s="104"/>
      <c r="E22" s="693"/>
      <c r="F22" s="105"/>
      <c r="G22" s="669"/>
      <c r="H22" s="459"/>
      <c r="I22" s="103"/>
      <c r="J22" s="104"/>
      <c r="K22" s="693"/>
      <c r="L22" s="105"/>
      <c r="M22" s="104"/>
      <c r="N22" s="105"/>
      <c r="O22" s="454">
        <f t="shared" si="0"/>
        <v>0</v>
      </c>
      <c r="P22" s="105"/>
    </row>
    <row r="23" spans="1:16" s="11" customFormat="1" ht="18.899999999999999" customHeight="1" x14ac:dyDescent="0.25">
      <c r="A23" s="458">
        <v>16</v>
      </c>
      <c r="B23" s="459"/>
      <c r="C23" s="103"/>
      <c r="D23" s="104"/>
      <c r="E23" s="693"/>
      <c r="F23" s="105"/>
      <c r="G23" s="669"/>
      <c r="H23" s="459"/>
      <c r="I23" s="103"/>
      <c r="J23" s="104"/>
      <c r="K23" s="693"/>
      <c r="L23" s="105"/>
      <c r="M23" s="104"/>
      <c r="N23" s="105"/>
      <c r="O23" s="454">
        <f t="shared" si="0"/>
        <v>0</v>
      </c>
      <c r="P23" s="105"/>
    </row>
    <row r="24" spans="1:16" s="35" customFormat="1" ht="18.899999999999999" customHeight="1" x14ac:dyDescent="0.2">
      <c r="A24" s="458">
        <v>17</v>
      </c>
      <c r="B24" s="459"/>
      <c r="C24" s="103"/>
      <c r="D24" s="104"/>
      <c r="E24" s="693"/>
      <c r="F24" s="105"/>
      <c r="G24" s="669"/>
      <c r="H24" s="459"/>
      <c r="I24" s="103"/>
      <c r="J24" s="104"/>
      <c r="K24" s="693"/>
      <c r="L24" s="105"/>
      <c r="M24" s="104"/>
      <c r="N24" s="105"/>
      <c r="O24" s="454">
        <f t="shared" si="0"/>
        <v>0</v>
      </c>
      <c r="P24" s="105"/>
    </row>
    <row r="25" spans="1:16" s="35" customFormat="1" ht="18.899999999999999" customHeight="1" x14ac:dyDescent="0.2">
      <c r="A25" s="458">
        <v>18</v>
      </c>
      <c r="B25" s="459"/>
      <c r="C25" s="103"/>
      <c r="D25" s="104"/>
      <c r="E25" s="693"/>
      <c r="F25" s="105"/>
      <c r="G25" s="669"/>
      <c r="H25" s="459"/>
      <c r="I25" s="103"/>
      <c r="J25" s="104"/>
      <c r="K25" s="693"/>
      <c r="L25" s="105"/>
      <c r="M25" s="104"/>
      <c r="N25" s="105"/>
      <c r="O25" s="454">
        <f t="shared" si="0"/>
        <v>0</v>
      </c>
      <c r="P25" s="105"/>
    </row>
    <row r="26" spans="1:16" s="35" customFormat="1" ht="18.899999999999999" customHeight="1" x14ac:dyDescent="0.2">
      <c r="A26" s="458">
        <v>19</v>
      </c>
      <c r="B26" s="459"/>
      <c r="C26" s="103"/>
      <c r="D26" s="104"/>
      <c r="E26" s="693"/>
      <c r="F26" s="105"/>
      <c r="G26" s="669"/>
      <c r="H26" s="459"/>
      <c r="I26" s="103"/>
      <c r="J26" s="104"/>
      <c r="K26" s="693"/>
      <c r="L26" s="105"/>
      <c r="M26" s="104"/>
      <c r="N26" s="105"/>
      <c r="O26" s="454">
        <f t="shared" si="0"/>
        <v>0</v>
      </c>
      <c r="P26" s="105"/>
    </row>
    <row r="27" spans="1:16" s="35" customFormat="1" ht="18.899999999999999" customHeight="1" x14ac:dyDescent="0.2">
      <c r="A27" s="458">
        <v>20</v>
      </c>
      <c r="B27" s="459"/>
      <c r="C27" s="103"/>
      <c r="D27" s="104"/>
      <c r="E27" s="104"/>
      <c r="F27" s="117"/>
      <c r="G27" s="669"/>
      <c r="H27" s="456"/>
      <c r="I27" s="291"/>
      <c r="J27" s="104"/>
      <c r="K27" s="104"/>
      <c r="L27" s="117"/>
      <c r="M27" s="104"/>
      <c r="N27" s="105"/>
      <c r="O27" s="454"/>
      <c r="P27" s="105"/>
    </row>
    <row r="28" spans="1:16" s="35" customFormat="1" ht="18.899999999999999" customHeight="1" thickBot="1" x14ac:dyDescent="0.25">
      <c r="A28" s="458">
        <v>21</v>
      </c>
      <c r="B28" s="459"/>
      <c r="C28" s="103"/>
      <c r="D28" s="104"/>
      <c r="E28" s="104"/>
      <c r="F28" s="117"/>
      <c r="G28" s="669"/>
      <c r="H28" s="456"/>
      <c r="I28" s="291"/>
      <c r="J28" s="104"/>
      <c r="K28" s="104"/>
      <c r="L28" s="117"/>
      <c r="M28" s="104"/>
      <c r="N28" s="105"/>
      <c r="O28" s="454"/>
      <c r="P28" s="105"/>
    </row>
    <row r="29" spans="1:16" s="35" customFormat="1" ht="18.899999999999999" customHeight="1" x14ac:dyDescent="0.2">
      <c r="A29" s="678">
        <v>22</v>
      </c>
      <c r="B29" s="459"/>
      <c r="C29" s="103"/>
      <c r="D29" s="104"/>
      <c r="E29" s="104"/>
      <c r="F29" s="117"/>
      <c r="G29" s="669"/>
      <c r="H29" s="456"/>
      <c r="I29" s="291"/>
      <c r="J29" s="104"/>
      <c r="K29" s="104"/>
      <c r="L29" s="117"/>
      <c r="M29" s="104"/>
      <c r="N29" s="105"/>
      <c r="O29" s="454"/>
      <c r="P29" s="105"/>
    </row>
    <row r="30" spans="1:16" s="35" customFormat="1" ht="18.899999999999999" customHeight="1" x14ac:dyDescent="0.2">
      <c r="A30" s="679">
        <v>23</v>
      </c>
      <c r="B30" s="459"/>
      <c r="C30" s="103"/>
      <c r="D30" s="104"/>
      <c r="E30" s="104"/>
      <c r="F30" s="117"/>
      <c r="G30" s="669"/>
      <c r="H30" s="456"/>
      <c r="I30" s="291"/>
      <c r="J30" s="104"/>
      <c r="K30" s="104"/>
      <c r="L30" s="117"/>
      <c r="M30" s="104"/>
      <c r="N30" s="105"/>
      <c r="O30" s="454"/>
      <c r="P30" s="105"/>
    </row>
    <row r="31" spans="1:16" s="35" customFormat="1" ht="18.899999999999999" customHeight="1" x14ac:dyDescent="0.2">
      <c r="A31" s="679">
        <v>24</v>
      </c>
      <c r="B31" s="459"/>
      <c r="C31" s="103"/>
      <c r="D31" s="104"/>
      <c r="E31" s="104"/>
      <c r="F31" s="117"/>
      <c r="G31" s="669"/>
      <c r="H31" s="456"/>
      <c r="I31" s="291"/>
      <c r="J31" s="104"/>
      <c r="K31" s="104"/>
      <c r="L31" s="117"/>
      <c r="M31" s="104"/>
      <c r="N31" s="105"/>
      <c r="O31" s="454"/>
      <c r="P31" s="105"/>
    </row>
    <row r="32" spans="1:16" ht="18.899999999999999" customHeight="1" thickBot="1" x14ac:dyDescent="0.3">
      <c r="A32" s="679">
        <v>25</v>
      </c>
      <c r="B32" s="459"/>
      <c r="C32" s="103"/>
      <c r="D32" s="104"/>
      <c r="E32" s="104"/>
      <c r="F32" s="117"/>
      <c r="G32" s="669"/>
      <c r="H32" s="456"/>
      <c r="I32" s="291"/>
      <c r="J32" s="104"/>
      <c r="K32" s="104"/>
      <c r="L32" s="117"/>
      <c r="M32" s="104"/>
      <c r="N32" s="105"/>
      <c r="O32" s="454"/>
      <c r="P32" s="105"/>
    </row>
    <row r="33" spans="1:16" ht="18.899999999999999" customHeight="1" x14ac:dyDescent="0.25">
      <c r="A33" s="678">
        <v>26</v>
      </c>
      <c r="B33" s="459"/>
      <c r="C33" s="103"/>
      <c r="D33" s="104"/>
      <c r="E33" s="104"/>
      <c r="F33" s="117"/>
      <c r="G33" s="669"/>
      <c r="H33" s="456"/>
      <c r="I33" s="291"/>
      <c r="J33" s="104"/>
      <c r="K33" s="104"/>
      <c r="L33" s="117"/>
      <c r="M33" s="104"/>
      <c r="N33" s="105"/>
      <c r="O33" s="454"/>
      <c r="P33" s="105"/>
    </row>
    <row r="34" spans="1:16" ht="18.899999999999999" customHeight="1" x14ac:dyDescent="0.25">
      <c r="A34" s="679">
        <v>27</v>
      </c>
      <c r="B34" s="459"/>
      <c r="C34" s="103"/>
      <c r="D34" s="104"/>
      <c r="E34" s="104"/>
      <c r="F34" s="117"/>
      <c r="G34" s="669"/>
      <c r="H34" s="456"/>
      <c r="I34" s="291"/>
      <c r="J34" s="104"/>
      <c r="K34" s="104"/>
      <c r="L34" s="117"/>
      <c r="M34" s="104"/>
      <c r="N34" s="105"/>
      <c r="O34" s="454"/>
      <c r="P34" s="105"/>
    </row>
    <row r="35" spans="1:16" ht="18.899999999999999" customHeight="1" x14ac:dyDescent="0.25">
      <c r="A35" s="679">
        <v>28</v>
      </c>
      <c r="B35" s="459"/>
      <c r="C35" s="103"/>
      <c r="D35" s="104"/>
      <c r="E35" s="104"/>
      <c r="F35" s="117"/>
      <c r="G35" s="669"/>
      <c r="H35" s="456"/>
      <c r="I35" s="291"/>
      <c r="J35" s="104"/>
      <c r="K35" s="104"/>
      <c r="L35" s="117"/>
      <c r="M35" s="104"/>
      <c r="N35" s="105"/>
      <c r="O35" s="454"/>
      <c r="P35" s="105"/>
    </row>
    <row r="36" spans="1:16" ht="18.899999999999999" customHeight="1" x14ac:dyDescent="0.25">
      <c r="A36" s="679">
        <v>29</v>
      </c>
      <c r="B36" s="459"/>
      <c r="C36" s="103"/>
      <c r="D36" s="104"/>
      <c r="E36" s="104"/>
      <c r="F36" s="117"/>
      <c r="G36" s="669"/>
      <c r="H36" s="456"/>
      <c r="I36" s="291"/>
      <c r="J36" s="104"/>
      <c r="K36" s="104"/>
      <c r="L36" s="117"/>
      <c r="M36" s="104"/>
      <c r="N36" s="105"/>
      <c r="O36" s="454"/>
      <c r="P36" s="105"/>
    </row>
    <row r="37" spans="1:16" ht="18.899999999999999" customHeight="1" x14ac:dyDescent="0.25">
      <c r="A37" s="679">
        <v>30</v>
      </c>
      <c r="B37" s="459"/>
      <c r="C37" s="103"/>
      <c r="D37" s="104"/>
      <c r="E37" s="104"/>
      <c r="F37" s="117"/>
      <c r="G37" s="669"/>
      <c r="H37" s="456"/>
      <c r="I37" s="291"/>
      <c r="J37" s="104"/>
      <c r="K37" s="104"/>
      <c r="L37" s="117"/>
      <c r="M37" s="104"/>
      <c r="N37" s="105"/>
      <c r="O37" s="454"/>
      <c r="P37" s="105"/>
    </row>
    <row r="38" spans="1:16" ht="18.899999999999999" customHeight="1" x14ac:dyDescent="0.25">
      <c r="A38" s="679">
        <v>31</v>
      </c>
      <c r="B38" s="459"/>
      <c r="C38" s="103"/>
      <c r="D38" s="104"/>
      <c r="E38" s="104"/>
      <c r="F38" s="117"/>
      <c r="G38" s="669"/>
      <c r="H38" s="456"/>
      <c r="I38" s="291"/>
      <c r="J38" s="104"/>
      <c r="K38" s="104"/>
      <c r="L38" s="117"/>
      <c r="M38" s="104"/>
      <c r="N38" s="105"/>
      <c r="O38" s="454"/>
      <c r="P38" s="105"/>
    </row>
    <row r="39" spans="1:16" ht="18.899999999999999" customHeight="1" x14ac:dyDescent="0.25">
      <c r="A39" s="679">
        <v>32</v>
      </c>
      <c r="B39" s="459"/>
      <c r="C39" s="103"/>
      <c r="D39" s="104"/>
      <c r="E39" s="104"/>
      <c r="F39" s="117"/>
      <c r="G39" s="669"/>
      <c r="H39" s="456"/>
      <c r="I39" s="291"/>
      <c r="J39" s="104"/>
      <c r="K39" s="104"/>
      <c r="L39" s="117"/>
      <c r="M39" s="104"/>
      <c r="N39" s="105"/>
      <c r="O39" s="454"/>
      <c r="P39" s="105"/>
    </row>
    <row r="40" spans="1:16" ht="18.899999999999999" customHeight="1" x14ac:dyDescent="0.25">
      <c r="A40" s="458"/>
      <c r="B40" s="459"/>
      <c r="C40" s="103"/>
      <c r="D40" s="104"/>
      <c r="E40" s="104"/>
      <c r="F40" s="117"/>
      <c r="G40" s="669"/>
      <c r="H40" s="456"/>
      <c r="I40" s="291"/>
      <c r="J40" s="104"/>
      <c r="K40" s="104"/>
      <c r="L40" s="117"/>
      <c r="M40" s="104"/>
      <c r="N40" s="105"/>
      <c r="O40" s="454"/>
      <c r="P40" s="105"/>
    </row>
    <row r="41" spans="1:16" ht="18.899999999999999" customHeight="1" x14ac:dyDescent="0.25">
      <c r="A41" s="458"/>
      <c r="B41" s="459"/>
      <c r="C41" s="103"/>
      <c r="D41" s="104"/>
      <c r="E41" s="104"/>
      <c r="F41" s="117"/>
      <c r="G41" s="669"/>
      <c r="H41" s="456"/>
      <c r="I41" s="291"/>
      <c r="J41" s="104"/>
      <c r="K41" s="104"/>
      <c r="L41" s="117"/>
      <c r="M41" s="104"/>
      <c r="N41" s="105"/>
      <c r="O41" s="454"/>
      <c r="P41" s="105"/>
    </row>
    <row r="42" spans="1:16" ht="18.899999999999999" customHeight="1" x14ac:dyDescent="0.25">
      <c r="A42" s="458"/>
      <c r="B42" s="459"/>
      <c r="C42" s="103"/>
      <c r="D42" s="104"/>
      <c r="E42" s="104"/>
      <c r="F42" s="117"/>
      <c r="G42" s="669"/>
      <c r="H42" s="456"/>
      <c r="I42" s="291"/>
      <c r="J42" s="104"/>
      <c r="K42" s="104"/>
      <c r="L42" s="117"/>
      <c r="M42" s="104"/>
      <c r="N42" s="105"/>
      <c r="O42" s="454"/>
      <c r="P42" s="105"/>
    </row>
    <row r="43" spans="1:16" ht="18.899999999999999" customHeight="1" x14ac:dyDescent="0.25">
      <c r="A43" s="458"/>
      <c r="B43" s="459"/>
      <c r="C43" s="103"/>
      <c r="D43" s="104"/>
      <c r="E43" s="104"/>
      <c r="F43" s="117"/>
      <c r="G43" s="669"/>
      <c r="H43" s="456"/>
      <c r="I43" s="291"/>
      <c r="J43" s="104"/>
      <c r="K43" s="104"/>
      <c r="L43" s="117"/>
      <c r="M43" s="104"/>
      <c r="N43" s="105"/>
      <c r="O43" s="454"/>
      <c r="P43" s="105"/>
    </row>
    <row r="44" spans="1:16" ht="18.899999999999999" customHeight="1" x14ac:dyDescent="0.25">
      <c r="A44" s="458"/>
      <c r="B44" s="459"/>
      <c r="C44" s="103"/>
      <c r="D44" s="104"/>
      <c r="E44" s="104"/>
      <c r="F44" s="117"/>
      <c r="G44" s="669"/>
      <c r="H44" s="456"/>
      <c r="I44" s="291"/>
      <c r="J44" s="104"/>
      <c r="K44" s="104"/>
      <c r="L44" s="117"/>
      <c r="M44" s="104"/>
      <c r="N44" s="105"/>
      <c r="O44" s="454"/>
      <c r="P44" s="105"/>
    </row>
    <row r="45" spans="1:16" ht="18.899999999999999" customHeight="1" x14ac:dyDescent="0.25">
      <c r="A45" s="458"/>
      <c r="B45" s="459"/>
      <c r="C45" s="103"/>
      <c r="D45" s="104"/>
      <c r="E45" s="104"/>
      <c r="F45" s="117"/>
      <c r="G45" s="669"/>
      <c r="H45" s="456"/>
      <c r="I45" s="291"/>
      <c r="J45" s="104"/>
      <c r="K45" s="104"/>
      <c r="L45" s="117"/>
      <c r="M45" s="104"/>
      <c r="N45" s="105"/>
      <c r="O45" s="454"/>
      <c r="P45" s="105"/>
    </row>
    <row r="46" spans="1:16" ht="18.899999999999999" customHeight="1" x14ac:dyDescent="0.25">
      <c r="A46" s="458"/>
      <c r="B46" s="459"/>
      <c r="C46" s="103"/>
      <c r="D46" s="104"/>
      <c r="E46" s="104"/>
      <c r="F46" s="117"/>
      <c r="G46" s="669"/>
      <c r="H46" s="456"/>
      <c r="I46" s="291"/>
      <c r="J46" s="104"/>
      <c r="K46" s="104"/>
      <c r="L46" s="117"/>
      <c r="M46" s="104"/>
      <c r="N46" s="105"/>
      <c r="O46" s="454"/>
      <c r="P46" s="105"/>
    </row>
    <row r="47" spans="1:16" ht="18.899999999999999" customHeight="1" x14ac:dyDescent="0.25">
      <c r="A47" s="458"/>
      <c r="B47" s="459"/>
      <c r="C47" s="103"/>
      <c r="D47" s="104"/>
      <c r="E47" s="104"/>
      <c r="F47" s="117"/>
      <c r="G47" s="669"/>
      <c r="H47" s="456"/>
      <c r="I47" s="291"/>
      <c r="J47" s="104"/>
      <c r="K47" s="104"/>
      <c r="L47" s="117"/>
      <c r="M47" s="104"/>
      <c r="N47" s="105"/>
      <c r="O47" s="454"/>
      <c r="P47" s="105"/>
    </row>
    <row r="48" spans="1:16" ht="18.899999999999999" customHeight="1" x14ac:dyDescent="0.25">
      <c r="A48" s="458"/>
      <c r="B48" s="459"/>
      <c r="C48" s="103"/>
      <c r="D48" s="104"/>
      <c r="E48" s="104"/>
      <c r="F48" s="117"/>
      <c r="G48" s="669"/>
      <c r="H48" s="456"/>
      <c r="I48" s="291"/>
      <c r="J48" s="104"/>
      <c r="K48" s="104"/>
      <c r="L48" s="117"/>
      <c r="M48" s="104"/>
      <c r="N48" s="105"/>
      <c r="O48" s="454"/>
      <c r="P48" s="105"/>
    </row>
    <row r="49" spans="1:16" ht="18.899999999999999" customHeight="1" x14ac:dyDescent="0.25">
      <c r="A49" s="458"/>
      <c r="B49" s="459"/>
      <c r="C49" s="103"/>
      <c r="D49" s="104"/>
      <c r="E49" s="104"/>
      <c r="F49" s="117"/>
      <c r="G49" s="669"/>
      <c r="H49" s="456"/>
      <c r="I49" s="291"/>
      <c r="J49" s="104"/>
      <c r="K49" s="104"/>
      <c r="L49" s="117"/>
      <c r="M49" s="104"/>
      <c r="N49" s="105"/>
      <c r="O49" s="454"/>
      <c r="P49" s="105"/>
    </row>
    <row r="50" spans="1:16" ht="18.899999999999999" customHeight="1" x14ac:dyDescent="0.25">
      <c r="A50" s="458"/>
      <c r="B50" s="459"/>
      <c r="C50" s="103"/>
      <c r="D50" s="104"/>
      <c r="E50" s="104"/>
      <c r="F50" s="117"/>
      <c r="G50" s="669"/>
      <c r="H50" s="456"/>
      <c r="I50" s="291"/>
      <c r="J50" s="104"/>
      <c r="K50" s="104"/>
      <c r="L50" s="117"/>
      <c r="M50" s="104"/>
      <c r="N50" s="105"/>
      <c r="O50" s="454"/>
      <c r="P50" s="105"/>
    </row>
    <row r="51" spans="1:16" ht="18.899999999999999" customHeight="1" x14ac:dyDescent="0.25">
      <c r="A51" s="458"/>
      <c r="B51" s="459"/>
      <c r="C51" s="103"/>
      <c r="D51" s="104"/>
      <c r="E51" s="104"/>
      <c r="F51" s="117"/>
      <c r="G51" s="669"/>
      <c r="H51" s="456"/>
      <c r="I51" s="291"/>
      <c r="J51" s="104"/>
      <c r="K51" s="104"/>
      <c r="L51" s="117"/>
      <c r="M51" s="104"/>
      <c r="N51" s="105"/>
      <c r="O51" s="454"/>
      <c r="P51" s="105"/>
    </row>
    <row r="52" spans="1:16" ht="18.899999999999999" customHeight="1" x14ac:dyDescent="0.25">
      <c r="A52" s="458"/>
      <c r="B52" s="459"/>
      <c r="C52" s="103"/>
      <c r="D52" s="104"/>
      <c r="E52" s="104"/>
      <c r="F52" s="117"/>
      <c r="G52" s="669"/>
      <c r="H52" s="456"/>
      <c r="I52" s="291"/>
      <c r="J52" s="104"/>
      <c r="K52" s="104"/>
      <c r="L52" s="117"/>
      <c r="M52" s="104"/>
      <c r="N52" s="105"/>
      <c r="O52" s="454"/>
      <c r="P52" s="105"/>
    </row>
    <row r="53" spans="1:16" ht="18.899999999999999" customHeight="1" x14ac:dyDescent="0.25">
      <c r="A53" s="458"/>
      <c r="B53" s="459"/>
      <c r="C53" s="103"/>
      <c r="D53" s="104"/>
      <c r="E53" s="104"/>
      <c r="F53" s="117"/>
      <c r="G53" s="669"/>
      <c r="H53" s="456"/>
      <c r="I53" s="291"/>
      <c r="J53" s="104"/>
      <c r="K53" s="104"/>
      <c r="L53" s="117"/>
      <c r="M53" s="104"/>
      <c r="N53" s="105"/>
      <c r="O53" s="454"/>
      <c r="P53" s="105"/>
    </row>
    <row r="54" spans="1:16" ht="18.899999999999999" customHeight="1" x14ac:dyDescent="0.25">
      <c r="A54" s="458"/>
      <c r="B54" s="459"/>
      <c r="C54" s="103"/>
      <c r="D54" s="104"/>
      <c r="E54" s="104"/>
      <c r="F54" s="117"/>
      <c r="G54" s="669"/>
      <c r="H54" s="456"/>
      <c r="I54" s="291"/>
      <c r="J54" s="104"/>
      <c r="K54" s="104"/>
      <c r="L54" s="117"/>
      <c r="M54" s="104"/>
      <c r="N54" s="105"/>
      <c r="O54" s="454"/>
      <c r="P54" s="105"/>
    </row>
    <row r="55" spans="1:16" ht="18.899999999999999" customHeight="1" x14ac:dyDescent="0.25">
      <c r="A55" s="458"/>
      <c r="B55" s="459"/>
      <c r="C55" s="103"/>
      <c r="D55" s="104"/>
      <c r="E55" s="104"/>
      <c r="F55" s="117"/>
      <c r="G55" s="669"/>
      <c r="H55" s="456"/>
      <c r="I55" s="291"/>
      <c r="J55" s="104"/>
      <c r="K55" s="104"/>
      <c r="L55" s="105"/>
      <c r="M55" s="104"/>
      <c r="N55" s="105"/>
      <c r="O55" s="454"/>
      <c r="P55" s="105"/>
    </row>
    <row r="56" spans="1:16" ht="18.899999999999999" customHeight="1" x14ac:dyDescent="0.25">
      <c r="A56" s="458"/>
      <c r="B56" s="459"/>
      <c r="C56" s="103"/>
      <c r="D56" s="104"/>
      <c r="E56" s="693"/>
      <c r="F56" s="105"/>
      <c r="G56" s="669"/>
      <c r="H56" s="459"/>
      <c r="I56" s="103"/>
      <c r="J56" s="104"/>
      <c r="K56" s="693"/>
      <c r="L56" s="105"/>
      <c r="M56" s="104"/>
      <c r="N56" s="105"/>
      <c r="O56" s="454"/>
      <c r="P56" s="105"/>
    </row>
    <row r="57" spans="1:16" ht="18.899999999999999" customHeight="1" x14ac:dyDescent="0.25">
      <c r="A57" s="458"/>
      <c r="B57" s="459"/>
      <c r="C57" s="103"/>
      <c r="D57" s="104"/>
      <c r="E57" s="104"/>
      <c r="F57" s="117"/>
      <c r="G57" s="669"/>
      <c r="H57" s="456"/>
      <c r="I57" s="291"/>
      <c r="J57" s="104"/>
      <c r="K57" s="104"/>
      <c r="L57" s="117"/>
      <c r="M57" s="104"/>
      <c r="N57" s="105"/>
      <c r="O57" s="454"/>
      <c r="P57" s="105"/>
    </row>
    <row r="58" spans="1:16" ht="18.899999999999999" customHeight="1" x14ac:dyDescent="0.25">
      <c r="A58" s="458"/>
      <c r="B58" s="459"/>
      <c r="C58" s="103"/>
      <c r="D58" s="104"/>
      <c r="E58" s="693"/>
      <c r="F58" s="105"/>
      <c r="G58" s="669"/>
      <c r="H58" s="459"/>
      <c r="I58" s="103"/>
      <c r="J58" s="104"/>
      <c r="K58" s="693"/>
      <c r="L58" s="105"/>
      <c r="M58" s="104"/>
      <c r="N58" s="105"/>
      <c r="O58" s="454"/>
      <c r="P58" s="105"/>
    </row>
    <row r="59" spans="1:16" ht="18.899999999999999" customHeight="1" x14ac:dyDescent="0.25">
      <c r="A59" s="458"/>
      <c r="B59" s="459"/>
      <c r="C59" s="103"/>
      <c r="D59" s="104"/>
      <c r="E59" s="693"/>
      <c r="F59" s="105"/>
      <c r="G59" s="669"/>
      <c r="H59" s="459"/>
      <c r="I59" s="103"/>
      <c r="J59" s="104"/>
      <c r="K59" s="693"/>
      <c r="L59" s="105"/>
      <c r="M59" s="104"/>
      <c r="N59" s="105"/>
      <c r="O59" s="454"/>
      <c r="P59" s="105"/>
    </row>
    <row r="60" spans="1:16" ht="18.899999999999999" customHeight="1" x14ac:dyDescent="0.25">
      <c r="A60" s="458"/>
      <c r="B60" s="459"/>
      <c r="C60" s="103"/>
      <c r="D60" s="104"/>
      <c r="E60" s="693"/>
      <c r="F60" s="105"/>
      <c r="G60" s="669"/>
      <c r="H60" s="459"/>
      <c r="I60" s="103"/>
      <c r="J60" s="104"/>
      <c r="K60" s="693"/>
      <c r="L60" s="105"/>
      <c r="M60" s="104"/>
      <c r="N60" s="105"/>
      <c r="O60" s="454"/>
      <c r="P60" s="105"/>
    </row>
    <row r="61" spans="1:16" ht="18.899999999999999" customHeight="1" x14ac:dyDescent="0.25">
      <c r="A61" s="458"/>
      <c r="B61" s="459"/>
      <c r="C61" s="103"/>
      <c r="D61" s="104"/>
      <c r="E61" s="693"/>
      <c r="F61" s="105"/>
      <c r="G61" s="669"/>
      <c r="H61" s="459"/>
      <c r="I61" s="103"/>
      <c r="J61" s="104"/>
      <c r="K61" s="693"/>
      <c r="L61" s="105"/>
      <c r="M61" s="104"/>
      <c r="N61" s="292"/>
      <c r="O61" s="454"/>
      <c r="P61" s="105"/>
    </row>
    <row r="62" spans="1:16" ht="18.899999999999999" customHeight="1" x14ac:dyDescent="0.25">
      <c r="A62" s="458"/>
      <c r="B62" s="459"/>
      <c r="C62" s="103"/>
      <c r="D62" s="104"/>
      <c r="E62" s="693"/>
      <c r="F62" s="105"/>
      <c r="G62" s="669"/>
      <c r="H62" s="459"/>
      <c r="I62" s="103"/>
      <c r="J62" s="104"/>
      <c r="K62" s="693"/>
      <c r="L62" s="105"/>
      <c r="M62" s="104"/>
      <c r="N62" s="105"/>
      <c r="O62" s="454"/>
      <c r="P62" s="105"/>
    </row>
    <row r="63" spans="1:16" ht="18.75" customHeight="1" x14ac:dyDescent="0.25">
      <c r="A63" s="458"/>
      <c r="B63" s="459"/>
      <c r="C63" s="103"/>
      <c r="D63" s="104"/>
      <c r="E63" s="693"/>
      <c r="F63" s="105"/>
      <c r="G63" s="669"/>
      <c r="H63" s="459"/>
      <c r="I63" s="103"/>
      <c r="J63" s="104"/>
      <c r="K63" s="694"/>
      <c r="L63" s="105"/>
      <c r="M63" s="104"/>
      <c r="N63" s="105"/>
      <c r="O63" s="454"/>
      <c r="P63" s="105"/>
    </row>
    <row r="64" spans="1:16" ht="18.899999999999999" customHeight="1" x14ac:dyDescent="0.25">
      <c r="A64" s="458"/>
      <c r="B64" s="459"/>
      <c r="C64" s="103"/>
      <c r="D64" s="104"/>
      <c r="E64" s="693"/>
      <c r="F64" s="105"/>
      <c r="G64" s="669"/>
      <c r="H64" s="459"/>
      <c r="I64" s="103"/>
      <c r="J64" s="104"/>
      <c r="K64" s="693"/>
      <c r="L64" s="105"/>
      <c r="M64" s="104"/>
      <c r="N64" s="105"/>
      <c r="O64" s="454"/>
      <c r="P64" s="105"/>
    </row>
    <row r="65" spans="1:16" ht="18.899999999999999" customHeight="1" x14ac:dyDescent="0.25">
      <c r="A65" s="458"/>
      <c r="B65" s="459"/>
      <c r="C65" s="103"/>
      <c r="D65" s="104"/>
      <c r="E65" s="693"/>
      <c r="F65" s="105"/>
      <c r="G65" s="669"/>
      <c r="H65" s="459"/>
      <c r="I65" s="103"/>
      <c r="J65" s="104"/>
      <c r="K65" s="693"/>
      <c r="L65" s="105"/>
      <c r="M65" s="104"/>
      <c r="N65" s="105"/>
      <c r="O65" s="454"/>
      <c r="P65" s="105"/>
    </row>
    <row r="66" spans="1:16" ht="18.899999999999999" customHeight="1" x14ac:dyDescent="0.25">
      <c r="A66" s="458"/>
      <c r="B66" s="459"/>
      <c r="C66" s="103"/>
      <c r="D66" s="104"/>
      <c r="E66" s="693"/>
      <c r="F66" s="105"/>
      <c r="G66" s="669"/>
      <c r="H66" s="459"/>
      <c r="I66" s="103"/>
      <c r="J66" s="104"/>
      <c r="K66" s="695"/>
      <c r="L66" s="105"/>
      <c r="M66" s="104"/>
      <c r="N66" s="105"/>
      <c r="O66" s="454"/>
      <c r="P66" s="105"/>
    </row>
    <row r="67" spans="1:16" ht="18.899999999999999" customHeight="1" x14ac:dyDescent="0.25">
      <c r="A67" s="458"/>
      <c r="B67" s="459"/>
      <c r="C67" s="103"/>
      <c r="D67" s="104"/>
      <c r="E67" s="693"/>
      <c r="F67" s="105"/>
      <c r="G67" s="669"/>
      <c r="H67" s="459"/>
      <c r="I67" s="103"/>
      <c r="J67" s="104"/>
      <c r="K67" s="693"/>
      <c r="L67" s="105"/>
      <c r="M67" s="104"/>
      <c r="N67" s="105"/>
      <c r="O67" s="454"/>
      <c r="P67" s="105"/>
    </row>
    <row r="68" spans="1:16" ht="19.5" customHeight="1" x14ac:dyDescent="0.25">
      <c r="A68" s="458"/>
      <c r="B68" s="459"/>
      <c r="C68" s="103"/>
      <c r="D68" s="104"/>
      <c r="E68" s="693"/>
      <c r="F68" s="105"/>
      <c r="G68" s="669"/>
      <c r="H68" s="459"/>
      <c r="I68" s="103"/>
      <c r="J68" s="104"/>
      <c r="K68" s="693"/>
      <c r="L68" s="105"/>
      <c r="M68" s="104"/>
      <c r="N68" s="105"/>
      <c r="O68" s="454"/>
      <c r="P68" s="105"/>
    </row>
    <row r="69" spans="1:16" ht="19.5" customHeight="1" x14ac:dyDescent="0.25">
      <c r="A69" s="458"/>
      <c r="B69" s="459"/>
      <c r="C69" s="103"/>
      <c r="D69" s="104"/>
      <c r="E69" s="693"/>
      <c r="F69" s="105"/>
      <c r="G69" s="669"/>
      <c r="H69" s="459"/>
      <c r="I69" s="103"/>
      <c r="J69" s="104"/>
      <c r="K69" s="693"/>
      <c r="L69" s="105"/>
      <c r="M69" s="104"/>
      <c r="N69" s="105"/>
      <c r="O69" s="454"/>
      <c r="P69" s="105"/>
    </row>
    <row r="70" spans="1:16" ht="19.5" customHeight="1" x14ac:dyDescent="0.25">
      <c r="A70" s="458"/>
      <c r="B70" s="459"/>
      <c r="C70" s="103"/>
      <c r="D70" s="104"/>
      <c r="E70" s="693"/>
      <c r="F70" s="105"/>
      <c r="G70" s="669"/>
      <c r="H70" s="459"/>
      <c r="I70" s="103"/>
      <c r="J70" s="104"/>
      <c r="K70" s="693"/>
      <c r="L70" s="105"/>
      <c r="M70" s="104"/>
      <c r="N70" s="105"/>
      <c r="O70" s="454"/>
      <c r="P70" s="105"/>
    </row>
    <row r="71" spans="1:16" ht="19.5" customHeight="1" x14ac:dyDescent="0.25">
      <c r="A71" s="458"/>
      <c r="B71" s="459"/>
      <c r="C71" s="103"/>
      <c r="D71" s="104"/>
      <c r="E71" s="693"/>
      <c r="F71" s="105"/>
      <c r="G71" s="669"/>
      <c r="H71" s="459"/>
      <c r="I71" s="103"/>
      <c r="J71" s="104"/>
      <c r="K71" s="693"/>
      <c r="L71" s="105"/>
      <c r="M71" s="104"/>
      <c r="N71" s="105"/>
      <c r="O71" s="454"/>
      <c r="P71" s="105"/>
    </row>
    <row r="72" spans="1:16" ht="19.5" customHeight="1" x14ac:dyDescent="0.25">
      <c r="A72" s="458"/>
      <c r="B72" s="459"/>
      <c r="C72" s="103"/>
      <c r="D72" s="104"/>
      <c r="E72" s="104"/>
      <c r="F72" s="117"/>
      <c r="G72" s="669"/>
      <c r="H72" s="456"/>
      <c r="I72" s="291"/>
      <c r="J72" s="104"/>
      <c r="K72" s="104"/>
      <c r="L72" s="105"/>
      <c r="M72" s="104"/>
      <c r="N72" s="105"/>
      <c r="O72" s="454"/>
      <c r="P72" s="105"/>
    </row>
    <row r="73" spans="1:16" ht="19.5" customHeight="1" x14ac:dyDescent="0.25">
      <c r="A73" s="458"/>
      <c r="B73" s="459"/>
      <c r="C73" s="103"/>
      <c r="D73" s="104"/>
      <c r="E73" s="693"/>
      <c r="F73" s="105"/>
      <c r="G73" s="669"/>
      <c r="H73" s="459"/>
      <c r="I73" s="103"/>
      <c r="J73" s="104"/>
      <c r="K73" s="693"/>
      <c r="L73" s="105"/>
      <c r="M73" s="104"/>
      <c r="N73" s="105"/>
      <c r="O73" s="454"/>
      <c r="P73" s="105"/>
    </row>
    <row r="74" spans="1:16" ht="19.5" customHeight="1" x14ac:dyDescent="0.25">
      <c r="A74" s="458"/>
      <c r="B74" s="459"/>
      <c r="C74" s="103"/>
      <c r="D74" s="104"/>
      <c r="E74" s="693"/>
      <c r="F74" s="105"/>
      <c r="G74" s="669"/>
      <c r="H74" s="459"/>
      <c r="I74" s="103"/>
      <c r="J74" s="104"/>
      <c r="K74" s="693"/>
      <c r="L74" s="105"/>
      <c r="M74" s="104"/>
      <c r="N74" s="105"/>
      <c r="O74" s="454"/>
      <c r="P74" s="105"/>
    </row>
    <row r="75" spans="1:16" ht="19.5" customHeight="1" x14ac:dyDescent="0.25">
      <c r="A75" s="458"/>
      <c r="B75" s="459"/>
      <c r="C75" s="103"/>
      <c r="D75" s="104"/>
      <c r="E75" s="693"/>
      <c r="F75" s="105"/>
      <c r="G75" s="669"/>
      <c r="H75" s="459"/>
      <c r="I75" s="103"/>
      <c r="J75" s="104"/>
      <c r="K75" s="693"/>
      <c r="L75" s="105"/>
      <c r="M75" s="104"/>
      <c r="N75" s="105"/>
      <c r="O75" s="454"/>
      <c r="P75" s="105"/>
    </row>
    <row r="76" spans="1:16" ht="19.5" customHeight="1" x14ac:dyDescent="0.25">
      <c r="A76" s="458"/>
      <c r="B76" s="459"/>
      <c r="C76" s="103"/>
      <c r="D76" s="104"/>
      <c r="E76" s="693"/>
      <c r="F76" s="105"/>
      <c r="G76" s="669"/>
      <c r="H76" s="459"/>
      <c r="I76" s="103"/>
      <c r="J76" s="104"/>
      <c r="K76" s="693"/>
      <c r="L76" s="105"/>
      <c r="M76" s="104"/>
      <c r="N76" s="105"/>
      <c r="O76" s="454"/>
      <c r="P76" s="105"/>
    </row>
    <row r="77" spans="1:16" ht="19.5" customHeight="1" x14ac:dyDescent="0.25">
      <c r="A77" s="458"/>
      <c r="B77" s="459"/>
      <c r="C77" s="103"/>
      <c r="D77" s="104"/>
      <c r="E77" s="693"/>
      <c r="F77" s="105"/>
      <c r="G77" s="669"/>
      <c r="H77" s="459"/>
      <c r="I77" s="103"/>
      <c r="J77" s="104"/>
      <c r="K77" s="693"/>
      <c r="L77" s="105"/>
      <c r="M77" s="104"/>
      <c r="N77" s="292"/>
      <c r="O77" s="454"/>
      <c r="P77" s="105"/>
    </row>
    <row r="78" spans="1:16" ht="19.5" customHeight="1" x14ac:dyDescent="0.25">
      <c r="A78" s="458"/>
      <c r="B78" s="459"/>
      <c r="C78" s="103"/>
      <c r="D78" s="104"/>
      <c r="E78" s="693"/>
      <c r="F78" s="105"/>
      <c r="G78" s="669"/>
      <c r="H78" s="459"/>
      <c r="I78" s="103"/>
      <c r="J78" s="104"/>
      <c r="K78" s="693"/>
      <c r="L78" s="105"/>
      <c r="M78" s="104"/>
      <c r="N78" s="105"/>
      <c r="O78" s="454"/>
      <c r="P78" s="105"/>
    </row>
    <row r="79" spans="1:16" ht="19.5" customHeight="1" x14ac:dyDescent="0.25">
      <c r="A79" s="458"/>
      <c r="B79" s="459"/>
      <c r="C79" s="103"/>
      <c r="D79" s="104"/>
      <c r="E79" s="693"/>
      <c r="F79" s="105"/>
      <c r="G79" s="669"/>
      <c r="H79" s="459"/>
      <c r="I79" s="103"/>
      <c r="J79" s="104"/>
      <c r="K79" s="694"/>
      <c r="L79" s="105"/>
      <c r="M79" s="104"/>
      <c r="N79" s="105"/>
      <c r="O79" s="454"/>
      <c r="P79" s="105"/>
    </row>
    <row r="80" spans="1:16" ht="19.5" customHeight="1" x14ac:dyDescent="0.25">
      <c r="A80" s="458"/>
      <c r="B80" s="459"/>
      <c r="C80" s="103"/>
      <c r="D80" s="104"/>
      <c r="E80" s="693"/>
      <c r="F80" s="105"/>
      <c r="G80" s="669"/>
      <c r="H80" s="459"/>
      <c r="I80" s="103"/>
      <c r="J80" s="104"/>
      <c r="K80" s="693"/>
      <c r="L80" s="105"/>
      <c r="M80" s="104"/>
      <c r="N80" s="105"/>
      <c r="O80" s="454"/>
      <c r="P80" s="105"/>
    </row>
    <row r="81" spans="1:16" ht="19.5" customHeight="1" x14ac:dyDescent="0.25">
      <c r="A81" s="458"/>
      <c r="B81" s="459"/>
      <c r="C81" s="103"/>
      <c r="D81" s="104"/>
      <c r="E81" s="693"/>
      <c r="F81" s="105"/>
      <c r="G81" s="669"/>
      <c r="H81" s="459"/>
      <c r="I81" s="103"/>
      <c r="J81" s="104"/>
      <c r="K81" s="693"/>
      <c r="L81" s="105"/>
      <c r="M81" s="104"/>
      <c r="N81" s="105"/>
      <c r="O81" s="454"/>
      <c r="P81" s="105"/>
    </row>
    <row r="82" spans="1:16" ht="19.5" customHeight="1" x14ac:dyDescent="0.25">
      <c r="A82" s="458"/>
      <c r="B82" s="459"/>
      <c r="C82" s="103"/>
      <c r="D82" s="104"/>
      <c r="E82" s="693"/>
      <c r="F82" s="105"/>
      <c r="G82" s="669"/>
      <c r="H82" s="459"/>
      <c r="I82" s="103"/>
      <c r="J82" s="104"/>
      <c r="K82" s="695"/>
      <c r="L82" s="105"/>
      <c r="M82" s="104"/>
      <c r="N82" s="105"/>
      <c r="O82" s="454"/>
      <c r="P82" s="105"/>
    </row>
    <row r="83" spans="1:16" ht="19.5" customHeight="1" x14ac:dyDescent="0.25">
      <c r="A83" s="458"/>
      <c r="B83" s="459"/>
      <c r="C83" s="103"/>
      <c r="D83" s="104"/>
      <c r="E83" s="693"/>
      <c r="F83" s="105"/>
      <c r="G83" s="669"/>
      <c r="H83" s="459"/>
      <c r="I83" s="103"/>
      <c r="J83" s="104"/>
      <c r="K83" s="693"/>
      <c r="L83" s="105"/>
      <c r="M83" s="104"/>
      <c r="N83" s="105"/>
      <c r="O83" s="454"/>
      <c r="P83" s="105"/>
    </row>
    <row r="84" spans="1:16" ht="19.5" customHeight="1" x14ac:dyDescent="0.25">
      <c r="A84" s="458"/>
      <c r="B84" s="459"/>
      <c r="C84" s="103"/>
      <c r="D84" s="104"/>
      <c r="E84" s="693"/>
      <c r="F84" s="105"/>
      <c r="G84" s="669"/>
      <c r="H84" s="459"/>
      <c r="I84" s="103"/>
      <c r="J84" s="104"/>
      <c r="K84" s="693"/>
      <c r="L84" s="105"/>
      <c r="M84" s="104"/>
      <c r="N84" s="105"/>
      <c r="O84" s="454"/>
      <c r="P84" s="105"/>
    </row>
    <row r="85" spans="1:16" ht="19.5" customHeight="1" x14ac:dyDescent="0.25">
      <c r="A85" s="458"/>
      <c r="B85" s="459"/>
      <c r="C85" s="103"/>
      <c r="D85" s="104"/>
      <c r="E85" s="693"/>
      <c r="F85" s="105"/>
      <c r="G85" s="669"/>
      <c r="H85" s="459"/>
      <c r="I85" s="103"/>
      <c r="J85" s="104"/>
      <c r="K85" s="693"/>
      <c r="L85" s="105"/>
      <c r="M85" s="104"/>
      <c r="N85" s="105"/>
      <c r="O85" s="454"/>
      <c r="P85" s="105"/>
    </row>
    <row r="86" spans="1:16" ht="19.5" customHeight="1" x14ac:dyDescent="0.25">
      <c r="A86" s="458"/>
      <c r="B86" s="459"/>
      <c r="C86" s="103"/>
      <c r="D86" s="104"/>
      <c r="E86" s="693"/>
      <c r="F86" s="105"/>
      <c r="G86" s="669"/>
      <c r="H86" s="459"/>
      <c r="I86" s="103"/>
      <c r="J86" s="104"/>
      <c r="K86" s="693"/>
      <c r="L86" s="105"/>
      <c r="M86" s="104"/>
      <c r="N86" s="105"/>
      <c r="O86" s="454"/>
      <c r="P86" s="105"/>
    </row>
    <row r="87" spans="1:16" ht="19.5" customHeight="1" thickBot="1" x14ac:dyDescent="0.3">
      <c r="A87" s="458"/>
      <c r="B87" s="460"/>
      <c r="C87" s="364"/>
      <c r="D87" s="457"/>
      <c r="E87" s="696"/>
      <c r="F87" s="697"/>
      <c r="G87" s="670"/>
      <c r="H87" s="460"/>
      <c r="I87" s="364"/>
      <c r="J87" s="457"/>
      <c r="K87" s="696"/>
      <c r="L87" s="697"/>
      <c r="M87" s="104"/>
      <c r="N87" s="105"/>
      <c r="O87" s="454"/>
      <c r="P87" s="105"/>
    </row>
  </sheetData>
  <mergeCells count="4">
    <mergeCell ref="A5:B5"/>
    <mergeCell ref="B6:F6"/>
    <mergeCell ref="H6:L6"/>
    <mergeCell ref="M6:P6"/>
  </mergeCells>
  <printOptions horizontalCentered="1"/>
  <pageMargins left="0.35" right="0.35" top="0.39" bottom="0.39" header="0" footer="0"/>
  <pageSetup paperSize="9" orientation="landscape" horizontalDpi="200" verticalDpi="200" r:id="rId1"/>
  <headerFooter alignWithMargins="0"/>
  <rowBreaks count="4" manualBreakCount="4">
    <brk id="27" max="16383" man="1"/>
    <brk id="47" max="16383" man="1"/>
    <brk id="67"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9873" r:id="rId4" name="Button 1">
              <controlPr defaultSize="0" print="0" autoFill="0" autoPict="0" macro="[0]!páros_egyesített_rangsor">
                <anchor moveWithCells="1" sizeWithCells="1">
                  <from>
                    <xdr:col>9</xdr:col>
                    <xdr:colOff>281940</xdr:colOff>
                    <xdr:row>0</xdr:row>
                    <xdr:rowOff>91440</xdr:rowOff>
                  </from>
                  <to>
                    <xdr:col>12</xdr:col>
                    <xdr:colOff>45720</xdr:colOff>
                    <xdr:row>1</xdr:row>
                    <xdr:rowOff>137160</xdr:rowOff>
                  </to>
                </anchor>
              </controlPr>
            </control>
          </mc:Choice>
        </mc:AlternateContent>
      </controls>
    </mc:Choice>
  </mc:AlternateContent>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111FE-29B3-40CF-8250-F42731911F47}">
  <sheetPr codeName="Sheet47">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2.88671875" customWidth="1"/>
    <col min="5" max="5" width="7.109375" customWidth="1"/>
    <col min="6" max="6" width="12.6640625" customWidth="1"/>
    <col min="7" max="7" width="2.6640625" customWidth="1"/>
    <col min="8" max="8" width="6.554687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20" max="20" width="8.6640625" customWidth="1"/>
    <col min="21" max="21" width="8.88671875" hidden="1" customWidth="1"/>
    <col min="22" max="22" width="5.6640625" customWidth="1"/>
  </cols>
  <sheetData>
    <row r="1" spans="1:21" s="132" customFormat="1" ht="21.75" customHeight="1" x14ac:dyDescent="0.4">
      <c r="A1" s="92" t="str">
        <f>Altalanos!$A$6</f>
        <v>Diákolimpiai Döntő</v>
      </c>
      <c r="B1" s="134"/>
      <c r="I1" s="379"/>
      <c r="J1" s="133"/>
      <c r="K1" s="293" t="s">
        <v>145</v>
      </c>
      <c r="L1" s="293"/>
      <c r="M1" s="294"/>
      <c r="N1" s="133"/>
      <c r="O1" s="133"/>
      <c r="P1" s="133"/>
      <c r="R1" s="133"/>
    </row>
    <row r="2" spans="1:21" s="106" customFormat="1" x14ac:dyDescent="0.25">
      <c r="A2" s="436" t="s">
        <v>122</v>
      </c>
      <c r="B2" s="95"/>
      <c r="C2" s="95"/>
      <c r="D2" s="95"/>
      <c r="E2" s="95"/>
      <c r="F2" s="431">
        <f>Altalanos!$E$8</f>
        <v>0</v>
      </c>
      <c r="G2" s="137"/>
      <c r="J2" s="131"/>
      <c r="K2" s="293"/>
      <c r="L2" s="293"/>
      <c r="M2" s="293"/>
      <c r="N2" s="131"/>
      <c r="P2" s="131"/>
      <c r="R2" s="131"/>
    </row>
    <row r="3" spans="1:21" s="19" customFormat="1" ht="10.5" customHeight="1" x14ac:dyDescent="0.25">
      <c r="A3" s="53" t="s">
        <v>82</v>
      </c>
      <c r="B3" s="53"/>
      <c r="C3" s="53"/>
      <c r="D3" s="53"/>
      <c r="E3" s="53"/>
      <c r="F3" s="53"/>
      <c r="G3" s="53" t="s">
        <v>79</v>
      </c>
      <c r="H3" s="53"/>
      <c r="I3" s="53"/>
      <c r="J3" s="295"/>
      <c r="K3" s="54" t="s">
        <v>87</v>
      </c>
      <c r="L3" s="140"/>
      <c r="M3" s="87"/>
      <c r="N3" s="295"/>
      <c r="O3" s="53"/>
      <c r="P3" s="295"/>
      <c r="Q3" s="53"/>
      <c r="R3" s="296" t="s">
        <v>88</v>
      </c>
    </row>
    <row r="4" spans="1:21" s="31" customFormat="1" ht="11.25" customHeight="1" thickBot="1" x14ac:dyDescent="0.3">
      <c r="A4" s="771" t="str">
        <f>Altalanos!$A$10</f>
        <v xml:space="preserve">2026. május 7. </v>
      </c>
      <c r="B4" s="771"/>
      <c r="C4" s="771"/>
      <c r="D4" s="141"/>
      <c r="E4" s="402"/>
      <c r="F4" s="141"/>
      <c r="G4" s="142" t="str">
        <f>Altalanos!$C$10</f>
        <v>Gyula</v>
      </c>
      <c r="H4" s="297"/>
      <c r="I4" s="141"/>
      <c r="J4" s="298"/>
      <c r="K4" s="144"/>
      <c r="L4" s="143"/>
      <c r="M4" s="102"/>
      <c r="N4" s="298"/>
      <c r="O4" s="141"/>
      <c r="P4" s="298"/>
      <c r="Q4" s="141"/>
      <c r="R4" s="88" t="str">
        <f>Altalanos!$E$10</f>
        <v>Kovács Zoltán</v>
      </c>
    </row>
    <row r="5" spans="1:21" s="19" customFormat="1" ht="9.6" x14ac:dyDescent="0.25">
      <c r="A5" s="299"/>
      <c r="B5" s="56" t="s">
        <v>4</v>
      </c>
      <c r="C5" s="445" t="s">
        <v>148</v>
      </c>
      <c r="D5" s="56" t="s">
        <v>101</v>
      </c>
      <c r="E5" s="445" t="s">
        <v>91</v>
      </c>
      <c r="F5" s="66" t="s">
        <v>85</v>
      </c>
      <c r="G5" s="66" t="s">
        <v>86</v>
      </c>
      <c r="H5" s="66"/>
      <c r="I5" s="66" t="s">
        <v>90</v>
      </c>
      <c r="J5" s="66"/>
      <c r="K5" s="56" t="s">
        <v>102</v>
      </c>
      <c r="L5" s="300"/>
      <c r="M5" s="56" t="s">
        <v>129</v>
      </c>
      <c r="N5" s="300"/>
      <c r="O5" s="56" t="s">
        <v>146</v>
      </c>
      <c r="P5" s="300"/>
      <c r="Q5" s="56"/>
      <c r="R5" s="301"/>
    </row>
    <row r="6" spans="1:21" s="712" customFormat="1" ht="10.5" customHeight="1" thickBot="1" x14ac:dyDescent="0.3">
      <c r="A6" s="713"/>
      <c r="B6" s="707"/>
      <c r="C6" s="707"/>
      <c r="D6" s="707"/>
      <c r="E6" s="707"/>
      <c r="F6" s="726"/>
      <c r="G6" s="726"/>
      <c r="I6" s="726"/>
      <c r="J6" s="727"/>
      <c r="K6" s="707"/>
      <c r="L6" s="727"/>
      <c r="M6" s="707"/>
      <c r="N6" s="727"/>
      <c r="O6" s="707"/>
      <c r="P6" s="727"/>
      <c r="Q6" s="707"/>
      <c r="R6" s="728"/>
    </row>
    <row r="7" spans="1:21" s="38" customFormat="1" ht="10.5" customHeight="1" x14ac:dyDescent="0.25">
      <c r="A7" s="303">
        <v>1</v>
      </c>
      <c r="B7" s="384" t="str">
        <f>IF($D7="","",VLOOKUP($D7,'1D ELO (5)'!$A$7:$P$23,14))</f>
        <v/>
      </c>
      <c r="C7" s="384" t="str">
        <f>IF($D7="","",VLOOKUP($D7,'1D ELO (5)'!$A$7:$P$23,15))</f>
        <v/>
      </c>
      <c r="D7" s="155"/>
      <c r="E7" s="617" t="str">
        <f>UPPER(IF($D7="","",VLOOKUP($D7,'1D ELO (5)'!$A$7:$P$23,5)))</f>
        <v/>
      </c>
      <c r="F7" s="618" t="str">
        <f>UPPER(IF($D7="","",VLOOKUP($D7,'1D ELO (5)'!$A$7:$P$23,2)))</f>
        <v/>
      </c>
      <c r="G7" s="618" t="str">
        <f>IF($D7="","",VLOOKUP($D7,'1D ELO (5)'!$A$7:$P$23,3))</f>
        <v/>
      </c>
      <c r="H7" s="619"/>
      <c r="I7" s="618" t="str">
        <f>IF($D7="","",VLOOKUP($D7,'1D ELO (5)'!$A$7:$P$23,4))</f>
        <v/>
      </c>
      <c r="J7" s="305"/>
      <c r="K7" s="159"/>
      <c r="L7" s="161"/>
      <c r="M7" s="159"/>
      <c r="N7" s="161"/>
      <c r="O7" s="159"/>
      <c r="P7" s="161"/>
      <c r="Q7" s="159"/>
      <c r="R7" s="162"/>
      <c r="S7" s="165"/>
      <c r="U7" s="166" t="str">
        <f>Birók!P21</f>
        <v>Bíró</v>
      </c>
    </row>
    <row r="8" spans="1:21" s="38" customFormat="1" ht="9.6" customHeight="1" x14ac:dyDescent="0.25">
      <c r="A8" s="277"/>
      <c r="B8" s="306"/>
      <c r="C8" s="306"/>
      <c r="D8" s="306"/>
      <c r="E8" s="617" t="str">
        <f>UPPER(IF($D7="","",VLOOKUP($D7,'1D ELO (5)'!$A$7:$P$23,11)))</f>
        <v/>
      </c>
      <c r="F8" s="618" t="str">
        <f>UPPER(IF($D7="","",VLOOKUP($D7,'1D ELO (5)'!$A$7:$P$23,8)))</f>
        <v/>
      </c>
      <c r="G8" s="618" t="str">
        <f>IF($D7="","",VLOOKUP($D7,'1D ELO (5)'!$A$7:$P$23,9))</f>
        <v/>
      </c>
      <c r="H8" s="619"/>
      <c r="I8" s="618" t="str">
        <f>IF($D7="","",VLOOKUP($D7,'1D ELO (5)'!$A$7:$P$23,10))</f>
        <v/>
      </c>
      <c r="J8" s="307"/>
      <c r="K8" s="152" t="str">
        <f>IF(J8="a",F7,IF(J8="b",F9,""))</f>
        <v/>
      </c>
      <c r="L8" s="161"/>
      <c r="M8" s="159"/>
      <c r="N8" s="161"/>
      <c r="O8" s="159"/>
      <c r="P8" s="161"/>
      <c r="Q8" s="159"/>
      <c r="R8" s="162"/>
      <c r="S8" s="165"/>
      <c r="U8" s="174" t="str">
        <f>Birók!P22</f>
        <v xml:space="preserve"> </v>
      </c>
    </row>
    <row r="9" spans="1:21" s="38" customFormat="1" ht="9.6" customHeight="1" x14ac:dyDescent="0.25">
      <c r="A9" s="277"/>
      <c r="B9" s="168"/>
      <c r="C9" s="168"/>
      <c r="D9" s="168"/>
      <c r="E9" s="168"/>
      <c r="F9" s="154"/>
      <c r="G9" s="154"/>
      <c r="H9" s="2"/>
      <c r="I9" s="154"/>
      <c r="J9" s="308"/>
      <c r="K9" s="309" t="str">
        <f>UPPER(IF(OR(J10="a",J10="as"),F7,IF(OR(J10="b",J10="bs"),F11,)))</f>
        <v/>
      </c>
      <c r="L9" s="310"/>
      <c r="M9" s="159"/>
      <c r="N9" s="161"/>
      <c r="O9" s="159"/>
      <c r="P9" s="161"/>
      <c r="Q9" s="159"/>
      <c r="R9" s="162"/>
      <c r="S9" s="165"/>
      <c r="U9" s="174" t="str">
        <f>Birók!P23</f>
        <v xml:space="preserve"> </v>
      </c>
    </row>
    <row r="10" spans="1:21" s="38" customFormat="1" ht="9.6" customHeight="1" x14ac:dyDescent="0.25">
      <c r="A10" s="277"/>
      <c r="B10" s="168"/>
      <c r="C10" s="168"/>
      <c r="D10" s="168"/>
      <c r="E10" s="463"/>
      <c r="F10" s="464"/>
      <c r="G10" s="464"/>
      <c r="H10" s="465"/>
      <c r="I10" s="453" t="s">
        <v>0</v>
      </c>
      <c r="J10" s="180"/>
      <c r="K10" s="311" t="str">
        <f>UPPER(IF(OR(J10="a",J10="as"),F8,IF(OR(J10="b",J10="bs"),F12,)))</f>
        <v/>
      </c>
      <c r="L10" s="312"/>
      <c r="M10" s="159"/>
      <c r="N10" s="161"/>
      <c r="O10" s="159"/>
      <c r="P10" s="161"/>
      <c r="Q10" s="159"/>
      <c r="R10" s="162"/>
      <c r="S10" s="165"/>
      <c r="U10" s="174" t="str">
        <f>Birók!P24</f>
        <v xml:space="preserve"> </v>
      </c>
    </row>
    <row r="11" spans="1:21" s="38" customFormat="1" ht="9.6" customHeight="1" x14ac:dyDescent="0.25">
      <c r="A11" s="277">
        <v>2</v>
      </c>
      <c r="B11" s="384" t="str">
        <f>IF($D11="","",VLOOKUP($D11,'1D ELO (5)'!$A$7:$P$23,14))</f>
        <v/>
      </c>
      <c r="C11" s="384" t="str">
        <f>IF($D11="","",VLOOKUP($D11,'1D ELO (5)'!$A$7:$P$23,15))</f>
        <v/>
      </c>
      <c r="D11" s="155"/>
      <c r="E11" s="461" t="str">
        <f>UPPER(IF($D11="","",VLOOKUP($D11,'1D ELO (5)'!$A$7:$P$23,5)))</f>
        <v/>
      </c>
      <c r="F11" s="450" t="str">
        <f>UPPER(IF($D11="","",VLOOKUP($D11,'1D ELO (5)'!$A$7:$P$23,2)))</f>
        <v/>
      </c>
      <c r="G11" s="450" t="str">
        <f>IF($D11="","",VLOOKUP($D11,'1D ELO (5)'!$A$7:$P$23,3))</f>
        <v/>
      </c>
      <c r="H11" s="462"/>
      <c r="I11" s="450" t="str">
        <f>IF($D11="","",VLOOKUP($D11,'1D ELO (5)'!$A$7:$P$23,4))</f>
        <v/>
      </c>
      <c r="J11" s="313"/>
      <c r="K11" s="159"/>
      <c r="L11" s="314"/>
      <c r="M11" s="197"/>
      <c r="N11" s="310"/>
      <c r="O11" s="159"/>
      <c r="P11" s="161"/>
      <c r="Q11" s="159"/>
      <c r="R11" s="162"/>
      <c r="S11" s="165"/>
      <c r="U11" s="174" t="str">
        <f>Birók!P25</f>
        <v xml:space="preserve"> </v>
      </c>
    </row>
    <row r="12" spans="1:21" s="38" customFormat="1" ht="9.6" customHeight="1" x14ac:dyDescent="0.25">
      <c r="A12" s="277"/>
      <c r="B12" s="306"/>
      <c r="C12" s="306"/>
      <c r="D12" s="306"/>
      <c r="E12" s="461" t="str">
        <f>UPPER(IF($D11="","",VLOOKUP($D11,'1D ELO (5)'!$A$7:$P$23,11)))</f>
        <v/>
      </c>
      <c r="F12" s="450" t="str">
        <f>UPPER(IF($D11="","",VLOOKUP($D11,'1D ELO (5)'!$A$7:$P$23,8)))</f>
        <v/>
      </c>
      <c r="G12" s="450" t="str">
        <f>IF($D11="","",VLOOKUP($D11,'1D ELO (5)'!$A$7:$P$23,9))</f>
        <v/>
      </c>
      <c r="H12" s="462"/>
      <c r="I12" s="450" t="str">
        <f>IF($D11="","",VLOOKUP($D11,'1D ELO (5)'!$A$7:$P$23,10))</f>
        <v/>
      </c>
      <c r="J12" s="307"/>
      <c r="K12" s="159"/>
      <c r="L12" s="314"/>
      <c r="M12" s="281"/>
      <c r="N12" s="315"/>
      <c r="O12" s="159"/>
      <c r="P12" s="161"/>
      <c r="Q12" s="159"/>
      <c r="R12" s="162"/>
      <c r="S12" s="165"/>
      <c r="U12" s="174" t="str">
        <f>Birók!P26</f>
        <v xml:space="preserve"> </v>
      </c>
    </row>
    <row r="13" spans="1:21" s="38" customFormat="1" ht="9.6" customHeight="1" x14ac:dyDescent="0.25">
      <c r="A13" s="277"/>
      <c r="B13" s="168"/>
      <c r="C13" s="168"/>
      <c r="D13" s="178"/>
      <c r="E13" s="463"/>
      <c r="F13" s="464"/>
      <c r="G13" s="464"/>
      <c r="H13" s="465"/>
      <c r="I13" s="464"/>
      <c r="J13" s="316"/>
      <c r="K13" s="159"/>
      <c r="L13" s="308"/>
      <c r="M13" s="309" t="str">
        <f>UPPER(IF(OR(L14="a",L14="as"),K9,IF(OR(L14="b",L14="bs"),K17,)))</f>
        <v/>
      </c>
      <c r="N13" s="161"/>
      <c r="O13" s="159"/>
      <c r="P13" s="161"/>
      <c r="Q13" s="159"/>
      <c r="R13" s="162"/>
      <c r="S13" s="165"/>
      <c r="U13" s="174" t="str">
        <f>Birók!P27</f>
        <v xml:space="preserve"> </v>
      </c>
    </row>
    <row r="14" spans="1:21" s="38" customFormat="1" ht="9.6" customHeight="1" x14ac:dyDescent="0.25">
      <c r="A14" s="277"/>
      <c r="B14" s="168"/>
      <c r="C14" s="168"/>
      <c r="D14" s="178"/>
      <c r="E14" s="463"/>
      <c r="F14" s="464"/>
      <c r="G14" s="464"/>
      <c r="H14" s="465"/>
      <c r="I14" s="464"/>
      <c r="J14" s="316"/>
      <c r="K14" s="171" t="s">
        <v>0</v>
      </c>
      <c r="L14" s="180"/>
      <c r="M14" s="311" t="str">
        <f>UPPER(IF(OR(L14="a",L14="as"),K10,IF(OR(L14="b",L14="bs"),K18,)))</f>
        <v/>
      </c>
      <c r="N14" s="312"/>
      <c r="O14" s="159"/>
      <c r="P14" s="161"/>
      <c r="Q14" s="159"/>
      <c r="R14" s="162"/>
      <c r="S14" s="165"/>
      <c r="U14" s="174" t="str">
        <f>Birók!P28</f>
        <v xml:space="preserve"> </v>
      </c>
    </row>
    <row r="15" spans="1:21" s="38" customFormat="1" ht="9.6" customHeight="1" x14ac:dyDescent="0.25">
      <c r="A15" s="317">
        <v>3</v>
      </c>
      <c r="B15" s="384" t="str">
        <f>IF($D15="","",VLOOKUP($D15,'1D ELO (5)'!$A$7:$P$23,14))</f>
        <v/>
      </c>
      <c r="C15" s="384" t="str">
        <f>IF($D15="","",VLOOKUP($D15,'1D ELO (5)'!$A$7:$P$23,15))</f>
        <v/>
      </c>
      <c r="D15" s="155"/>
      <c r="E15" s="461" t="str">
        <f>UPPER(IF($D15="","",VLOOKUP($D15,'1D ELO (5)'!$A$7:$P$23,5)))</f>
        <v/>
      </c>
      <c r="F15" s="450" t="str">
        <f>UPPER(IF($D15="","",VLOOKUP($D15,'1D ELO (5)'!$A$7:$P$23,2)))</f>
        <v/>
      </c>
      <c r="G15" s="450" t="str">
        <f>IF($D15="","",VLOOKUP($D15,'1D ELO (5)'!$A$7:$P$23,3))</f>
        <v/>
      </c>
      <c r="H15" s="462"/>
      <c r="I15" s="450" t="str">
        <f>IF($D15="","",VLOOKUP($D15,'1D ELO (5)'!$A$7:$P$23,4))</f>
        <v/>
      </c>
      <c r="J15" s="305"/>
      <c r="K15" s="159"/>
      <c r="L15" s="314"/>
      <c r="M15" s="159"/>
      <c r="N15" s="314"/>
      <c r="O15" s="197"/>
      <c r="P15" s="161"/>
      <c r="Q15" s="159"/>
      <c r="R15" s="162"/>
      <c r="S15" s="165"/>
      <c r="U15" s="174" t="str">
        <f>Birók!P29</f>
        <v xml:space="preserve"> </v>
      </c>
    </row>
    <row r="16" spans="1:21" s="38" customFormat="1" ht="9.6" customHeight="1" thickBot="1" x14ac:dyDescent="0.3">
      <c r="A16" s="277"/>
      <c r="B16" s="306"/>
      <c r="C16" s="306"/>
      <c r="D16" s="306"/>
      <c r="E16" s="461" t="str">
        <f>UPPER(IF($D15="","",VLOOKUP($D15,'1D ELO (5)'!$A$7:$P$23,11)))</f>
        <v/>
      </c>
      <c r="F16" s="450" t="str">
        <f>UPPER(IF($D15="","",VLOOKUP($D15,'1D ELO (5)'!$A$7:$P$23,8)))</f>
        <v/>
      </c>
      <c r="G16" s="450" t="str">
        <f>IF($D15="","",VLOOKUP($D15,'1D ELO (5)'!$A$7:$P$23,9))</f>
        <v/>
      </c>
      <c r="H16" s="462"/>
      <c r="I16" s="450" t="str">
        <f>IF($D15="","",VLOOKUP($D15,'1D ELO (5)'!$A$7:$P$23,10))</f>
        <v/>
      </c>
      <c r="J16" s="307"/>
      <c r="K16" s="152" t="str">
        <f>IF(J16="a",F15,IF(J16="b",F17,""))</f>
        <v/>
      </c>
      <c r="L16" s="314"/>
      <c r="M16" s="159"/>
      <c r="N16" s="314"/>
      <c r="O16" s="159"/>
      <c r="P16" s="161"/>
      <c r="Q16" s="159"/>
      <c r="R16" s="162"/>
      <c r="S16" s="165"/>
      <c r="U16" s="189" t="str">
        <f>Birók!P30</f>
        <v>Egyik sem</v>
      </c>
    </row>
    <row r="17" spans="1:19" s="38" customFormat="1" ht="9.6" customHeight="1" x14ac:dyDescent="0.25">
      <c r="A17" s="277"/>
      <c r="B17" s="168"/>
      <c r="C17" s="168"/>
      <c r="D17" s="178"/>
      <c r="E17" s="463"/>
      <c r="F17" s="464"/>
      <c r="G17" s="464"/>
      <c r="H17" s="465"/>
      <c r="I17" s="464"/>
      <c r="J17" s="308"/>
      <c r="K17" s="309" t="str">
        <f>UPPER(IF(OR(J18="a",J18="as"),F15,IF(OR(J18="b",J18="bs"),F19,)))</f>
        <v/>
      </c>
      <c r="L17" s="318"/>
      <c r="M17" s="159"/>
      <c r="N17" s="314"/>
      <c r="O17" s="159"/>
      <c r="P17" s="161"/>
      <c r="Q17" s="159"/>
      <c r="R17" s="162"/>
      <c r="S17" s="165"/>
    </row>
    <row r="18" spans="1:19" s="38" customFormat="1" ht="9.6" customHeight="1" x14ac:dyDescent="0.25">
      <c r="A18" s="277"/>
      <c r="B18" s="168"/>
      <c r="C18" s="168"/>
      <c r="D18" s="178"/>
      <c r="E18" s="463"/>
      <c r="F18" s="464"/>
      <c r="G18" s="464"/>
      <c r="H18" s="465"/>
      <c r="I18" s="453" t="s">
        <v>0</v>
      </c>
      <c r="J18" s="180"/>
      <c r="K18" s="311" t="str">
        <f>UPPER(IF(OR(J18="a",J18="as"),F16,IF(OR(J18="b",J18="bs"),F20,)))</f>
        <v/>
      </c>
      <c r="L18" s="307"/>
      <c r="M18" s="159"/>
      <c r="N18" s="314"/>
      <c r="O18" s="159"/>
      <c r="P18" s="161"/>
      <c r="Q18" s="159"/>
      <c r="R18" s="162"/>
      <c r="S18" s="165"/>
    </row>
    <row r="19" spans="1:19" s="38" customFormat="1" ht="9.6" customHeight="1" x14ac:dyDescent="0.25">
      <c r="A19" s="277">
        <v>4</v>
      </c>
      <c r="B19" s="384" t="str">
        <f>IF($D19="","",VLOOKUP($D19,'1D ELO (5)'!$A$7:$P$23,14))</f>
        <v/>
      </c>
      <c r="C19" s="384" t="str">
        <f>IF($D19="","",VLOOKUP($D19,'1D ELO (5)'!$A$7:$P$23,15))</f>
        <v/>
      </c>
      <c r="D19" s="155"/>
      <c r="E19" s="461" t="str">
        <f>UPPER(IF($D19="","",VLOOKUP($D19,'1D ELO (5)'!$A$7:$P$23,5)))</f>
        <v/>
      </c>
      <c r="F19" s="450" t="str">
        <f>UPPER(IF($D19="","",VLOOKUP($D19,'1D ELO (5)'!$A$7:$P$23,2)))</f>
        <v/>
      </c>
      <c r="G19" s="450" t="str">
        <f>IF($D19="","",VLOOKUP($D19,'1D ELO (5)'!$A$7:$P$23,3))</f>
        <v/>
      </c>
      <c r="H19" s="462"/>
      <c r="I19" s="450" t="str">
        <f>IF($D19="","",VLOOKUP($D19,'1D ELO (5)'!$A$7:$P$23,4))</f>
        <v/>
      </c>
      <c r="J19" s="313"/>
      <c r="K19" s="159"/>
      <c r="L19" s="161"/>
      <c r="M19" s="197"/>
      <c r="N19" s="318"/>
      <c r="O19" s="159"/>
      <c r="P19" s="161"/>
      <c r="Q19" s="159"/>
      <c r="R19" s="162"/>
      <c r="S19" s="165"/>
    </row>
    <row r="20" spans="1:19" s="38" customFormat="1" ht="9.6" customHeight="1" x14ac:dyDescent="0.25">
      <c r="A20" s="277"/>
      <c r="B20" s="306"/>
      <c r="C20" s="306"/>
      <c r="D20" s="306"/>
      <c r="E20" s="461" t="str">
        <f>UPPER(IF($D19="","",VLOOKUP($D19,'1D ELO (5)'!$A$7:$P$23,11)))</f>
        <v/>
      </c>
      <c r="F20" s="450" t="str">
        <f>UPPER(IF($D19="","",VLOOKUP($D19,'1D ELO (5)'!$A$7:$P$23,8)))</f>
        <v/>
      </c>
      <c r="G20" s="450" t="str">
        <f>IF($D19="","",VLOOKUP($D19,'1D ELO (5)'!$A$7:$P$23,9))</f>
        <v/>
      </c>
      <c r="H20" s="462"/>
      <c r="I20" s="450" t="str">
        <f>IF($D19="","",VLOOKUP($D19,'1D ELO (5)'!$A$7:$P$23,10))</f>
        <v/>
      </c>
      <c r="J20" s="307"/>
      <c r="K20" s="159"/>
      <c r="L20" s="161"/>
      <c r="M20" s="281"/>
      <c r="N20" s="319"/>
      <c r="O20" s="159"/>
      <c r="P20" s="161"/>
      <c r="Q20" s="159"/>
      <c r="R20" s="162"/>
      <c r="S20" s="165"/>
    </row>
    <row r="21" spans="1:19" s="38" customFormat="1" ht="9.6" customHeight="1" x14ac:dyDescent="0.25">
      <c r="A21" s="277"/>
      <c r="B21" s="168"/>
      <c r="C21" s="168"/>
      <c r="D21" s="168"/>
      <c r="E21" s="463"/>
      <c r="F21" s="464"/>
      <c r="G21" s="464"/>
      <c r="H21" s="465"/>
      <c r="I21" s="464"/>
      <c r="J21" s="316"/>
      <c r="K21" s="159"/>
      <c r="L21" s="161"/>
      <c r="M21" s="159"/>
      <c r="N21" s="308"/>
      <c r="O21" s="309" t="str">
        <f>UPPER(IF(OR(N22="a",N22="as"),M13,IF(OR(N22="b",N22="bs"),M29,)))</f>
        <v/>
      </c>
      <c r="P21" s="161"/>
      <c r="Q21" s="159"/>
      <c r="R21" s="162"/>
      <c r="S21" s="165"/>
    </row>
    <row r="22" spans="1:19" s="38" customFormat="1" ht="9.6" customHeight="1" x14ac:dyDescent="0.25">
      <c r="A22" s="277"/>
      <c r="B22" s="168"/>
      <c r="C22" s="168"/>
      <c r="D22" s="168"/>
      <c r="E22" s="463"/>
      <c r="F22" s="464"/>
      <c r="G22" s="464"/>
      <c r="H22" s="465"/>
      <c r="I22" s="464"/>
      <c r="J22" s="316"/>
      <c r="K22" s="159"/>
      <c r="L22" s="161"/>
      <c r="M22" s="171" t="s">
        <v>0</v>
      </c>
      <c r="N22" s="180"/>
      <c r="O22" s="311" t="str">
        <f>UPPER(IF(OR(N22="a",N22="as"),M14,IF(OR(N22="b",N22="bs"),M30,)))</f>
        <v/>
      </c>
      <c r="P22" s="312"/>
      <c r="Q22" s="159"/>
      <c r="R22" s="162"/>
      <c r="S22" s="165"/>
    </row>
    <row r="23" spans="1:19" s="38" customFormat="1" ht="9.6" customHeight="1" x14ac:dyDescent="0.25">
      <c r="A23" s="277">
        <v>5</v>
      </c>
      <c r="B23" s="384" t="str">
        <f>IF($D23="","",VLOOKUP($D23,'1D ELO (5)'!$A$7:$P$23,14))</f>
        <v/>
      </c>
      <c r="C23" s="384" t="str">
        <f>IF($D23="","",VLOOKUP($D23,'1D ELO (5)'!$A$7:$P$23,15))</f>
        <v/>
      </c>
      <c r="D23" s="155"/>
      <c r="E23" s="461" t="str">
        <f>UPPER(IF($D23="","",VLOOKUP($D23,'1D ELO (5)'!$A$7:$P$23,5)))</f>
        <v/>
      </c>
      <c r="F23" s="450" t="str">
        <f>UPPER(IF($D23="","",VLOOKUP($D23,'1D ELO (5)'!$A$7:$P$23,2)))</f>
        <v/>
      </c>
      <c r="G23" s="450" t="str">
        <f>IF($D23="","",VLOOKUP($D23,'1D ELO (5)'!$A$7:$P$23,3))</f>
        <v/>
      </c>
      <c r="H23" s="462"/>
      <c r="I23" s="450" t="str">
        <f>IF($D23="","",VLOOKUP($D23,'1D ELO (5)'!$A$7:$P$23,4))</f>
        <v/>
      </c>
      <c r="J23" s="305"/>
      <c r="K23" s="159"/>
      <c r="L23" s="161"/>
      <c r="M23" s="159"/>
      <c r="N23" s="314"/>
      <c r="O23" s="159"/>
      <c r="P23" s="389"/>
      <c r="Q23" s="159"/>
      <c r="R23" s="162"/>
      <c r="S23" s="165"/>
    </row>
    <row r="24" spans="1:19" s="38" customFormat="1" ht="9.6" customHeight="1" x14ac:dyDescent="0.25">
      <c r="A24" s="277"/>
      <c r="B24" s="306"/>
      <c r="C24" s="306"/>
      <c r="D24" s="306"/>
      <c r="E24" s="461" t="str">
        <f>UPPER(IF($D23="","",VLOOKUP($D23,'1D ELO (5)'!$A$7:$P$23,11)))</f>
        <v/>
      </c>
      <c r="F24" s="450" t="str">
        <f>UPPER(IF($D23="","",VLOOKUP($D23,'1D ELO (5)'!$A$7:$P$23,8)))</f>
        <v/>
      </c>
      <c r="G24" s="450" t="str">
        <f>IF($D23="","",VLOOKUP($D23,'1D ELO (5)'!$A$7:$P$23,9))</f>
        <v/>
      </c>
      <c r="H24" s="462"/>
      <c r="I24" s="450" t="str">
        <f>IF($D23="","",VLOOKUP($D23,'1D ELO (5)'!$A$7:$P$23,10))</f>
        <v/>
      </c>
      <c r="J24" s="307"/>
      <c r="K24" s="152" t="str">
        <f>IF(J24="a",F23,IF(J24="b",F25,""))</f>
        <v/>
      </c>
      <c r="L24" s="161"/>
      <c r="M24" s="159"/>
      <c r="N24" s="314"/>
      <c r="O24" s="159"/>
      <c r="P24" s="161"/>
      <c r="Q24" s="159"/>
      <c r="R24" s="162"/>
      <c r="S24" s="165"/>
    </row>
    <row r="25" spans="1:19" s="38" customFormat="1" ht="9.6" customHeight="1" x14ac:dyDescent="0.25">
      <c r="A25" s="277"/>
      <c r="B25" s="168"/>
      <c r="C25" s="168"/>
      <c r="D25" s="168"/>
      <c r="E25" s="463"/>
      <c r="F25" s="464"/>
      <c r="G25" s="464"/>
      <c r="H25" s="465"/>
      <c r="I25" s="464"/>
      <c r="J25" s="308"/>
      <c r="K25" s="309" t="str">
        <f>UPPER(IF(OR(J26="a",J26="as"),F23,IF(OR(J26="b",J26="bs"),F27,)))</f>
        <v/>
      </c>
      <c r="L25" s="310"/>
      <c r="M25" s="159"/>
      <c r="N25" s="314"/>
      <c r="O25" s="159"/>
      <c r="P25" s="161"/>
      <c r="Q25" s="159"/>
      <c r="R25" s="162"/>
      <c r="S25" s="165"/>
    </row>
    <row r="26" spans="1:19" s="38" customFormat="1" ht="9.6" customHeight="1" x14ac:dyDescent="0.25">
      <c r="A26" s="277"/>
      <c r="B26" s="168"/>
      <c r="C26" s="168"/>
      <c r="D26" s="168"/>
      <c r="E26" s="463"/>
      <c r="F26" s="464"/>
      <c r="G26" s="464"/>
      <c r="H26" s="465"/>
      <c r="I26" s="453" t="s">
        <v>0</v>
      </c>
      <c r="J26" s="180"/>
      <c r="K26" s="311" t="str">
        <f>UPPER(IF(OR(J26="a",J26="as"),F24,IF(OR(J26="b",J26="bs"),F28,)))</f>
        <v/>
      </c>
      <c r="L26" s="312"/>
      <c r="M26" s="159"/>
      <c r="N26" s="314"/>
      <c r="O26" s="159"/>
      <c r="P26" s="161"/>
      <c r="Q26" s="159"/>
      <c r="R26" s="162"/>
      <c r="S26" s="165"/>
    </row>
    <row r="27" spans="1:19" s="38" customFormat="1" ht="9.6" customHeight="1" x14ac:dyDescent="0.25">
      <c r="A27" s="277">
        <v>6</v>
      </c>
      <c r="B27" s="384" t="str">
        <f>IF($D27="","",VLOOKUP($D27,'1D ELO (5)'!$A$7:$P$23,14))</f>
        <v/>
      </c>
      <c r="C27" s="384" t="str">
        <f>IF($D27="","",VLOOKUP($D27,'1D ELO (5)'!$A$7:$P$23,15))</f>
        <v/>
      </c>
      <c r="D27" s="155"/>
      <c r="E27" s="461" t="str">
        <f>UPPER(IF($D27="","",VLOOKUP($D27,'1D ELO (5)'!$A$7:$P$23,5)))</f>
        <v/>
      </c>
      <c r="F27" s="450" t="str">
        <f>UPPER(IF($D27="","",VLOOKUP($D27,'1D ELO (5)'!$A$7:$P$23,2)))</f>
        <v/>
      </c>
      <c r="G27" s="450" t="str">
        <f>IF($D27="","",VLOOKUP($D27,'1D ELO (5)'!$A$7:$P$23,3))</f>
        <v/>
      </c>
      <c r="H27" s="462"/>
      <c r="I27" s="450" t="str">
        <f>IF($D27="","",VLOOKUP($D27,'1D ELO (5)'!$A$7:$P$23,4))</f>
        <v/>
      </c>
      <c r="J27" s="313"/>
      <c r="K27" s="159"/>
      <c r="L27" s="314"/>
      <c r="M27" s="197"/>
      <c r="N27" s="318"/>
      <c r="O27" s="159"/>
      <c r="P27" s="161"/>
      <c r="Q27" s="159"/>
      <c r="R27" s="162"/>
      <c r="S27" s="165"/>
    </row>
    <row r="28" spans="1:19" s="38" customFormat="1" ht="9.6" customHeight="1" x14ac:dyDescent="0.25">
      <c r="A28" s="277"/>
      <c r="B28" s="306"/>
      <c r="C28" s="306"/>
      <c r="D28" s="306"/>
      <c r="E28" s="461" t="str">
        <f>UPPER(IF($D27="","",VLOOKUP($D27,'1D ELO (5)'!$A$7:$P$23,11)))</f>
        <v/>
      </c>
      <c r="F28" s="450" t="str">
        <f>UPPER(IF($D27="","",VLOOKUP($D27,'1D ELO (5)'!$A$7:$P$23,8)))</f>
        <v/>
      </c>
      <c r="G28" s="450" t="str">
        <f>IF($D27="","",VLOOKUP($D27,'1D ELO (5)'!$A$7:$P$23,9))</f>
        <v/>
      </c>
      <c r="H28" s="462"/>
      <c r="I28" s="450" t="str">
        <f>IF($D27="","",VLOOKUP($D27,'1D ELO (5)'!$A$7:$P$23,10))</f>
        <v/>
      </c>
      <c r="J28" s="307"/>
      <c r="K28" s="159"/>
      <c r="L28" s="314"/>
      <c r="M28" s="281"/>
      <c r="N28" s="319"/>
      <c r="O28" s="159"/>
      <c r="P28" s="161"/>
      <c r="Q28" s="159"/>
      <c r="R28" s="162"/>
      <c r="S28" s="165"/>
    </row>
    <row r="29" spans="1:19" s="38" customFormat="1" ht="9.6" customHeight="1" x14ac:dyDescent="0.25">
      <c r="A29" s="277"/>
      <c r="B29" s="168"/>
      <c r="C29" s="168"/>
      <c r="D29" s="178"/>
      <c r="E29" s="463"/>
      <c r="F29" s="464"/>
      <c r="G29" s="464"/>
      <c r="H29" s="465"/>
      <c r="I29" s="464"/>
      <c r="J29" s="316"/>
      <c r="K29" s="159"/>
      <c r="L29" s="308"/>
      <c r="M29" s="309" t="str">
        <f>UPPER(IF(OR(L30="a",L30="as"),K25,IF(OR(L30="b",L30="bs"),K33,)))</f>
        <v/>
      </c>
      <c r="N29" s="314"/>
      <c r="O29" s="159"/>
      <c r="P29" s="161"/>
      <c r="Q29" s="159"/>
      <c r="R29" s="162"/>
      <c r="S29" s="165"/>
    </row>
    <row r="30" spans="1:19" s="38" customFormat="1" ht="9.6" customHeight="1" x14ac:dyDescent="0.25">
      <c r="A30" s="277"/>
      <c r="B30" s="168"/>
      <c r="C30" s="168"/>
      <c r="D30" s="178"/>
      <c r="E30" s="463"/>
      <c r="F30" s="464"/>
      <c r="G30" s="464"/>
      <c r="H30" s="465"/>
      <c r="I30" s="464"/>
      <c r="J30" s="316"/>
      <c r="K30" s="171" t="s">
        <v>0</v>
      </c>
      <c r="L30" s="180"/>
      <c r="M30" s="311" t="str">
        <f>UPPER(IF(OR(L30="a",L30="as"),K26,IF(OR(L30="b",L30="bs"),K34,)))</f>
        <v/>
      </c>
      <c r="N30" s="307"/>
      <c r="O30" s="159"/>
      <c r="P30" s="161"/>
      <c r="Q30" s="159"/>
      <c r="R30" s="162"/>
      <c r="S30" s="165"/>
    </row>
    <row r="31" spans="1:19" s="38" customFormat="1" ht="9.6" customHeight="1" x14ac:dyDescent="0.25">
      <c r="A31" s="317">
        <v>7</v>
      </c>
      <c r="B31" s="384" t="str">
        <f>IF($D31="","",VLOOKUP($D31,'1D ELO (5)'!$A$7:$P$23,14))</f>
        <v/>
      </c>
      <c r="C31" s="384" t="str">
        <f>IF($D31="","",VLOOKUP($D31,'1D ELO (5)'!$A$7:$P$23,15))</f>
        <v/>
      </c>
      <c r="D31" s="155"/>
      <c r="E31" s="461" t="str">
        <f>UPPER(IF($D31="","",VLOOKUP($D31,'1D ELO (5)'!$A$7:$P$23,5)))</f>
        <v/>
      </c>
      <c r="F31" s="450" t="str">
        <f>UPPER(IF($D31="","",VLOOKUP($D31,'1D ELO (5)'!$A$7:$P$23,2)))</f>
        <v/>
      </c>
      <c r="G31" s="450" t="str">
        <f>IF($D31="","",VLOOKUP($D31,'1D ELO (5)'!$A$7:$P$23,3))</f>
        <v/>
      </c>
      <c r="H31" s="462"/>
      <c r="I31" s="450" t="str">
        <f>IF($D31="","",VLOOKUP($D31,'1D ELO (5)'!$A$7:$P$23,4))</f>
        <v/>
      </c>
      <c r="J31" s="305"/>
      <c r="K31" s="159"/>
      <c r="L31" s="314"/>
      <c r="M31" s="159"/>
      <c r="N31" s="161"/>
      <c r="O31" s="197"/>
      <c r="P31" s="161"/>
      <c r="Q31" s="159"/>
      <c r="R31" s="162"/>
      <c r="S31" s="165"/>
    </row>
    <row r="32" spans="1:19" s="38" customFormat="1" ht="9.6" customHeight="1" x14ac:dyDescent="0.25">
      <c r="A32" s="277"/>
      <c r="B32" s="306"/>
      <c r="C32" s="306"/>
      <c r="D32" s="306"/>
      <c r="E32" s="461" t="str">
        <f>UPPER(IF($D31="","",VLOOKUP($D31,'1D ELO (5)'!$A$7:$P$23,11)))</f>
        <v/>
      </c>
      <c r="F32" s="450" t="str">
        <f>UPPER(IF($D31="","",VLOOKUP($D31,'1D ELO (5)'!$A$7:$P$23,8)))</f>
        <v/>
      </c>
      <c r="G32" s="450" t="str">
        <f>IF($D31="","",VLOOKUP($D31,'1D ELO (5)'!$A$7:$P$23,9))</f>
        <v/>
      </c>
      <c r="H32" s="462"/>
      <c r="I32" s="450" t="str">
        <f>IF($D31="","",VLOOKUP($D31,'1D ELO (5)'!$A$7:$P$23,10))</f>
        <v/>
      </c>
      <c r="J32" s="307"/>
      <c r="K32" s="152" t="str">
        <f>IF(J32="a",F31,IF(J32="b",F33,""))</f>
        <v/>
      </c>
      <c r="L32" s="314"/>
      <c r="M32" s="159"/>
      <c r="N32" s="161"/>
      <c r="O32" s="159"/>
      <c r="P32" s="161"/>
      <c r="Q32" s="159"/>
      <c r="R32" s="162"/>
      <c r="S32" s="165"/>
    </row>
    <row r="33" spans="1:19" s="38" customFormat="1" ht="9.6" customHeight="1" x14ac:dyDescent="0.25">
      <c r="A33" s="277"/>
      <c r="B33" s="168"/>
      <c r="C33" s="168"/>
      <c r="D33" s="178"/>
      <c r="E33" s="168"/>
      <c r="F33" s="154"/>
      <c r="G33" s="154"/>
      <c r="H33" s="2"/>
      <c r="I33" s="154"/>
      <c r="J33" s="308"/>
      <c r="K33" s="309" t="str">
        <f>UPPER(IF(OR(J34="a",J34="as"),F31,IF(OR(J34="b",J34="bs"),F35,)))</f>
        <v/>
      </c>
      <c r="L33" s="318"/>
      <c r="M33" s="159"/>
      <c r="N33" s="161"/>
      <c r="O33" s="159"/>
      <c r="P33" s="161"/>
      <c r="Q33" s="159"/>
      <c r="R33" s="162"/>
      <c r="S33" s="165"/>
    </row>
    <row r="34" spans="1:19" s="38" customFormat="1" ht="9.6" customHeight="1" x14ac:dyDescent="0.25">
      <c r="A34" s="277"/>
      <c r="B34" s="168"/>
      <c r="C34" s="168"/>
      <c r="D34" s="178"/>
      <c r="E34" s="168"/>
      <c r="F34" s="154"/>
      <c r="G34" s="154"/>
      <c r="H34" s="2"/>
      <c r="I34" s="171" t="s">
        <v>0</v>
      </c>
      <c r="J34" s="180"/>
      <c r="K34" s="311" t="str">
        <f>UPPER(IF(OR(J34="a",J34="as"),F32,IF(OR(J34="b",J34="bs"),F36,)))</f>
        <v/>
      </c>
      <c r="L34" s="307"/>
      <c r="M34" s="159"/>
      <c r="N34" s="161"/>
      <c r="O34" s="159"/>
      <c r="P34" s="161"/>
      <c r="Q34" s="159"/>
      <c r="R34" s="162"/>
      <c r="S34" s="165"/>
    </row>
    <row r="35" spans="1:19" s="38" customFormat="1" ht="9.6" customHeight="1" x14ac:dyDescent="0.25">
      <c r="A35" s="303">
        <v>8</v>
      </c>
      <c r="B35" s="384" t="str">
        <f>IF($D35="","",VLOOKUP($D35,'1D ELO (5)'!$A$7:$P$23,14))</f>
        <v/>
      </c>
      <c r="C35" s="384" t="str">
        <f>IF($D35="","",VLOOKUP($D35,'1D ELO (5)'!$A$7:$P$23,15))</f>
        <v/>
      </c>
      <c r="D35" s="155"/>
      <c r="E35" s="461" t="str">
        <f>UPPER(IF($D35="","",VLOOKUP($D35,'1D ELO (5)'!$A$7:$P$23,5)))</f>
        <v/>
      </c>
      <c r="F35" s="156" t="str">
        <f>UPPER(IF($D35="","",VLOOKUP($D35,'1D ELO (5)'!$A$7:$P$23,2)))</f>
        <v/>
      </c>
      <c r="G35" s="156" t="str">
        <f>IF($D35="","",VLOOKUP($D35,'1D ELO (5)'!$A$7:$P$23,3))</f>
        <v/>
      </c>
      <c r="H35" s="304"/>
      <c r="I35" s="156" t="str">
        <f>IF($D35="","",VLOOKUP($D35,'1D ELO (5)'!$A$7:$P$23,4))</f>
        <v/>
      </c>
      <c r="J35" s="313"/>
      <c r="K35" s="159"/>
      <c r="L35" s="161"/>
      <c r="M35" s="197"/>
      <c r="N35" s="310"/>
      <c r="O35" s="159"/>
      <c r="P35" s="161"/>
      <c r="Q35" s="159"/>
      <c r="R35" s="162"/>
      <c r="S35" s="165"/>
    </row>
    <row r="36" spans="1:19" s="38" customFormat="1" ht="9.6" customHeight="1" x14ac:dyDescent="0.25">
      <c r="A36" s="277"/>
      <c r="B36" s="306"/>
      <c r="C36" s="306"/>
      <c r="D36" s="306"/>
      <c r="E36" s="617" t="str">
        <f>UPPER(IF($D35="","",VLOOKUP($D35,'1D ELO (5)'!$A$7:$P$23,11)))</f>
        <v/>
      </c>
      <c r="F36" s="618" t="str">
        <f>UPPER(IF($D35="","",VLOOKUP($D35,'1D ELO (5)'!$A$7:$P$23,8)))</f>
        <v/>
      </c>
      <c r="G36" s="618" t="str">
        <f>IF($D35="","",VLOOKUP($D35,'1D ELO (5)'!$A$7:$P$23,9))</f>
        <v/>
      </c>
      <c r="H36" s="619"/>
      <c r="I36" s="618" t="str">
        <f>IF($D35="","",VLOOKUP($D35,'1D ELO (5)'!$A$7:$P$23,10))</f>
        <v/>
      </c>
      <c r="J36" s="307"/>
      <c r="K36" s="159"/>
      <c r="L36" s="161"/>
      <c r="M36" s="281"/>
      <c r="N36" s="315"/>
      <c r="O36" s="159"/>
      <c r="P36" s="161"/>
      <c r="Q36" s="159"/>
      <c r="R36" s="162"/>
      <c r="S36" s="165"/>
    </row>
    <row r="37" spans="1:19" s="38" customFormat="1" ht="9.6" customHeight="1" x14ac:dyDescent="0.25">
      <c r="A37" s="168"/>
      <c r="B37" s="168"/>
      <c r="C37" s="168"/>
      <c r="D37" s="178"/>
      <c r="E37" s="168"/>
      <c r="F37" s="154"/>
      <c r="G37" s="154"/>
      <c r="H37" s="2"/>
      <c r="I37" s="154"/>
      <c r="J37" s="316"/>
      <c r="K37" s="159"/>
      <c r="L37" s="161"/>
      <c r="M37" s="159"/>
      <c r="N37" s="161"/>
      <c r="O37" s="161"/>
      <c r="P37" s="388"/>
      <c r="Q37" s="309" t="str">
        <f>UPPER(IF(OR(P38="a",P38="as"),O21,IF(OR(P38="b",P38="bs"),O53,)))</f>
        <v/>
      </c>
      <c r="R37" s="320"/>
      <c r="S37" s="165"/>
    </row>
    <row r="38" spans="1:19" s="38" customFormat="1" ht="9.6" customHeight="1" x14ac:dyDescent="0.25">
      <c r="A38" s="168"/>
      <c r="B38" s="168"/>
      <c r="C38" s="168"/>
      <c r="D38" s="178"/>
      <c r="E38" s="168"/>
      <c r="F38" s="154"/>
      <c r="G38" s="154"/>
      <c r="H38" s="2"/>
      <c r="I38" s="154"/>
      <c r="J38" s="316"/>
      <c r="K38" s="159"/>
      <c r="L38" s="161"/>
      <c r="M38" s="159"/>
      <c r="N38" s="161"/>
      <c r="O38" s="171"/>
      <c r="P38" s="161"/>
      <c r="Q38" s="309"/>
      <c r="R38" s="320"/>
      <c r="S38" s="165"/>
    </row>
    <row r="39" spans="1:19" s="38" customFormat="1" ht="9.6" customHeight="1" x14ac:dyDescent="0.25">
      <c r="A39" s="168"/>
      <c r="B39" s="168"/>
      <c r="C39" s="168"/>
      <c r="D39" s="178"/>
      <c r="E39" s="168"/>
      <c r="F39" s="154"/>
      <c r="G39" s="154"/>
      <c r="H39" s="2"/>
      <c r="I39" s="154"/>
      <c r="J39" s="316"/>
      <c r="K39" s="159"/>
      <c r="L39" s="161"/>
      <c r="M39" s="159"/>
      <c r="N39" s="161"/>
      <c r="O39" s="171"/>
      <c r="P39" s="161"/>
      <c r="Q39" s="309"/>
      <c r="R39" s="320"/>
      <c r="S39" s="165"/>
    </row>
    <row r="40" spans="1:19" s="38" customFormat="1" ht="9.6" customHeight="1" x14ac:dyDescent="0.25">
      <c r="A40" s="168"/>
      <c r="B40" s="168"/>
      <c r="C40" s="168"/>
      <c r="D40" s="178"/>
      <c r="E40" s="168"/>
      <c r="F40" s="154"/>
      <c r="G40" s="154"/>
      <c r="H40" s="2"/>
      <c r="I40" s="154"/>
      <c r="J40" s="316"/>
      <c r="K40" s="159"/>
      <c r="L40" s="161"/>
      <c r="M40" s="159"/>
      <c r="N40" s="161"/>
      <c r="O40" s="171"/>
      <c r="P40" s="161"/>
      <c r="Q40" s="309"/>
      <c r="R40" s="320"/>
      <c r="S40" s="165"/>
    </row>
    <row r="41" spans="1:19" s="38" customFormat="1" ht="9.6" customHeight="1" x14ac:dyDescent="0.25">
      <c r="A41" s="168"/>
      <c r="B41" s="168"/>
      <c r="C41" s="168"/>
      <c r="D41" s="178"/>
      <c r="E41" s="168"/>
      <c r="F41" s="154"/>
      <c r="G41" s="154"/>
      <c r="H41" s="2"/>
      <c r="I41" s="154"/>
      <c r="J41" s="316"/>
      <c r="K41" s="159"/>
      <c r="L41" s="161"/>
      <c r="M41" s="159"/>
      <c r="N41" s="161"/>
      <c r="O41" s="171"/>
      <c r="P41" s="161"/>
      <c r="Q41" s="309"/>
      <c r="R41" s="320"/>
      <c r="S41" s="165"/>
    </row>
    <row r="42" spans="1:19" s="38" customFormat="1" ht="9.6" customHeight="1" x14ac:dyDescent="0.25">
      <c r="A42" s="168"/>
      <c r="B42" s="168"/>
      <c r="C42" s="168"/>
      <c r="D42" s="178"/>
      <c r="E42" s="168"/>
      <c r="F42" s="154"/>
      <c r="G42" s="154"/>
      <c r="H42" s="2"/>
      <c r="I42" s="154"/>
      <c r="J42" s="316"/>
      <c r="K42" s="159"/>
      <c r="L42" s="161"/>
      <c r="M42" s="159"/>
      <c r="N42" s="161"/>
      <c r="O42" s="171"/>
      <c r="P42" s="161"/>
      <c r="Q42" s="309"/>
      <c r="R42" s="320"/>
      <c r="S42" s="165"/>
    </row>
    <row r="43" spans="1:19" s="38" customFormat="1" ht="9.6" customHeight="1" x14ac:dyDescent="0.25">
      <c r="A43" s="168"/>
      <c r="B43" s="168"/>
      <c r="C43" s="168"/>
      <c r="D43" s="178"/>
      <c r="E43" s="168"/>
      <c r="F43" s="154"/>
      <c r="G43" s="154"/>
      <c r="H43" s="2"/>
      <c r="I43" s="154"/>
      <c r="J43" s="316"/>
      <c r="K43" s="159"/>
      <c r="L43" s="161"/>
      <c r="M43" s="159"/>
      <c r="N43" s="161"/>
      <c r="O43" s="171"/>
      <c r="P43" s="161"/>
      <c r="Q43" s="309"/>
      <c r="R43" s="320"/>
      <c r="S43" s="165"/>
    </row>
    <row r="44" spans="1:19" s="38" customFormat="1" ht="9.6" customHeight="1" x14ac:dyDescent="0.25">
      <c r="A44" s="168"/>
      <c r="B44" s="168"/>
      <c r="C44" s="168"/>
      <c r="D44" s="178"/>
      <c r="E44" s="168"/>
      <c r="F44" s="154"/>
      <c r="G44" s="154"/>
      <c r="H44" s="2"/>
      <c r="I44" s="154"/>
      <c r="J44" s="316"/>
      <c r="K44" s="159"/>
      <c r="L44" s="161"/>
      <c r="M44" s="159"/>
      <c r="N44" s="161"/>
      <c r="O44" s="171"/>
      <c r="P44" s="161"/>
      <c r="Q44" s="309"/>
      <c r="R44" s="320"/>
      <c r="S44" s="165"/>
    </row>
    <row r="45" spans="1:19" s="38" customFormat="1" ht="9.6" customHeight="1" x14ac:dyDescent="0.25">
      <c r="A45" s="168"/>
      <c r="B45" s="168"/>
      <c r="C45" s="168"/>
      <c r="D45" s="178"/>
      <c r="E45" s="168"/>
      <c r="F45" s="154"/>
      <c r="G45" s="154"/>
      <c r="H45" s="2"/>
      <c r="I45" s="154"/>
      <c r="J45" s="316"/>
      <c r="K45" s="159"/>
      <c r="L45" s="161"/>
      <c r="M45" s="159"/>
      <c r="N45" s="161"/>
      <c r="O45" s="171"/>
      <c r="P45" s="161"/>
      <c r="Q45" s="309"/>
      <c r="R45" s="320"/>
      <c r="S45" s="165"/>
    </row>
    <row r="46" spans="1:19" s="38" customFormat="1" ht="9.6" customHeight="1" x14ac:dyDescent="0.25">
      <c r="A46" s="168"/>
      <c r="B46" s="168"/>
      <c r="C46" s="168"/>
      <c r="D46" s="178"/>
      <c r="E46" s="168"/>
      <c r="F46" s="154"/>
      <c r="G46" s="154"/>
      <c r="H46" s="2"/>
      <c r="I46" s="154"/>
      <c r="J46" s="316"/>
      <c r="K46" s="159"/>
      <c r="L46" s="161"/>
      <c r="M46" s="159"/>
      <c r="N46" s="161"/>
      <c r="O46" s="171"/>
      <c r="P46" s="161"/>
      <c r="Q46" s="309"/>
      <c r="R46" s="320"/>
      <c r="S46" s="165"/>
    </row>
    <row r="47" spans="1:19" s="38" customFormat="1" ht="9.6" customHeight="1" x14ac:dyDescent="0.25">
      <c r="A47" s="168"/>
      <c r="B47" s="168"/>
      <c r="C47" s="168"/>
      <c r="D47" s="178"/>
      <c r="E47" s="168"/>
      <c r="F47" s="154"/>
      <c r="G47" s="154"/>
      <c r="H47" s="2"/>
      <c r="I47" s="154"/>
      <c r="J47" s="316"/>
      <c r="K47" s="159"/>
      <c r="L47" s="161"/>
      <c r="M47" s="159"/>
      <c r="N47" s="161"/>
      <c r="O47" s="171"/>
      <c r="P47" s="161"/>
      <c r="Q47" s="309"/>
      <c r="R47" s="320"/>
      <c r="S47" s="165"/>
    </row>
    <row r="48" spans="1:19" s="38" customFormat="1" ht="9.6" customHeight="1" x14ac:dyDescent="0.25">
      <c r="A48" s="168"/>
      <c r="B48" s="168"/>
      <c r="C48" s="168"/>
      <c r="D48" s="178"/>
      <c r="E48" s="168"/>
      <c r="F48" s="154"/>
      <c r="G48" s="154"/>
      <c r="H48" s="2"/>
      <c r="I48" s="154"/>
      <c r="J48" s="316"/>
      <c r="K48" s="159"/>
      <c r="L48" s="161"/>
      <c r="M48" s="159"/>
      <c r="N48" s="161"/>
      <c r="O48" s="171"/>
      <c r="P48" s="161"/>
      <c r="Q48" s="309"/>
      <c r="R48" s="320"/>
      <c r="S48" s="165"/>
    </row>
    <row r="49" spans="1:19" s="38" customFormat="1" ht="9.6" customHeight="1" x14ac:dyDescent="0.25">
      <c r="A49" s="168"/>
      <c r="B49" s="168"/>
      <c r="C49" s="168"/>
      <c r="D49" s="178"/>
      <c r="E49" s="168"/>
      <c r="F49" s="154"/>
      <c r="G49" s="154"/>
      <c r="H49" s="2"/>
      <c r="I49" s="154"/>
      <c r="J49" s="316"/>
      <c r="K49" s="159"/>
      <c r="L49" s="161"/>
      <c r="M49" s="159"/>
      <c r="N49" s="161"/>
      <c r="O49" s="171"/>
      <c r="P49" s="161"/>
      <c r="Q49" s="309"/>
      <c r="R49" s="320"/>
      <c r="S49" s="165"/>
    </row>
    <row r="50" spans="1:19" s="38" customFormat="1" ht="9.6" customHeight="1" x14ac:dyDescent="0.25">
      <c r="A50" s="168"/>
      <c r="B50" s="168"/>
      <c r="C50" s="168"/>
      <c r="D50" s="178"/>
      <c r="E50" s="168"/>
      <c r="F50" s="154"/>
      <c r="G50" s="154"/>
      <c r="H50" s="2"/>
      <c r="I50" s="154"/>
      <c r="J50" s="316"/>
      <c r="K50" s="159"/>
      <c r="L50" s="161"/>
      <c r="M50" s="159"/>
      <c r="N50" s="161"/>
      <c r="O50" s="171"/>
      <c r="P50" s="161"/>
      <c r="Q50" s="309"/>
      <c r="R50" s="320"/>
      <c r="S50" s="165"/>
    </row>
    <row r="51" spans="1:19" s="38" customFormat="1" ht="9.6" customHeight="1" x14ac:dyDescent="0.25">
      <c r="A51" s="168"/>
      <c r="B51" s="168"/>
      <c r="C51" s="168"/>
      <c r="D51" s="178"/>
      <c r="E51" s="168"/>
      <c r="F51" s="154"/>
      <c r="G51" s="154"/>
      <c r="H51" s="2"/>
      <c r="I51" s="154"/>
      <c r="J51" s="316"/>
      <c r="K51" s="159"/>
      <c r="L51" s="161"/>
      <c r="M51" s="159"/>
      <c r="N51" s="161"/>
      <c r="O51" s="171"/>
      <c r="P51" s="161"/>
      <c r="Q51" s="309"/>
      <c r="R51" s="320"/>
      <c r="S51" s="165"/>
    </row>
    <row r="52" spans="1:19" s="38" customFormat="1" ht="9.6" customHeight="1" x14ac:dyDescent="0.25">
      <c r="A52" s="168"/>
      <c r="B52" s="168"/>
      <c r="C52" s="168"/>
      <c r="D52" s="178"/>
      <c r="E52" s="168"/>
      <c r="F52" s="154"/>
      <c r="G52" s="154"/>
      <c r="H52" s="2"/>
      <c r="I52" s="154"/>
      <c r="J52" s="316"/>
      <c r="K52" s="159"/>
      <c r="L52" s="161"/>
      <c r="M52" s="159"/>
      <c r="N52" s="161"/>
      <c r="O52" s="171"/>
      <c r="P52" s="161"/>
      <c r="Q52" s="309"/>
      <c r="R52" s="320"/>
      <c r="S52" s="165"/>
    </row>
    <row r="53" spans="1:19" s="38" customFormat="1" ht="9.6" customHeight="1" x14ac:dyDescent="0.25">
      <c r="A53" s="168"/>
      <c r="B53" s="168"/>
      <c r="C53" s="168"/>
      <c r="D53" s="178"/>
      <c r="E53" s="168"/>
      <c r="F53" s="154"/>
      <c r="G53" s="154"/>
      <c r="H53" s="2"/>
      <c r="I53" s="154"/>
      <c r="J53" s="316"/>
      <c r="K53" s="159"/>
      <c r="L53" s="161"/>
      <c r="M53" s="159"/>
      <c r="N53" s="161"/>
      <c r="O53" s="171"/>
      <c r="P53" s="161"/>
      <c r="Q53" s="309"/>
      <c r="R53" s="320"/>
      <c r="S53" s="165"/>
    </row>
    <row r="54" spans="1:19" s="38" customFormat="1" ht="9.6" customHeight="1" x14ac:dyDescent="0.25">
      <c r="A54" s="168"/>
      <c r="B54" s="168"/>
      <c r="C54" s="168"/>
      <c r="D54" s="178"/>
      <c r="E54" s="168"/>
      <c r="F54" s="154"/>
      <c r="G54" s="154"/>
      <c r="H54" s="2"/>
      <c r="I54" s="154"/>
      <c r="J54" s="316"/>
      <c r="K54" s="159"/>
      <c r="L54" s="161"/>
      <c r="M54" s="159"/>
      <c r="N54" s="161"/>
      <c r="O54" s="171"/>
      <c r="P54" s="161"/>
      <c r="Q54" s="309"/>
      <c r="R54" s="320"/>
      <c r="S54" s="165"/>
    </row>
    <row r="55" spans="1:19" s="38" customFormat="1" ht="9.6" customHeight="1" x14ac:dyDescent="0.25">
      <c r="A55" s="168"/>
      <c r="B55" s="168"/>
      <c r="C55" s="168"/>
      <c r="D55" s="178"/>
      <c r="E55" s="168"/>
      <c r="F55" s="154"/>
      <c r="G55" s="154"/>
      <c r="H55" s="2"/>
      <c r="I55" s="154"/>
      <c r="J55" s="316"/>
      <c r="K55" s="159"/>
      <c r="L55" s="161"/>
      <c r="M55" s="159"/>
      <c r="N55" s="161"/>
      <c r="O55" s="171"/>
      <c r="P55" s="161"/>
      <c r="Q55" s="309"/>
      <c r="R55" s="320"/>
      <c r="S55" s="165"/>
    </row>
    <row r="56" spans="1:19" s="38" customFormat="1" ht="9.6" customHeight="1" x14ac:dyDescent="0.25">
      <c r="A56" s="168"/>
      <c r="B56" s="168"/>
      <c r="C56" s="168"/>
      <c r="D56" s="178"/>
      <c r="E56" s="168"/>
      <c r="F56" s="154"/>
      <c r="G56" s="154"/>
      <c r="H56" s="2"/>
      <c r="I56" s="154"/>
      <c r="J56" s="316"/>
      <c r="K56" s="159"/>
      <c r="L56" s="161"/>
      <c r="M56" s="159"/>
      <c r="N56" s="161"/>
      <c r="O56" s="171"/>
      <c r="P56" s="161"/>
      <c r="Q56" s="309"/>
      <c r="R56" s="320"/>
      <c r="S56" s="165"/>
    </row>
    <row r="57" spans="1:19" s="38" customFormat="1" ht="9.6" customHeight="1" x14ac:dyDescent="0.25">
      <c r="A57" s="168"/>
      <c r="B57" s="168"/>
      <c r="C57" s="168"/>
      <c r="D57" s="178"/>
      <c r="E57" s="168"/>
      <c r="F57" s="154"/>
      <c r="G57" s="154"/>
      <c r="H57" s="2"/>
      <c r="I57" s="154"/>
      <c r="J57" s="316"/>
      <c r="K57" s="159"/>
      <c r="L57" s="161"/>
      <c r="M57" s="159"/>
      <c r="N57" s="161"/>
      <c r="O57" s="171"/>
      <c r="P57" s="161"/>
      <c r="Q57" s="309"/>
      <c r="R57" s="320"/>
      <c r="S57" s="165"/>
    </row>
    <row r="58" spans="1:19" s="38" customFormat="1" ht="9.6" customHeight="1" x14ac:dyDescent="0.25">
      <c r="A58" s="168"/>
      <c r="B58" s="168"/>
      <c r="C58" s="168"/>
      <c r="D58" s="178"/>
      <c r="E58" s="168"/>
      <c r="F58" s="154"/>
      <c r="G58" s="154"/>
      <c r="H58" s="2"/>
      <c r="I58" s="154"/>
      <c r="J58" s="316"/>
      <c r="K58" s="159"/>
      <c r="L58" s="161"/>
      <c r="M58" s="159"/>
      <c r="N58" s="161"/>
      <c r="O58" s="171"/>
      <c r="P58" s="161"/>
      <c r="Q58" s="309"/>
      <c r="R58" s="320"/>
      <c r="S58" s="165"/>
    </row>
    <row r="59" spans="1:19" s="38" customFormat="1" ht="9.6" customHeight="1" x14ac:dyDescent="0.25">
      <c r="A59" s="168"/>
      <c r="B59" s="168"/>
      <c r="C59" s="168"/>
      <c r="D59" s="178"/>
      <c r="E59" s="168"/>
      <c r="F59" s="154"/>
      <c r="G59" s="154"/>
      <c r="H59" s="2"/>
      <c r="I59" s="154"/>
      <c r="J59" s="316"/>
      <c r="K59" s="159"/>
      <c r="L59" s="161"/>
      <c r="M59" s="159"/>
      <c r="N59" s="161"/>
      <c r="O59" s="171"/>
      <c r="P59" s="161"/>
      <c r="Q59" s="309"/>
      <c r="R59" s="320"/>
      <c r="S59" s="165"/>
    </row>
    <row r="60" spans="1:19" s="38" customFormat="1" ht="9.6" customHeight="1" x14ac:dyDescent="0.25">
      <c r="A60" s="168"/>
      <c r="B60" s="168"/>
      <c r="C60" s="168"/>
      <c r="D60" s="178"/>
      <c r="E60" s="168"/>
      <c r="F60" s="154"/>
      <c r="G60" s="154"/>
      <c r="H60" s="2"/>
      <c r="I60" s="154"/>
      <c r="J60" s="316"/>
      <c r="K60" s="159"/>
      <c r="L60" s="161"/>
      <c r="M60" s="159"/>
      <c r="N60" s="161"/>
      <c r="O60" s="171"/>
      <c r="P60" s="161"/>
      <c r="Q60" s="309"/>
      <c r="R60" s="320"/>
      <c r="S60" s="165"/>
    </row>
    <row r="61" spans="1:19" s="38" customFormat="1" ht="9.6" customHeight="1" x14ac:dyDescent="0.25">
      <c r="A61" s="168"/>
      <c r="B61" s="168"/>
      <c r="C61" s="168"/>
      <c r="D61" s="178"/>
      <c r="E61" s="168"/>
      <c r="F61" s="154"/>
      <c r="G61" s="154"/>
      <c r="H61" s="2"/>
      <c r="I61" s="154"/>
      <c r="J61" s="316"/>
      <c r="K61" s="159"/>
      <c r="L61" s="161"/>
      <c r="M61" s="159"/>
      <c r="N61" s="161"/>
      <c r="O61" s="171"/>
      <c r="P61" s="161"/>
      <c r="Q61" s="309"/>
      <c r="R61" s="320"/>
      <c r="S61" s="165"/>
    </row>
    <row r="62" spans="1:19" s="38" customFormat="1" ht="9.6" customHeight="1" x14ac:dyDescent="0.25">
      <c r="A62" s="168"/>
      <c r="B62" s="168"/>
      <c r="C62" s="168"/>
      <c r="D62" s="178"/>
      <c r="E62" s="168"/>
      <c r="F62" s="154"/>
      <c r="G62" s="154"/>
      <c r="H62" s="2"/>
      <c r="I62" s="154"/>
      <c r="J62" s="316"/>
      <c r="K62" s="159"/>
      <c r="L62" s="161"/>
      <c r="M62" s="159"/>
      <c r="N62" s="161"/>
      <c r="O62" s="171"/>
      <c r="P62" s="161"/>
      <c r="Q62" s="309"/>
      <c r="R62" s="320"/>
      <c r="S62" s="165"/>
    </row>
    <row r="63" spans="1:19" s="38" customFormat="1" ht="9.6" customHeight="1" x14ac:dyDescent="0.25">
      <c r="A63" s="168"/>
      <c r="B63" s="168"/>
      <c r="C63" s="168"/>
      <c r="D63" s="178"/>
      <c r="E63" s="168"/>
      <c r="F63" s="154"/>
      <c r="G63" s="154"/>
      <c r="H63" s="2"/>
      <c r="I63" s="154"/>
      <c r="J63" s="316"/>
      <c r="K63" s="159"/>
      <c r="L63" s="161"/>
      <c r="M63" s="159"/>
      <c r="N63" s="161"/>
      <c r="O63" s="171"/>
      <c r="P63" s="161"/>
      <c r="Q63" s="309"/>
      <c r="R63" s="320"/>
      <c r="S63" s="165"/>
    </row>
    <row r="64" spans="1:19" s="38" customFormat="1" ht="9.6" customHeight="1" x14ac:dyDescent="0.25">
      <c r="A64" s="168"/>
      <c r="B64" s="168"/>
      <c r="C64" s="168"/>
      <c r="D64" s="178"/>
      <c r="E64" s="168"/>
      <c r="F64" s="154"/>
      <c r="G64" s="154"/>
      <c r="H64" s="2"/>
      <c r="I64" s="154"/>
      <c r="J64" s="316"/>
      <c r="K64" s="159"/>
      <c r="L64" s="161"/>
      <c r="M64" s="159"/>
      <c r="N64" s="161"/>
      <c r="O64" s="171"/>
      <c r="P64" s="161"/>
      <c r="Q64" s="309"/>
      <c r="R64" s="320"/>
      <c r="S64" s="165"/>
    </row>
    <row r="65" spans="1:19" s="38" customFormat="1" ht="9.6" customHeight="1" x14ac:dyDescent="0.25">
      <c r="A65" s="168"/>
      <c r="B65" s="168"/>
      <c r="C65" s="168"/>
      <c r="D65" s="178"/>
      <c r="E65" s="168"/>
      <c r="F65" s="154"/>
      <c r="G65" s="154"/>
      <c r="H65" s="2"/>
      <c r="I65" s="154"/>
      <c r="J65" s="316"/>
      <c r="K65" s="159"/>
      <c r="L65" s="161"/>
      <c r="M65" s="159"/>
      <c r="N65" s="161"/>
      <c r="O65" s="171"/>
      <c r="P65" s="161"/>
      <c r="Q65" s="309"/>
      <c r="R65" s="320"/>
      <c r="S65" s="165"/>
    </row>
    <row r="66" spans="1:19" s="38" customFormat="1" ht="9.6" customHeight="1" x14ac:dyDescent="0.25">
      <c r="A66" s="168"/>
      <c r="B66" s="168"/>
      <c r="C66" s="168"/>
      <c r="D66" s="178"/>
      <c r="E66" s="168"/>
      <c r="F66" s="154"/>
      <c r="G66" s="154"/>
      <c r="H66" s="2"/>
      <c r="I66" s="154"/>
      <c r="J66" s="316"/>
      <c r="K66" s="159"/>
      <c r="L66" s="161"/>
      <c r="M66" s="159"/>
      <c r="N66" s="161"/>
      <c r="O66" s="171"/>
      <c r="P66" s="161"/>
      <c r="Q66" s="309"/>
      <c r="R66" s="320"/>
      <c r="S66" s="165"/>
    </row>
    <row r="67" spans="1:19" s="38" customFormat="1" ht="9.6" customHeight="1" x14ac:dyDescent="0.25">
      <c r="A67" s="168"/>
      <c r="B67" s="168"/>
      <c r="C67" s="168"/>
      <c r="D67" s="178"/>
      <c r="E67" s="168"/>
      <c r="F67" s="154"/>
      <c r="G67" s="154"/>
      <c r="H67" s="2"/>
      <c r="I67" s="154"/>
      <c r="J67" s="316"/>
      <c r="K67" s="159"/>
      <c r="L67" s="161"/>
      <c r="M67" s="159"/>
      <c r="N67" s="161"/>
      <c r="O67" s="171"/>
      <c r="P67" s="161"/>
      <c r="Q67" s="309"/>
      <c r="R67" s="320"/>
      <c r="S67" s="165"/>
    </row>
    <row r="68" spans="1:19" s="38" customFormat="1" ht="9.6" customHeight="1" x14ac:dyDescent="0.25">
      <c r="A68" s="168"/>
      <c r="B68" s="168"/>
      <c r="C68" s="168"/>
      <c r="D68" s="178"/>
      <c r="E68" s="168"/>
      <c r="F68" s="154"/>
      <c r="G68" s="154"/>
      <c r="H68" s="2"/>
      <c r="I68" s="154"/>
      <c r="J68" s="316"/>
      <c r="K68" s="159"/>
      <c r="L68" s="161"/>
      <c r="M68" s="159"/>
      <c r="N68" s="161"/>
      <c r="O68" s="171"/>
      <c r="P68" s="161"/>
      <c r="Q68" s="309"/>
      <c r="R68" s="320"/>
      <c r="S68" s="165"/>
    </row>
    <row r="69" spans="1:19" s="38" customFormat="1" ht="9.6" customHeight="1" x14ac:dyDescent="0.25">
      <c r="A69" s="324"/>
      <c r="B69" s="325"/>
      <c r="C69" s="325"/>
      <c r="D69" s="326"/>
      <c r="E69" s="325"/>
      <c r="F69" s="195"/>
      <c r="G69" s="195"/>
      <c r="H69" s="151"/>
      <c r="I69" s="195"/>
      <c r="J69" s="327"/>
      <c r="K69" s="163"/>
      <c r="L69" s="164"/>
      <c r="M69" s="163"/>
      <c r="N69" s="164"/>
      <c r="O69" s="163"/>
      <c r="P69" s="164"/>
      <c r="Q69" s="163"/>
      <c r="R69" s="164"/>
      <c r="S69" s="165"/>
    </row>
    <row r="70" spans="1:19" s="2" customFormat="1" ht="6" customHeight="1" x14ac:dyDescent="0.25">
      <c r="A70" s="324"/>
      <c r="B70" s="325"/>
      <c r="C70" s="325"/>
      <c r="D70" s="326"/>
      <c r="E70" s="325"/>
      <c r="F70" s="195"/>
      <c r="G70" s="195"/>
      <c r="H70" s="151"/>
      <c r="I70" s="195"/>
      <c r="J70" s="327"/>
      <c r="K70" s="163"/>
      <c r="L70" s="164"/>
      <c r="M70" s="202"/>
      <c r="N70" s="203"/>
      <c r="O70" s="202"/>
      <c r="P70" s="203"/>
      <c r="Q70" s="202"/>
      <c r="R70" s="203"/>
      <c r="S70" s="204"/>
    </row>
    <row r="71" spans="1:19" s="18" customFormat="1" ht="10.5" customHeight="1" x14ac:dyDescent="0.25">
      <c r="A71" s="205" t="s">
        <v>105</v>
      </c>
      <c r="B71" s="206"/>
      <c r="C71" s="207"/>
      <c r="D71" s="208" t="s">
        <v>6</v>
      </c>
      <c r="E71" s="206"/>
      <c r="F71" s="209" t="s">
        <v>155</v>
      </c>
      <c r="G71" s="209"/>
      <c r="H71" s="209"/>
      <c r="I71" s="278"/>
      <c r="J71" s="209" t="s">
        <v>6</v>
      </c>
      <c r="K71" s="209" t="s">
        <v>108</v>
      </c>
      <c r="L71" s="212"/>
      <c r="M71" s="209" t="s">
        <v>109</v>
      </c>
      <c r="N71" s="213"/>
      <c r="O71" s="214" t="s">
        <v>156</v>
      </c>
      <c r="P71" s="214"/>
      <c r="Q71" s="215"/>
      <c r="R71" s="216"/>
    </row>
    <row r="72" spans="1:19" s="18" customFormat="1" ht="9" customHeight="1" x14ac:dyDescent="0.25">
      <c r="A72" s="218" t="s">
        <v>158</v>
      </c>
      <c r="B72" s="217"/>
      <c r="C72" s="219"/>
      <c r="D72" s="220">
        <v>1</v>
      </c>
      <c r="E72" s="412"/>
      <c r="F72" s="91">
        <f>IF(D72&gt;$R$79,,UPPER(VLOOKUP(D72,'1D ELO (5)'!$A$7:$L$23,2)))</f>
        <v>0</v>
      </c>
      <c r="G72" s="89"/>
      <c r="H72" s="89"/>
      <c r="I72" s="328"/>
      <c r="J72" s="329" t="s">
        <v>7</v>
      </c>
      <c r="K72" s="217"/>
      <c r="L72" s="223"/>
      <c r="M72" s="217"/>
      <c r="N72" s="224"/>
      <c r="O72" s="225" t="s">
        <v>157</v>
      </c>
      <c r="P72" s="226"/>
      <c r="Q72" s="226"/>
      <c r="R72" s="227"/>
    </row>
    <row r="73" spans="1:19" s="18" customFormat="1" ht="9" customHeight="1" x14ac:dyDescent="0.25">
      <c r="A73" s="232" t="s">
        <v>159</v>
      </c>
      <c r="B73" s="230"/>
      <c r="C73" s="233"/>
      <c r="D73" s="220"/>
      <c r="E73" s="412"/>
      <c r="F73" s="91">
        <f>IF(D72&gt;$R$79,,UPPER(VLOOKUP(D72,'1D ELO (5)'!$A$7:$L$23,8)))</f>
        <v>0</v>
      </c>
      <c r="G73" s="89"/>
      <c r="H73" s="89"/>
      <c r="I73" s="328"/>
      <c r="J73" s="329"/>
      <c r="K73" s="217"/>
      <c r="L73" s="223"/>
      <c r="M73" s="217"/>
      <c r="N73" s="224"/>
      <c r="O73" s="230"/>
      <c r="P73" s="229"/>
      <c r="Q73" s="230"/>
      <c r="R73" s="231"/>
    </row>
    <row r="74" spans="1:19" s="18" customFormat="1" ht="9" customHeight="1" x14ac:dyDescent="0.25">
      <c r="A74" s="374"/>
      <c r="B74" s="375"/>
      <c r="C74" s="376"/>
      <c r="D74" s="220">
        <v>2</v>
      </c>
      <c r="E74" s="146"/>
      <c r="F74" s="91">
        <f>IF(D74&gt;$R$79,,UPPER(VLOOKUP(D74,'1D ELO (5)'!$A$7:$L$23,2)))</f>
        <v>0</v>
      </c>
      <c r="G74" s="89"/>
      <c r="H74" s="89"/>
      <c r="I74" s="328"/>
      <c r="J74" s="329" t="s">
        <v>8</v>
      </c>
      <c r="K74" s="217"/>
      <c r="L74" s="223"/>
      <c r="M74" s="217"/>
      <c r="N74" s="224"/>
      <c r="O74" s="225" t="s">
        <v>112</v>
      </c>
      <c r="P74" s="226"/>
      <c r="Q74" s="226"/>
      <c r="R74" s="227"/>
    </row>
    <row r="75" spans="1:19" s="18" customFormat="1" ht="9" customHeight="1" x14ac:dyDescent="0.25">
      <c r="A75" s="234"/>
      <c r="B75" s="146"/>
      <c r="C75" s="235"/>
      <c r="D75" s="390"/>
      <c r="E75" s="146"/>
      <c r="F75" s="237">
        <f>IF(D74&gt;$R$79,,UPPER(VLOOKUP(D74,'1D ELO (5)'!$A$7:$L$23,8)))</f>
        <v>0</v>
      </c>
      <c r="G75" s="330"/>
      <c r="H75" s="330"/>
      <c r="I75" s="331"/>
      <c r="J75" s="329"/>
      <c r="K75" s="217"/>
      <c r="L75" s="223"/>
      <c r="M75" s="217"/>
      <c r="N75" s="224"/>
      <c r="O75" s="217"/>
      <c r="P75" s="223"/>
      <c r="Q75" s="217"/>
      <c r="R75" s="224"/>
    </row>
    <row r="76" spans="1:19" s="18" customFormat="1" ht="9" customHeight="1" x14ac:dyDescent="0.25">
      <c r="A76" s="361"/>
      <c r="B76" s="377"/>
      <c r="C76" s="378"/>
      <c r="D76" s="147"/>
      <c r="E76" s="377"/>
      <c r="F76" s="25"/>
      <c r="G76" s="24"/>
      <c r="H76" s="24"/>
      <c r="I76" s="391"/>
      <c r="J76" s="329" t="s">
        <v>9</v>
      </c>
      <c r="K76" s="217"/>
      <c r="L76" s="223"/>
      <c r="M76" s="217"/>
      <c r="N76" s="224"/>
      <c r="O76" s="230"/>
      <c r="P76" s="229"/>
      <c r="Q76" s="230"/>
      <c r="R76" s="231"/>
    </row>
    <row r="77" spans="1:19" s="18" customFormat="1" ht="9" customHeight="1" x14ac:dyDescent="0.25">
      <c r="A77" s="362"/>
      <c r="B77" s="24"/>
      <c r="C77" s="235"/>
      <c r="D77" s="147"/>
      <c r="E77" s="146"/>
      <c r="F77" s="25"/>
      <c r="G77" s="24"/>
      <c r="H77" s="24"/>
      <c r="I77" s="391"/>
      <c r="J77" s="329"/>
      <c r="K77" s="217"/>
      <c r="L77" s="223"/>
      <c r="M77" s="217"/>
      <c r="N77" s="224"/>
      <c r="O77" s="225" t="s">
        <v>92</v>
      </c>
      <c r="P77" s="226"/>
      <c r="Q77" s="226"/>
      <c r="R77" s="227"/>
    </row>
    <row r="78" spans="1:19" s="18" customFormat="1" ht="9" customHeight="1" x14ac:dyDescent="0.25">
      <c r="A78" s="362"/>
      <c r="B78" s="24"/>
      <c r="C78" s="372"/>
      <c r="D78" s="147"/>
      <c r="E78" s="299"/>
      <c r="F78" s="25"/>
      <c r="G78" s="24"/>
      <c r="H78" s="24"/>
      <c r="I78" s="391"/>
      <c r="J78" s="329" t="s">
        <v>10</v>
      </c>
      <c r="K78" s="217"/>
      <c r="L78" s="223"/>
      <c r="M78" s="217"/>
      <c r="N78" s="224"/>
      <c r="O78" s="217"/>
      <c r="P78" s="223"/>
      <c r="Q78" s="217"/>
      <c r="R78" s="224"/>
    </row>
    <row r="79" spans="1:19" s="18" customFormat="1" ht="9" customHeight="1" x14ac:dyDescent="0.25">
      <c r="A79" s="363"/>
      <c r="B79" s="360"/>
      <c r="C79" s="373"/>
      <c r="D79" s="385"/>
      <c r="E79" s="413"/>
      <c r="F79" s="383"/>
      <c r="G79" s="360"/>
      <c r="H79" s="360"/>
      <c r="I79" s="392"/>
      <c r="J79" s="332"/>
      <c r="K79" s="230"/>
      <c r="L79" s="229"/>
      <c r="M79" s="230"/>
      <c r="N79" s="231"/>
      <c r="O79" s="230" t="str">
        <f>R4</f>
        <v>Kovács Zoltán</v>
      </c>
      <c r="P79" s="229"/>
      <c r="Q79" s="230"/>
      <c r="R79" s="333">
        <f>MIN(4,'1D ELO (5)'!$P$5)</f>
        <v>0</v>
      </c>
    </row>
    <row r="80" spans="1:19" ht="15.75" customHeight="1" x14ac:dyDescent="0.25"/>
    <row r="81" ht="9" customHeight="1" x14ac:dyDescent="0.25"/>
  </sheetData>
  <mergeCells count="1">
    <mergeCell ref="A4:C4"/>
  </mergeCells>
  <conditionalFormatting sqref="D7 D11 D15 D19 D23 D27 D31 D35">
    <cfRule type="cellIs" dxfId="49" priority="1" stopIfTrue="1" operator="lessThan">
      <formula>3</formula>
    </cfRule>
  </conditionalFormatting>
  <conditionalFormatting sqref="E7:F7 E11:F11 E15:F15 E19:F19 E23:F23 E27:F27 E31:F31 E35:F35">
    <cfRule type="cellIs" dxfId="48" priority="2" stopIfTrue="1" operator="equal">
      <formula>"Bye"</formula>
    </cfRule>
  </conditionalFormatting>
  <conditionalFormatting sqref="I10 K14 I18 M22 I26 K30 I34 O38:O68">
    <cfRule type="expression" dxfId="47" priority="8" stopIfTrue="1">
      <formula>AND($O$1="CU",I10="Umpire")</formula>
    </cfRule>
    <cfRule type="expression" dxfId="46" priority="9" stopIfTrue="1">
      <formula>AND($O$1="CU",I10&lt;&gt;"Umpire",J10&lt;&gt;"")</formula>
    </cfRule>
    <cfRule type="expression" dxfId="45" priority="10" stopIfTrue="1">
      <formula>AND($O$1="CU",I10&lt;&gt;"Umpire")</formula>
    </cfRule>
  </conditionalFormatting>
  <conditionalFormatting sqref="J10 L14 J18 N22 J26 L30 J34">
    <cfRule type="expression" dxfId="44" priority="3" stopIfTrue="1">
      <formula>$O$1="CU"</formula>
    </cfRule>
  </conditionalFormatting>
  <conditionalFormatting sqref="K9 M13 K17 O21 K25 M29 K33 Q37">
    <cfRule type="expression" dxfId="43" priority="6" stopIfTrue="1">
      <formula>J10="as"</formula>
    </cfRule>
    <cfRule type="expression" dxfId="42" priority="7" stopIfTrue="1">
      <formula>J10="bs"</formula>
    </cfRule>
  </conditionalFormatting>
  <conditionalFormatting sqref="K10 M14 K18 O22 K26 M30 K34 Q38:Q68">
    <cfRule type="expression" dxfId="41" priority="4" stopIfTrue="1">
      <formula>J10="as"</formula>
    </cfRule>
    <cfRule type="expression" dxfId="40" priority="5" stopIfTrue="1">
      <formula>J10="bs"</formula>
    </cfRule>
  </conditionalFormatting>
  <dataValidations count="1">
    <dataValidation type="list" allowBlank="1" showInputMessage="1" sqref="I10 O38:O68 I34 K14 I26 M22 I18 K30" xr:uid="{5F51C24E-7E4B-428F-9B85-A42BC1ACCC79}">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20897"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20898"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71A4D-7879-4348-9566-6F035767B2E4}">
  <sheetPr codeName="Sheet48">
    <tabColor indexed="17"/>
    <pageSetUpPr fitToPage="1"/>
  </sheetPr>
  <dimension ref="A1:U81"/>
  <sheetViews>
    <sheetView showGridLines="0" showZeros="0" workbookViewId="0">
      <selection activeCell="A6" sqref="A6:IV6"/>
    </sheetView>
  </sheetViews>
  <sheetFormatPr defaultRowHeight="13.2" x14ac:dyDescent="0.25"/>
  <cols>
    <col min="1" max="2" width="3.33203125" customWidth="1"/>
    <col min="3" max="3" width="4.6640625" customWidth="1"/>
    <col min="4" max="4" width="4.33203125" customWidth="1"/>
    <col min="5" max="5" width="6.88671875" customWidth="1"/>
    <col min="6" max="6" width="12.6640625" customWidth="1"/>
    <col min="7" max="7" width="2.6640625" customWidth="1"/>
    <col min="8" max="8" width="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20" max="20" width="8.6640625" customWidth="1"/>
    <col min="21" max="21" width="8.88671875" hidden="1" customWidth="1"/>
    <col min="22" max="22" width="5.6640625" customWidth="1"/>
  </cols>
  <sheetData>
    <row r="1" spans="1:21" s="132" customFormat="1" ht="21.75" customHeight="1" x14ac:dyDescent="0.4">
      <c r="A1" s="92" t="str">
        <f>Altalanos!$A$6</f>
        <v>Diákolimpiai Döntő</v>
      </c>
      <c r="B1" s="134"/>
      <c r="I1" s="379"/>
      <c r="J1" s="133"/>
      <c r="K1" s="293" t="s">
        <v>145</v>
      </c>
      <c r="L1" s="293"/>
      <c r="M1" s="294"/>
      <c r="N1" s="133"/>
      <c r="O1" s="133"/>
      <c r="P1" s="133" t="s">
        <v>3</v>
      </c>
      <c r="R1" s="133"/>
    </row>
    <row r="2" spans="1:21" s="106" customFormat="1" x14ac:dyDescent="0.25">
      <c r="A2" s="449" t="s">
        <v>122</v>
      </c>
      <c r="B2" s="95"/>
      <c r="C2" s="95"/>
      <c r="D2" s="95"/>
      <c r="E2" s="95"/>
      <c r="F2" s="431">
        <f>Altalanos!$E$8</f>
        <v>0</v>
      </c>
      <c r="G2" s="137"/>
      <c r="J2" s="131"/>
      <c r="K2" s="293"/>
      <c r="L2" s="293"/>
      <c r="M2" s="293"/>
      <c r="N2" s="131"/>
      <c r="P2" s="131"/>
      <c r="R2" s="131"/>
    </row>
    <row r="3" spans="1:21" s="19" customFormat="1" ht="10.5" customHeight="1" x14ac:dyDescent="0.25">
      <c r="A3" s="53" t="s">
        <v>82</v>
      </c>
      <c r="B3" s="53"/>
      <c r="C3" s="53"/>
      <c r="D3" s="53"/>
      <c r="E3" s="53"/>
      <c r="F3" s="53"/>
      <c r="G3" s="53" t="s">
        <v>79</v>
      </c>
      <c r="H3" s="53"/>
      <c r="I3" s="53"/>
      <c r="J3" s="295"/>
      <c r="K3" s="54" t="s">
        <v>87</v>
      </c>
      <c r="L3" s="140"/>
      <c r="M3" s="87"/>
      <c r="N3" s="295"/>
      <c r="O3" s="53"/>
      <c r="P3" s="295"/>
      <c r="Q3" s="53"/>
      <c r="R3" s="296" t="s">
        <v>88</v>
      </c>
    </row>
    <row r="4" spans="1:21" s="31" customFormat="1" ht="11.25" customHeight="1" thickBot="1" x14ac:dyDescent="0.3">
      <c r="A4" s="771" t="str">
        <f>Altalanos!$A$10</f>
        <v xml:space="preserve">2026. május 7. </v>
      </c>
      <c r="B4" s="771"/>
      <c r="C4" s="771"/>
      <c r="D4" s="141"/>
      <c r="E4" s="141"/>
      <c r="F4" s="141"/>
      <c r="G4" s="142" t="str">
        <f>Altalanos!$C$10</f>
        <v>Gyula</v>
      </c>
      <c r="H4" s="297"/>
      <c r="I4" s="141"/>
      <c r="J4" s="298"/>
      <c r="K4" s="144"/>
      <c r="L4" s="143"/>
      <c r="M4" s="102"/>
      <c r="N4" s="298"/>
      <c r="O4" s="141"/>
      <c r="P4" s="298"/>
      <c r="Q4" s="141"/>
      <c r="R4" s="88" t="str">
        <f>Altalanos!$E$10</f>
        <v>Kovács Zoltán</v>
      </c>
    </row>
    <row r="5" spans="1:21" s="19" customFormat="1" ht="9.6" x14ac:dyDescent="0.25">
      <c r="A5" s="299"/>
      <c r="B5" s="56" t="s">
        <v>4</v>
      </c>
      <c r="C5" s="56" t="s">
        <v>148</v>
      </c>
      <c r="D5" s="56" t="s">
        <v>101</v>
      </c>
      <c r="E5" s="445" t="s">
        <v>91</v>
      </c>
      <c r="F5" s="66" t="s">
        <v>85</v>
      </c>
      <c r="G5" s="66" t="s">
        <v>86</v>
      </c>
      <c r="H5" s="66"/>
      <c r="I5" s="66" t="s">
        <v>90</v>
      </c>
      <c r="J5" s="66"/>
      <c r="K5" s="56" t="s">
        <v>102</v>
      </c>
      <c r="L5" s="300"/>
      <c r="M5" s="56" t="s">
        <v>130</v>
      </c>
      <c r="N5" s="300"/>
      <c r="O5" s="56" t="s">
        <v>129</v>
      </c>
      <c r="P5" s="300"/>
      <c r="Q5" s="56" t="s">
        <v>149</v>
      </c>
      <c r="R5" s="301"/>
    </row>
    <row r="6" spans="1:21" s="712" customFormat="1" ht="11.25" customHeight="1" thickBot="1" x14ac:dyDescent="0.3">
      <c r="A6" s="713"/>
      <c r="B6" s="707"/>
      <c r="C6" s="707"/>
      <c r="D6" s="707"/>
      <c r="E6" s="707"/>
      <c r="F6" s="726"/>
      <c r="G6" s="726"/>
      <c r="I6" s="726"/>
      <c r="J6" s="727"/>
      <c r="K6" s="707"/>
      <c r="L6" s="727"/>
      <c r="M6" s="707"/>
      <c r="N6" s="727"/>
      <c r="O6" s="707"/>
      <c r="P6" s="727"/>
      <c r="Q6" s="707"/>
      <c r="R6" s="728"/>
    </row>
    <row r="7" spans="1:21" s="38" customFormat="1" ht="10.5" customHeight="1" x14ac:dyDescent="0.25">
      <c r="A7" s="303">
        <v>1</v>
      </c>
      <c r="B7" s="384" t="str">
        <f>IF($D7="","",VLOOKUP($D7,'1D ELO (5)'!$A$7:$P$23,14))</f>
        <v/>
      </c>
      <c r="C7" s="384" t="str">
        <f>IF($D7="","",VLOOKUP($D7,'1D ELO (5)'!$A$7:$P$33,15))</f>
        <v/>
      </c>
      <c r="D7" s="155"/>
      <c r="E7" s="466" t="str">
        <f>UPPER(IF($D7="","",VLOOKUP($D7,'1D ELO (5)'!$A$7:$P$33,5)))</f>
        <v/>
      </c>
      <c r="F7" s="156" t="str">
        <f>UPPER(IF($D7="","",VLOOKUP($D7,'1D ELO (5)'!$A$7:$P$33,2)))</f>
        <v/>
      </c>
      <c r="G7" s="156" t="str">
        <f>IF($D7="","",VLOOKUP($D7,'1D ELO (5)'!$A$7:$P$33,3))</f>
        <v/>
      </c>
      <c r="H7" s="304"/>
      <c r="I7" s="156" t="str">
        <f>IF($D7="","",VLOOKUP($D7,'1D ELO (5)'!$A$7:$P$33,4))</f>
        <v/>
      </c>
      <c r="J7" s="305"/>
      <c r="K7" s="159"/>
      <c r="L7" s="161"/>
      <c r="M7" s="159"/>
      <c r="N7" s="161"/>
      <c r="O7" s="159"/>
      <c r="P7" s="161"/>
      <c r="Q7" s="159"/>
      <c r="R7" s="162"/>
      <c r="S7" s="165"/>
      <c r="U7" s="166" t="str">
        <f>Birók!P21</f>
        <v>Bíró</v>
      </c>
    </row>
    <row r="8" spans="1:21" s="38" customFormat="1" ht="9.6" customHeight="1" x14ac:dyDescent="0.25">
      <c r="A8" s="277"/>
      <c r="B8" s="306"/>
      <c r="C8" s="306"/>
      <c r="D8" s="306"/>
      <c r="E8" s="466" t="str">
        <f>UPPER(IF($D7="","",VLOOKUP($D7,'1D ELO (5)'!$A$7:$P$33,11)))</f>
        <v/>
      </c>
      <c r="F8" s="156" t="str">
        <f>UPPER(IF($D7="","",VLOOKUP($D7,'1D ELO (5)'!$A$7:$P$33,8)))</f>
        <v/>
      </c>
      <c r="G8" s="156" t="str">
        <f>IF($D7="","",VLOOKUP($D7,'1D ELO (5)'!$A$7:$P$33,9))</f>
        <v/>
      </c>
      <c r="H8" s="304"/>
      <c r="I8" s="156" t="str">
        <f>IF($D7="","",VLOOKUP($D7,'1D ELO (5)'!$A$7:$P$33,10))</f>
        <v/>
      </c>
      <c r="J8" s="307"/>
      <c r="K8" s="152" t="str">
        <f>IF(J8="a",F7,IF(J8="b",F9,""))</f>
        <v/>
      </c>
      <c r="L8" s="161"/>
      <c r="M8" s="159"/>
      <c r="N8" s="161"/>
      <c r="O8" s="159"/>
      <c r="P8" s="161"/>
      <c r="Q8" s="159"/>
      <c r="R8" s="162"/>
      <c r="S8" s="165"/>
      <c r="U8" s="174" t="str">
        <f>Birók!P22</f>
        <v xml:space="preserve"> </v>
      </c>
    </row>
    <row r="9" spans="1:21" s="38" customFormat="1" ht="9.6" customHeight="1" x14ac:dyDescent="0.25">
      <c r="A9" s="277"/>
      <c r="B9" s="168"/>
      <c r="C9" s="168"/>
      <c r="D9" s="168"/>
      <c r="E9" s="415"/>
      <c r="F9" s="154"/>
      <c r="G9" s="154"/>
      <c r="H9" s="2"/>
      <c r="I9" s="154"/>
      <c r="J9" s="308"/>
      <c r="K9" s="309" t="str">
        <f>UPPER(IF(OR(J10="a",J10="as"),F7,IF(OR(J10="b",J10="bs"),F11,)))</f>
        <v/>
      </c>
      <c r="L9" s="310"/>
      <c r="M9" s="159"/>
      <c r="N9" s="161"/>
      <c r="O9" s="159"/>
      <c r="P9" s="161"/>
      <c r="Q9" s="159"/>
      <c r="R9" s="162"/>
      <c r="S9" s="165"/>
      <c r="U9" s="174" t="str">
        <f>Birók!P23</f>
        <v xml:space="preserve"> </v>
      </c>
    </row>
    <row r="10" spans="1:21" s="38" customFormat="1" ht="9.6" customHeight="1" x14ac:dyDescent="0.25">
      <c r="A10" s="277"/>
      <c r="B10" s="168"/>
      <c r="C10" s="168"/>
      <c r="D10" s="168"/>
      <c r="E10" s="467"/>
      <c r="F10" s="464"/>
      <c r="G10" s="464"/>
      <c r="H10" s="465"/>
      <c r="I10" s="453" t="s">
        <v>0</v>
      </c>
      <c r="J10" s="180"/>
      <c r="K10" s="311" t="str">
        <f>UPPER(IF(OR(J10="a",J10="as"),F8,IF(OR(J10="b",J10="bs"),F12,)))</f>
        <v/>
      </c>
      <c r="L10" s="312"/>
      <c r="M10" s="159"/>
      <c r="N10" s="161"/>
      <c r="O10" s="159"/>
      <c r="P10" s="161"/>
      <c r="Q10" s="159"/>
      <c r="R10" s="162"/>
      <c r="S10" s="165"/>
      <c r="U10" s="174" t="str">
        <f>Birók!P24</f>
        <v xml:space="preserve"> </v>
      </c>
    </row>
    <row r="11" spans="1:21" s="38" customFormat="1" ht="9.6" customHeight="1" x14ac:dyDescent="0.25">
      <c r="A11" s="277">
        <v>2</v>
      </c>
      <c r="B11" s="384" t="str">
        <f>IF($D11="","",VLOOKUP($D11,'1D ELO (5)'!$A$7:$P$23,14))</f>
        <v/>
      </c>
      <c r="C11" s="384" t="str">
        <f>IF($D11="","",VLOOKUP($D11,'1D ELO (5)'!$A$7:$P$33,15))</f>
        <v/>
      </c>
      <c r="D11" s="155"/>
      <c r="E11" s="461" t="str">
        <f>UPPER(IF($D11="","",VLOOKUP($D11,'1D ELO (5)'!$A$7:$P$33,5)))</f>
        <v/>
      </c>
      <c r="F11" s="450" t="str">
        <f>UPPER(IF($D11="","",VLOOKUP($D11,'1D ELO (5)'!$A$7:$P$33,2)))</f>
        <v/>
      </c>
      <c r="G11" s="450" t="str">
        <f>IF($D11="","",VLOOKUP($D11,'1D ELO (5)'!$A$7:$P$33,3))</f>
        <v/>
      </c>
      <c r="H11" s="462"/>
      <c r="I11" s="450" t="str">
        <f>IF($D11="","",VLOOKUP($D11,'1D ELO (5)'!$A$7:$P$33,4))</f>
        <v/>
      </c>
      <c r="J11" s="313"/>
      <c r="K11" s="159"/>
      <c r="L11" s="314"/>
      <c r="M11" s="197"/>
      <c r="N11" s="310"/>
      <c r="O11" s="159"/>
      <c r="P11" s="161"/>
      <c r="Q11" s="159"/>
      <c r="R11" s="162"/>
      <c r="S11" s="165"/>
      <c r="U11" s="174" t="str">
        <f>Birók!P25</f>
        <v xml:space="preserve"> </v>
      </c>
    </row>
    <row r="12" spans="1:21" s="38" customFormat="1" ht="9.6" customHeight="1" x14ac:dyDescent="0.25">
      <c r="A12" s="277"/>
      <c r="B12" s="306"/>
      <c r="C12" s="306"/>
      <c r="D12" s="306"/>
      <c r="E12" s="461" t="str">
        <f>UPPER(IF($D11="","",VLOOKUP($D11,'1D ELO (5)'!$A$7:$P$33,11)))</f>
        <v/>
      </c>
      <c r="F12" s="450" t="str">
        <f>UPPER(IF($D11="","",VLOOKUP($D11,'1D ELO (5)'!$A$7:$P$33,8)))</f>
        <v/>
      </c>
      <c r="G12" s="450" t="str">
        <f>IF($D11="","",VLOOKUP($D11,'1D ELO (5)'!$A$7:$P$33,9))</f>
        <v/>
      </c>
      <c r="H12" s="462"/>
      <c r="I12" s="450" t="str">
        <f>IF($D11="","",VLOOKUP($D11,'1D ELO (5)'!$A$7:$P$33,10))</f>
        <v/>
      </c>
      <c r="J12" s="307"/>
      <c r="K12" s="159"/>
      <c r="L12" s="314"/>
      <c r="M12" s="281"/>
      <c r="N12" s="315"/>
      <c r="O12" s="159"/>
      <c r="P12" s="161"/>
      <c r="Q12" s="159"/>
      <c r="R12" s="162"/>
      <c r="S12" s="165"/>
      <c r="U12" s="174" t="str">
        <f>Birók!P26</f>
        <v xml:space="preserve"> </v>
      </c>
    </row>
    <row r="13" spans="1:21" s="38" customFormat="1" ht="9.6" customHeight="1" x14ac:dyDescent="0.25">
      <c r="A13" s="277"/>
      <c r="B13" s="168"/>
      <c r="C13" s="168"/>
      <c r="D13" s="178"/>
      <c r="E13" s="468"/>
      <c r="F13" s="464"/>
      <c r="G13" s="464"/>
      <c r="H13" s="465"/>
      <c r="I13" s="464"/>
      <c r="J13" s="316"/>
      <c r="K13" s="159"/>
      <c r="L13" s="308"/>
      <c r="M13" s="309" t="str">
        <f>UPPER(IF(OR(L14="a",L14="as"),K9,IF(OR(L14="b",L14="bs"),K17,)))</f>
        <v/>
      </c>
      <c r="N13" s="161"/>
      <c r="O13" s="159"/>
      <c r="P13" s="161"/>
      <c r="Q13" s="159"/>
      <c r="R13" s="162"/>
      <c r="S13" s="165"/>
      <c r="U13" s="174" t="str">
        <f>Birók!P27</f>
        <v xml:space="preserve"> </v>
      </c>
    </row>
    <row r="14" spans="1:21" s="38" customFormat="1" ht="9.6" customHeight="1" x14ac:dyDescent="0.25">
      <c r="A14" s="277"/>
      <c r="B14" s="168"/>
      <c r="C14" s="168"/>
      <c r="D14" s="178"/>
      <c r="E14" s="468"/>
      <c r="F14" s="464"/>
      <c r="G14" s="464"/>
      <c r="H14" s="465"/>
      <c r="I14" s="464"/>
      <c r="J14" s="316"/>
      <c r="K14" s="171" t="s">
        <v>0</v>
      </c>
      <c r="L14" s="180"/>
      <c r="M14" s="311" t="str">
        <f>UPPER(IF(OR(L14="a",L14="as"),K10,IF(OR(L14="b",L14="bs"),K18,)))</f>
        <v/>
      </c>
      <c r="N14" s="312"/>
      <c r="O14" s="159"/>
      <c r="P14" s="161"/>
      <c r="Q14" s="159"/>
      <c r="R14" s="162"/>
      <c r="S14" s="165"/>
      <c r="U14" s="174" t="str">
        <f>Birók!P28</f>
        <v xml:space="preserve"> </v>
      </c>
    </row>
    <row r="15" spans="1:21" s="38" customFormat="1" ht="9.6" customHeight="1" x14ac:dyDescent="0.25">
      <c r="A15" s="317">
        <v>3</v>
      </c>
      <c r="B15" s="384" t="str">
        <f>IF($D15="","",VLOOKUP($D15,'1D ELO (5)'!$A$7:$P$23,14))</f>
        <v/>
      </c>
      <c r="C15" s="384" t="str">
        <f>IF($D15="","",VLOOKUP($D15,'1D ELO (5)'!$A$7:$P$33,15))</f>
        <v/>
      </c>
      <c r="D15" s="155"/>
      <c r="E15" s="461" t="str">
        <f>UPPER(IF($D15="","",VLOOKUP($D15,'1D ELO (5)'!$A$7:$P$33,5)))</f>
        <v/>
      </c>
      <c r="F15" s="450" t="str">
        <f>UPPER(IF($D15="","",VLOOKUP($D15,'1D ELO (5)'!$A$7:$P$33,2)))</f>
        <v/>
      </c>
      <c r="G15" s="450" t="str">
        <f>IF($D15="","",VLOOKUP($D15,'1D ELO (5)'!$A$7:$P$33,3))</f>
        <v/>
      </c>
      <c r="H15" s="462"/>
      <c r="I15" s="450" t="str">
        <f>IF($D15="","",VLOOKUP($D15,'1D ELO (5)'!$A$7:$P$33,4))</f>
        <v/>
      </c>
      <c r="J15" s="305"/>
      <c r="K15" s="159"/>
      <c r="L15" s="314"/>
      <c r="M15" s="159"/>
      <c r="N15" s="314"/>
      <c r="O15" s="197"/>
      <c r="P15" s="161"/>
      <c r="Q15" s="159"/>
      <c r="R15" s="162"/>
      <c r="S15" s="165"/>
      <c r="U15" s="174" t="str">
        <f>Birók!P29</f>
        <v xml:space="preserve"> </v>
      </c>
    </row>
    <row r="16" spans="1:21" s="38" customFormat="1" ht="9.6" customHeight="1" thickBot="1" x14ac:dyDescent="0.3">
      <c r="A16" s="277"/>
      <c r="B16" s="306"/>
      <c r="C16" s="306"/>
      <c r="D16" s="306"/>
      <c r="E16" s="461" t="str">
        <f>UPPER(IF($D15="","",VLOOKUP($D15,'1D ELO (5)'!$A$7:$P$33,11)))</f>
        <v/>
      </c>
      <c r="F16" s="450" t="str">
        <f>UPPER(IF($D15="","",VLOOKUP($D15,'1D ELO (5)'!$A$7:$P$33,8)))</f>
        <v/>
      </c>
      <c r="G16" s="450" t="str">
        <f>IF($D15="","",VLOOKUP($D15,'1D ELO (5)'!$A$7:$P$33,9))</f>
        <v/>
      </c>
      <c r="H16" s="462"/>
      <c r="I16" s="450" t="str">
        <f>IF($D15="","",VLOOKUP($D15,'1D ELO (5)'!$A$7:$P$33,10))</f>
        <v/>
      </c>
      <c r="J16" s="307"/>
      <c r="K16" s="152" t="str">
        <f>IF(J16="a",F15,IF(J16="b",F17,""))</f>
        <v/>
      </c>
      <c r="L16" s="314"/>
      <c r="M16" s="159"/>
      <c r="N16" s="314"/>
      <c r="O16" s="159"/>
      <c r="P16" s="161"/>
      <c r="Q16" s="159"/>
      <c r="R16" s="162"/>
      <c r="S16" s="165"/>
      <c r="U16" s="189" t="str">
        <f>Birók!P30</f>
        <v>Egyik sem</v>
      </c>
    </row>
    <row r="17" spans="1:19" s="38" customFormat="1" ht="9.6" customHeight="1" x14ac:dyDescent="0.25">
      <c r="A17" s="277"/>
      <c r="B17" s="168"/>
      <c r="C17" s="168"/>
      <c r="D17" s="178"/>
      <c r="E17" s="468"/>
      <c r="F17" s="464"/>
      <c r="G17" s="464"/>
      <c r="H17" s="465"/>
      <c r="I17" s="464"/>
      <c r="J17" s="308"/>
      <c r="K17" s="309" t="str">
        <f>UPPER(IF(OR(J18="a",J18="as"),F15,IF(OR(J18="b",J18="bs"),F19,)))</f>
        <v/>
      </c>
      <c r="L17" s="318"/>
      <c r="M17" s="159"/>
      <c r="N17" s="314"/>
      <c r="O17" s="159"/>
      <c r="P17" s="161"/>
      <c r="Q17" s="159"/>
      <c r="R17" s="162"/>
      <c r="S17" s="165"/>
    </row>
    <row r="18" spans="1:19" s="38" customFormat="1" ht="9.6" customHeight="1" x14ac:dyDescent="0.25">
      <c r="A18" s="277"/>
      <c r="B18" s="168"/>
      <c r="C18" s="168"/>
      <c r="D18" s="178"/>
      <c r="E18" s="468"/>
      <c r="F18" s="464"/>
      <c r="G18" s="464"/>
      <c r="H18" s="465"/>
      <c r="I18" s="453" t="s">
        <v>0</v>
      </c>
      <c r="J18" s="180"/>
      <c r="K18" s="311" t="str">
        <f>UPPER(IF(OR(J18="a",J18="as"),F16,IF(OR(J18="b",J18="bs"),F20,)))</f>
        <v/>
      </c>
      <c r="L18" s="307"/>
      <c r="M18" s="159"/>
      <c r="N18" s="314"/>
      <c r="O18" s="159"/>
      <c r="P18" s="161"/>
      <c r="Q18" s="159"/>
      <c r="R18" s="162"/>
      <c r="S18" s="165"/>
    </row>
    <row r="19" spans="1:19" s="38" customFormat="1" ht="9.6" customHeight="1" x14ac:dyDescent="0.25">
      <c r="A19" s="277">
        <v>4</v>
      </c>
      <c r="B19" s="384" t="str">
        <f>IF($D19="","",VLOOKUP($D19,'1D ELO (5)'!$A$7:$P$23,14))</f>
        <v/>
      </c>
      <c r="C19" s="384" t="str">
        <f>IF($D19="","",VLOOKUP($D19,'1D ELO (5)'!$A$7:$P$33,15))</f>
        <v/>
      </c>
      <c r="D19" s="155"/>
      <c r="E19" s="461" t="str">
        <f>UPPER(IF($D19="","",VLOOKUP($D19,'1D ELO (5)'!$A$7:$P$33,5)))</f>
        <v/>
      </c>
      <c r="F19" s="450" t="str">
        <f>UPPER(IF($D19="","",VLOOKUP($D19,'1D ELO (5)'!$A$7:$P$33,2)))</f>
        <v/>
      </c>
      <c r="G19" s="450" t="str">
        <f>IF($D19="","",VLOOKUP($D19,'1D ELO (5)'!$A$7:$P$33,3))</f>
        <v/>
      </c>
      <c r="H19" s="462"/>
      <c r="I19" s="450" t="str">
        <f>IF($D19="","",VLOOKUP($D19,'1D ELO (5)'!$A$7:$P$33,4))</f>
        <v/>
      </c>
      <c r="J19" s="313"/>
      <c r="K19" s="159"/>
      <c r="L19" s="161"/>
      <c r="M19" s="197"/>
      <c r="N19" s="318"/>
      <c r="O19" s="159"/>
      <c r="P19" s="161"/>
      <c r="Q19" s="159"/>
      <c r="R19" s="162"/>
      <c r="S19" s="165"/>
    </row>
    <row r="20" spans="1:19" s="38" customFormat="1" ht="9.6" customHeight="1" x14ac:dyDescent="0.25">
      <c r="A20" s="277"/>
      <c r="B20" s="306"/>
      <c r="C20" s="306"/>
      <c r="D20" s="306"/>
      <c r="E20" s="461" t="str">
        <f>UPPER(IF($D19="","",VLOOKUP($D19,'1D ELO (5)'!$A$7:$P$33,11)))</f>
        <v/>
      </c>
      <c r="F20" s="450" t="str">
        <f>UPPER(IF($D19="","",VLOOKUP($D19,'1D ELO (5)'!$A$7:$P$33,8)))</f>
        <v/>
      </c>
      <c r="G20" s="450" t="str">
        <f>IF($D19="","",VLOOKUP($D19,'1D ELO (5)'!$A$7:$P$33,9))</f>
        <v/>
      </c>
      <c r="H20" s="462"/>
      <c r="I20" s="450" t="str">
        <f>IF($D19="","",VLOOKUP($D19,'1D ELO (5)'!$A$7:$P$33,10))</f>
        <v/>
      </c>
      <c r="J20" s="307"/>
      <c r="K20" s="159"/>
      <c r="L20" s="161"/>
      <c r="M20" s="281"/>
      <c r="N20" s="319"/>
      <c r="O20" s="159"/>
      <c r="P20" s="161"/>
      <c r="Q20" s="159"/>
      <c r="R20" s="162"/>
      <c r="S20" s="165"/>
    </row>
    <row r="21" spans="1:19" s="38" customFormat="1" ht="9.6" customHeight="1" x14ac:dyDescent="0.25">
      <c r="A21" s="277"/>
      <c r="B21" s="168"/>
      <c r="C21" s="168"/>
      <c r="D21" s="168"/>
      <c r="E21" s="467"/>
      <c r="F21" s="464"/>
      <c r="G21" s="464"/>
      <c r="H21" s="465"/>
      <c r="I21" s="464"/>
      <c r="J21" s="316"/>
      <c r="K21" s="159"/>
      <c r="L21" s="161"/>
      <c r="M21" s="159"/>
      <c r="N21" s="308"/>
      <c r="O21" s="309" t="str">
        <f>UPPER(IF(OR(N22="a",N22="as"),M13,IF(OR(N22="b",N22="bs"),M29,)))</f>
        <v/>
      </c>
      <c r="P21" s="161"/>
      <c r="Q21" s="159"/>
      <c r="R21" s="162"/>
      <c r="S21" s="165"/>
    </row>
    <row r="22" spans="1:19" s="38" customFormat="1" ht="9.6" customHeight="1" x14ac:dyDescent="0.25">
      <c r="A22" s="277"/>
      <c r="B22" s="168"/>
      <c r="C22" s="168"/>
      <c r="D22" s="168"/>
      <c r="E22" s="415"/>
      <c r="F22" s="154"/>
      <c r="G22" s="154"/>
      <c r="H22" s="2"/>
      <c r="I22" s="154"/>
      <c r="J22" s="316"/>
      <c r="K22" s="159"/>
      <c r="L22" s="161"/>
      <c r="M22" s="171" t="s">
        <v>0</v>
      </c>
      <c r="N22" s="180"/>
      <c r="O22" s="311" t="str">
        <f>UPPER(IF(OR(N22="a",N22="as"),M14,IF(OR(N22="b",N22="bs"),M30,)))</f>
        <v/>
      </c>
      <c r="P22" s="312"/>
      <c r="Q22" s="159"/>
      <c r="R22" s="162"/>
      <c r="S22" s="165"/>
    </row>
    <row r="23" spans="1:19" s="38" customFormat="1" ht="9.6" customHeight="1" x14ac:dyDescent="0.25">
      <c r="A23" s="303">
        <v>5</v>
      </c>
      <c r="B23" s="384" t="str">
        <f>IF($D23="","",VLOOKUP($D23,'1D ELO (5)'!$A$7:$P$23,14))</f>
        <v/>
      </c>
      <c r="C23" s="384" t="str">
        <f>IF($D23="","",VLOOKUP($D23,'1D ELO (5)'!$A$7:$P$33,15))</f>
        <v/>
      </c>
      <c r="D23" s="155"/>
      <c r="E23" s="466" t="str">
        <f>UPPER(IF($D23="","",VLOOKUP($D23,'1D ELO (5)'!$A$7:$P$33,5)))</f>
        <v/>
      </c>
      <c r="F23" s="156" t="str">
        <f>UPPER(IF($D23="","",VLOOKUP($D23,'1D ELO (5)'!$A$7:$P$33,2)))</f>
        <v/>
      </c>
      <c r="G23" s="156" t="str">
        <f>IF($D23="","",VLOOKUP($D23,'1D ELO (5)'!$A$7:$P$33,3))</f>
        <v/>
      </c>
      <c r="H23" s="304"/>
      <c r="I23" s="156" t="str">
        <f>IF($D23="","",VLOOKUP($D23,'1D ELO (5)'!$A$7:$P$33,4))</f>
        <v/>
      </c>
      <c r="J23" s="305"/>
      <c r="K23" s="159"/>
      <c r="L23" s="161"/>
      <c r="M23" s="159"/>
      <c r="N23" s="314"/>
      <c r="O23" s="159"/>
      <c r="P23" s="314"/>
      <c r="Q23" s="159"/>
      <c r="R23" s="162"/>
      <c r="S23" s="165"/>
    </row>
    <row r="24" spans="1:19" s="38" customFormat="1" ht="9.6" customHeight="1" x14ac:dyDescent="0.25">
      <c r="A24" s="277"/>
      <c r="B24" s="306"/>
      <c r="C24" s="306"/>
      <c r="D24" s="306"/>
      <c r="E24" s="617" t="str">
        <f>UPPER(IF($D23="","",VLOOKUP($D23,'1D ELO (5)'!$A$7:$P$33,11)))</f>
        <v/>
      </c>
      <c r="F24" s="618" t="str">
        <f>UPPER(IF($D23="","",VLOOKUP($D23,'1D ELO (5)'!$A$7:$P$33,8)))</f>
        <v/>
      </c>
      <c r="G24" s="618" t="str">
        <f>IF($D23="","",VLOOKUP($D23,'1D ELO (5)'!$A$7:$P$33,9))</f>
        <v/>
      </c>
      <c r="H24" s="619"/>
      <c r="I24" s="618" t="str">
        <f>IF($D23="","",VLOOKUP($D23,'1D ELO (5)'!$A$7:$P$33,10))</f>
        <v/>
      </c>
      <c r="J24" s="307"/>
      <c r="K24" s="152" t="str">
        <f>IF(J24="a",F23,IF(J24="b",F25,""))</f>
        <v/>
      </c>
      <c r="L24" s="161"/>
      <c r="M24" s="159"/>
      <c r="N24" s="314"/>
      <c r="O24" s="159"/>
      <c r="P24" s="314"/>
      <c r="Q24" s="159"/>
      <c r="R24" s="162"/>
      <c r="S24" s="165"/>
    </row>
    <row r="25" spans="1:19" s="38" customFormat="1" ht="9.6" customHeight="1" x14ac:dyDescent="0.25">
      <c r="A25" s="277"/>
      <c r="B25" s="168"/>
      <c r="C25" s="168"/>
      <c r="D25" s="168"/>
      <c r="E25" s="415"/>
      <c r="F25" s="154"/>
      <c r="G25" s="154"/>
      <c r="H25" s="2"/>
      <c r="I25" s="154"/>
      <c r="J25" s="308"/>
      <c r="K25" s="309" t="str">
        <f>UPPER(IF(OR(J26="a",J26="as"),F23,IF(OR(J26="b",J26="bs"),F27,)))</f>
        <v/>
      </c>
      <c r="L25" s="310"/>
      <c r="M25" s="159"/>
      <c r="N25" s="314"/>
      <c r="O25" s="159"/>
      <c r="P25" s="314"/>
      <c r="Q25" s="159"/>
      <c r="R25" s="162"/>
      <c r="S25" s="165"/>
    </row>
    <row r="26" spans="1:19" s="38" customFormat="1" ht="9.6" customHeight="1" x14ac:dyDescent="0.25">
      <c r="A26" s="277"/>
      <c r="B26" s="168"/>
      <c r="C26" s="168"/>
      <c r="D26" s="168"/>
      <c r="E26" s="467"/>
      <c r="F26" s="464"/>
      <c r="G26" s="464"/>
      <c r="H26" s="465"/>
      <c r="I26" s="453" t="s">
        <v>0</v>
      </c>
      <c r="J26" s="180"/>
      <c r="K26" s="311" t="str">
        <f>UPPER(IF(OR(J26="a",J26="as"),F24,IF(OR(J26="b",J26="bs"),F28,)))</f>
        <v/>
      </c>
      <c r="L26" s="312"/>
      <c r="M26" s="159"/>
      <c r="N26" s="314"/>
      <c r="O26" s="159"/>
      <c r="P26" s="314"/>
      <c r="Q26" s="159"/>
      <c r="R26" s="162"/>
      <c r="S26" s="165"/>
    </row>
    <row r="27" spans="1:19" s="38" customFormat="1" ht="9.6" customHeight="1" x14ac:dyDescent="0.25">
      <c r="A27" s="277">
        <v>6</v>
      </c>
      <c r="B27" s="384" t="str">
        <f>IF($D27="","",VLOOKUP($D27,'1D ELO (5)'!$A$7:$P$23,14))</f>
        <v/>
      </c>
      <c r="C27" s="384" t="str">
        <f>IF($D27="","",VLOOKUP($D27,'1D ELO (5)'!$A$7:$P$33,15))</f>
        <v/>
      </c>
      <c r="D27" s="155"/>
      <c r="E27" s="461" t="str">
        <f>UPPER(IF($D27="","",VLOOKUP($D27,'1D ELO (5)'!$A$7:$P$33,5)))</f>
        <v/>
      </c>
      <c r="F27" s="450" t="str">
        <f>UPPER(IF($D27="","",VLOOKUP($D27,'1D ELO (5)'!$A$7:$P$33,2)))</f>
        <v/>
      </c>
      <c r="G27" s="450" t="str">
        <f>IF($D27="","",VLOOKUP($D27,'1D ELO (5)'!$A$7:$P$33,3))</f>
        <v/>
      </c>
      <c r="H27" s="462"/>
      <c r="I27" s="450" t="str">
        <f>IF($D27="","",VLOOKUP($D27,'1D ELO (5)'!$A$7:$P$33,4))</f>
        <v/>
      </c>
      <c r="J27" s="313"/>
      <c r="K27" s="159"/>
      <c r="L27" s="314"/>
      <c r="M27" s="197"/>
      <c r="N27" s="318"/>
      <c r="O27" s="159"/>
      <c r="P27" s="314"/>
      <c r="Q27" s="159"/>
      <c r="R27" s="162"/>
      <c r="S27" s="165"/>
    </row>
    <row r="28" spans="1:19" s="38" customFormat="1" ht="9.6" customHeight="1" x14ac:dyDescent="0.25">
      <c r="A28" s="277"/>
      <c r="B28" s="306"/>
      <c r="C28" s="306"/>
      <c r="D28" s="306"/>
      <c r="E28" s="461" t="str">
        <f>UPPER(IF($D27="","",VLOOKUP($D27,'1D ELO (5)'!$A$7:$P$33,11)))</f>
        <v/>
      </c>
      <c r="F28" s="450" t="str">
        <f>UPPER(IF($D27="","",VLOOKUP($D27,'1D ELO (5)'!$A$7:$P$33,8)))</f>
        <v/>
      </c>
      <c r="G28" s="450" t="str">
        <f>IF($D27="","",VLOOKUP($D27,'1D ELO (5)'!$A$7:$P$33,9))</f>
        <v/>
      </c>
      <c r="H28" s="462"/>
      <c r="I28" s="450" t="str">
        <f>IF($D27="","",VLOOKUP($D27,'1D ELO (5)'!$A$7:$P$33,10))</f>
        <v/>
      </c>
      <c r="J28" s="307"/>
      <c r="K28" s="159"/>
      <c r="L28" s="314"/>
      <c r="M28" s="281"/>
      <c r="N28" s="319"/>
      <c r="O28" s="159"/>
      <c r="P28" s="314"/>
      <c r="Q28" s="159"/>
      <c r="R28" s="162"/>
      <c r="S28" s="165"/>
    </row>
    <row r="29" spans="1:19" s="38" customFormat="1" ht="9.6" customHeight="1" x14ac:dyDescent="0.25">
      <c r="A29" s="277"/>
      <c r="B29" s="168"/>
      <c r="C29" s="168"/>
      <c r="D29" s="178"/>
      <c r="E29" s="468"/>
      <c r="F29" s="464"/>
      <c r="G29" s="464"/>
      <c r="H29" s="465"/>
      <c r="I29" s="464"/>
      <c r="J29" s="316"/>
      <c r="K29" s="159"/>
      <c r="L29" s="308"/>
      <c r="M29" s="309" t="str">
        <f>UPPER(IF(OR(L30="a",L30="as"),K25,IF(OR(L30="b",L30="bs"),K33,)))</f>
        <v/>
      </c>
      <c r="N29" s="314"/>
      <c r="O29" s="159"/>
      <c r="P29" s="314"/>
      <c r="Q29" s="159"/>
      <c r="R29" s="162"/>
      <c r="S29" s="165"/>
    </row>
    <row r="30" spans="1:19" s="38" customFormat="1" ht="9.6" customHeight="1" x14ac:dyDescent="0.25">
      <c r="A30" s="277"/>
      <c r="B30" s="168"/>
      <c r="C30" s="168"/>
      <c r="D30" s="178"/>
      <c r="E30" s="468"/>
      <c r="F30" s="464"/>
      <c r="G30" s="464"/>
      <c r="H30" s="465"/>
      <c r="I30" s="464"/>
      <c r="J30" s="316"/>
      <c r="K30" s="171" t="s">
        <v>0</v>
      </c>
      <c r="L30" s="180"/>
      <c r="M30" s="311" t="str">
        <f>UPPER(IF(OR(L30="a",L30="as"),K26,IF(OR(L30="b",L30="bs"),K34,)))</f>
        <v/>
      </c>
      <c r="N30" s="307"/>
      <c r="O30" s="159"/>
      <c r="P30" s="314"/>
      <c r="Q30" s="159"/>
      <c r="R30" s="162"/>
      <c r="S30" s="165"/>
    </row>
    <row r="31" spans="1:19" s="38" customFormat="1" ht="9.6" customHeight="1" x14ac:dyDescent="0.25">
      <c r="A31" s="317">
        <v>7</v>
      </c>
      <c r="B31" s="384" t="str">
        <f>IF($D31="","",VLOOKUP($D31,'1D ELO (5)'!$A$7:$P$23,14))</f>
        <v/>
      </c>
      <c r="C31" s="384" t="str">
        <f>IF($D31="","",VLOOKUP($D31,'1D ELO (5)'!$A$7:$P$33,15))</f>
        <v/>
      </c>
      <c r="D31" s="155"/>
      <c r="E31" s="461" t="str">
        <f>UPPER(IF($D31="","",VLOOKUP($D31,'1D ELO (5)'!$A$7:$P$33,5)))</f>
        <v/>
      </c>
      <c r="F31" s="450" t="str">
        <f>UPPER(IF($D31="","",VLOOKUP($D31,'1D ELO (5)'!$A$7:$P$33,2)))</f>
        <v/>
      </c>
      <c r="G31" s="450" t="str">
        <f>IF($D31="","",VLOOKUP($D31,'1D ELO (5)'!$A$7:$P$33,3))</f>
        <v/>
      </c>
      <c r="H31" s="462"/>
      <c r="I31" s="450" t="str">
        <f>IF($D31="","",VLOOKUP($D31,'1D ELO (5)'!$A$7:$P$33,4))</f>
        <v/>
      </c>
      <c r="J31" s="305"/>
      <c r="K31" s="159"/>
      <c r="L31" s="314"/>
      <c r="M31" s="159"/>
      <c r="N31" s="161"/>
      <c r="O31" s="197"/>
      <c r="P31" s="314"/>
      <c r="Q31" s="159"/>
      <c r="R31" s="162"/>
      <c r="S31" s="165"/>
    </row>
    <row r="32" spans="1:19" s="38" customFormat="1" ht="9.6" customHeight="1" x14ac:dyDescent="0.25">
      <c r="A32" s="277"/>
      <c r="B32" s="306"/>
      <c r="C32" s="306"/>
      <c r="D32" s="306"/>
      <c r="E32" s="461" t="str">
        <f>UPPER(IF($D31="","",VLOOKUP($D31,'1D ELO (5)'!$A$7:$P$33,11)))</f>
        <v/>
      </c>
      <c r="F32" s="450" t="str">
        <f>UPPER(IF($D31="","",VLOOKUP($D31,'1D ELO (5)'!$A$7:$P$33,8)))</f>
        <v/>
      </c>
      <c r="G32" s="450" t="str">
        <f>IF($D31="","",VLOOKUP($D31,'1D ELO (5)'!$A$7:$P$33,9))</f>
        <v/>
      </c>
      <c r="H32" s="462"/>
      <c r="I32" s="450" t="str">
        <f>IF($D31="","",VLOOKUP($D31,'1D ELO (5)'!$A$7:$P$33,10))</f>
        <v/>
      </c>
      <c r="J32" s="307"/>
      <c r="K32" s="152" t="str">
        <f>IF(J32="a",F31,IF(J32="b",F33,""))</f>
        <v/>
      </c>
      <c r="L32" s="314"/>
      <c r="M32" s="159"/>
      <c r="N32" s="161"/>
      <c r="O32" s="159"/>
      <c r="P32" s="314"/>
      <c r="Q32" s="159"/>
      <c r="R32" s="162"/>
      <c r="S32" s="165"/>
    </row>
    <row r="33" spans="1:19" s="38" customFormat="1" ht="9.6" customHeight="1" x14ac:dyDescent="0.25">
      <c r="A33" s="277"/>
      <c r="B33" s="168"/>
      <c r="C33" s="168"/>
      <c r="D33" s="178"/>
      <c r="E33" s="468"/>
      <c r="F33" s="464"/>
      <c r="G33" s="464"/>
      <c r="H33" s="465"/>
      <c r="I33" s="464"/>
      <c r="J33" s="308"/>
      <c r="K33" s="309" t="str">
        <f>UPPER(IF(OR(J34="a",J34="as"),F31,IF(OR(J34="b",J34="bs"),F35,)))</f>
        <v/>
      </c>
      <c r="L33" s="318"/>
      <c r="M33" s="159"/>
      <c r="N33" s="161"/>
      <c r="O33" s="159"/>
      <c r="P33" s="314"/>
      <c r="Q33" s="159"/>
      <c r="R33" s="162"/>
      <c r="S33" s="165"/>
    </row>
    <row r="34" spans="1:19" s="38" customFormat="1" ht="9.6" customHeight="1" x14ac:dyDescent="0.25">
      <c r="A34" s="277"/>
      <c r="B34" s="168"/>
      <c r="C34" s="168"/>
      <c r="D34" s="178"/>
      <c r="E34" s="468"/>
      <c r="F34" s="464"/>
      <c r="G34" s="464"/>
      <c r="H34" s="465"/>
      <c r="I34" s="453" t="s">
        <v>0</v>
      </c>
      <c r="J34" s="180"/>
      <c r="K34" s="311" t="str">
        <f>UPPER(IF(OR(J34="a",J34="as"),F32,IF(OR(J34="b",J34="bs"),F36,)))</f>
        <v/>
      </c>
      <c r="L34" s="307"/>
      <c r="M34" s="159"/>
      <c r="N34" s="161"/>
      <c r="O34" s="159"/>
      <c r="P34" s="314"/>
      <c r="Q34" s="159"/>
      <c r="R34" s="162"/>
      <c r="S34" s="165"/>
    </row>
    <row r="35" spans="1:19" s="38" customFormat="1" ht="9.6" customHeight="1" x14ac:dyDescent="0.25">
      <c r="A35" s="277">
        <v>8</v>
      </c>
      <c r="B35" s="384" t="str">
        <f>IF($D35="","",VLOOKUP($D35,'1D ELO (5)'!$A$7:$P$23,14))</f>
        <v/>
      </c>
      <c r="C35" s="384" t="str">
        <f>IF($D35="","",VLOOKUP($D35,'1D ELO (5)'!$A$7:$P$33,15))</f>
        <v/>
      </c>
      <c r="D35" s="155"/>
      <c r="E35" s="461" t="str">
        <f>UPPER(IF($D35="","",VLOOKUP($D35,'1D ELO (5)'!$A$7:$P$33,5)))</f>
        <v/>
      </c>
      <c r="F35" s="450" t="str">
        <f>UPPER(IF($D35="","",VLOOKUP($D35,'1D ELO (5)'!$A$7:$P$33,2)))</f>
        <v/>
      </c>
      <c r="G35" s="450" t="str">
        <f>IF($D35="","",VLOOKUP($D35,'1D ELO (5)'!$A$7:$P$33,3))</f>
        <v/>
      </c>
      <c r="H35" s="462"/>
      <c r="I35" s="450" t="str">
        <f>IF($D35="","",VLOOKUP($D35,'1D ELO (5)'!$A$7:$P$33,4))</f>
        <v/>
      </c>
      <c r="J35" s="313"/>
      <c r="K35" s="159"/>
      <c r="L35" s="161"/>
      <c r="M35" s="197"/>
      <c r="N35" s="310"/>
      <c r="O35" s="159"/>
      <c r="P35" s="314"/>
      <c r="Q35" s="159"/>
      <c r="R35" s="162"/>
      <c r="S35" s="165"/>
    </row>
    <row r="36" spans="1:19" s="38" customFormat="1" ht="9.6" customHeight="1" x14ac:dyDescent="0.25">
      <c r="A36" s="277"/>
      <c r="B36" s="306"/>
      <c r="C36" s="306"/>
      <c r="D36" s="306"/>
      <c r="E36" s="461" t="str">
        <f>UPPER(IF($D35="","",VLOOKUP($D35,'1D ELO (5)'!$A$7:$P$33,11)))</f>
        <v/>
      </c>
      <c r="F36" s="450" t="str">
        <f>UPPER(IF($D35="","",VLOOKUP($D35,'1D ELO (5)'!$A$7:$P$33,8)))</f>
        <v/>
      </c>
      <c r="G36" s="450" t="str">
        <f>IF($D35="","",VLOOKUP($D35,'1D ELO (5)'!$A$7:$P$33,9))</f>
        <v/>
      </c>
      <c r="H36" s="462"/>
      <c r="I36" s="450" t="str">
        <f>IF($D35="","",VLOOKUP($D35,'1D ELO (5)'!$A$7:$P$33,10))</f>
        <v/>
      </c>
      <c r="J36" s="307"/>
      <c r="K36" s="159"/>
      <c r="L36" s="161"/>
      <c r="M36" s="281"/>
      <c r="N36" s="315"/>
      <c r="O36" s="159"/>
      <c r="P36" s="314"/>
      <c r="Q36" s="159"/>
      <c r="R36" s="162"/>
      <c r="S36" s="165"/>
    </row>
    <row r="37" spans="1:19" s="38" customFormat="1" ht="9.6" customHeight="1" x14ac:dyDescent="0.25">
      <c r="A37" s="277"/>
      <c r="B37" s="168"/>
      <c r="C37" s="168"/>
      <c r="D37" s="178"/>
      <c r="E37" s="468"/>
      <c r="F37" s="464"/>
      <c r="G37" s="464"/>
      <c r="H37" s="465"/>
      <c r="I37" s="464"/>
      <c r="J37" s="316"/>
      <c r="K37" s="159"/>
      <c r="L37" s="161"/>
      <c r="M37" s="159"/>
      <c r="N37" s="161"/>
      <c r="O37" s="161"/>
      <c r="P37" s="308"/>
      <c r="Q37" s="309" t="str">
        <f>UPPER(IF(OR(P38="a",P38="as"),O21,IF(OR(P38="b",P38="bs"),O53,)))</f>
        <v/>
      </c>
      <c r="R37" s="320"/>
      <c r="S37" s="165"/>
    </row>
    <row r="38" spans="1:19" s="38" customFormat="1" ht="9.6" customHeight="1" x14ac:dyDescent="0.25">
      <c r="A38" s="277"/>
      <c r="B38" s="168"/>
      <c r="C38" s="168"/>
      <c r="D38" s="178"/>
      <c r="E38" s="468"/>
      <c r="F38" s="464"/>
      <c r="G38" s="464"/>
      <c r="H38" s="465"/>
      <c r="I38" s="464"/>
      <c r="J38" s="316"/>
      <c r="K38" s="159"/>
      <c r="L38" s="161"/>
      <c r="M38" s="159"/>
      <c r="N38" s="161"/>
      <c r="O38" s="171" t="s">
        <v>0</v>
      </c>
      <c r="P38" s="180"/>
      <c r="Q38" s="311" t="str">
        <f>UPPER(IF(OR(P38="a",P38="as"),O22,IF(OR(P38="b",P38="bs"),O54,)))</f>
        <v/>
      </c>
      <c r="R38" s="321"/>
      <c r="S38" s="165"/>
    </row>
    <row r="39" spans="1:19" s="38" customFormat="1" ht="9.6" customHeight="1" x14ac:dyDescent="0.25">
      <c r="A39" s="317">
        <v>9</v>
      </c>
      <c r="B39" s="384" t="str">
        <f>IF($D39="","",VLOOKUP($D39,'1D ELO (5)'!$A$7:$P$23,14))</f>
        <v/>
      </c>
      <c r="C39" s="384" t="str">
        <f>IF($D39="","",VLOOKUP($D39,'1D ELO (5)'!$A$7:$P$33,15))</f>
        <v/>
      </c>
      <c r="D39" s="155"/>
      <c r="E39" s="461" t="str">
        <f>UPPER(IF($D39="","",VLOOKUP($D39,'1D ELO (5)'!$A$7:$P$33,5)))</f>
        <v/>
      </c>
      <c r="F39" s="450" t="str">
        <f>UPPER(IF($D39="","",VLOOKUP($D39,'1D ELO (5)'!$A$7:$P$33,2)))</f>
        <v/>
      </c>
      <c r="G39" s="450" t="str">
        <f>IF($D39="","",VLOOKUP($D39,'1D ELO (5)'!$A$7:$P$33,3))</f>
        <v/>
      </c>
      <c r="H39" s="462"/>
      <c r="I39" s="450" t="str">
        <f>IF($D39="","",VLOOKUP($D39,'1D ELO (5)'!$A$7:$P$33,4))</f>
        <v/>
      </c>
      <c r="J39" s="305"/>
      <c r="K39" s="159"/>
      <c r="L39" s="161"/>
      <c r="M39" s="159"/>
      <c r="N39" s="161"/>
      <c r="O39" s="159"/>
      <c r="P39" s="314"/>
      <c r="Q39" s="197"/>
      <c r="R39" s="162"/>
      <c r="S39" s="165"/>
    </row>
    <row r="40" spans="1:19" s="38" customFormat="1" ht="9.6" customHeight="1" x14ac:dyDescent="0.25">
      <c r="A40" s="277"/>
      <c r="B40" s="306"/>
      <c r="C40" s="306"/>
      <c r="D40" s="306"/>
      <c r="E40" s="461" t="str">
        <f>UPPER(IF($D39="","",VLOOKUP($D39,'1D ELO (5)'!$A$7:$P$33,11)))</f>
        <v/>
      </c>
      <c r="F40" s="450" t="str">
        <f>UPPER(IF($D39="","",VLOOKUP($D39,'1D ELO (5)'!$A$7:$P$33,8)))</f>
        <v/>
      </c>
      <c r="G40" s="450" t="str">
        <f>IF($D39="","",VLOOKUP($D39,'1D ELO (5)'!$A$7:$P$33,9))</f>
        <v/>
      </c>
      <c r="H40" s="462"/>
      <c r="I40" s="450" t="str">
        <f>IF($D39="","",VLOOKUP($D39,'1D ELO (5)'!$A$7:$P$33,10))</f>
        <v/>
      </c>
      <c r="J40" s="307"/>
      <c r="K40" s="152" t="str">
        <f>IF(J40="a",F39,IF(J40="b",F41,""))</f>
        <v/>
      </c>
      <c r="L40" s="161"/>
      <c r="M40" s="159"/>
      <c r="N40" s="161"/>
      <c r="O40" s="159"/>
      <c r="P40" s="314"/>
      <c r="Q40" s="281"/>
      <c r="R40" s="322"/>
      <c r="S40" s="165"/>
    </row>
    <row r="41" spans="1:19" s="38" customFormat="1" ht="9.6" customHeight="1" x14ac:dyDescent="0.25">
      <c r="A41" s="277"/>
      <c r="B41" s="168"/>
      <c r="C41" s="168"/>
      <c r="D41" s="178"/>
      <c r="E41" s="468"/>
      <c r="F41" s="464"/>
      <c r="G41" s="464"/>
      <c r="H41" s="465"/>
      <c r="I41" s="464"/>
      <c r="J41" s="308"/>
      <c r="K41" s="309" t="str">
        <f>UPPER(IF(OR(J42="a",J42="as"),F39,IF(OR(J42="b",J42="bs"),F43,)))</f>
        <v/>
      </c>
      <c r="L41" s="310"/>
      <c r="M41" s="159"/>
      <c r="N41" s="161"/>
      <c r="O41" s="159"/>
      <c r="P41" s="314"/>
      <c r="Q41" s="159"/>
      <c r="R41" s="162"/>
      <c r="S41" s="165"/>
    </row>
    <row r="42" spans="1:19" s="38" customFormat="1" ht="9.6" customHeight="1" x14ac:dyDescent="0.25">
      <c r="A42" s="277"/>
      <c r="B42" s="168"/>
      <c r="C42" s="168"/>
      <c r="D42" s="178"/>
      <c r="E42" s="468"/>
      <c r="F42" s="464"/>
      <c r="G42" s="464"/>
      <c r="H42" s="465"/>
      <c r="I42" s="453" t="s">
        <v>0</v>
      </c>
      <c r="J42" s="180"/>
      <c r="K42" s="311" t="str">
        <f>UPPER(IF(OR(J42="a",J42="as"),F40,IF(OR(J42="b",J42="bs"),F44,)))</f>
        <v/>
      </c>
      <c r="L42" s="312"/>
      <c r="M42" s="159"/>
      <c r="N42" s="161"/>
      <c r="O42" s="159"/>
      <c r="P42" s="314"/>
      <c r="Q42" s="159"/>
      <c r="R42" s="162"/>
      <c r="S42" s="165"/>
    </row>
    <row r="43" spans="1:19" s="38" customFormat="1" ht="9.6" customHeight="1" x14ac:dyDescent="0.25">
      <c r="A43" s="277">
        <v>10</v>
      </c>
      <c r="B43" s="384" t="str">
        <f>IF($D43="","",VLOOKUP($D43,'1D ELO (5)'!$A$7:$P$23,14))</f>
        <v/>
      </c>
      <c r="C43" s="384" t="str">
        <f>IF($D43="","",VLOOKUP($D43,'1D ELO (5)'!$A$7:$P$33,15))</f>
        <v/>
      </c>
      <c r="D43" s="155"/>
      <c r="E43" s="461" t="str">
        <f>UPPER(IF($D43="","",VLOOKUP($D43,'1D ELO (5)'!$A$7:$P$33,5)))</f>
        <v/>
      </c>
      <c r="F43" s="450" t="str">
        <f>UPPER(IF($D43="","",VLOOKUP($D43,'1D ELO (5)'!$A$7:$P$33,2)))</f>
        <v/>
      </c>
      <c r="G43" s="450" t="str">
        <f>IF($D43="","",VLOOKUP($D43,'1D ELO (5)'!$A$7:$P$33,3))</f>
        <v/>
      </c>
      <c r="H43" s="462"/>
      <c r="I43" s="450" t="str">
        <f>IF($D43="","",VLOOKUP($D43,'1D ELO (5)'!$A$7:$P$33,4))</f>
        <v/>
      </c>
      <c r="J43" s="313"/>
      <c r="K43" s="159"/>
      <c r="L43" s="314"/>
      <c r="M43" s="197"/>
      <c r="N43" s="310"/>
      <c r="O43" s="159"/>
      <c r="P43" s="314"/>
      <c r="Q43" s="159"/>
      <c r="R43" s="162"/>
      <c r="S43" s="165"/>
    </row>
    <row r="44" spans="1:19" s="38" customFormat="1" ht="9.6" customHeight="1" x14ac:dyDescent="0.25">
      <c r="A44" s="277"/>
      <c r="B44" s="306"/>
      <c r="C44" s="306"/>
      <c r="D44" s="306"/>
      <c r="E44" s="461" t="str">
        <f>UPPER(IF($D43="","",VLOOKUP($D43,'1D ELO (5)'!$A$7:$P$33,11)))</f>
        <v/>
      </c>
      <c r="F44" s="450" t="str">
        <f>UPPER(IF($D43="","",VLOOKUP($D43,'1D ELO (5)'!$A$7:$P$33,8)))</f>
        <v/>
      </c>
      <c r="G44" s="450" t="str">
        <f>IF($D43="","",VLOOKUP($D43,'1D ELO (5)'!$A$7:$P$33,9))</f>
        <v/>
      </c>
      <c r="H44" s="462"/>
      <c r="I44" s="450" t="str">
        <f>IF($D43="","",VLOOKUP($D43,'1D ELO (5)'!$A$7:$P$33,10))</f>
        <v/>
      </c>
      <c r="J44" s="307"/>
      <c r="K44" s="159"/>
      <c r="L44" s="314"/>
      <c r="M44" s="281"/>
      <c r="N44" s="315"/>
      <c r="O44" s="159"/>
      <c r="P44" s="314"/>
      <c r="Q44" s="159"/>
      <c r="R44" s="162"/>
      <c r="S44" s="165"/>
    </row>
    <row r="45" spans="1:19" s="38" customFormat="1" ht="9.6" customHeight="1" x14ac:dyDescent="0.25">
      <c r="A45" s="277"/>
      <c r="B45" s="168"/>
      <c r="C45" s="168"/>
      <c r="D45" s="178"/>
      <c r="E45" s="468"/>
      <c r="F45" s="464"/>
      <c r="G45" s="464"/>
      <c r="H45" s="465"/>
      <c r="I45" s="464"/>
      <c r="J45" s="316"/>
      <c r="K45" s="159"/>
      <c r="L45" s="308"/>
      <c r="M45" s="309" t="str">
        <f>UPPER(IF(OR(L46="a",L46="as"),K41,IF(OR(L46="b",L46="bs"),K49,)))</f>
        <v/>
      </c>
      <c r="N45" s="161"/>
      <c r="O45" s="159"/>
      <c r="P45" s="314"/>
      <c r="Q45" s="159"/>
      <c r="R45" s="162"/>
      <c r="S45" s="165"/>
    </row>
    <row r="46" spans="1:19" s="38" customFormat="1" ht="9.6" customHeight="1" x14ac:dyDescent="0.25">
      <c r="A46" s="277"/>
      <c r="B46" s="168"/>
      <c r="C46" s="168"/>
      <c r="D46" s="178"/>
      <c r="E46" s="468"/>
      <c r="F46" s="464"/>
      <c r="G46" s="464"/>
      <c r="H46" s="465"/>
      <c r="I46" s="464"/>
      <c r="J46" s="316"/>
      <c r="K46" s="171" t="s">
        <v>0</v>
      </c>
      <c r="L46" s="180"/>
      <c r="M46" s="311" t="str">
        <f>UPPER(IF(OR(L46="a",L46="as"),K42,IF(OR(L46="b",L46="bs"),K50,)))</f>
        <v/>
      </c>
      <c r="N46" s="312"/>
      <c r="O46" s="159"/>
      <c r="P46" s="314"/>
      <c r="Q46" s="159"/>
      <c r="R46" s="162"/>
      <c r="S46" s="165"/>
    </row>
    <row r="47" spans="1:19" s="38" customFormat="1" ht="9.6" customHeight="1" x14ac:dyDescent="0.25">
      <c r="A47" s="317">
        <v>11</v>
      </c>
      <c r="B47" s="384" t="str">
        <f>IF($D47="","",VLOOKUP($D47,'1D ELO (5)'!$A$7:$P$23,14))</f>
        <v/>
      </c>
      <c r="C47" s="384" t="str">
        <f>IF($D47="","",VLOOKUP($D47,'1D ELO (5)'!$A$7:$P$33,15))</f>
        <v/>
      </c>
      <c r="D47" s="155"/>
      <c r="E47" s="461" t="str">
        <f>UPPER(IF($D47="","",VLOOKUP($D47,'1D ELO (5)'!$A$7:$P$33,5)))</f>
        <v/>
      </c>
      <c r="F47" s="450" t="str">
        <f>UPPER(IF($D47="","",VLOOKUP($D47,'1D ELO (5)'!$A$7:$P$33,2)))</f>
        <v/>
      </c>
      <c r="G47" s="450" t="str">
        <f>IF($D47="","",VLOOKUP($D47,'1D ELO (5)'!$A$7:$P$33,3))</f>
        <v/>
      </c>
      <c r="H47" s="462"/>
      <c r="I47" s="450" t="str">
        <f>IF($D47="","",VLOOKUP($D47,'1D ELO (5)'!$A$7:$P$33,4))</f>
        <v/>
      </c>
      <c r="J47" s="305"/>
      <c r="K47" s="159"/>
      <c r="L47" s="314"/>
      <c r="M47" s="159"/>
      <c r="N47" s="314"/>
      <c r="O47" s="197"/>
      <c r="P47" s="314"/>
      <c r="Q47" s="159"/>
      <c r="R47" s="162"/>
      <c r="S47" s="165"/>
    </row>
    <row r="48" spans="1:19" s="38" customFormat="1" ht="9.6" customHeight="1" x14ac:dyDescent="0.25">
      <c r="A48" s="277"/>
      <c r="B48" s="306"/>
      <c r="C48" s="306"/>
      <c r="D48" s="306"/>
      <c r="E48" s="461" t="str">
        <f>UPPER(IF($D47="","",VLOOKUP($D47,'1D ELO (5)'!$A$7:$P$33,11)))</f>
        <v/>
      </c>
      <c r="F48" s="450" t="str">
        <f>UPPER(IF($D47="","",VLOOKUP($D47,'1D ELO (5)'!$A$7:$P$33,8)))</f>
        <v/>
      </c>
      <c r="G48" s="450" t="str">
        <f>IF($D47="","",VLOOKUP($D47,'1D ELO (5)'!$A$7:$P$33,9))</f>
        <v/>
      </c>
      <c r="H48" s="462"/>
      <c r="I48" s="450" t="str">
        <f>IF($D47="","",VLOOKUP($D47,'1D ELO (5)'!$A$7:$P$33,10))</f>
        <v/>
      </c>
      <c r="J48" s="307"/>
      <c r="K48" s="152" t="str">
        <f>IF(J48="a",F47,IF(J48="b",F49,""))</f>
        <v/>
      </c>
      <c r="L48" s="314"/>
      <c r="M48" s="159"/>
      <c r="N48" s="314"/>
      <c r="O48" s="159"/>
      <c r="P48" s="314"/>
      <c r="Q48" s="159"/>
      <c r="R48" s="162"/>
      <c r="S48" s="165"/>
    </row>
    <row r="49" spans="1:19" s="38" customFormat="1" ht="9.6" customHeight="1" x14ac:dyDescent="0.25">
      <c r="A49" s="277"/>
      <c r="B49" s="168"/>
      <c r="C49" s="168"/>
      <c r="D49" s="168"/>
      <c r="E49" s="467"/>
      <c r="F49" s="464"/>
      <c r="G49" s="464"/>
      <c r="H49" s="465"/>
      <c r="I49" s="464"/>
      <c r="J49" s="308"/>
      <c r="K49" s="309" t="str">
        <f>UPPER(IF(OR(J50="a",J50="as"),F47,IF(OR(J50="b",J50="bs"),F51,)))</f>
        <v/>
      </c>
      <c r="L49" s="318"/>
      <c r="M49" s="159"/>
      <c r="N49" s="314"/>
      <c r="O49" s="159"/>
      <c r="P49" s="314"/>
      <c r="Q49" s="159"/>
      <c r="R49" s="162"/>
      <c r="S49" s="165"/>
    </row>
    <row r="50" spans="1:19" s="38" customFormat="1" ht="9.6" customHeight="1" x14ac:dyDescent="0.25">
      <c r="A50" s="277"/>
      <c r="B50" s="168"/>
      <c r="C50" s="168"/>
      <c r="D50" s="168"/>
      <c r="E50" s="415"/>
      <c r="F50" s="154"/>
      <c r="G50" s="154"/>
      <c r="H50" s="2"/>
      <c r="I50" s="171" t="s">
        <v>0</v>
      </c>
      <c r="J50" s="180"/>
      <c r="K50" s="311" t="str">
        <f>UPPER(IF(OR(J50="a",J50="as"),F48,IF(OR(J50="b",J50="bs"),F52,)))</f>
        <v/>
      </c>
      <c r="L50" s="307"/>
      <c r="M50" s="159"/>
      <c r="N50" s="314"/>
      <c r="O50" s="159"/>
      <c r="P50" s="314"/>
      <c r="Q50" s="159"/>
      <c r="R50" s="162"/>
      <c r="S50" s="165"/>
    </row>
    <row r="51" spans="1:19" s="38" customFormat="1" ht="9.6" customHeight="1" x14ac:dyDescent="0.25">
      <c r="A51" s="323">
        <v>12</v>
      </c>
      <c r="B51" s="384" t="str">
        <f>IF($D51="","",VLOOKUP($D51,'1D ELO (5)'!$A$7:$P$23,14))</f>
        <v/>
      </c>
      <c r="C51" s="384" t="str">
        <f>IF($D51="","",VLOOKUP($D51,'1D ELO (5)'!$A$7:$P$33,15))</f>
        <v/>
      </c>
      <c r="D51" s="155"/>
      <c r="E51" s="466" t="str">
        <f>UPPER(IF($D51="","",VLOOKUP($D51,'1D ELO (5)'!$A$7:$P$33,5)))</f>
        <v/>
      </c>
      <c r="F51" s="156" t="str">
        <f>UPPER(IF($D51="","",VLOOKUP($D51,'1D ELO (5)'!$A$7:$P$33,2)))</f>
        <v/>
      </c>
      <c r="G51" s="156" t="str">
        <f>IF($D51="","",VLOOKUP($D51,'1D ELO (5)'!$A$7:$P$33,3))</f>
        <v/>
      </c>
      <c r="H51" s="304"/>
      <c r="I51" s="156" t="str">
        <f>IF($D51="","",VLOOKUP($D51,'1D ELO (5)'!$A$7:$P$33,4))</f>
        <v/>
      </c>
      <c r="J51" s="313"/>
      <c r="K51" s="159"/>
      <c r="L51" s="161"/>
      <c r="M51" s="197"/>
      <c r="N51" s="318"/>
      <c r="O51" s="159"/>
      <c r="P51" s="314"/>
      <c r="Q51" s="159"/>
      <c r="R51" s="162"/>
      <c r="S51" s="165"/>
    </row>
    <row r="52" spans="1:19" s="38" customFormat="1" ht="9.6" customHeight="1" x14ac:dyDescent="0.25">
      <c r="A52" s="277"/>
      <c r="B52" s="306"/>
      <c r="C52" s="306"/>
      <c r="D52" s="306"/>
      <c r="E52" s="617" t="str">
        <f>UPPER(IF($D51="","",VLOOKUP($D51,'1D ELO (5)'!$A$7:$P$33,11)))</f>
        <v/>
      </c>
      <c r="F52" s="618" t="str">
        <f>UPPER(IF($D51="","",VLOOKUP($D51,'1D ELO (5)'!$A$7:$P$33,8)))</f>
        <v/>
      </c>
      <c r="G52" s="618" t="str">
        <f>IF($D51="","",VLOOKUP($D51,'1D ELO (5)'!$A$7:$P$33,9))</f>
        <v/>
      </c>
      <c r="H52" s="619"/>
      <c r="I52" s="618" t="str">
        <f>IF($D51="","",VLOOKUP($D51,'1D ELO (5)'!$A$7:$P$33,10))</f>
        <v/>
      </c>
      <c r="J52" s="307"/>
      <c r="K52" s="159"/>
      <c r="L52" s="161"/>
      <c r="M52" s="281"/>
      <c r="N52" s="319"/>
      <c r="O52" s="159"/>
      <c r="P52" s="314"/>
      <c r="Q52" s="159"/>
      <c r="R52" s="162"/>
      <c r="S52" s="165"/>
    </row>
    <row r="53" spans="1:19" s="38" customFormat="1" ht="9.6" customHeight="1" x14ac:dyDescent="0.25">
      <c r="A53" s="277"/>
      <c r="B53" s="168"/>
      <c r="C53" s="168"/>
      <c r="D53" s="168"/>
      <c r="E53" s="415"/>
      <c r="F53" s="154"/>
      <c r="G53" s="154"/>
      <c r="H53" s="2"/>
      <c r="I53" s="154"/>
      <c r="J53" s="316"/>
      <c r="K53" s="159"/>
      <c r="L53" s="161"/>
      <c r="M53" s="159"/>
      <c r="N53" s="308"/>
      <c r="O53" s="309" t="str">
        <f>UPPER(IF(OR(N54="a",N54="as"),M45,IF(OR(N54="b",N54="bs"),M61,)))</f>
        <v/>
      </c>
      <c r="P53" s="314"/>
      <c r="Q53" s="159"/>
      <c r="R53" s="162"/>
      <c r="S53" s="165"/>
    </row>
    <row r="54" spans="1:19" s="38" customFormat="1" ht="9.6" customHeight="1" x14ac:dyDescent="0.25">
      <c r="A54" s="277"/>
      <c r="B54" s="168"/>
      <c r="C54" s="168"/>
      <c r="D54" s="168"/>
      <c r="E54" s="467"/>
      <c r="F54" s="464"/>
      <c r="G54" s="464"/>
      <c r="H54" s="465"/>
      <c r="I54" s="464"/>
      <c r="J54" s="316"/>
      <c r="K54" s="159"/>
      <c r="L54" s="161"/>
      <c r="M54" s="171" t="s">
        <v>0</v>
      </c>
      <c r="N54" s="180"/>
      <c r="O54" s="311" t="str">
        <f>UPPER(IF(OR(N54="a",N54="as"),M46,IF(OR(N54="b",N54="bs"),M62,)))</f>
        <v/>
      </c>
      <c r="P54" s="307"/>
      <c r="Q54" s="159"/>
      <c r="R54" s="162"/>
      <c r="S54" s="165"/>
    </row>
    <row r="55" spans="1:19" s="38" customFormat="1" ht="9.6" customHeight="1" x14ac:dyDescent="0.25">
      <c r="A55" s="317">
        <v>13</v>
      </c>
      <c r="B55" s="384" t="str">
        <f>IF($D55="","",VLOOKUP($D55,'1D ELO (5)'!$A$7:$P$23,14))</f>
        <v/>
      </c>
      <c r="C55" s="384" t="str">
        <f>IF($D55="","",VLOOKUP($D55,'1D ELO (5)'!$A$7:$P$33,15))</f>
        <v/>
      </c>
      <c r="D55" s="155"/>
      <c r="E55" s="461" t="str">
        <f>UPPER(IF($D55="","",VLOOKUP($D55,'1D ELO (5)'!$A$7:$P$33,5)))</f>
        <v/>
      </c>
      <c r="F55" s="450" t="str">
        <f>UPPER(IF($D55="","",VLOOKUP($D55,'1D ELO (5)'!$A$7:$P$33,2)))</f>
        <v/>
      </c>
      <c r="G55" s="450" t="str">
        <f>IF($D55="","",VLOOKUP($D55,'1D ELO (5)'!$A$7:$P$33,3))</f>
        <v/>
      </c>
      <c r="H55" s="462"/>
      <c r="I55" s="450" t="str">
        <f>IF($D55="","",VLOOKUP($D55,'1D ELO (5)'!$A$7:$P$33,4))</f>
        <v/>
      </c>
      <c r="J55" s="305"/>
      <c r="K55" s="159"/>
      <c r="L55" s="161"/>
      <c r="M55" s="159"/>
      <c r="N55" s="314"/>
      <c r="O55" s="159"/>
      <c r="P55" s="161"/>
      <c r="Q55" s="159"/>
      <c r="R55" s="162"/>
      <c r="S55" s="165"/>
    </row>
    <row r="56" spans="1:19" s="38" customFormat="1" ht="9.6" customHeight="1" x14ac:dyDescent="0.25">
      <c r="A56" s="277"/>
      <c r="B56" s="306"/>
      <c r="C56" s="306"/>
      <c r="D56" s="306"/>
      <c r="E56" s="461" t="str">
        <f>UPPER(IF($D55="","",VLOOKUP($D55,'1D ELO (5)'!$A$7:$P$33,11)))</f>
        <v/>
      </c>
      <c r="F56" s="450" t="str">
        <f>UPPER(IF($D55="","",VLOOKUP($D55,'1D ELO (5)'!$A$7:$P$33,8)))</f>
        <v/>
      </c>
      <c r="G56" s="450" t="str">
        <f>IF($D55="","",VLOOKUP($D55,'1D ELO (5)'!$A$7:$P$33,9))</f>
        <v/>
      </c>
      <c r="H56" s="462"/>
      <c r="I56" s="450" t="str">
        <f>IF($D55="","",VLOOKUP($D55,'1D ELO (5)'!$A$7:$P$33,10))</f>
        <v/>
      </c>
      <c r="J56" s="307"/>
      <c r="K56" s="152" t="str">
        <f>IF(J56="a",F55,IF(J56="b",F57,""))</f>
        <v/>
      </c>
      <c r="L56" s="161"/>
      <c r="M56" s="159"/>
      <c r="N56" s="314"/>
      <c r="O56" s="159"/>
      <c r="P56" s="161"/>
      <c r="Q56" s="159"/>
      <c r="R56" s="162"/>
      <c r="S56" s="165"/>
    </row>
    <row r="57" spans="1:19" s="38" customFormat="1" ht="9.6" customHeight="1" x14ac:dyDescent="0.25">
      <c r="A57" s="277"/>
      <c r="B57" s="168"/>
      <c r="C57" s="168"/>
      <c r="D57" s="178"/>
      <c r="E57" s="468"/>
      <c r="F57" s="464"/>
      <c r="G57" s="464"/>
      <c r="H57" s="465"/>
      <c r="I57" s="464"/>
      <c r="J57" s="308"/>
      <c r="K57" s="309" t="str">
        <f>UPPER(IF(OR(J58="a",J58="as"),F55,IF(OR(J58="b",J58="bs"),F59,)))</f>
        <v/>
      </c>
      <c r="L57" s="310"/>
      <c r="M57" s="159"/>
      <c r="N57" s="314"/>
      <c r="O57" s="159"/>
      <c r="P57" s="161"/>
      <c r="Q57" s="159"/>
      <c r="R57" s="162"/>
      <c r="S57" s="165"/>
    </row>
    <row r="58" spans="1:19" s="38" customFormat="1" ht="9.6" customHeight="1" x14ac:dyDescent="0.25">
      <c r="A58" s="277"/>
      <c r="B58" s="168"/>
      <c r="C58" s="168"/>
      <c r="D58" s="178"/>
      <c r="E58" s="468"/>
      <c r="F58" s="464"/>
      <c r="G58" s="464"/>
      <c r="H58" s="465"/>
      <c r="I58" s="453" t="s">
        <v>0</v>
      </c>
      <c r="J58" s="180"/>
      <c r="K58" s="311" t="str">
        <f>UPPER(IF(OR(J58="a",J58="as"),F56,IF(OR(J58="b",J58="bs"),F60,)))</f>
        <v/>
      </c>
      <c r="L58" s="312"/>
      <c r="M58" s="159"/>
      <c r="N58" s="314"/>
      <c r="O58" s="159"/>
      <c r="P58" s="161"/>
      <c r="Q58" s="159"/>
      <c r="R58" s="162"/>
      <c r="S58" s="165"/>
    </row>
    <row r="59" spans="1:19" s="38" customFormat="1" ht="9.6" customHeight="1" x14ac:dyDescent="0.25">
      <c r="A59" s="277">
        <v>14</v>
      </c>
      <c r="B59" s="384" t="str">
        <f>IF($D59="","",VLOOKUP($D59,'1D ELO (5)'!$A$7:$P$23,14))</f>
        <v/>
      </c>
      <c r="C59" s="384" t="str">
        <f>IF($D59="","",VLOOKUP($D59,'1D ELO (5)'!$A$7:$P$33,15))</f>
        <v/>
      </c>
      <c r="D59" s="155"/>
      <c r="E59" s="461" t="str">
        <f>UPPER(IF($D59="","",VLOOKUP($D59,'1D ELO (5)'!$A$7:$P$33,5)))</f>
        <v/>
      </c>
      <c r="F59" s="450" t="str">
        <f>UPPER(IF($D59="","",VLOOKUP($D59,'1D ELO (5)'!$A$7:$P$33,2)))</f>
        <v/>
      </c>
      <c r="G59" s="450" t="str">
        <f>IF($D59="","",VLOOKUP($D59,'1D ELO (5)'!$A$7:$P$33,3))</f>
        <v/>
      </c>
      <c r="H59" s="462"/>
      <c r="I59" s="450" t="str">
        <f>IF($D59="","",VLOOKUP($D59,'1D ELO (5)'!$A$7:$P$33,4))</f>
        <v/>
      </c>
      <c r="J59" s="313"/>
      <c r="K59" s="159"/>
      <c r="L59" s="314"/>
      <c r="M59" s="197"/>
      <c r="N59" s="318"/>
      <c r="O59" s="159"/>
      <c r="P59" s="161"/>
      <c r="Q59" s="159"/>
      <c r="R59" s="162"/>
      <c r="S59" s="165"/>
    </row>
    <row r="60" spans="1:19" s="38" customFormat="1" ht="9.6" customHeight="1" x14ac:dyDescent="0.25">
      <c r="A60" s="277"/>
      <c r="B60" s="306"/>
      <c r="C60" s="306"/>
      <c r="D60" s="306"/>
      <c r="E60" s="461" t="str">
        <f>UPPER(IF($D59="","",VLOOKUP($D59,'1D ELO (5)'!$A$7:$P$33,11)))</f>
        <v/>
      </c>
      <c r="F60" s="450" t="str">
        <f>UPPER(IF($D59="","",VLOOKUP($D59,'1D ELO (5)'!$A$7:$P$33,8)))</f>
        <v/>
      </c>
      <c r="G60" s="450" t="str">
        <f>IF($D59="","",VLOOKUP($D59,'1D ELO (5)'!$A$7:$P$33,9))</f>
        <v/>
      </c>
      <c r="H60" s="462"/>
      <c r="I60" s="450" t="str">
        <f>IF($D59="","",VLOOKUP($D59,'1D ELO (5)'!$A$7:$P$33,10))</f>
        <v/>
      </c>
      <c r="J60" s="307"/>
      <c r="K60" s="159"/>
      <c r="L60" s="314"/>
      <c r="M60" s="281"/>
      <c r="N60" s="319"/>
      <c r="O60" s="159"/>
      <c r="P60" s="161"/>
      <c r="Q60" s="159"/>
      <c r="R60" s="162"/>
      <c r="S60" s="165"/>
    </row>
    <row r="61" spans="1:19" s="38" customFormat="1" ht="9.6" customHeight="1" x14ac:dyDescent="0.25">
      <c r="A61" s="277"/>
      <c r="B61" s="168"/>
      <c r="C61" s="168"/>
      <c r="D61" s="178"/>
      <c r="E61" s="468"/>
      <c r="F61" s="464"/>
      <c r="G61" s="464"/>
      <c r="H61" s="465"/>
      <c r="I61" s="464"/>
      <c r="J61" s="316"/>
      <c r="K61" s="159"/>
      <c r="L61" s="308"/>
      <c r="M61" s="309" t="str">
        <f>UPPER(IF(OR(L62="a",L62="as"),K57,IF(OR(L62="b",L62="bs"),K65,)))</f>
        <v/>
      </c>
      <c r="N61" s="314"/>
      <c r="O61" s="159"/>
      <c r="P61" s="161"/>
      <c r="Q61" s="159"/>
      <c r="R61" s="162"/>
      <c r="S61" s="165"/>
    </row>
    <row r="62" spans="1:19" s="38" customFormat="1" ht="9.6" customHeight="1" x14ac:dyDescent="0.25">
      <c r="A62" s="277"/>
      <c r="B62" s="168"/>
      <c r="C62" s="168"/>
      <c r="D62" s="178"/>
      <c r="E62" s="468"/>
      <c r="F62" s="464"/>
      <c r="G62" s="464"/>
      <c r="H62" s="465"/>
      <c r="I62" s="464"/>
      <c r="J62" s="316"/>
      <c r="K62" s="171" t="s">
        <v>0</v>
      </c>
      <c r="L62" s="180"/>
      <c r="M62" s="311" t="str">
        <f>UPPER(IF(OR(L62="a",L62="as"),K58,IF(OR(L62="b",L62="bs"),K66,)))</f>
        <v/>
      </c>
      <c r="N62" s="307"/>
      <c r="O62" s="159"/>
      <c r="P62" s="161"/>
      <c r="Q62" s="159"/>
      <c r="R62" s="162"/>
      <c r="S62" s="165"/>
    </row>
    <row r="63" spans="1:19" s="38" customFormat="1" ht="9.6" customHeight="1" x14ac:dyDescent="0.25">
      <c r="A63" s="317">
        <v>15</v>
      </c>
      <c r="B63" s="384" t="str">
        <f>IF($D63="","",VLOOKUP($D63,'1D ELO (5)'!$A$7:$P$23,14))</f>
        <v/>
      </c>
      <c r="C63" s="384" t="str">
        <f>IF($D63="","",VLOOKUP($D63,'1D ELO (5)'!$A$7:$P$33,15))</f>
        <v/>
      </c>
      <c r="D63" s="155"/>
      <c r="E63" s="461" t="str">
        <f>UPPER(IF($D63="","",VLOOKUP($D63,'1D ELO (5)'!$A$7:$P$33,5)))</f>
        <v/>
      </c>
      <c r="F63" s="450" t="str">
        <f>UPPER(IF($D63="","",VLOOKUP($D63,'1D ELO (5)'!$A$7:$P$33,2)))</f>
        <v/>
      </c>
      <c r="G63" s="450" t="str">
        <f>IF($D63="","",VLOOKUP($D63,'1D ELO (5)'!$A$7:$P$33,3))</f>
        <v/>
      </c>
      <c r="H63" s="462"/>
      <c r="I63" s="450" t="str">
        <f>IF($D63="","",VLOOKUP($D63,'1D ELO (5)'!$A$7:$P$33,4))</f>
        <v/>
      </c>
      <c r="J63" s="305"/>
      <c r="K63" s="159"/>
      <c r="L63" s="314"/>
      <c r="M63" s="159"/>
      <c r="N63" s="161"/>
      <c r="O63" s="197"/>
      <c r="P63" s="161"/>
      <c r="Q63" s="159"/>
      <c r="R63" s="162"/>
      <c r="S63" s="165"/>
    </row>
    <row r="64" spans="1:19" s="38" customFormat="1" ht="9.6" customHeight="1" x14ac:dyDescent="0.25">
      <c r="A64" s="277"/>
      <c r="B64" s="306"/>
      <c r="C64" s="306"/>
      <c r="D64" s="306"/>
      <c r="E64" s="461" t="str">
        <f>UPPER(IF($D63="","",VLOOKUP($D63,'1D ELO (5)'!$A$7:$P$33,11)))</f>
        <v/>
      </c>
      <c r="F64" s="450" t="str">
        <f>UPPER(IF($D63="","",VLOOKUP($D63,'1D ELO (5)'!$A$7:$P$33,8)))</f>
        <v/>
      </c>
      <c r="G64" s="450" t="str">
        <f>IF($D63="","",VLOOKUP($D63,'1D ELO (5)'!$A$7:$P$33,9))</f>
        <v/>
      </c>
      <c r="H64" s="462"/>
      <c r="I64" s="450" t="str">
        <f>IF($D63="","",VLOOKUP($D63,'1D ELO (5)'!$A$7:$P$33,10))</f>
        <v/>
      </c>
      <c r="J64" s="307"/>
      <c r="K64" s="152" t="str">
        <f>IF(J64="a",F63,IF(J64="b",F65,""))</f>
        <v/>
      </c>
      <c r="L64" s="314"/>
      <c r="M64" s="159"/>
      <c r="N64" s="161"/>
      <c r="O64" s="159"/>
      <c r="P64" s="161"/>
      <c r="Q64" s="159"/>
      <c r="R64" s="162"/>
      <c r="S64" s="165"/>
    </row>
    <row r="65" spans="1:19" s="38" customFormat="1" ht="9.6" customHeight="1" x14ac:dyDescent="0.25">
      <c r="A65" s="277"/>
      <c r="B65" s="168"/>
      <c r="C65" s="168"/>
      <c r="D65" s="168"/>
      <c r="E65" s="467"/>
      <c r="F65" s="464"/>
      <c r="G65" s="464"/>
      <c r="H65" s="465"/>
      <c r="I65" s="464"/>
      <c r="J65" s="308"/>
      <c r="K65" s="309" t="str">
        <f>UPPER(IF(OR(J66="a",J66="as"),F63,IF(OR(J66="b",J66="bs"),F67,)))</f>
        <v/>
      </c>
      <c r="L65" s="318"/>
      <c r="M65" s="159"/>
      <c r="N65" s="161"/>
      <c r="O65" s="159"/>
      <c r="P65" s="161"/>
      <c r="Q65" s="159"/>
      <c r="R65" s="162"/>
      <c r="S65" s="165"/>
    </row>
    <row r="66" spans="1:19" s="38" customFormat="1" ht="9.6" customHeight="1" x14ac:dyDescent="0.25">
      <c r="A66" s="277"/>
      <c r="B66" s="168"/>
      <c r="C66" s="168"/>
      <c r="D66" s="168"/>
      <c r="E66" s="415"/>
      <c r="F66" s="159"/>
      <c r="G66" s="159"/>
      <c r="H66" s="2"/>
      <c r="I66" s="171" t="s">
        <v>0</v>
      </c>
      <c r="J66" s="180"/>
      <c r="K66" s="311" t="str">
        <f>UPPER(IF(OR(J66="a",J66="as"),F64,IF(OR(J66="b",J66="bs"),F68,)))</f>
        <v/>
      </c>
      <c r="L66" s="307"/>
      <c r="M66" s="159"/>
      <c r="N66" s="161"/>
      <c r="O66" s="159"/>
      <c r="P66" s="161"/>
      <c r="Q66" s="159"/>
      <c r="R66" s="162"/>
      <c r="S66" s="165"/>
    </row>
    <row r="67" spans="1:19" s="38" customFormat="1" ht="9.6" customHeight="1" x14ac:dyDescent="0.25">
      <c r="A67" s="323">
        <v>16</v>
      </c>
      <c r="B67" s="384" t="str">
        <f>IF($D67="","",VLOOKUP($D67,'1D ELO (5)'!$A$7:$P$23,14))</f>
        <v/>
      </c>
      <c r="C67" s="384" t="str">
        <f>IF($D67="","",VLOOKUP($D67,'1D ELO (5)'!$A$7:$P$33,15))</f>
        <v/>
      </c>
      <c r="D67" s="155"/>
      <c r="E67" s="466" t="str">
        <f>UPPER(IF($D67="","",VLOOKUP($D67,'1D ELO (5)'!$A$7:$P$33,5)))</f>
        <v/>
      </c>
      <c r="F67" s="156" t="str">
        <f>UPPER(IF($D67="","",VLOOKUP($D67,'1D ELO (5)'!$A$7:$P$33,2)))</f>
        <v/>
      </c>
      <c r="G67" s="156" t="str">
        <f>IF($D67="","",VLOOKUP($D67,'1D ELO (5)'!$A$7:$P$33,3))</f>
        <v/>
      </c>
      <c r="H67" s="304"/>
      <c r="I67" s="156" t="str">
        <f>IF($D67="","",VLOOKUP($D67,'1D ELO (5)'!$A$7:$P$33,4))</f>
        <v/>
      </c>
      <c r="J67" s="313"/>
      <c r="K67" s="159"/>
      <c r="L67" s="161"/>
      <c r="M67" s="197"/>
      <c r="N67" s="310"/>
      <c r="O67" s="159"/>
      <c r="P67" s="161"/>
      <c r="Q67" s="159"/>
      <c r="R67" s="162"/>
      <c r="S67" s="165"/>
    </row>
    <row r="68" spans="1:19" s="38" customFormat="1" ht="9.6" customHeight="1" x14ac:dyDescent="0.25">
      <c r="A68" s="277"/>
      <c r="B68" s="306"/>
      <c r="C68" s="306"/>
      <c r="D68" s="306"/>
      <c r="E68" s="617" t="str">
        <f>UPPER(IF($D67="","",VLOOKUP($D67,'1D ELO (5)'!$A$7:$P$33,11)))</f>
        <v/>
      </c>
      <c r="F68" s="618" t="str">
        <f>UPPER(IF($D67="","",VLOOKUP($D67,'1D ELO (5)'!$A$7:$P$33,8)))</f>
        <v/>
      </c>
      <c r="G68" s="618" t="str">
        <f>IF($D67="","",VLOOKUP($D67,'1D ELO (5)'!$A$7:$P$33,9))</f>
        <v/>
      </c>
      <c r="H68" s="619"/>
      <c r="I68" s="618" t="str">
        <f>IF($D67="","",VLOOKUP($D67,'1D ELO (5)'!$A$7:$P$33,10))</f>
        <v/>
      </c>
      <c r="J68" s="307"/>
      <c r="K68" s="159"/>
      <c r="L68" s="161"/>
      <c r="M68" s="281"/>
      <c r="N68" s="315"/>
      <c r="O68" s="159"/>
      <c r="P68" s="161"/>
      <c r="Q68" s="159"/>
      <c r="R68" s="162"/>
      <c r="S68" s="165"/>
    </row>
    <row r="69" spans="1:19" s="38" customFormat="1" ht="9.6" customHeight="1" x14ac:dyDescent="0.25">
      <c r="A69" s="324"/>
      <c r="B69" s="325"/>
      <c r="C69" s="325"/>
      <c r="D69" s="326"/>
      <c r="E69" s="326"/>
      <c r="F69" s="195"/>
      <c r="G69" s="195"/>
      <c r="H69" s="151"/>
      <c r="I69" s="195"/>
      <c r="J69" s="327"/>
      <c r="K69" s="163"/>
      <c r="L69" s="164"/>
      <c r="M69" s="163"/>
      <c r="N69" s="164"/>
      <c r="O69" s="163"/>
      <c r="P69" s="164"/>
      <c r="Q69" s="163"/>
      <c r="R69" s="164"/>
      <c r="S69" s="165"/>
    </row>
    <row r="70" spans="1:19" s="2" customFormat="1" ht="6" customHeight="1" x14ac:dyDescent="0.25">
      <c r="A70" s="324"/>
      <c r="B70" s="325"/>
      <c r="C70" s="325"/>
      <c r="D70" s="326"/>
      <c r="E70" s="326"/>
      <c r="F70" s="195"/>
      <c r="G70" s="195"/>
      <c r="H70" s="151"/>
      <c r="I70" s="195"/>
      <c r="J70" s="327"/>
      <c r="K70" s="163"/>
      <c r="L70" s="164"/>
      <c r="M70" s="202"/>
      <c r="N70" s="203"/>
      <c r="O70" s="202"/>
      <c r="P70" s="203"/>
      <c r="Q70" s="202"/>
      <c r="R70" s="203"/>
      <c r="S70" s="204"/>
    </row>
    <row r="71" spans="1:19" s="18" customFormat="1" ht="10.5" customHeight="1" x14ac:dyDescent="0.25">
      <c r="A71" s="205" t="s">
        <v>105</v>
      </c>
      <c r="B71" s="206"/>
      <c r="C71" s="207"/>
      <c r="D71" s="208" t="s">
        <v>6</v>
      </c>
      <c r="E71" s="208"/>
      <c r="F71" s="209" t="s">
        <v>155</v>
      </c>
      <c r="G71" s="209"/>
      <c r="H71" s="209"/>
      <c r="I71" s="278"/>
      <c r="J71" s="209" t="s">
        <v>6</v>
      </c>
      <c r="K71" s="209" t="s">
        <v>108</v>
      </c>
      <c r="L71" s="212"/>
      <c r="M71" s="209" t="s">
        <v>109</v>
      </c>
      <c r="N71" s="213"/>
      <c r="O71" s="214" t="s">
        <v>156</v>
      </c>
      <c r="P71" s="214"/>
      <c r="Q71" s="215"/>
      <c r="R71" s="216"/>
    </row>
    <row r="72" spans="1:19" s="18" customFormat="1" ht="9" customHeight="1" x14ac:dyDescent="0.25">
      <c r="A72" s="218" t="s">
        <v>158</v>
      </c>
      <c r="B72" s="217"/>
      <c r="C72" s="219"/>
      <c r="D72" s="220">
        <v>1</v>
      </c>
      <c r="E72" s="220"/>
      <c r="F72" s="91">
        <f>IF(D72&gt;$R$79,,UPPER(VLOOKUP(D72,'1D ELO (5)'!$A$7:$L$23,2)))</f>
        <v>0</v>
      </c>
      <c r="G72" s="89"/>
      <c r="H72" s="89"/>
      <c r="I72" s="328"/>
      <c r="J72" s="329" t="s">
        <v>7</v>
      </c>
      <c r="K72" s="217"/>
      <c r="L72" s="223"/>
      <c r="M72" s="217"/>
      <c r="N72" s="224"/>
      <c r="O72" s="225" t="s">
        <v>157</v>
      </c>
      <c r="P72" s="226"/>
      <c r="Q72" s="226"/>
      <c r="R72" s="227"/>
    </row>
    <row r="73" spans="1:19" s="18" customFormat="1" ht="9" customHeight="1" x14ac:dyDescent="0.25">
      <c r="A73" s="232" t="s">
        <v>124</v>
      </c>
      <c r="B73" s="230"/>
      <c r="C73" s="233"/>
      <c r="D73" s="220"/>
      <c r="E73" s="220"/>
      <c r="F73" s="91">
        <f>IF(D72&gt;$R$79,,UPPER(VLOOKUP(D72,'1D ELO (5)'!$A$7:$L$23,8)))</f>
        <v>0</v>
      </c>
      <c r="G73" s="89"/>
      <c r="H73" s="89"/>
      <c r="I73" s="328"/>
      <c r="J73" s="329"/>
      <c r="K73" s="217"/>
      <c r="L73" s="223"/>
      <c r="M73" s="217"/>
      <c r="N73" s="224"/>
      <c r="O73" s="230"/>
      <c r="P73" s="229"/>
      <c r="Q73" s="230"/>
      <c r="R73" s="231"/>
    </row>
    <row r="74" spans="1:19" s="18" customFormat="1" ht="9" customHeight="1" x14ac:dyDescent="0.25">
      <c r="A74" s="374"/>
      <c r="B74" s="375"/>
      <c r="C74" s="376"/>
      <c r="D74" s="220">
        <v>2</v>
      </c>
      <c r="E74" s="220"/>
      <c r="F74" s="91">
        <f>IF(D74&gt;$R$79,,UPPER(VLOOKUP(D74,'1D ELO (5)'!$A$7:$L$23,2)))</f>
        <v>0</v>
      </c>
      <c r="G74" s="89"/>
      <c r="H74" s="89"/>
      <c r="I74" s="328"/>
      <c r="J74" s="329" t="s">
        <v>8</v>
      </c>
      <c r="K74" s="217"/>
      <c r="L74" s="223"/>
      <c r="M74" s="217"/>
      <c r="N74" s="224"/>
      <c r="O74" s="225" t="s">
        <v>112</v>
      </c>
      <c r="P74" s="226"/>
      <c r="Q74" s="226"/>
      <c r="R74" s="227"/>
    </row>
    <row r="75" spans="1:19" s="18" customFormat="1" ht="9" customHeight="1" x14ac:dyDescent="0.25">
      <c r="A75" s="234"/>
      <c r="B75" s="146"/>
      <c r="C75" s="235"/>
      <c r="D75" s="220"/>
      <c r="E75" s="220"/>
      <c r="F75" s="91">
        <f>IF(D74&gt;$R$79,,UPPER(VLOOKUP(D74,'1D ELO (5)'!$A$7:$L$23,8)))</f>
        <v>0</v>
      </c>
      <c r="G75" s="89"/>
      <c r="H75" s="89"/>
      <c r="I75" s="328"/>
      <c r="J75" s="329"/>
      <c r="K75" s="217"/>
      <c r="L75" s="223"/>
      <c r="M75" s="217"/>
      <c r="N75" s="224"/>
      <c r="O75" s="217"/>
      <c r="P75" s="223"/>
      <c r="Q75" s="217"/>
      <c r="R75" s="224"/>
    </row>
    <row r="76" spans="1:19" s="18" customFormat="1" ht="9" customHeight="1" x14ac:dyDescent="0.25">
      <c r="A76" s="361"/>
      <c r="B76" s="377"/>
      <c r="C76" s="378"/>
      <c r="D76" s="220">
        <v>3</v>
      </c>
      <c r="E76" s="220"/>
      <c r="F76" s="91">
        <f>IF(D76&gt;$R$79,,UPPER(VLOOKUP(D76,'1D ELO (5)'!$A$7:$L$23,2)))</f>
        <v>0</v>
      </c>
      <c r="G76" s="89"/>
      <c r="H76" s="89"/>
      <c r="I76" s="328"/>
      <c r="J76" s="329" t="s">
        <v>9</v>
      </c>
      <c r="K76" s="217"/>
      <c r="L76" s="223"/>
      <c r="M76" s="217"/>
      <c r="N76" s="224"/>
      <c r="O76" s="230"/>
      <c r="P76" s="229"/>
      <c r="Q76" s="230"/>
      <c r="R76" s="231"/>
    </row>
    <row r="77" spans="1:19" s="18" customFormat="1" ht="9" customHeight="1" x14ac:dyDescent="0.25">
      <c r="A77" s="362"/>
      <c r="B77" s="24"/>
      <c r="C77" s="235"/>
      <c r="D77" s="220"/>
      <c r="E77" s="220"/>
      <c r="F77" s="91">
        <f>IF(D76&gt;$R$79,,UPPER(VLOOKUP(D76,'1D ELO (5)'!$A$7:$L$23,8)))</f>
        <v>0</v>
      </c>
      <c r="G77" s="89"/>
      <c r="H77" s="89"/>
      <c r="I77" s="328"/>
      <c r="J77" s="329"/>
      <c r="K77" s="217"/>
      <c r="L77" s="223"/>
      <c r="M77" s="217"/>
      <c r="N77" s="224"/>
      <c r="O77" s="225" t="s">
        <v>92</v>
      </c>
      <c r="P77" s="226"/>
      <c r="Q77" s="226"/>
      <c r="R77" s="227"/>
    </row>
    <row r="78" spans="1:19" s="18" customFormat="1" ht="9" customHeight="1" x14ac:dyDescent="0.25">
      <c r="A78" s="362"/>
      <c r="B78" s="24"/>
      <c r="C78" s="372"/>
      <c r="D78" s="220">
        <v>4</v>
      </c>
      <c r="E78" s="220"/>
      <c r="F78" s="91">
        <f>IF(D78&gt;$R$79,,UPPER(VLOOKUP(D78,'1D ELO (5)'!$A$7:$L$23,2)))</f>
        <v>0</v>
      </c>
      <c r="G78" s="89"/>
      <c r="H78" s="89"/>
      <c r="I78" s="328"/>
      <c r="J78" s="329" t="s">
        <v>10</v>
      </c>
      <c r="K78" s="217"/>
      <c r="L78" s="223"/>
      <c r="M78" s="217"/>
      <c r="N78" s="224"/>
      <c r="O78" s="217"/>
      <c r="P78" s="223"/>
      <c r="Q78" s="217"/>
      <c r="R78" s="224"/>
    </row>
    <row r="79" spans="1:19" s="18" customFormat="1" ht="9" customHeight="1" x14ac:dyDescent="0.25">
      <c r="A79" s="363"/>
      <c r="B79" s="360"/>
      <c r="C79" s="373"/>
      <c r="D79" s="236"/>
      <c r="E79" s="236"/>
      <c r="F79" s="91">
        <f>IF(D78&gt;$R$79,,UPPER(VLOOKUP(D78,'1D ELO (5)'!$A$7:$L$23,8)))</f>
        <v>0</v>
      </c>
      <c r="G79" s="330"/>
      <c r="H79" s="330"/>
      <c r="I79" s="331"/>
      <c r="J79" s="332"/>
      <c r="K79" s="230"/>
      <c r="L79" s="229"/>
      <c r="M79" s="230"/>
      <c r="N79" s="231"/>
      <c r="O79" s="230" t="str">
        <f>R4</f>
        <v>Kovács Zoltán</v>
      </c>
      <c r="P79" s="229"/>
      <c r="Q79" s="230"/>
      <c r="R79" s="333">
        <f>MIN(4,'1D ELO (5)'!$P$5)</f>
        <v>0</v>
      </c>
    </row>
    <row r="80" spans="1:19" ht="15.75" customHeight="1" x14ac:dyDescent="0.25"/>
    <row r="81" ht="9" customHeight="1" x14ac:dyDescent="0.25"/>
  </sheetData>
  <mergeCells count="1">
    <mergeCell ref="A4:C4"/>
  </mergeCells>
  <conditionalFormatting sqref="D7 D11 D15 D19 D23 D27 D31 D35 D39 D43 D47 D51 D55 D59 D63 D67">
    <cfRule type="cellIs" dxfId="39" priority="1" stopIfTrue="1" operator="lessThan">
      <formula>5</formula>
    </cfRule>
  </conditionalFormatting>
  <conditionalFormatting sqref="E7:F7 E11:F11 E15:F15 E19:F19 E23:F23 E27:F27 E31:F31 E35:F35 E39:F39 E43:F43 E47:F47 E51:F51 E55:F55 E59:F59 E63:F63 E67:F67">
    <cfRule type="cellIs" dxfId="38" priority="2" stopIfTrue="1" operator="equal">
      <formula>"Bye"</formula>
    </cfRule>
  </conditionalFormatting>
  <conditionalFormatting sqref="I10 K14 I18 M22 I26 K30 I34 O38 I42 K46 I50 M54 I58 K62 I66">
    <cfRule type="expression" dxfId="37" priority="8" stopIfTrue="1">
      <formula>AND($O$1="CU",I10="Umpire")</formula>
    </cfRule>
    <cfRule type="expression" dxfId="36" priority="9" stopIfTrue="1">
      <formula>AND($O$1="CU",I10&lt;&gt;"Umpire",J10&lt;&gt;"")</formula>
    </cfRule>
    <cfRule type="expression" dxfId="35" priority="10" stopIfTrue="1">
      <formula>AND($O$1="CU",I10&lt;&gt;"Umpire")</formula>
    </cfRule>
  </conditionalFormatting>
  <conditionalFormatting sqref="J10 L14 J18 N22 J26 L30 J34 P38 J42 L46 J50 N54 J58 L62 J66">
    <cfRule type="expression" dxfId="34" priority="3" stopIfTrue="1">
      <formula>$O$1="CU"</formula>
    </cfRule>
  </conditionalFormatting>
  <conditionalFormatting sqref="K9 M13 K17 O21 K25 M29 K33 Q37 K41 M45 K49 O53 K57 M61 K65">
    <cfRule type="expression" dxfId="33" priority="6" stopIfTrue="1">
      <formula>J10="as"</formula>
    </cfRule>
    <cfRule type="expression" dxfId="32" priority="7" stopIfTrue="1">
      <formula>J10="bs"</formula>
    </cfRule>
  </conditionalFormatting>
  <conditionalFormatting sqref="K10 M14 K18 O22 K26 M30 K34 Q38 K42 M46 K50 O54 K58 M62 K66">
    <cfRule type="expression" dxfId="31" priority="4" stopIfTrue="1">
      <formula>J10="as"</formula>
    </cfRule>
    <cfRule type="expression" dxfId="30" priority="5" stopIfTrue="1">
      <formula>J10="bs"</formula>
    </cfRule>
  </conditionalFormatting>
  <dataValidations count="1">
    <dataValidation type="list" allowBlank="1" showInputMessage="1" sqref="I10 K14 M22 K30 O38 M54 K46 K62 I66 I34 I50 I26 I58 I18 I42" xr:uid="{866289F0-A654-42D5-9155-40B9F5DC507F}">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21921"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21922"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D4514-11B4-4230-B149-1493363F00BA}">
  <sheetPr codeName="Sheet49">
    <tabColor indexed="17"/>
  </sheetPr>
  <dimension ref="A1:U154"/>
  <sheetViews>
    <sheetView showGridLines="0" showZeros="0" workbookViewId="0">
      <selection activeCell="S20" sqref="S20"/>
    </sheetView>
  </sheetViews>
  <sheetFormatPr defaultRowHeight="13.2" x14ac:dyDescent="0.25"/>
  <cols>
    <col min="1" max="2" width="3.33203125" customWidth="1"/>
    <col min="3" max="3" width="4.6640625" customWidth="1"/>
    <col min="4" max="4" width="4.33203125" customWidth="1"/>
    <col min="5" max="5" width="6.88671875" style="2" customWidth="1"/>
    <col min="6" max="6" width="10.109375" customWidth="1"/>
    <col min="7" max="7" width="2.6640625" customWidth="1"/>
    <col min="8" max="8" width="6.10937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20" max="20" width="8.6640625" customWidth="1"/>
    <col min="21" max="21" width="8.88671875" hidden="1" customWidth="1"/>
    <col min="22" max="22" width="5.6640625" customWidth="1"/>
  </cols>
  <sheetData>
    <row r="1" spans="1:21" s="132" customFormat="1" ht="21.75" customHeight="1" x14ac:dyDescent="0.4">
      <c r="A1" s="92" t="str">
        <f>Altalanos!$A$6</f>
        <v>Diákolimpiai Döntő</v>
      </c>
      <c r="B1" s="134"/>
      <c r="E1" s="6"/>
      <c r="I1" s="379"/>
      <c r="J1" s="133"/>
      <c r="K1" s="293" t="s">
        <v>145</v>
      </c>
      <c r="L1" s="293"/>
      <c r="M1" s="294"/>
      <c r="N1" s="133"/>
      <c r="O1" s="133"/>
      <c r="P1" s="133"/>
      <c r="R1" s="133"/>
    </row>
    <row r="2" spans="1:21" s="106" customFormat="1" x14ac:dyDescent="0.25">
      <c r="A2" s="449" t="s">
        <v>122</v>
      </c>
      <c r="B2" s="95"/>
      <c r="C2" s="95"/>
      <c r="D2" s="95"/>
      <c r="E2" s="86"/>
      <c r="F2" s="430">
        <f>Altalanos!$D$8</f>
        <v>0</v>
      </c>
      <c r="G2" s="137"/>
      <c r="J2" s="131"/>
      <c r="K2" s="293"/>
      <c r="L2" s="293"/>
      <c r="M2" s="293"/>
      <c r="N2" s="131"/>
      <c r="P2" s="131"/>
      <c r="R2" s="131"/>
    </row>
    <row r="3" spans="1:21" s="19" customFormat="1" ht="10.5" customHeight="1" x14ac:dyDescent="0.25">
      <c r="A3" s="53" t="s">
        <v>82</v>
      </c>
      <c r="B3" s="53"/>
      <c r="C3" s="53"/>
      <c r="D3" s="53"/>
      <c r="E3" s="53"/>
      <c r="F3" s="53"/>
      <c r="G3" s="53" t="s">
        <v>79</v>
      </c>
      <c r="H3" s="53"/>
      <c r="I3" s="53"/>
      <c r="J3" s="295"/>
      <c r="K3" s="54" t="s">
        <v>87</v>
      </c>
      <c r="L3" s="140"/>
      <c r="M3" s="87"/>
      <c r="N3" s="295"/>
      <c r="O3" s="53"/>
      <c r="P3" s="295"/>
      <c r="Q3" s="53"/>
      <c r="R3" s="296" t="s">
        <v>88</v>
      </c>
    </row>
    <row r="4" spans="1:21" s="31" customFormat="1" ht="11.25" customHeight="1" thickBot="1" x14ac:dyDescent="0.3">
      <c r="A4" s="771" t="str">
        <f>Altalanos!$A$10</f>
        <v xml:space="preserve">2026. május 7. </v>
      </c>
      <c r="B4" s="771"/>
      <c r="C4" s="771"/>
      <c r="D4" s="141"/>
      <c r="E4" s="141"/>
      <c r="F4" s="141"/>
      <c r="G4" s="142" t="str">
        <f>Altalanos!$C$10</f>
        <v>Gyula</v>
      </c>
      <c r="H4" s="297"/>
      <c r="I4" s="141"/>
      <c r="J4" s="298"/>
      <c r="K4" s="144"/>
      <c r="L4" s="143"/>
      <c r="M4" s="102"/>
      <c r="N4" s="298"/>
      <c r="O4" s="141"/>
      <c r="P4" s="298"/>
      <c r="Q4" s="141"/>
      <c r="R4" s="88" t="str">
        <f>Altalanos!$E$10</f>
        <v>Kovács Zoltán</v>
      </c>
    </row>
    <row r="5" spans="1:21" s="19" customFormat="1" ht="9.6" x14ac:dyDescent="0.25">
      <c r="A5" s="299"/>
      <c r="B5" s="56" t="s">
        <v>4</v>
      </c>
      <c r="C5" s="56" t="s">
        <v>152</v>
      </c>
      <c r="D5" s="56" t="s">
        <v>120</v>
      </c>
      <c r="E5" s="56" t="s">
        <v>162</v>
      </c>
      <c r="F5" s="66" t="s">
        <v>85</v>
      </c>
      <c r="G5" s="66" t="s">
        <v>86</v>
      </c>
      <c r="H5" s="66"/>
      <c r="I5" s="66" t="s">
        <v>90</v>
      </c>
      <c r="J5" s="66"/>
      <c r="K5" s="56" t="s">
        <v>102</v>
      </c>
      <c r="L5" s="300"/>
      <c r="M5" s="56" t="s">
        <v>116</v>
      </c>
      <c r="N5" s="300"/>
      <c r="O5" s="56" t="s">
        <v>151</v>
      </c>
      <c r="P5" s="300"/>
      <c r="Q5" s="56" t="s">
        <v>150</v>
      </c>
      <c r="R5" s="301"/>
    </row>
    <row r="6" spans="1:21" s="712" customFormat="1" ht="12" customHeight="1" thickBot="1" x14ac:dyDescent="0.3">
      <c r="A6" s="713"/>
      <c r="B6" s="707"/>
      <c r="C6" s="707"/>
      <c r="D6" s="707"/>
      <c r="E6" s="707"/>
      <c r="F6" s="726"/>
      <c r="G6" s="726"/>
      <c r="I6" s="726"/>
      <c r="J6" s="727"/>
      <c r="K6" s="707"/>
      <c r="L6" s="727"/>
      <c r="M6" s="707"/>
      <c r="N6" s="727"/>
      <c r="O6" s="707"/>
      <c r="P6" s="727"/>
      <c r="Q6" s="707"/>
      <c r="R6" s="728"/>
    </row>
    <row r="7" spans="1:21" s="38" customFormat="1" ht="10.5" customHeight="1" x14ac:dyDescent="0.25">
      <c r="A7" s="303">
        <v>1</v>
      </c>
      <c r="B7" s="384" t="str">
        <f>IF($D7="","",VLOOKUP($D7,'1D ELO (5)'!$A$7:$P$39,14))</f>
        <v/>
      </c>
      <c r="C7" s="384" t="str">
        <f>IF($D7="","",VLOOKUP($D7,'1D ELO (5)'!$A$7:$P$39,15))</f>
        <v/>
      </c>
      <c r="D7" s="155"/>
      <c r="E7" s="466" t="str">
        <f>UPPER(IF($D7="","",VLOOKUP($D7,'1D ELO (5)'!$A$7:$P$33,5)))</f>
        <v/>
      </c>
      <c r="F7" s="156" t="str">
        <f>UPPER(IF($D7="","",VLOOKUP($D7,'1D ELO (5)'!$A$7:$P$33,2)))</f>
        <v/>
      </c>
      <c r="G7" s="156" t="str">
        <f>IF($D7="","",VLOOKUP($D7,'1D ELO (5)'!$A$7:$P$33,3))</f>
        <v/>
      </c>
      <c r="H7" s="304"/>
      <c r="I7" s="156" t="str">
        <f>IF($D7="","",VLOOKUP($D7,'1D ELO (5)'!$A$7:$P$33,4))</f>
        <v/>
      </c>
      <c r="J7" s="305"/>
      <c r="K7" s="159"/>
      <c r="L7" s="161"/>
      <c r="M7" s="159"/>
      <c r="N7" s="161"/>
      <c r="O7" s="159"/>
      <c r="P7" s="161"/>
      <c r="Q7" s="159"/>
      <c r="R7" s="276" t="s">
        <v>153</v>
      </c>
      <c r="S7" s="165"/>
      <c r="U7" s="166" t="str">
        <f>Birók!P21</f>
        <v>Bíró</v>
      </c>
    </row>
    <row r="8" spans="1:21" s="38" customFormat="1" ht="9.6" customHeight="1" x14ac:dyDescent="0.25">
      <c r="A8" s="277"/>
      <c r="B8" s="306"/>
      <c r="C8" s="306"/>
      <c r="D8" s="306"/>
      <c r="E8" s="466" t="str">
        <f>UPPER(IF($D7="","",VLOOKUP($D7,'1D ELO (5)'!$A$7:$P$33,11)))</f>
        <v/>
      </c>
      <c r="F8" s="156" t="str">
        <f>UPPER(IF($D7="","",VLOOKUP($D7,'1D ELO (5)'!$A$7:$P$33,8)))</f>
        <v/>
      </c>
      <c r="G8" s="156" t="str">
        <f>IF($D7="","",VLOOKUP($D7,'1D ELO (5)'!$A$7:$P$33,9))</f>
        <v/>
      </c>
      <c r="H8" s="304"/>
      <c r="I8" s="156" t="str">
        <f>IF($D7="","",VLOOKUP($D7,'1D ELO (5)'!$A$7:$P$33,10))</f>
        <v/>
      </c>
      <c r="J8" s="307"/>
      <c r="K8" s="152" t="str">
        <f>IF(J8="a",F7,IF(J8="b",F9,""))</f>
        <v/>
      </c>
      <c r="L8" s="161"/>
      <c r="M8" s="159"/>
      <c r="N8" s="161"/>
      <c r="O8" s="159"/>
      <c r="P8" s="161"/>
      <c r="Q8" s="159"/>
      <c r="R8" s="162"/>
      <c r="S8" s="165"/>
      <c r="U8" s="174" t="str">
        <f>Birók!P22</f>
        <v xml:space="preserve"> </v>
      </c>
    </row>
    <row r="9" spans="1:21" s="38" customFormat="1" ht="9.6" customHeight="1" x14ac:dyDescent="0.25">
      <c r="A9" s="277"/>
      <c r="B9" s="168"/>
      <c r="C9" s="168"/>
      <c r="D9" s="168"/>
      <c r="E9" s="415"/>
      <c r="F9" s="154"/>
      <c r="G9" s="154"/>
      <c r="H9" s="2"/>
      <c r="I9" s="154"/>
      <c r="J9" s="308"/>
      <c r="K9" s="309" t="str">
        <f>UPPER(IF(OR(J10="a",J10="as"),F7,IF(OR(J10="b",J10="bs"),F11,)))</f>
        <v/>
      </c>
      <c r="L9" s="310"/>
      <c r="M9" s="159"/>
      <c r="N9" s="161"/>
      <c r="O9" s="159"/>
      <c r="P9" s="161"/>
      <c r="Q9" s="159"/>
      <c r="R9" s="162"/>
      <c r="S9" s="165"/>
      <c r="U9" s="174" t="str">
        <f>Birók!P23</f>
        <v xml:space="preserve"> </v>
      </c>
    </row>
    <row r="10" spans="1:21" s="38" customFormat="1" ht="9.6" customHeight="1" x14ac:dyDescent="0.25">
      <c r="A10" s="277"/>
      <c r="B10" s="168"/>
      <c r="C10" s="168"/>
      <c r="D10" s="168"/>
      <c r="E10" s="467"/>
      <c r="F10" s="464"/>
      <c r="G10" s="464"/>
      <c r="H10" s="465"/>
      <c r="I10" s="453" t="s">
        <v>0</v>
      </c>
      <c r="J10" s="180"/>
      <c r="K10" s="311" t="str">
        <f>UPPER(IF(OR(J10="a",J10="as"),F8,IF(OR(J10="b",J10="bs"),F12,)))</f>
        <v/>
      </c>
      <c r="L10" s="312"/>
      <c r="M10" s="159"/>
      <c r="N10" s="161"/>
      <c r="O10" s="159"/>
      <c r="P10" s="161"/>
      <c r="Q10" s="159"/>
      <c r="R10" s="162"/>
      <c r="S10" s="165"/>
      <c r="U10" s="174" t="str">
        <f>Birók!P24</f>
        <v xml:space="preserve"> </v>
      </c>
    </row>
    <row r="11" spans="1:21" s="38" customFormat="1" ht="9.6" customHeight="1" x14ac:dyDescent="0.25">
      <c r="A11" s="277">
        <v>2</v>
      </c>
      <c r="B11" s="384" t="str">
        <f>IF($D11="","",VLOOKUP($D11,'1D ELO (5)'!$A$7:$P$39,14))</f>
        <v/>
      </c>
      <c r="C11" s="384" t="str">
        <f>IF($D11="","",VLOOKUP($D11,'1D ELO (5)'!$A$7:$P$39,15))</f>
        <v/>
      </c>
      <c r="D11" s="155"/>
      <c r="E11" s="461" t="str">
        <f>UPPER(IF($D11="","",VLOOKUP($D11,'1D ELO (5)'!$A$7:$P$39,5)))</f>
        <v/>
      </c>
      <c r="F11" s="450" t="str">
        <f>UPPER(IF($D11="","",VLOOKUP($D11,'1D ELO (5)'!$A$7:$P$39,2)))</f>
        <v/>
      </c>
      <c r="G11" s="450" t="str">
        <f>IF($D11="","",VLOOKUP($D11,'1D ELO (5)'!$A$7:$P$39,3))</f>
        <v/>
      </c>
      <c r="H11" s="462"/>
      <c r="I11" s="450" t="str">
        <f>IF($D11="","",VLOOKUP($D11,'1D ELO (5)'!$A$7:$P$39,4))</f>
        <v/>
      </c>
      <c r="J11" s="313"/>
      <c r="K11" s="159"/>
      <c r="L11" s="314"/>
      <c r="M11" s="197"/>
      <c r="N11" s="310"/>
      <c r="O11" s="159"/>
      <c r="P11" s="161"/>
      <c r="Q11" s="159"/>
      <c r="R11" s="162"/>
      <c r="S11" s="165"/>
      <c r="U11" s="174" t="str">
        <f>Birók!P25</f>
        <v xml:space="preserve"> </v>
      </c>
    </row>
    <row r="12" spans="1:21" s="38" customFormat="1" ht="9.6" customHeight="1" x14ac:dyDescent="0.25">
      <c r="A12" s="277"/>
      <c r="B12" s="306"/>
      <c r="C12" s="306"/>
      <c r="D12" s="306"/>
      <c r="E12" s="461" t="str">
        <f>UPPER(IF($D11="","",VLOOKUP($D11,'1D ELO (5)'!$A$7:$P$33,11)))</f>
        <v/>
      </c>
      <c r="F12" s="450" t="str">
        <f>UPPER(IF($D11="","",VLOOKUP($D11,'1D ELO (5)'!$A$7:$P$33,8)))</f>
        <v/>
      </c>
      <c r="G12" s="450" t="str">
        <f>IF($D11="","",VLOOKUP($D11,'1D ELO (5)'!$A$7:$P$33,9))</f>
        <v/>
      </c>
      <c r="H12" s="462"/>
      <c r="I12" s="450" t="str">
        <f>IF($D11="","",VLOOKUP($D11,'1D ELO (5)'!$A$7:$P$33,10))</f>
        <v/>
      </c>
      <c r="J12" s="307"/>
      <c r="K12" s="159"/>
      <c r="L12" s="314"/>
      <c r="M12" s="281"/>
      <c r="N12" s="315"/>
      <c r="O12" s="159"/>
      <c r="P12" s="161"/>
      <c r="Q12" s="159"/>
      <c r="R12" s="162"/>
      <c r="S12" s="165"/>
      <c r="U12" s="174" t="str">
        <f>Birók!P26</f>
        <v xml:space="preserve"> </v>
      </c>
    </row>
    <row r="13" spans="1:21" s="38" customFormat="1" ht="9.6" customHeight="1" x14ac:dyDescent="0.25">
      <c r="A13" s="277"/>
      <c r="B13" s="168"/>
      <c r="C13" s="168"/>
      <c r="D13" s="178"/>
      <c r="E13" s="468"/>
      <c r="F13" s="464"/>
      <c r="G13" s="464"/>
      <c r="H13" s="465"/>
      <c r="I13" s="464"/>
      <c r="J13" s="316"/>
      <c r="K13" s="159"/>
      <c r="L13" s="308"/>
      <c r="M13" s="309" t="str">
        <f>UPPER(IF(OR(L14="a",L14="as"),K9,IF(OR(L14="b",L14="bs"),K17,)))</f>
        <v/>
      </c>
      <c r="N13" s="161"/>
      <c r="O13" s="159"/>
      <c r="P13" s="161"/>
      <c r="Q13" s="159"/>
      <c r="R13" s="162"/>
      <c r="S13" s="165"/>
      <c r="U13" s="174" t="str">
        <f>Birók!P27</f>
        <v xml:space="preserve"> </v>
      </c>
    </row>
    <row r="14" spans="1:21" s="38" customFormat="1" ht="9.6" customHeight="1" x14ac:dyDescent="0.25">
      <c r="A14" s="277"/>
      <c r="B14" s="168"/>
      <c r="C14" s="168"/>
      <c r="D14" s="178"/>
      <c r="E14" s="468"/>
      <c r="F14" s="464"/>
      <c r="G14" s="464"/>
      <c r="H14" s="465"/>
      <c r="I14" s="464"/>
      <c r="J14" s="316"/>
      <c r="K14" s="171" t="s">
        <v>0</v>
      </c>
      <c r="L14" s="180"/>
      <c r="M14" s="311" t="str">
        <f>UPPER(IF(OR(L14="a",L14="as"),K10,IF(OR(L14="b",L14="bs"),K18,)))</f>
        <v/>
      </c>
      <c r="N14" s="312"/>
      <c r="O14" s="159"/>
      <c r="P14" s="161"/>
      <c r="Q14" s="159"/>
      <c r="R14" s="162"/>
      <c r="S14" s="165"/>
      <c r="U14" s="174" t="str">
        <f>Birók!P28</f>
        <v xml:space="preserve"> </v>
      </c>
    </row>
    <row r="15" spans="1:21" s="38" customFormat="1" ht="9.6" customHeight="1" x14ac:dyDescent="0.25">
      <c r="A15" s="317">
        <v>3</v>
      </c>
      <c r="B15" s="384" t="str">
        <f>IF($D15="","",VLOOKUP($D15,'1D ELO (5)'!$A$7:$P$39,14))</f>
        <v/>
      </c>
      <c r="C15" s="384" t="str">
        <f>IF($D15="","",VLOOKUP($D15,'1D ELO (5)'!$A$7:$P$39,15))</f>
        <v/>
      </c>
      <c r="D15" s="155"/>
      <c r="E15" s="461" t="str">
        <f>UPPER(IF($D15="","",VLOOKUP($D15,'1D ELO (5)'!$A$7:$P$39,5)))</f>
        <v/>
      </c>
      <c r="F15" s="450" t="str">
        <f>UPPER(IF($D15="","",VLOOKUP($D15,'1D ELO (5)'!$A$7:$P$39,2)))</f>
        <v/>
      </c>
      <c r="G15" s="450" t="str">
        <f>IF($D15="","",VLOOKUP($D15,'1D ELO (5)'!$A$7:$P$39,3))</f>
        <v/>
      </c>
      <c r="H15" s="462"/>
      <c r="I15" s="450" t="str">
        <f>IF($D15="","",VLOOKUP($D15,'1D ELO (5)'!$A$7:$P$39,4))</f>
        <v/>
      </c>
      <c r="J15" s="305"/>
      <c r="K15" s="159"/>
      <c r="L15" s="314"/>
      <c r="M15" s="159"/>
      <c r="N15" s="314"/>
      <c r="O15" s="197"/>
      <c r="P15" s="161"/>
      <c r="Q15" s="159"/>
      <c r="R15" s="162"/>
      <c r="S15" s="165"/>
      <c r="U15" s="174" t="str">
        <f>Birók!P29</f>
        <v xml:space="preserve"> </v>
      </c>
    </row>
    <row r="16" spans="1:21" s="38" customFormat="1" ht="9.6" customHeight="1" thickBot="1" x14ac:dyDescent="0.3">
      <c r="A16" s="277"/>
      <c r="B16" s="306"/>
      <c r="C16" s="306"/>
      <c r="D16" s="306"/>
      <c r="E16" s="461" t="str">
        <f>UPPER(IF($D15="","",VLOOKUP($D15,'1D ELO (5)'!$A$7:$P$33,11)))</f>
        <v/>
      </c>
      <c r="F16" s="450" t="str">
        <f>UPPER(IF($D15="","",VLOOKUP($D15,'1D ELO (5)'!$A$7:$P$33,8)))</f>
        <v/>
      </c>
      <c r="G16" s="450" t="str">
        <f>IF($D15="","",VLOOKUP($D15,'1D ELO (5)'!$A$7:$P$33,9))</f>
        <v/>
      </c>
      <c r="H16" s="462"/>
      <c r="I16" s="450" t="str">
        <f>IF($D15="","",VLOOKUP($D15,'1D ELO (5)'!$A$7:$P$33,10))</f>
        <v/>
      </c>
      <c r="J16" s="307"/>
      <c r="K16" s="152" t="str">
        <f>IF(J16="a",F15,IF(J16="b",F17,""))</f>
        <v/>
      </c>
      <c r="L16" s="314"/>
      <c r="M16" s="159"/>
      <c r="N16" s="314"/>
      <c r="O16" s="159"/>
      <c r="P16" s="161"/>
      <c r="Q16" s="159"/>
      <c r="R16" s="162"/>
      <c r="S16" s="165"/>
      <c r="U16" s="189" t="str">
        <f>Birók!P30</f>
        <v>Egyik sem</v>
      </c>
    </row>
    <row r="17" spans="1:19" s="38" customFormat="1" ht="9.6" customHeight="1" x14ac:dyDescent="0.25">
      <c r="A17" s="277"/>
      <c r="B17" s="168"/>
      <c r="C17" s="168"/>
      <c r="D17" s="178"/>
      <c r="E17" s="468"/>
      <c r="F17" s="464"/>
      <c r="G17" s="464"/>
      <c r="H17" s="465"/>
      <c r="I17" s="464"/>
      <c r="J17" s="308"/>
      <c r="K17" s="309" t="str">
        <f>UPPER(IF(OR(J18="a",J18="as"),F15,IF(OR(J18="b",J18="bs"),F19,)))</f>
        <v/>
      </c>
      <c r="L17" s="318"/>
      <c r="M17" s="159"/>
      <c r="N17" s="314"/>
      <c r="O17" s="159"/>
      <c r="P17" s="161"/>
      <c r="Q17" s="159"/>
      <c r="R17" s="162"/>
      <c r="S17" s="165"/>
    </row>
    <row r="18" spans="1:19" s="38" customFormat="1" ht="9.6" customHeight="1" x14ac:dyDescent="0.25">
      <c r="A18" s="277"/>
      <c r="B18" s="168"/>
      <c r="C18" s="168"/>
      <c r="D18" s="178"/>
      <c r="E18" s="468"/>
      <c r="F18" s="464"/>
      <c r="G18" s="464"/>
      <c r="H18" s="465"/>
      <c r="I18" s="453" t="s">
        <v>0</v>
      </c>
      <c r="J18" s="180"/>
      <c r="K18" s="311" t="str">
        <f>UPPER(IF(OR(J18="a",J18="as"),F16,IF(OR(J18="b",J18="bs"),F20,)))</f>
        <v/>
      </c>
      <c r="L18" s="307"/>
      <c r="M18" s="159"/>
      <c r="N18" s="314"/>
      <c r="O18" s="159"/>
      <c r="P18" s="161"/>
      <c r="Q18" s="159"/>
      <c r="R18" s="162"/>
      <c r="S18" s="165"/>
    </row>
    <row r="19" spans="1:19" s="38" customFormat="1" ht="9.6" customHeight="1" x14ac:dyDescent="0.25">
      <c r="A19" s="277">
        <v>4</v>
      </c>
      <c r="B19" s="384" t="str">
        <f>IF($D19="","",VLOOKUP($D19,'1D ELO (5)'!$A$7:$P$39,14))</f>
        <v/>
      </c>
      <c r="C19" s="384" t="str">
        <f>IF($D19="","",VLOOKUP($D19,'1D ELO (5)'!$A$7:$P$39,15))</f>
        <v/>
      </c>
      <c r="D19" s="155"/>
      <c r="E19" s="461" t="str">
        <f>UPPER(IF($D19="","",VLOOKUP($D19,'1D ELO (5)'!$A$7:$P$39,5)))</f>
        <v/>
      </c>
      <c r="F19" s="450" t="str">
        <f>UPPER(IF($D19="","",VLOOKUP($D19,'1D ELO (5)'!$A$7:$P$39,2)))</f>
        <v/>
      </c>
      <c r="G19" s="450" t="str">
        <f>IF($D19="","",VLOOKUP($D19,'1D ELO (5)'!$A$7:$P$39,3))</f>
        <v/>
      </c>
      <c r="H19" s="462"/>
      <c r="I19" s="450" t="str">
        <f>IF($D19="","",VLOOKUP($D19,'1D ELO (5)'!$A$7:$P$39,4))</f>
        <v/>
      </c>
      <c r="J19" s="313"/>
      <c r="K19" s="159"/>
      <c r="L19" s="161"/>
      <c r="M19" s="197"/>
      <c r="N19" s="318"/>
      <c r="O19" s="159"/>
      <c r="P19" s="161"/>
      <c r="Q19" s="159"/>
      <c r="R19" s="162"/>
      <c r="S19" s="165"/>
    </row>
    <row r="20" spans="1:19" s="38" customFormat="1" ht="9.6" customHeight="1" x14ac:dyDescent="0.25">
      <c r="A20" s="277"/>
      <c r="B20" s="306"/>
      <c r="C20" s="306"/>
      <c r="D20" s="306"/>
      <c r="E20" s="461" t="str">
        <f>UPPER(IF($D19="","",VLOOKUP($D19,'1D ELO (5)'!$A$7:$P$33,11)))</f>
        <v/>
      </c>
      <c r="F20" s="450" t="str">
        <f>UPPER(IF($D19="","",VLOOKUP($D19,'1D ELO (5)'!$A$7:$P$33,8)))</f>
        <v/>
      </c>
      <c r="G20" s="450" t="str">
        <f>IF($D19="","",VLOOKUP($D19,'1D ELO (5)'!$A$7:$P$33,9))</f>
        <v/>
      </c>
      <c r="H20" s="462"/>
      <c r="I20" s="450" t="str">
        <f>IF($D19="","",VLOOKUP($D19,'1D ELO (5)'!$A$7:$P$33,10))</f>
        <v/>
      </c>
      <c r="J20" s="307"/>
      <c r="K20" s="159"/>
      <c r="L20" s="161"/>
      <c r="M20" s="281"/>
      <c r="N20" s="319"/>
      <c r="O20" s="159"/>
      <c r="P20" s="161"/>
      <c r="Q20" s="159"/>
      <c r="R20" s="162"/>
      <c r="S20" s="165"/>
    </row>
    <row r="21" spans="1:19" s="38" customFormat="1" ht="9.6" customHeight="1" x14ac:dyDescent="0.25">
      <c r="A21" s="277"/>
      <c r="B21" s="168"/>
      <c r="C21" s="168"/>
      <c r="D21" s="168"/>
      <c r="E21" s="467"/>
      <c r="F21" s="464"/>
      <c r="G21" s="464"/>
      <c r="H21" s="465"/>
      <c r="I21" s="464"/>
      <c r="J21" s="316"/>
      <c r="K21" s="159"/>
      <c r="L21" s="161"/>
      <c r="M21" s="159"/>
      <c r="N21" s="308"/>
      <c r="O21" s="309" t="str">
        <f>UPPER(IF(OR(N22="a",N22="as"),M13,IF(OR(N22="b",N22="bs"),M29,)))</f>
        <v/>
      </c>
      <c r="P21" s="161"/>
      <c r="Q21" s="159"/>
      <c r="R21" s="162"/>
      <c r="S21" s="165"/>
    </row>
    <row r="22" spans="1:19" s="38" customFormat="1" ht="9.6" customHeight="1" x14ac:dyDescent="0.25">
      <c r="A22" s="277"/>
      <c r="B22" s="168"/>
      <c r="C22" s="168"/>
      <c r="D22" s="168"/>
      <c r="E22" s="467"/>
      <c r="F22" s="464"/>
      <c r="G22" s="464"/>
      <c r="H22" s="465"/>
      <c r="I22" s="464"/>
      <c r="J22" s="316"/>
      <c r="K22" s="159"/>
      <c r="L22" s="161"/>
      <c r="M22" s="171" t="s">
        <v>0</v>
      </c>
      <c r="N22" s="180"/>
      <c r="O22" s="311" t="str">
        <f>UPPER(IF(OR(N22="a",N22="as"),M14,IF(OR(N22="b",N22="bs"),M30,)))</f>
        <v/>
      </c>
      <c r="P22" s="312"/>
      <c r="Q22" s="159"/>
      <c r="R22" s="162"/>
      <c r="S22" s="165"/>
    </row>
    <row r="23" spans="1:19" s="38" customFormat="1" ht="9.6" customHeight="1" x14ac:dyDescent="0.25">
      <c r="A23" s="277">
        <v>5</v>
      </c>
      <c r="B23" s="384" t="str">
        <f>IF($D23="","",VLOOKUP($D23,'1D ELO (5)'!$A$7:$P$39,14))</f>
        <v/>
      </c>
      <c r="C23" s="384" t="str">
        <f>IF($D23="","",VLOOKUP($D23,'1D ELO (5)'!$A$7:$P$39,15))</f>
        <v/>
      </c>
      <c r="D23" s="155"/>
      <c r="E23" s="461" t="str">
        <f>UPPER(IF($D23="","",VLOOKUP($D23,'1D ELO (5)'!$A$7:$P$39,5)))</f>
        <v/>
      </c>
      <c r="F23" s="450" t="str">
        <f>UPPER(IF($D23="","",VLOOKUP($D23,'1D ELO (5)'!$A$7:$P$39,2)))</f>
        <v/>
      </c>
      <c r="G23" s="450" t="str">
        <f>IF($D23="","",VLOOKUP($D23,'1D ELO (5)'!$A$7:$P$39,3))</f>
        <v/>
      </c>
      <c r="H23" s="462"/>
      <c r="I23" s="450" t="str">
        <f>IF($D23="","",VLOOKUP($D23,'1D ELO (5)'!$A$7:$P$39,4))</f>
        <v/>
      </c>
      <c r="J23" s="305"/>
      <c r="K23" s="159"/>
      <c r="L23" s="161"/>
      <c r="M23" s="159"/>
      <c r="N23" s="314"/>
      <c r="O23" s="159"/>
      <c r="P23" s="314"/>
      <c r="Q23" s="159"/>
      <c r="R23" s="162"/>
      <c r="S23" s="165"/>
    </row>
    <row r="24" spans="1:19" s="38" customFormat="1" ht="9.6" customHeight="1" x14ac:dyDescent="0.25">
      <c r="A24" s="277"/>
      <c r="B24" s="306"/>
      <c r="C24" s="306"/>
      <c r="D24" s="306"/>
      <c r="E24" s="461" t="str">
        <f>UPPER(IF($D23="","",VLOOKUP($D23,'1D ELO (5)'!$A$7:$P$33,11)))</f>
        <v/>
      </c>
      <c r="F24" s="450" t="str">
        <f>UPPER(IF($D23="","",VLOOKUP($D23,'1D ELO (5)'!$A$7:$P$33,8)))</f>
        <v/>
      </c>
      <c r="G24" s="450" t="str">
        <f>IF($D23="","",VLOOKUP($D23,'1D ELO (5)'!$A$7:$P$33,9))</f>
        <v/>
      </c>
      <c r="H24" s="462"/>
      <c r="I24" s="450" t="str">
        <f>IF($D23="","",VLOOKUP($D23,'1D ELO (5)'!$A$7:$P$33,10))</f>
        <v/>
      </c>
      <c r="J24" s="307"/>
      <c r="K24" s="152" t="str">
        <f>IF(J24="a",F23,IF(J24="b",F25,""))</f>
        <v/>
      </c>
      <c r="L24" s="161"/>
      <c r="M24" s="159"/>
      <c r="N24" s="314"/>
      <c r="O24" s="159"/>
      <c r="P24" s="314"/>
      <c r="Q24" s="159"/>
      <c r="R24" s="162"/>
      <c r="S24" s="165"/>
    </row>
    <row r="25" spans="1:19" s="38" customFormat="1" ht="9.6" customHeight="1" x14ac:dyDescent="0.25">
      <c r="A25" s="277"/>
      <c r="B25" s="168"/>
      <c r="C25" s="168"/>
      <c r="D25" s="168"/>
      <c r="E25" s="467"/>
      <c r="F25" s="464"/>
      <c r="G25" s="464"/>
      <c r="H25" s="465"/>
      <c r="I25" s="464"/>
      <c r="J25" s="308"/>
      <c r="K25" s="309" t="str">
        <f>UPPER(IF(OR(J26="a",J26="as"),F23,IF(OR(J26="b",J26="bs"),F27,)))</f>
        <v/>
      </c>
      <c r="L25" s="310"/>
      <c r="M25" s="159"/>
      <c r="N25" s="314"/>
      <c r="O25" s="159"/>
      <c r="P25" s="314"/>
      <c r="Q25" s="159"/>
      <c r="R25" s="162"/>
      <c r="S25" s="165"/>
    </row>
    <row r="26" spans="1:19" s="38" customFormat="1" ht="9.6" customHeight="1" x14ac:dyDescent="0.25">
      <c r="A26" s="277"/>
      <c r="B26" s="168"/>
      <c r="C26" s="168"/>
      <c r="D26" s="168"/>
      <c r="E26" s="467"/>
      <c r="F26" s="464"/>
      <c r="G26" s="464"/>
      <c r="H26" s="465"/>
      <c r="I26" s="453" t="s">
        <v>0</v>
      </c>
      <c r="J26" s="180"/>
      <c r="K26" s="311" t="str">
        <f>UPPER(IF(OR(J26="a",J26="as"),F24,IF(OR(J26="b",J26="bs"),F28,)))</f>
        <v/>
      </c>
      <c r="L26" s="312"/>
      <c r="M26" s="159"/>
      <c r="N26" s="314"/>
      <c r="O26" s="159"/>
      <c r="P26" s="314"/>
      <c r="Q26" s="159"/>
      <c r="R26" s="162"/>
      <c r="S26" s="165"/>
    </row>
    <row r="27" spans="1:19" s="38" customFormat="1" ht="9.6" customHeight="1" x14ac:dyDescent="0.25">
      <c r="A27" s="277">
        <v>6</v>
      </c>
      <c r="B27" s="384" t="str">
        <f>IF($D27="","",VLOOKUP($D27,'1D ELO (5)'!$A$7:$P$39,14))</f>
        <v/>
      </c>
      <c r="C27" s="384" t="str">
        <f>IF($D27="","",VLOOKUP($D27,'1D ELO (5)'!$A$7:$P$39,15))</f>
        <v/>
      </c>
      <c r="D27" s="155"/>
      <c r="E27" s="461" t="str">
        <f>UPPER(IF($D27="","",VLOOKUP($D27,'1D ELO (5)'!$A$7:$P$39,5)))</f>
        <v/>
      </c>
      <c r="F27" s="450" t="str">
        <f>UPPER(IF($D27="","",VLOOKUP($D27,'1D ELO (5)'!$A$7:$P$39,2)))</f>
        <v/>
      </c>
      <c r="G27" s="450" t="str">
        <f>IF($D27="","",VLOOKUP($D27,'1D ELO (5)'!$A$7:$P$39,3))</f>
        <v/>
      </c>
      <c r="H27" s="462"/>
      <c r="I27" s="450" t="str">
        <f>IF($D27="","",VLOOKUP($D27,'1D ELO (5)'!$A$7:$P$39,4))</f>
        <v/>
      </c>
      <c r="J27" s="313"/>
      <c r="K27" s="159"/>
      <c r="L27" s="314"/>
      <c r="M27" s="197"/>
      <c r="N27" s="318"/>
      <c r="O27" s="159"/>
      <c r="P27" s="314"/>
      <c r="Q27" s="159"/>
      <c r="R27" s="162"/>
      <c r="S27" s="165"/>
    </row>
    <row r="28" spans="1:19" s="38" customFormat="1" ht="9.6" customHeight="1" x14ac:dyDescent="0.25">
      <c r="A28" s="277"/>
      <c r="B28" s="306"/>
      <c r="C28" s="306"/>
      <c r="D28" s="306"/>
      <c r="E28" s="461" t="str">
        <f>UPPER(IF($D27="","",VLOOKUP($D27,'1D ELO (5)'!$A$7:$P$33,11)))</f>
        <v/>
      </c>
      <c r="F28" s="450" t="str">
        <f>UPPER(IF($D27="","",VLOOKUP($D27,'1D ELO (5)'!$A$7:$P$33,8)))</f>
        <v/>
      </c>
      <c r="G28" s="450" t="str">
        <f>IF($D27="","",VLOOKUP($D27,'1D ELO (5)'!$A$7:$P$33,9))</f>
        <v/>
      </c>
      <c r="H28" s="462"/>
      <c r="I28" s="450" t="str">
        <f>IF($D27="","",VLOOKUP($D27,'1D ELO (5)'!$A$7:$P$33,10))</f>
        <v/>
      </c>
      <c r="J28" s="307"/>
      <c r="K28" s="159"/>
      <c r="L28" s="314"/>
      <c r="M28" s="281"/>
      <c r="N28" s="319"/>
      <c r="O28" s="159"/>
      <c r="P28" s="314"/>
      <c r="Q28" s="159"/>
      <c r="R28" s="162"/>
      <c r="S28" s="165"/>
    </row>
    <row r="29" spans="1:19" s="38" customFormat="1" ht="9.6" customHeight="1" x14ac:dyDescent="0.25">
      <c r="A29" s="277"/>
      <c r="B29" s="168"/>
      <c r="C29" s="168"/>
      <c r="D29" s="178"/>
      <c r="E29" s="468"/>
      <c r="F29" s="464"/>
      <c r="G29" s="464"/>
      <c r="H29" s="465"/>
      <c r="I29" s="464"/>
      <c r="J29" s="316"/>
      <c r="K29" s="159"/>
      <c r="L29" s="308"/>
      <c r="M29" s="309" t="str">
        <f>UPPER(IF(OR(L30="a",L30="as"),K25,IF(OR(L30="b",L30="bs"),K33,)))</f>
        <v/>
      </c>
      <c r="N29" s="314"/>
      <c r="O29" s="159"/>
      <c r="P29" s="314"/>
      <c r="Q29" s="159"/>
      <c r="R29" s="162"/>
      <c r="S29" s="165"/>
    </row>
    <row r="30" spans="1:19" s="38" customFormat="1" ht="9.6" customHeight="1" x14ac:dyDescent="0.25">
      <c r="A30" s="277"/>
      <c r="B30" s="168"/>
      <c r="C30" s="168"/>
      <c r="D30" s="178"/>
      <c r="E30" s="468"/>
      <c r="F30" s="464"/>
      <c r="G30" s="464"/>
      <c r="H30" s="465"/>
      <c r="I30" s="464"/>
      <c r="J30" s="316"/>
      <c r="K30" s="171" t="s">
        <v>0</v>
      </c>
      <c r="L30" s="180"/>
      <c r="M30" s="311" t="str">
        <f>UPPER(IF(OR(L30="a",L30="as"),K26,IF(OR(L30="b",L30="bs"),K34,)))</f>
        <v/>
      </c>
      <c r="N30" s="307"/>
      <c r="O30" s="159"/>
      <c r="P30" s="314"/>
      <c r="Q30" s="159"/>
      <c r="R30" s="162"/>
      <c r="S30" s="165"/>
    </row>
    <row r="31" spans="1:19" s="38" customFormat="1" ht="9.6" customHeight="1" x14ac:dyDescent="0.25">
      <c r="A31" s="317">
        <v>7</v>
      </c>
      <c r="B31" s="384" t="str">
        <f>IF($D31="","",VLOOKUP($D31,'1D ELO (5)'!$A$7:$P$39,14))</f>
        <v/>
      </c>
      <c r="C31" s="384" t="str">
        <f>IF($D31="","",VLOOKUP($D31,'1D ELO (5)'!$A$7:$P$39,15))</f>
        <v/>
      </c>
      <c r="D31" s="155"/>
      <c r="E31" s="461" t="str">
        <f>UPPER(IF($D31="","",VLOOKUP($D31,'1D ELO (5)'!$A$7:$P$39,5)))</f>
        <v/>
      </c>
      <c r="F31" s="450" t="str">
        <f>UPPER(IF($D31="","",VLOOKUP($D31,'1D ELO (5)'!$A$7:$P$39,2)))</f>
        <v/>
      </c>
      <c r="G31" s="450" t="str">
        <f>IF($D31="","",VLOOKUP($D31,'1D ELO (5)'!$A$7:$P$39,3))</f>
        <v/>
      </c>
      <c r="H31" s="462"/>
      <c r="I31" s="450" t="str">
        <f>IF($D31="","",VLOOKUP($D31,'1D ELO (5)'!$A$7:$P$39,4))</f>
        <v/>
      </c>
      <c r="J31" s="305"/>
      <c r="K31" s="159"/>
      <c r="L31" s="314"/>
      <c r="M31" s="159"/>
      <c r="N31" s="161"/>
      <c r="O31" s="197"/>
      <c r="P31" s="314"/>
      <c r="Q31" s="159"/>
      <c r="R31" s="162"/>
      <c r="S31" s="165"/>
    </row>
    <row r="32" spans="1:19" s="38" customFormat="1" ht="9.6" customHeight="1" x14ac:dyDescent="0.25">
      <c r="A32" s="277"/>
      <c r="B32" s="306"/>
      <c r="C32" s="306"/>
      <c r="D32" s="306"/>
      <c r="E32" s="461" t="str">
        <f>UPPER(IF($D31="","",VLOOKUP($D31,'1D ELO (5)'!$A$7:$P$33,11)))</f>
        <v/>
      </c>
      <c r="F32" s="450" t="str">
        <f>UPPER(IF($D31="","",VLOOKUP($D31,'1D ELO (5)'!$A$7:$P$33,8)))</f>
        <v/>
      </c>
      <c r="G32" s="450" t="str">
        <f>IF($D31="","",VLOOKUP($D31,'1D ELO (5)'!$A$7:$P$33,9))</f>
        <v/>
      </c>
      <c r="H32" s="462"/>
      <c r="I32" s="450" t="str">
        <f>IF($D31="","",VLOOKUP($D31,'1D ELO (5)'!$A$7:$P$33,10))</f>
        <v/>
      </c>
      <c r="J32" s="307"/>
      <c r="K32" s="152" t="str">
        <f>IF(J32="a",F31,IF(J32="b",F33,""))</f>
        <v/>
      </c>
      <c r="L32" s="314"/>
      <c r="M32" s="159"/>
      <c r="N32" s="161"/>
      <c r="O32" s="159"/>
      <c r="P32" s="314"/>
      <c r="Q32" s="159"/>
      <c r="R32" s="162"/>
      <c r="S32" s="165"/>
    </row>
    <row r="33" spans="1:19" s="38" customFormat="1" ht="9.6" customHeight="1" x14ac:dyDescent="0.25">
      <c r="A33" s="277"/>
      <c r="B33" s="168"/>
      <c r="C33" s="168"/>
      <c r="D33" s="178"/>
      <c r="E33" s="468"/>
      <c r="F33" s="464"/>
      <c r="G33" s="464"/>
      <c r="H33" s="465"/>
      <c r="I33" s="464"/>
      <c r="J33" s="308"/>
      <c r="K33" s="309" t="str">
        <f>UPPER(IF(OR(J34="a",J34="as"),F31,IF(OR(J34="b",J34="bs"),F35,)))</f>
        <v/>
      </c>
      <c r="L33" s="318"/>
      <c r="M33" s="159"/>
      <c r="N33" s="161"/>
      <c r="O33" s="159"/>
      <c r="P33" s="314"/>
      <c r="Q33" s="159"/>
      <c r="R33" s="162"/>
      <c r="S33" s="165"/>
    </row>
    <row r="34" spans="1:19" s="38" customFormat="1" ht="9.6" customHeight="1" x14ac:dyDescent="0.25">
      <c r="A34" s="277"/>
      <c r="B34" s="168"/>
      <c r="C34" s="168"/>
      <c r="D34" s="178"/>
      <c r="E34" s="468"/>
      <c r="F34" s="464"/>
      <c r="G34" s="464"/>
      <c r="H34" s="465"/>
      <c r="I34" s="453" t="s">
        <v>0</v>
      </c>
      <c r="J34" s="180"/>
      <c r="K34" s="311" t="str">
        <f>UPPER(IF(OR(J34="a",J34="as"),F32,IF(OR(J34="b",J34="bs"),F36,)))</f>
        <v/>
      </c>
      <c r="L34" s="307"/>
      <c r="M34" s="159"/>
      <c r="N34" s="161"/>
      <c r="O34" s="159"/>
      <c r="P34" s="314"/>
      <c r="Q34" s="159"/>
      <c r="R34" s="162"/>
      <c r="S34" s="165"/>
    </row>
    <row r="35" spans="1:19" s="38" customFormat="1" ht="9.6" customHeight="1" x14ac:dyDescent="0.25">
      <c r="A35" s="303">
        <v>8</v>
      </c>
      <c r="B35" s="384" t="str">
        <f>IF($D35="","",VLOOKUP($D35,'1D ELO (5)'!$A$7:$P$39,14))</f>
        <v/>
      </c>
      <c r="C35" s="384" t="str">
        <f>IF($D35="","",VLOOKUP($D35,'1D ELO (5)'!$A$7:$P$39,15))</f>
        <v/>
      </c>
      <c r="D35" s="155"/>
      <c r="E35" s="617" t="str">
        <f>UPPER(IF($D35="","",VLOOKUP($D35,'1D ELO (5)'!$A$7:$P$39,5)))</f>
        <v/>
      </c>
      <c r="F35" s="618" t="str">
        <f>UPPER(IF($D35="","",VLOOKUP($D35,'1D ELO (5)'!$A$7:$P$39,2)))</f>
        <v/>
      </c>
      <c r="G35" s="618" t="str">
        <f>IF($D35="","",VLOOKUP($D35,'1D ELO (5)'!$A$7:$P$39,3))</f>
        <v/>
      </c>
      <c r="H35" s="619"/>
      <c r="I35" s="618" t="str">
        <f>IF($D35="","",VLOOKUP($D35,'1D ELO (5)'!$A$7:$P$39,4))</f>
        <v/>
      </c>
      <c r="J35" s="313"/>
      <c r="K35" s="159"/>
      <c r="L35" s="161"/>
      <c r="M35" s="197"/>
      <c r="N35" s="310"/>
      <c r="O35" s="159"/>
      <c r="P35" s="314"/>
      <c r="Q35" s="159"/>
      <c r="R35" s="162"/>
      <c r="S35" s="165"/>
    </row>
    <row r="36" spans="1:19" s="38" customFormat="1" ht="9.6" customHeight="1" x14ac:dyDescent="0.25">
      <c r="A36" s="277"/>
      <c r="B36" s="306"/>
      <c r="C36" s="306"/>
      <c r="D36" s="306"/>
      <c r="E36" s="617" t="str">
        <f>UPPER(IF($D35="","",VLOOKUP($D35,'1D ELO (5)'!$A$7:$P$33,11)))</f>
        <v/>
      </c>
      <c r="F36" s="618" t="str">
        <f>UPPER(IF($D35="","",VLOOKUP($D35,'1D ELO (5)'!$A$7:$P$33,8)))</f>
        <v/>
      </c>
      <c r="G36" s="618" t="str">
        <f>IF($D35="","",VLOOKUP($D35,'1D ELO (5)'!$A$7:$P$33,9))</f>
        <v/>
      </c>
      <c r="H36" s="619"/>
      <c r="I36" s="618" t="str">
        <f>IF($D35="","",VLOOKUP($D35,'1D ELO (5)'!$A$7:$P$33,10))</f>
        <v/>
      </c>
      <c r="J36" s="307"/>
      <c r="K36" s="159"/>
      <c r="L36" s="161"/>
      <c r="M36" s="281"/>
      <c r="N36" s="315"/>
      <c r="O36" s="159"/>
      <c r="P36" s="314"/>
      <c r="Q36" s="159"/>
      <c r="R36" s="162"/>
      <c r="S36" s="165"/>
    </row>
    <row r="37" spans="1:19" s="38" customFormat="1" ht="9.6" customHeight="1" x14ac:dyDescent="0.25">
      <c r="A37" s="277"/>
      <c r="B37" s="168"/>
      <c r="C37" s="168"/>
      <c r="D37" s="178"/>
      <c r="E37" s="468"/>
      <c r="F37" s="464"/>
      <c r="G37" s="464"/>
      <c r="H37" s="465"/>
      <c r="I37" s="464"/>
      <c r="J37" s="316"/>
      <c r="K37" s="159"/>
      <c r="L37" s="161"/>
      <c r="M37" s="159"/>
      <c r="N37" s="161"/>
      <c r="O37" s="161"/>
      <c r="P37" s="308"/>
      <c r="Q37" s="309" t="str">
        <f>UPPER(IF(OR(P38="a",P38="as"),O21,IF(OR(P38="b",P38="bs"),O53,)))</f>
        <v/>
      </c>
      <c r="R37" s="320"/>
      <c r="S37" s="165"/>
    </row>
    <row r="38" spans="1:19" s="38" customFormat="1" ht="9.6" customHeight="1" x14ac:dyDescent="0.25">
      <c r="A38" s="277"/>
      <c r="B38" s="168"/>
      <c r="C38" s="168"/>
      <c r="D38" s="178"/>
      <c r="E38" s="468"/>
      <c r="F38" s="464"/>
      <c r="G38" s="464"/>
      <c r="H38" s="465"/>
      <c r="I38" s="464"/>
      <c r="J38" s="316"/>
      <c r="K38" s="159"/>
      <c r="L38" s="161"/>
      <c r="M38" s="159"/>
      <c r="N38" s="161"/>
      <c r="O38" s="171" t="s">
        <v>0</v>
      </c>
      <c r="P38" s="180"/>
      <c r="Q38" s="311" t="str">
        <f>UPPER(IF(OR(P38="a",P38="as"),O22,IF(OR(P38="b",P38="bs"),O54,)))</f>
        <v/>
      </c>
      <c r="R38" s="321"/>
      <c r="S38" s="165"/>
    </row>
    <row r="39" spans="1:19" s="38" customFormat="1" ht="9.6" customHeight="1" x14ac:dyDescent="0.25">
      <c r="A39" s="303">
        <v>9</v>
      </c>
      <c r="B39" s="384" t="str">
        <f>IF($D39="","",VLOOKUP($D39,'1D ELO (5)'!$A$7:$P$39,14))</f>
        <v/>
      </c>
      <c r="C39" s="384" t="str">
        <f>IF($D39="","",VLOOKUP($D39,'1D ELO (5)'!$A$7:$P$39,15))</f>
        <v/>
      </c>
      <c r="D39" s="155"/>
      <c r="E39" s="466" t="str">
        <f>UPPER(IF($D39="","",VLOOKUP($D39,'1D ELO (5)'!$A$7:$P$39,5)))</f>
        <v/>
      </c>
      <c r="F39" s="618" t="str">
        <f>UPPER(IF($D39="","",VLOOKUP($D39,'1D ELO (5)'!$A$7:$P$39,2)))</f>
        <v/>
      </c>
      <c r="G39" s="618" t="str">
        <f>IF($D39="","",VLOOKUP($D39,'1D ELO (5)'!$A$7:$P$39,3))</f>
        <v/>
      </c>
      <c r="H39" s="619"/>
      <c r="I39" s="618" t="str">
        <f>IF($D39="","",VLOOKUP($D39,'1D ELO (5)'!$A$7:$P$39,4))</f>
        <v/>
      </c>
      <c r="J39" s="305"/>
      <c r="K39" s="159"/>
      <c r="L39" s="161"/>
      <c r="M39" s="159"/>
      <c r="N39" s="161"/>
      <c r="O39" s="159"/>
      <c r="P39" s="314"/>
      <c r="Q39" s="197"/>
      <c r="R39" s="162"/>
      <c r="S39" s="165"/>
    </row>
    <row r="40" spans="1:19" s="38" customFormat="1" ht="9.6" customHeight="1" x14ac:dyDescent="0.25">
      <c r="A40" s="277"/>
      <c r="B40" s="306"/>
      <c r="C40" s="306"/>
      <c r="D40" s="306"/>
      <c r="E40" s="466" t="str">
        <f>UPPER(IF($D39="","",VLOOKUP($D39,'1D ELO (5)'!$A$7:$P$33,11)))</f>
        <v/>
      </c>
      <c r="F40" s="156" t="str">
        <f>UPPER(IF($D39="","",VLOOKUP($D39,'1D ELO (5)'!$A$7:$P$33,8)))</f>
        <v/>
      </c>
      <c r="G40" s="156" t="str">
        <f>IF($D39="","",VLOOKUP($D39,'1D ELO (5)'!$A$7:$P$33,9))</f>
        <v/>
      </c>
      <c r="H40" s="304"/>
      <c r="I40" s="156" t="str">
        <f>IF($D39="","",VLOOKUP($D39,'1D ELO (5)'!$A$7:$P$33,10))</f>
        <v/>
      </c>
      <c r="J40" s="307"/>
      <c r="K40" s="152" t="str">
        <f>IF(J40="a",F39,IF(J40="b",F41,""))</f>
        <v/>
      </c>
      <c r="L40" s="161"/>
      <c r="M40" s="159"/>
      <c r="N40" s="161"/>
      <c r="O40" s="159"/>
      <c r="P40" s="314"/>
      <c r="Q40" s="281"/>
      <c r="R40" s="322"/>
      <c r="S40" s="165"/>
    </row>
    <row r="41" spans="1:19" s="38" customFormat="1" ht="9.6" customHeight="1" x14ac:dyDescent="0.25">
      <c r="A41" s="277"/>
      <c r="B41" s="168"/>
      <c r="C41" s="168"/>
      <c r="D41" s="178"/>
      <c r="E41" s="468"/>
      <c r="F41" s="464"/>
      <c r="G41" s="464"/>
      <c r="H41" s="465"/>
      <c r="I41" s="464"/>
      <c r="J41" s="308"/>
      <c r="K41" s="309" t="str">
        <f>UPPER(IF(OR(J42="a",J42="as"),F39,IF(OR(J42="b",J42="bs"),F43,)))</f>
        <v/>
      </c>
      <c r="L41" s="310"/>
      <c r="M41" s="159"/>
      <c r="N41" s="161"/>
      <c r="O41" s="159"/>
      <c r="P41" s="314"/>
      <c r="Q41" s="159"/>
      <c r="R41" s="162"/>
      <c r="S41" s="165"/>
    </row>
    <row r="42" spans="1:19" s="38" customFormat="1" ht="9.6" customHeight="1" x14ac:dyDescent="0.25">
      <c r="A42" s="277"/>
      <c r="B42" s="168"/>
      <c r="C42" s="168"/>
      <c r="D42" s="178"/>
      <c r="E42" s="468"/>
      <c r="F42" s="464"/>
      <c r="G42" s="464"/>
      <c r="H42" s="465"/>
      <c r="I42" s="453" t="s">
        <v>0</v>
      </c>
      <c r="J42" s="180"/>
      <c r="K42" s="311" t="str">
        <f>UPPER(IF(OR(J42="a",J42="as"),F40,IF(OR(J42="b",J42="bs"),F44,)))</f>
        <v/>
      </c>
      <c r="L42" s="312"/>
      <c r="M42" s="159"/>
      <c r="N42" s="161"/>
      <c r="O42" s="159"/>
      <c r="P42" s="314"/>
      <c r="Q42" s="159"/>
      <c r="R42" s="162"/>
      <c r="S42" s="165"/>
    </row>
    <row r="43" spans="1:19" s="38" customFormat="1" ht="9.6" customHeight="1" x14ac:dyDescent="0.25">
      <c r="A43" s="277">
        <v>10</v>
      </c>
      <c r="B43" s="384" t="str">
        <f>IF($D43="","",VLOOKUP($D43,'1D ELO (5)'!$A$7:$P$39,13))</f>
        <v/>
      </c>
      <c r="C43" s="384" t="str">
        <f>IF($D43="","",VLOOKUP($D43,'1D ELO (5)'!$A$7:$P$39,15))</f>
        <v/>
      </c>
      <c r="D43" s="155"/>
      <c r="E43" s="461" t="str">
        <f>UPPER(IF($D43="","",VLOOKUP($D43,'1D ELO (5)'!$A$7:$P$39,5)))</f>
        <v/>
      </c>
      <c r="F43" s="450" t="str">
        <f>UPPER(IF($D43="","",VLOOKUP($D43,'1D ELO (5)'!$A$7:$P$39,2)))</f>
        <v/>
      </c>
      <c r="G43" s="450" t="str">
        <f>IF($D43="","",VLOOKUP($D43,'1D ELO (5)'!$A$7:$P$39,3))</f>
        <v/>
      </c>
      <c r="H43" s="462"/>
      <c r="I43" s="450" t="str">
        <f>IF($D43="","",VLOOKUP($D43,'1D ELO (5)'!$A$7:$P$39,4))</f>
        <v/>
      </c>
      <c r="J43" s="313"/>
      <c r="K43" s="159"/>
      <c r="L43" s="314"/>
      <c r="M43" s="197"/>
      <c r="N43" s="310"/>
      <c r="O43" s="159"/>
      <c r="P43" s="314"/>
      <c r="Q43" s="159"/>
      <c r="R43" s="162"/>
      <c r="S43" s="165"/>
    </row>
    <row r="44" spans="1:19" s="38" customFormat="1" ht="9.6" customHeight="1" x14ac:dyDescent="0.25">
      <c r="A44" s="277"/>
      <c r="B44" s="306"/>
      <c r="C44" s="306"/>
      <c r="D44" s="306"/>
      <c r="E44" s="461" t="str">
        <f>UPPER(IF($D43="","",VLOOKUP($D43,'1D ELO (5)'!$A$7:$P$33,11)))</f>
        <v/>
      </c>
      <c r="F44" s="450" t="str">
        <f>UPPER(IF($D43="","",VLOOKUP($D43,'1D ELO (5)'!$A$7:$P$33,8)))</f>
        <v/>
      </c>
      <c r="G44" s="450" t="str">
        <f>IF($D43="","",VLOOKUP($D43,'1D ELO (5)'!$A$7:$P$33,9))</f>
        <v/>
      </c>
      <c r="H44" s="462"/>
      <c r="I44" s="450" t="str">
        <f>IF($D43="","",VLOOKUP($D43,'1D ELO (5)'!$A$7:$P$33,10))</f>
        <v/>
      </c>
      <c r="J44" s="307"/>
      <c r="K44" s="159"/>
      <c r="L44" s="314"/>
      <c r="M44" s="281"/>
      <c r="N44" s="315"/>
      <c r="O44" s="159"/>
      <c r="P44" s="314"/>
      <c r="Q44" s="159"/>
      <c r="R44" s="162"/>
      <c r="S44" s="165"/>
    </row>
    <row r="45" spans="1:19" s="38" customFormat="1" ht="9.6" customHeight="1" x14ac:dyDescent="0.25">
      <c r="A45" s="277"/>
      <c r="B45" s="168"/>
      <c r="C45" s="168"/>
      <c r="D45" s="178"/>
      <c r="E45" s="468"/>
      <c r="F45" s="464"/>
      <c r="G45" s="464"/>
      <c r="H45" s="465"/>
      <c r="I45" s="464"/>
      <c r="J45" s="316"/>
      <c r="K45" s="159"/>
      <c r="L45" s="308"/>
      <c r="M45" s="309" t="str">
        <f>UPPER(IF(OR(L46="a",L46="as"),K41,IF(OR(L46="b",L46="bs"),K49,)))</f>
        <v/>
      </c>
      <c r="N45" s="161"/>
      <c r="O45" s="159"/>
      <c r="P45" s="314"/>
      <c r="Q45" s="159"/>
      <c r="R45" s="162"/>
      <c r="S45" s="165"/>
    </row>
    <row r="46" spans="1:19" s="38" customFormat="1" ht="9.6" customHeight="1" x14ac:dyDescent="0.25">
      <c r="A46" s="277"/>
      <c r="B46" s="168"/>
      <c r="C46" s="168"/>
      <c r="D46" s="178"/>
      <c r="E46" s="468"/>
      <c r="F46" s="464"/>
      <c r="G46" s="464"/>
      <c r="H46" s="465"/>
      <c r="I46" s="464"/>
      <c r="J46" s="316"/>
      <c r="K46" s="171" t="s">
        <v>0</v>
      </c>
      <c r="L46" s="180"/>
      <c r="M46" s="311" t="str">
        <f>UPPER(IF(OR(L46="a",L46="as"),K42,IF(OR(L46="b",L46="bs"),K50,)))</f>
        <v/>
      </c>
      <c r="N46" s="312"/>
      <c r="O46" s="159"/>
      <c r="P46" s="314"/>
      <c r="Q46" s="159"/>
      <c r="R46" s="162"/>
      <c r="S46" s="165"/>
    </row>
    <row r="47" spans="1:19" s="38" customFormat="1" ht="9.6" customHeight="1" x14ac:dyDescent="0.25">
      <c r="A47" s="317">
        <v>11</v>
      </c>
      <c r="B47" s="384" t="str">
        <f>IF($D47="","",VLOOKUP($D47,'1D ELO (5)'!$A$7:$P$39,14))</f>
        <v/>
      </c>
      <c r="C47" s="384" t="str">
        <f>IF($D47="","",VLOOKUP($D47,'1D ELO (5)'!$A$7:$P$39,15))</f>
        <v/>
      </c>
      <c r="D47" s="155"/>
      <c r="E47" s="461" t="str">
        <f>UPPER(IF($D47="","",VLOOKUP($D47,'1D ELO (5)'!$A$7:$P$39,5)))</f>
        <v/>
      </c>
      <c r="F47" s="450" t="str">
        <f>UPPER(IF($D47="","",VLOOKUP($D47,'1D ELO (5)'!$A$7:$P$39,2)))</f>
        <v/>
      </c>
      <c r="G47" s="450" t="str">
        <f>IF($D47="","",VLOOKUP($D47,'1D ELO (5)'!$A$7:$P$39,3))</f>
        <v/>
      </c>
      <c r="H47" s="462"/>
      <c r="I47" s="450" t="str">
        <f>IF($D47="","",VLOOKUP($D47,'1D ELO (5)'!$A$7:$P$39,4))</f>
        <v/>
      </c>
      <c r="J47" s="305"/>
      <c r="K47" s="159"/>
      <c r="L47" s="314"/>
      <c r="M47" s="159"/>
      <c r="N47" s="314"/>
      <c r="O47" s="197"/>
      <c r="P47" s="314"/>
      <c r="Q47" s="159"/>
      <c r="R47" s="162"/>
      <c r="S47" s="165"/>
    </row>
    <row r="48" spans="1:19" s="38" customFormat="1" ht="9.6" customHeight="1" x14ac:dyDescent="0.25">
      <c r="A48" s="277"/>
      <c r="B48" s="306"/>
      <c r="C48" s="306"/>
      <c r="D48" s="306"/>
      <c r="E48" s="461" t="str">
        <f>UPPER(IF($D47="","",VLOOKUP($D47,'1D ELO (5)'!$A$7:$P$33,11)))</f>
        <v/>
      </c>
      <c r="F48" s="450" t="str">
        <f>UPPER(IF($D47="","",VLOOKUP($D47,'1D ELO (5)'!$A$7:$P$33,8)))</f>
        <v/>
      </c>
      <c r="G48" s="450" t="str">
        <f>IF($D47="","",VLOOKUP($D47,'1D ELO (5)'!$A$7:$P$33,9))</f>
        <v/>
      </c>
      <c r="H48" s="462"/>
      <c r="I48" s="450" t="str">
        <f>IF($D47="","",VLOOKUP($D47,'1D ELO (5)'!$A$7:$P$33,10))</f>
        <v/>
      </c>
      <c r="J48" s="307"/>
      <c r="K48" s="152" t="str">
        <f>IF(J48="a",F47,IF(J48="b",F49,""))</f>
        <v/>
      </c>
      <c r="L48" s="314"/>
      <c r="M48" s="159"/>
      <c r="N48" s="314"/>
      <c r="O48" s="159"/>
      <c r="P48" s="314"/>
      <c r="Q48" s="159"/>
      <c r="R48" s="162"/>
      <c r="S48" s="165"/>
    </row>
    <row r="49" spans="1:19" s="38" customFormat="1" ht="9.6" customHeight="1" x14ac:dyDescent="0.25">
      <c r="A49" s="277"/>
      <c r="B49" s="168"/>
      <c r="C49" s="168"/>
      <c r="D49" s="168"/>
      <c r="E49" s="467"/>
      <c r="F49" s="464"/>
      <c r="G49" s="464"/>
      <c r="H49" s="465"/>
      <c r="I49" s="464"/>
      <c r="J49" s="308"/>
      <c r="K49" s="309" t="str">
        <f>UPPER(IF(OR(J50="a",J50="as"),F47,IF(OR(J50="b",J50="bs"),F51,)))</f>
        <v/>
      </c>
      <c r="L49" s="318"/>
      <c r="M49" s="159"/>
      <c r="N49" s="314"/>
      <c r="O49" s="159"/>
      <c r="P49" s="314"/>
      <c r="Q49" s="159"/>
      <c r="R49" s="162"/>
      <c r="S49" s="165"/>
    </row>
    <row r="50" spans="1:19" s="38" customFormat="1" ht="9.6" customHeight="1" x14ac:dyDescent="0.25">
      <c r="A50" s="277"/>
      <c r="B50" s="168"/>
      <c r="C50" s="168"/>
      <c r="D50" s="168"/>
      <c r="E50" s="467"/>
      <c r="F50" s="464"/>
      <c r="G50" s="464"/>
      <c r="H50" s="465"/>
      <c r="I50" s="453" t="s">
        <v>0</v>
      </c>
      <c r="J50" s="180"/>
      <c r="K50" s="311" t="str">
        <f>UPPER(IF(OR(J50="a",J50="as"),F48,IF(OR(J50="b",J50="bs"),F52,)))</f>
        <v/>
      </c>
      <c r="L50" s="307"/>
      <c r="M50" s="159"/>
      <c r="N50" s="314"/>
      <c r="O50" s="159"/>
      <c r="P50" s="314"/>
      <c r="Q50" s="159"/>
      <c r="R50" s="162"/>
      <c r="S50" s="165"/>
    </row>
    <row r="51" spans="1:19" s="38" customFormat="1" ht="9.6" customHeight="1" x14ac:dyDescent="0.25">
      <c r="A51" s="277">
        <v>12</v>
      </c>
      <c r="B51" s="384" t="str">
        <f>IF($D51="","",VLOOKUP($D51,'1D ELO (5)'!$A$7:$P$39,14))</f>
        <v/>
      </c>
      <c r="C51" s="384" t="str">
        <f>IF($D51="","",VLOOKUP($D51,'1D ELO (5)'!$A$7:$P$39,15))</f>
        <v/>
      </c>
      <c r="D51" s="155"/>
      <c r="E51" s="461" t="str">
        <f>UPPER(IF($D51="","",VLOOKUP($D51,'1D ELO (5)'!$A$7:$P$39,5)))</f>
        <v/>
      </c>
      <c r="F51" s="450" t="str">
        <f>UPPER(IF($D51="","",VLOOKUP($D51,'1D ELO (5)'!$A$7:$P$39,2)))</f>
        <v/>
      </c>
      <c r="G51" s="450" t="str">
        <f>IF($D51="","",VLOOKUP($D51,'1D ELO (5)'!$A$7:$P$39,3))</f>
        <v/>
      </c>
      <c r="H51" s="462"/>
      <c r="I51" s="450" t="str">
        <f>IF($D51="","",VLOOKUP($D51,'1D ELO (5)'!$A$7:$P$39,4))</f>
        <v/>
      </c>
      <c r="J51" s="313"/>
      <c r="K51" s="159"/>
      <c r="L51" s="161"/>
      <c r="M51" s="197"/>
      <c r="N51" s="318"/>
      <c r="O51" s="159"/>
      <c r="P51" s="314"/>
      <c r="Q51" s="159"/>
      <c r="R51" s="162"/>
      <c r="S51" s="165"/>
    </row>
    <row r="52" spans="1:19" s="38" customFormat="1" ht="9.6" customHeight="1" x14ac:dyDescent="0.25">
      <c r="A52" s="277"/>
      <c r="B52" s="306"/>
      <c r="C52" s="306"/>
      <c r="D52" s="306"/>
      <c r="E52" s="461" t="str">
        <f>UPPER(IF($D51="","",VLOOKUP($D51,'1D ELO (5)'!$A$7:$P$33,11)))</f>
        <v/>
      </c>
      <c r="F52" s="450" t="str">
        <f>UPPER(IF($D51="","",VLOOKUP($D51,'1D ELO (5)'!$A$7:$P$33,8)))</f>
        <v/>
      </c>
      <c r="G52" s="450" t="str">
        <f>IF($D51="","",VLOOKUP($D51,'1D ELO (5)'!$A$7:$P$33,9))</f>
        <v/>
      </c>
      <c r="H52" s="462"/>
      <c r="I52" s="450" t="str">
        <f>IF($D51="","",VLOOKUP($D51,'1D ELO (5)'!$A$7:$P$33,10))</f>
        <v/>
      </c>
      <c r="J52" s="307"/>
      <c r="K52" s="159"/>
      <c r="L52" s="161"/>
      <c r="M52" s="281"/>
      <c r="N52" s="319"/>
      <c r="O52" s="159"/>
      <c r="P52" s="314"/>
      <c r="Q52" s="159"/>
      <c r="R52" s="162"/>
      <c r="S52" s="165"/>
    </row>
    <row r="53" spans="1:19" s="38" customFormat="1" ht="9.6" customHeight="1" x14ac:dyDescent="0.25">
      <c r="A53" s="277"/>
      <c r="B53" s="168"/>
      <c r="C53" s="168"/>
      <c r="D53" s="168"/>
      <c r="E53" s="467"/>
      <c r="F53" s="464"/>
      <c r="G53" s="464"/>
      <c r="H53" s="465"/>
      <c r="I53" s="464"/>
      <c r="J53" s="316"/>
      <c r="K53" s="159"/>
      <c r="L53" s="161"/>
      <c r="M53" s="159"/>
      <c r="N53" s="308"/>
      <c r="O53" s="309" t="str">
        <f>UPPER(IF(OR(N54="a",N54="as"),M45,IF(OR(N54="b",N54="bs"),M61,)))</f>
        <v/>
      </c>
      <c r="P53" s="314"/>
      <c r="Q53" s="159"/>
      <c r="R53" s="162"/>
      <c r="S53" s="165"/>
    </row>
    <row r="54" spans="1:19" s="38" customFormat="1" ht="9.6" customHeight="1" x14ac:dyDescent="0.25">
      <c r="A54" s="277"/>
      <c r="B54" s="168"/>
      <c r="C54" s="168"/>
      <c r="D54" s="168"/>
      <c r="E54" s="467"/>
      <c r="F54" s="464"/>
      <c r="G54" s="464"/>
      <c r="H54" s="465"/>
      <c r="I54" s="464"/>
      <c r="J54" s="316"/>
      <c r="K54" s="159"/>
      <c r="L54" s="161"/>
      <c r="M54" s="171" t="s">
        <v>0</v>
      </c>
      <c r="N54" s="180"/>
      <c r="O54" s="311" t="str">
        <f>UPPER(IF(OR(N54="a",N54="as"),M46,IF(OR(N54="b",N54="bs"),M62,)))</f>
        <v/>
      </c>
      <c r="P54" s="307"/>
      <c r="Q54" s="159"/>
      <c r="R54" s="162"/>
      <c r="S54" s="165"/>
    </row>
    <row r="55" spans="1:19" s="38" customFormat="1" ht="9.6" customHeight="1" x14ac:dyDescent="0.25">
      <c r="A55" s="317">
        <v>13</v>
      </c>
      <c r="B55" s="384" t="str">
        <f>IF($D55="","",VLOOKUP($D55,'1D ELO (5)'!$A$7:$P$39,14))</f>
        <v/>
      </c>
      <c r="C55" s="384" t="str">
        <f>IF($D55="","",VLOOKUP($D55,'1D ELO (5)'!$A$7:$P$39,15))</f>
        <v/>
      </c>
      <c r="D55" s="155"/>
      <c r="E55" s="461" t="str">
        <f>UPPER(IF($D55="","",VLOOKUP($D55,'1D ELO (5)'!$A$7:$P$39,5)))</f>
        <v/>
      </c>
      <c r="F55" s="450" t="str">
        <f>UPPER(IF($D55="","",VLOOKUP($D55,'1D ELO (5)'!$A$7:$P$39,2)))</f>
        <v/>
      </c>
      <c r="G55" s="450" t="str">
        <f>IF($D55="","",VLOOKUP($D55,'1D ELO (5)'!$A$7:$P$39,3))</f>
        <v/>
      </c>
      <c r="H55" s="462"/>
      <c r="I55" s="450" t="str">
        <f>IF($D55="","",VLOOKUP($D55,'1D ELO (5)'!$A$7:$P$39,4))</f>
        <v/>
      </c>
      <c r="J55" s="305"/>
      <c r="K55" s="159"/>
      <c r="L55" s="161"/>
      <c r="M55" s="159"/>
      <c r="N55" s="314"/>
      <c r="O55" s="159"/>
      <c r="P55" s="161"/>
      <c r="Q55" s="159"/>
      <c r="R55" s="162"/>
      <c r="S55" s="165"/>
    </row>
    <row r="56" spans="1:19" s="38" customFormat="1" ht="9.6" customHeight="1" x14ac:dyDescent="0.25">
      <c r="A56" s="277"/>
      <c r="B56" s="306"/>
      <c r="C56" s="306"/>
      <c r="D56" s="306"/>
      <c r="E56" s="461" t="str">
        <f>UPPER(IF($D55="","",VLOOKUP($D55,'1D ELO (5)'!$A$7:$P$33,11)))</f>
        <v/>
      </c>
      <c r="F56" s="450" t="str">
        <f>UPPER(IF($D55="","",VLOOKUP($D55,'1D ELO (5)'!$A$7:$P$33,8)))</f>
        <v/>
      </c>
      <c r="G56" s="450" t="str">
        <f>IF($D55="","",VLOOKUP($D55,'1D ELO (5)'!$A$7:$P$33,9))</f>
        <v/>
      </c>
      <c r="H56" s="462"/>
      <c r="I56" s="450" t="str">
        <f>IF($D55="","",VLOOKUP($D55,'1D ELO (5)'!$A$7:$P$33,10))</f>
        <v/>
      </c>
      <c r="J56" s="307"/>
      <c r="K56" s="152" t="str">
        <f>IF(J56="a",F55,IF(J56="b",F57,""))</f>
        <v/>
      </c>
      <c r="L56" s="161"/>
      <c r="M56" s="159"/>
      <c r="N56" s="314"/>
      <c r="O56" s="159"/>
      <c r="P56" s="161"/>
      <c r="Q56" s="159"/>
      <c r="R56" s="162"/>
      <c r="S56" s="165"/>
    </row>
    <row r="57" spans="1:19" s="38" customFormat="1" ht="9.6" customHeight="1" x14ac:dyDescent="0.25">
      <c r="A57" s="277"/>
      <c r="B57" s="168"/>
      <c r="C57" s="168"/>
      <c r="D57" s="178"/>
      <c r="E57" s="468"/>
      <c r="F57" s="464"/>
      <c r="G57" s="464"/>
      <c r="H57" s="465"/>
      <c r="I57" s="464"/>
      <c r="J57" s="308"/>
      <c r="K57" s="309" t="str">
        <f>UPPER(IF(OR(J58="a",J58="as"),F55,IF(OR(J58="b",J58="bs"),F59,)))</f>
        <v/>
      </c>
      <c r="L57" s="310"/>
      <c r="M57" s="159"/>
      <c r="N57" s="314"/>
      <c r="O57" s="159"/>
      <c r="P57" s="161"/>
      <c r="Q57" s="159"/>
      <c r="R57" s="162"/>
      <c r="S57" s="165"/>
    </row>
    <row r="58" spans="1:19" s="38" customFormat="1" ht="9.6" customHeight="1" x14ac:dyDescent="0.25">
      <c r="A58" s="277"/>
      <c r="B58" s="168"/>
      <c r="C58" s="168"/>
      <c r="D58" s="178"/>
      <c r="E58" s="468"/>
      <c r="F58" s="464"/>
      <c r="G58" s="464"/>
      <c r="H58" s="465"/>
      <c r="I58" s="453" t="s">
        <v>0</v>
      </c>
      <c r="J58" s="180"/>
      <c r="K58" s="311" t="str">
        <f>UPPER(IF(OR(J58="a",J58="as"),F56,IF(OR(J58="b",J58="bs"),F60,)))</f>
        <v/>
      </c>
      <c r="L58" s="312"/>
      <c r="M58" s="159"/>
      <c r="N58" s="314"/>
      <c r="O58" s="159"/>
      <c r="P58" s="161"/>
      <c r="Q58" s="159"/>
      <c r="R58" s="162"/>
      <c r="S58" s="165"/>
    </row>
    <row r="59" spans="1:19" s="38" customFormat="1" ht="9.6" customHeight="1" x14ac:dyDescent="0.25">
      <c r="A59" s="277">
        <v>14</v>
      </c>
      <c r="B59" s="384" t="str">
        <f>IF($D59="","",VLOOKUP($D59,'1D ELO (5)'!$A$7:$P$39,14))</f>
        <v/>
      </c>
      <c r="C59" s="384" t="str">
        <f>IF($D59="","",VLOOKUP($D59,'1D ELO (5)'!$A$7:$P$39,15))</f>
        <v/>
      </c>
      <c r="D59" s="155"/>
      <c r="E59" s="461" t="str">
        <f>UPPER(IF($D59="","",VLOOKUP($D59,'1D ELO (5)'!$A$7:$P$39,5)))</f>
        <v/>
      </c>
      <c r="F59" s="450" t="str">
        <f>UPPER(IF($D59="","",VLOOKUP($D59,'1D ELO (5)'!$A$7:$P$39,2)))</f>
        <v/>
      </c>
      <c r="G59" s="450" t="str">
        <f>IF($D59="","",VLOOKUP($D59,'1D ELO (5)'!$A$7:$P$39,3))</f>
        <v/>
      </c>
      <c r="H59" s="462"/>
      <c r="I59" s="450" t="str">
        <f>IF($D59="","",VLOOKUP($D59,'1D ELO (5)'!$A$7:$P$39,4))</f>
        <v/>
      </c>
      <c r="J59" s="313"/>
      <c r="K59" s="159"/>
      <c r="L59" s="314"/>
      <c r="M59" s="197"/>
      <c r="N59" s="318"/>
      <c r="O59" s="159"/>
      <c r="P59" s="161"/>
      <c r="Q59" s="159"/>
      <c r="R59" s="162"/>
      <c r="S59" s="165"/>
    </row>
    <row r="60" spans="1:19" s="38" customFormat="1" ht="9.6" customHeight="1" x14ac:dyDescent="0.25">
      <c r="A60" s="277"/>
      <c r="B60" s="306"/>
      <c r="C60" s="306"/>
      <c r="D60" s="306"/>
      <c r="E60" s="461" t="str">
        <f>UPPER(IF($D59="","",VLOOKUP($D59,'1D ELO (5)'!$A$7:$P$33,11)))</f>
        <v/>
      </c>
      <c r="F60" s="450" t="str">
        <f>UPPER(IF($D59="","",VLOOKUP($D59,'1D ELO (5)'!$A$7:$P$33,8)))</f>
        <v/>
      </c>
      <c r="G60" s="450" t="str">
        <f>IF($D59="","",VLOOKUP($D59,'1D ELO (5)'!$A$7:$P$33,9))</f>
        <v/>
      </c>
      <c r="H60" s="462"/>
      <c r="I60" s="450" t="str">
        <f>IF($D59="","",VLOOKUP($D59,'1D ELO (5)'!$A$7:$P$33,10))</f>
        <v/>
      </c>
      <c r="J60" s="307"/>
      <c r="K60" s="159"/>
      <c r="L60" s="314"/>
      <c r="M60" s="281"/>
      <c r="N60" s="319"/>
      <c r="O60" s="159"/>
      <c r="P60" s="161"/>
      <c r="Q60" s="159"/>
      <c r="R60" s="162"/>
      <c r="S60" s="165"/>
    </row>
    <row r="61" spans="1:19" s="38" customFormat="1" ht="9.6" customHeight="1" x14ac:dyDescent="0.25">
      <c r="A61" s="277"/>
      <c r="B61" s="168"/>
      <c r="C61" s="168"/>
      <c r="D61" s="178"/>
      <c r="E61" s="468"/>
      <c r="F61" s="464"/>
      <c r="G61" s="464"/>
      <c r="H61" s="465"/>
      <c r="I61" s="464"/>
      <c r="J61" s="316"/>
      <c r="K61" s="159"/>
      <c r="L61" s="308"/>
      <c r="M61" s="309" t="str">
        <f>UPPER(IF(OR(L62="a",L62="as"),K57,IF(OR(L62="b",L62="bs"),K65,)))</f>
        <v/>
      </c>
      <c r="N61" s="314"/>
      <c r="O61" s="159"/>
      <c r="P61" s="161"/>
      <c r="Q61" s="159"/>
      <c r="R61" s="162"/>
      <c r="S61" s="165"/>
    </row>
    <row r="62" spans="1:19" s="38" customFormat="1" ht="9.6" customHeight="1" x14ac:dyDescent="0.25">
      <c r="A62" s="277"/>
      <c r="B62" s="168"/>
      <c r="C62" s="168"/>
      <c r="D62" s="178"/>
      <c r="E62" s="468"/>
      <c r="F62" s="464"/>
      <c r="G62" s="464"/>
      <c r="H62" s="465"/>
      <c r="I62" s="464"/>
      <c r="J62" s="316"/>
      <c r="K62" s="171" t="s">
        <v>0</v>
      </c>
      <c r="L62" s="180"/>
      <c r="M62" s="311" t="str">
        <f>UPPER(IF(OR(L62="a",L62="as"),K58,IF(OR(L62="b",L62="bs"),K66,)))</f>
        <v/>
      </c>
      <c r="N62" s="307"/>
      <c r="O62" s="159"/>
      <c r="P62" s="161"/>
      <c r="Q62" s="159"/>
      <c r="R62" s="162"/>
      <c r="S62" s="165"/>
    </row>
    <row r="63" spans="1:19" s="38" customFormat="1" ht="9.6" customHeight="1" x14ac:dyDescent="0.25">
      <c r="A63" s="317">
        <v>15</v>
      </c>
      <c r="B63" s="384" t="str">
        <f>IF($D63="","",VLOOKUP($D63,'1D ELO (5)'!$A$7:$P$39,14))</f>
        <v/>
      </c>
      <c r="C63" s="384" t="str">
        <f>IF($D63="","",VLOOKUP($D63,'1D ELO (5)'!$A$7:$P$39,15))</f>
        <v/>
      </c>
      <c r="D63" s="155"/>
      <c r="E63" s="461" t="str">
        <f>UPPER(IF($D63="","",VLOOKUP($D63,'1D ELO (5)'!$A$7:$P$39,5)))</f>
        <v/>
      </c>
      <c r="F63" s="450" t="str">
        <f>UPPER(IF($D63="","",VLOOKUP($D63,'1D ELO (5)'!$A$7:$P$39,2)))</f>
        <v/>
      </c>
      <c r="G63" s="450" t="str">
        <f>IF($D63="","",VLOOKUP($D63,'1D ELO (5)'!$A$7:$P$39,3))</f>
        <v/>
      </c>
      <c r="H63" s="462"/>
      <c r="I63" s="450" t="str">
        <f>IF($D63="","",VLOOKUP($D63,'1D ELO (5)'!$A$7:$P$39,4))</f>
        <v/>
      </c>
      <c r="J63" s="305"/>
      <c r="K63" s="159"/>
      <c r="L63" s="314"/>
      <c r="M63" s="159"/>
      <c r="N63" s="161"/>
      <c r="O63" s="334" t="s">
        <v>129</v>
      </c>
      <c r="P63" s="335"/>
      <c r="Q63" s="334" t="s">
        <v>149</v>
      </c>
      <c r="R63" s="335"/>
      <c r="S63" s="165"/>
    </row>
    <row r="64" spans="1:19" s="38" customFormat="1" ht="9.6" customHeight="1" x14ac:dyDescent="0.25">
      <c r="A64" s="277"/>
      <c r="B64" s="306"/>
      <c r="C64" s="306"/>
      <c r="D64" s="306"/>
      <c r="E64" s="461" t="str">
        <f>UPPER(IF($D63="","",VLOOKUP($D63,'1D ELO (5)'!$A$7:$P$33,11)))</f>
        <v/>
      </c>
      <c r="F64" s="450" t="str">
        <f>UPPER(IF($D63="","",VLOOKUP($D63,'1D ELO (5)'!$A$7:$P$33,8)))</f>
        <v/>
      </c>
      <c r="G64" s="450" t="str">
        <f>IF($D63="","",VLOOKUP($D63,'1D ELO (5)'!$A$7:$P$33,9))</f>
        <v/>
      </c>
      <c r="H64" s="462"/>
      <c r="I64" s="450" t="str">
        <f>IF($D63="","",VLOOKUP($D63,'1D ELO (5)'!$A$7:$P$33,10))</f>
        <v/>
      </c>
      <c r="J64" s="307"/>
      <c r="K64" s="152" t="str">
        <f>IF(J64="a",F63,IF(J64="b",F65,""))</f>
        <v/>
      </c>
      <c r="L64" s="314"/>
      <c r="M64" s="159"/>
      <c r="N64" s="161"/>
      <c r="O64" s="336" t="str">
        <f>UPPER(IF(OR(P38="a",P38="as"),O21,IF(OR(P38="b",P38="bs"),O53,)))</f>
        <v/>
      </c>
      <c r="P64" s="337"/>
      <c r="Q64" s="338"/>
      <c r="R64" s="335"/>
      <c r="S64" s="165"/>
    </row>
    <row r="65" spans="1:19" s="38" customFormat="1" ht="9.6" customHeight="1" x14ac:dyDescent="0.25">
      <c r="A65" s="277"/>
      <c r="B65" s="168"/>
      <c r="C65" s="168"/>
      <c r="D65" s="168"/>
      <c r="E65" s="467"/>
      <c r="F65" s="464"/>
      <c r="G65" s="464"/>
      <c r="H65" s="465"/>
      <c r="I65" s="464"/>
      <c r="J65" s="308"/>
      <c r="K65" s="309" t="str">
        <f>UPPER(IF(OR(J66="a",J66="as"),F63,IF(OR(J66="b",J66="bs"),F67,)))</f>
        <v/>
      </c>
      <c r="L65" s="318"/>
      <c r="M65" s="159"/>
      <c r="N65" s="161"/>
      <c r="O65" s="339" t="str">
        <f>UPPER(IF(OR(P38="a",P38="as"),O22,IF(OR(P38="b",P38="bs"),O54,)))</f>
        <v/>
      </c>
      <c r="P65" s="340"/>
      <c r="Q65" s="338"/>
      <c r="R65" s="335"/>
      <c r="S65" s="165"/>
    </row>
    <row r="66" spans="1:19" s="38" customFormat="1" ht="9.6" customHeight="1" x14ac:dyDescent="0.25">
      <c r="A66" s="277"/>
      <c r="B66" s="168"/>
      <c r="C66" s="168"/>
      <c r="D66" s="168"/>
      <c r="E66" s="467"/>
      <c r="F66" s="464"/>
      <c r="G66" s="464"/>
      <c r="H66" s="465"/>
      <c r="I66" s="453" t="s">
        <v>0</v>
      </c>
      <c r="J66" s="180"/>
      <c r="K66" s="311" t="str">
        <f>UPPER(IF(OR(J66="a",J66="as"),F64,IF(OR(J66="b",J66="bs"),F68,)))</f>
        <v/>
      </c>
      <c r="L66" s="307"/>
      <c r="M66" s="159"/>
      <c r="N66" s="161"/>
      <c r="O66" s="335"/>
      <c r="P66" s="341"/>
      <c r="Q66" s="336" t="str">
        <f>UPPER(IF(OR(P67="a",P67="as"),O64,IF(OR(P67="b",P67="bs"),O68,)))</f>
        <v/>
      </c>
      <c r="R66" s="342"/>
      <c r="S66" s="165"/>
    </row>
    <row r="67" spans="1:19" s="38" customFormat="1" ht="9.6" customHeight="1" x14ac:dyDescent="0.25">
      <c r="A67" s="323">
        <v>16</v>
      </c>
      <c r="B67" s="384" t="str">
        <f>IF($D67="","",VLOOKUP($D67,'1D ELO (5)'!$A$7:$P$39,14))</f>
        <v/>
      </c>
      <c r="C67" s="384" t="str">
        <f>IF($D67="","",VLOOKUP($D67,'1D ELO (5)'!$A$7:$P$39,15))</f>
        <v/>
      </c>
      <c r="D67" s="155"/>
      <c r="E67" s="466" t="str">
        <f>UPPER(IF($D67="","",VLOOKUP($D67,'1D ELO (5)'!$A$7:$P$39,5)))</f>
        <v/>
      </c>
      <c r="F67" s="618" t="str">
        <f>UPPER(IF($D67="","",VLOOKUP($D67,'1D ELO (5)'!$A$7:$P$39,2)))</f>
        <v/>
      </c>
      <c r="G67" s="618" t="str">
        <f>IF($D67="","",VLOOKUP($D67,'1D ELO (5)'!$A$7:$P$39,3))</f>
        <v/>
      </c>
      <c r="H67" s="619"/>
      <c r="I67" s="618" t="str">
        <f>IF($D67="","",VLOOKUP($D67,'1D ELO (5)'!$A$7:$P$39,4))</f>
        <v/>
      </c>
      <c r="J67" s="313"/>
      <c r="K67" s="159"/>
      <c r="L67" s="161"/>
      <c r="M67" s="197"/>
      <c r="N67" s="310"/>
      <c r="O67" s="263" t="s">
        <v>0</v>
      </c>
      <c r="P67" s="343"/>
      <c r="Q67" s="339" t="str">
        <f>UPPER(IF(OR(P67="a",P67="as"),O65,IF(OR(P67="b",P67="bs"),O69,)))</f>
        <v/>
      </c>
      <c r="R67" s="344"/>
      <c r="S67" s="165"/>
    </row>
    <row r="68" spans="1:19" s="38" customFormat="1" ht="9.6" customHeight="1" x14ac:dyDescent="0.25">
      <c r="A68" s="277"/>
      <c r="B68" s="306"/>
      <c r="C68" s="306"/>
      <c r="D68" s="306"/>
      <c r="E68" s="466" t="str">
        <f>UPPER(IF($D67="","",VLOOKUP($D67,'1D ELO (5)'!$A$7:$P$33,11)))</f>
        <v/>
      </c>
      <c r="F68" s="156" t="str">
        <f>UPPER(IF($D67="","",VLOOKUP($D67,'1D ELO (5)'!$A$7:$P$33,8)))</f>
        <v/>
      </c>
      <c r="G68" s="156" t="str">
        <f>IF($D67="","",VLOOKUP($D67,'1D ELO (5)'!$A$7:$P$33,9))</f>
        <v/>
      </c>
      <c r="H68" s="304"/>
      <c r="I68" s="156" t="str">
        <f>IF($D67="","",VLOOKUP($D67,'1D ELO (5)'!$A$7:$P$33,10))</f>
        <v/>
      </c>
      <c r="J68" s="307"/>
      <c r="K68" s="159"/>
      <c r="L68" s="161"/>
      <c r="M68" s="281"/>
      <c r="N68" s="315"/>
      <c r="O68" s="336" t="str">
        <f>UPPER(IF(OR(P113="a",P113="as"),O96,IF(OR(P113="b",P113="bs"),O128,)))</f>
        <v/>
      </c>
      <c r="P68" s="345"/>
      <c r="Q68" s="338"/>
      <c r="R68" s="335"/>
      <c r="S68" s="165"/>
    </row>
    <row r="69" spans="1:19" s="38" customFormat="1" ht="9.6" customHeight="1" x14ac:dyDescent="0.25">
      <c r="A69" s="324"/>
      <c r="B69" s="325"/>
      <c r="C69" s="325"/>
      <c r="D69" s="326"/>
      <c r="E69" s="326"/>
      <c r="F69" s="195"/>
      <c r="G69" s="195"/>
      <c r="H69" s="151"/>
      <c r="I69" s="195"/>
      <c r="J69" s="327"/>
      <c r="K69" s="163"/>
      <c r="L69" s="164"/>
      <c r="M69" s="163"/>
      <c r="N69" s="164"/>
      <c r="O69" s="339" t="str">
        <f>UPPER(IF(OR(P113="a",P113="as"),O97,IF(OR(P113="b",P113="bs"),O129,)))</f>
        <v/>
      </c>
      <c r="P69" s="346"/>
      <c r="Q69" s="338"/>
      <c r="R69" s="335"/>
      <c r="S69" s="165"/>
    </row>
    <row r="70" spans="1:19" s="2" customFormat="1" ht="6" customHeight="1" x14ac:dyDescent="0.25">
      <c r="A70" s="324"/>
      <c r="B70" s="325"/>
      <c r="C70" s="325"/>
      <c r="D70" s="326"/>
      <c r="E70" s="326"/>
      <c r="F70" s="195"/>
      <c r="G70" s="195"/>
      <c r="H70" s="151"/>
      <c r="I70" s="195"/>
      <c r="J70" s="327"/>
      <c r="K70" s="163"/>
      <c r="L70" s="164"/>
      <c r="M70" s="202"/>
      <c r="N70" s="203"/>
      <c r="O70" s="347"/>
      <c r="P70" s="348"/>
      <c r="Q70" s="347"/>
      <c r="R70" s="348"/>
      <c r="S70" s="204"/>
    </row>
    <row r="71" spans="1:19" s="18" customFormat="1" ht="10.5" customHeight="1" x14ac:dyDescent="0.25">
      <c r="A71" s="205" t="s">
        <v>105</v>
      </c>
      <c r="B71" s="206"/>
      <c r="C71" s="207"/>
      <c r="D71" s="208" t="s">
        <v>6</v>
      </c>
      <c r="E71" s="208"/>
      <c r="F71" s="209" t="s">
        <v>155</v>
      </c>
      <c r="G71" s="208" t="s">
        <v>6</v>
      </c>
      <c r="H71" s="209" t="s">
        <v>155</v>
      </c>
      <c r="I71" s="349"/>
      <c r="J71" s="209" t="s">
        <v>6</v>
      </c>
      <c r="K71" s="209" t="s">
        <v>108</v>
      </c>
      <c r="L71" s="212"/>
      <c r="M71" s="209" t="s">
        <v>109</v>
      </c>
      <c r="N71" s="213"/>
      <c r="O71" s="214" t="s">
        <v>156</v>
      </c>
      <c r="P71" s="214"/>
      <c r="Q71" s="215"/>
      <c r="R71" s="216"/>
    </row>
    <row r="72" spans="1:19" s="18" customFormat="1" ht="9" customHeight="1" x14ac:dyDescent="0.25">
      <c r="A72" s="218" t="s">
        <v>160</v>
      </c>
      <c r="B72" s="217"/>
      <c r="C72" s="219"/>
      <c r="D72" s="220">
        <v>1</v>
      </c>
      <c r="E72" s="220"/>
      <c r="F72" s="91">
        <f>IF(D72&gt;$R$79,,UPPER(VLOOKUP(D72,'1D ELO (5)'!$A$7:$L$23,2)))</f>
        <v>0</v>
      </c>
      <c r="G72" s="350">
        <v>5</v>
      </c>
      <c r="H72" s="91">
        <f>IF(G72&gt;$R$79,,UPPER(VLOOKUP(G72,'1D ELO (5)'!$A$7:$L$23,2)))</f>
        <v>0</v>
      </c>
      <c r="I72" s="328"/>
      <c r="J72" s="329" t="s">
        <v>7</v>
      </c>
      <c r="K72" s="217"/>
      <c r="L72" s="223"/>
      <c r="M72" s="217"/>
      <c r="N72" s="224"/>
      <c r="O72" s="225" t="s">
        <v>161</v>
      </c>
      <c r="P72" s="226"/>
      <c r="Q72" s="226"/>
      <c r="R72" s="227"/>
    </row>
    <row r="73" spans="1:19" s="18" customFormat="1" ht="9" customHeight="1" x14ac:dyDescent="0.25">
      <c r="A73" s="232" t="s">
        <v>124</v>
      </c>
      <c r="B73" s="230"/>
      <c r="C73" s="233"/>
      <c r="D73" s="220"/>
      <c r="E73" s="220"/>
      <c r="F73" s="91">
        <f>IF(D72&gt;$R$79,,UPPER(VLOOKUP(D72,'1D ELO (5)'!$A$7:$L$23,8)))</f>
        <v>0</v>
      </c>
      <c r="G73" s="350"/>
      <c r="H73" s="91">
        <f>IF(G72&gt;$R$79,,UPPER(VLOOKUP(G72,'1D ELO (5)'!$A$7:$L$23,8)))</f>
        <v>0</v>
      </c>
      <c r="I73" s="328"/>
      <c r="J73" s="329"/>
      <c r="K73" s="91">
        <f>IF(J72&gt;$R$79,,UPPER(VLOOKUP(J72,'1D ELO (5)'!$A$7:$L$23,8)))</f>
        <v>0</v>
      </c>
      <c r="L73" s="223"/>
      <c r="M73" s="217"/>
      <c r="N73" s="224"/>
      <c r="O73" s="230"/>
      <c r="P73" s="229"/>
      <c r="Q73" s="230"/>
      <c r="R73" s="231"/>
    </row>
    <row r="74" spans="1:19" s="18" customFormat="1" ht="9" customHeight="1" x14ac:dyDescent="0.25">
      <c r="A74" s="374"/>
      <c r="B74" s="375"/>
      <c r="C74" s="376"/>
      <c r="D74" s="220">
        <v>2</v>
      </c>
      <c r="E74" s="220"/>
      <c r="F74" s="91">
        <f>IF(D74&gt;$R$79,,UPPER(VLOOKUP(D74,'1D ELO (5)'!$A$7:$L$23,2)))</f>
        <v>0</v>
      </c>
      <c r="G74" s="350">
        <v>6</v>
      </c>
      <c r="H74" s="91">
        <f>IF(G74&gt;$R$79,,UPPER(VLOOKUP(G74,'1D ELO (5)'!$A$7:$L$23,2)))</f>
        <v>0</v>
      </c>
      <c r="I74" s="328"/>
      <c r="J74" s="329" t="s">
        <v>8</v>
      </c>
      <c r="K74" s="217"/>
      <c r="L74" s="223"/>
      <c r="M74" s="217"/>
      <c r="N74" s="224"/>
      <c r="O74" s="225" t="s">
        <v>112</v>
      </c>
      <c r="P74" s="226"/>
      <c r="Q74" s="226"/>
      <c r="R74" s="227"/>
    </row>
    <row r="75" spans="1:19" s="18" customFormat="1" ht="9" customHeight="1" x14ac:dyDescent="0.25">
      <c r="A75" s="234"/>
      <c r="B75" s="146"/>
      <c r="C75" s="235"/>
      <c r="D75" s="220"/>
      <c r="E75" s="220"/>
      <c r="F75" s="91">
        <f>IF(D74&gt;$R$79,,UPPER(VLOOKUP(D74,'1D ELO (5)'!$A$7:$L$23,8)))</f>
        <v>0</v>
      </c>
      <c r="G75" s="350"/>
      <c r="H75" s="91">
        <f>IF(G74&gt;$R$79,,UPPER(VLOOKUP(G74,'1D ELO (5)'!$A$7:$L$23,8)))</f>
        <v>0</v>
      </c>
      <c r="I75" s="328"/>
      <c r="J75" s="329"/>
      <c r="K75" s="217"/>
      <c r="L75" s="223"/>
      <c r="M75" s="217"/>
      <c r="N75" s="224"/>
      <c r="O75" s="217"/>
      <c r="P75" s="223"/>
      <c r="Q75" s="217"/>
      <c r="R75" s="224"/>
    </row>
    <row r="76" spans="1:19" s="18" customFormat="1" ht="9" customHeight="1" x14ac:dyDescent="0.25">
      <c r="A76" s="361"/>
      <c r="B76" s="377"/>
      <c r="C76" s="378"/>
      <c r="D76" s="220">
        <v>3</v>
      </c>
      <c r="E76" s="220"/>
      <c r="F76" s="91">
        <f>IF(D76&gt;$R$79,,UPPER(VLOOKUP(D76,'1D ELO (5)'!$A$7:$L$23,2)))</f>
        <v>0</v>
      </c>
      <c r="G76" s="350">
        <v>7</v>
      </c>
      <c r="H76" s="91">
        <f>IF(G76&gt;$R$79,,UPPER(VLOOKUP(G76,'1D ELO (5)'!$A$7:$L$23,2)))</f>
        <v>0</v>
      </c>
      <c r="I76" s="328"/>
      <c r="J76" s="329" t="s">
        <v>9</v>
      </c>
      <c r="K76" s="217"/>
      <c r="L76" s="223"/>
      <c r="M76" s="217"/>
      <c r="N76" s="224"/>
      <c r="O76" s="230"/>
      <c r="P76" s="229"/>
      <c r="Q76" s="230"/>
      <c r="R76" s="231"/>
    </row>
    <row r="77" spans="1:19" s="18" customFormat="1" ht="9" customHeight="1" x14ac:dyDescent="0.25">
      <c r="A77" s="362"/>
      <c r="B77" s="24"/>
      <c r="C77" s="235"/>
      <c r="D77" s="220"/>
      <c r="E77" s="220"/>
      <c r="F77" s="91">
        <f>IF(D76&gt;$R$79,,UPPER(VLOOKUP(D76,'1D ELO (5)'!$A$7:$L$23,8)))</f>
        <v>0</v>
      </c>
      <c r="G77" s="350"/>
      <c r="H77" s="91">
        <f>IF(G76&gt;$R$79,,UPPER(VLOOKUP(G76,'1D ELO (5)'!$A$7:$L$23,8)))</f>
        <v>0</v>
      </c>
      <c r="I77" s="328"/>
      <c r="J77" s="329"/>
      <c r="K77" s="217"/>
      <c r="L77" s="223"/>
      <c r="M77" s="217"/>
      <c r="N77" s="224"/>
      <c r="O77" s="225" t="s">
        <v>92</v>
      </c>
      <c r="P77" s="226"/>
      <c r="Q77" s="226"/>
      <c r="R77" s="227"/>
    </row>
    <row r="78" spans="1:19" s="18" customFormat="1" ht="9" customHeight="1" x14ac:dyDescent="0.25">
      <c r="A78" s="362"/>
      <c r="B78" s="24"/>
      <c r="C78" s="372"/>
      <c r="D78" s="220">
        <v>4</v>
      </c>
      <c r="E78" s="220"/>
      <c r="F78" s="91">
        <f>IF(D78&gt;$R$79,,UPPER(VLOOKUP(D78,'1D ELO (5)'!$A$7:$L$23,2)))</f>
        <v>0</v>
      </c>
      <c r="G78" s="350">
        <v>8</v>
      </c>
      <c r="H78" s="91">
        <f>IF(G78&gt;$R$79,,UPPER(VLOOKUP(G78,'1D ELO (5)'!$A$7:$L$23,2)))</f>
        <v>0</v>
      </c>
      <c r="I78" s="328"/>
      <c r="J78" s="329" t="s">
        <v>10</v>
      </c>
      <c r="K78" s="217"/>
      <c r="L78" s="223"/>
      <c r="M78" s="217"/>
      <c r="N78" s="224"/>
      <c r="O78" s="217"/>
      <c r="P78" s="223"/>
      <c r="Q78" s="217"/>
      <c r="R78" s="224"/>
    </row>
    <row r="79" spans="1:19" s="18" customFormat="1" ht="9" customHeight="1" x14ac:dyDescent="0.25">
      <c r="A79" s="363"/>
      <c r="B79" s="360"/>
      <c r="C79" s="373"/>
      <c r="D79" s="236"/>
      <c r="E79" s="236"/>
      <c r="F79" s="91">
        <f>IF(D78&gt;$R$79,,UPPER(VLOOKUP(D78,'1D ELO (5)'!$A$7:$L$23,8)))</f>
        <v>0</v>
      </c>
      <c r="G79" s="351"/>
      <c r="H79" s="237">
        <f>IF(G78&gt;$R$79,,UPPER(VLOOKUP(G78,'1D ELO (5)'!$A$7:$L$23,8)))</f>
        <v>0</v>
      </c>
      <c r="I79" s="331"/>
      <c r="J79" s="332"/>
      <c r="K79" s="230"/>
      <c r="L79" s="229"/>
      <c r="M79" s="230"/>
      <c r="N79" s="231"/>
      <c r="O79" s="230" t="str">
        <f>R4</f>
        <v>Kovács Zoltán</v>
      </c>
      <c r="P79" s="229"/>
      <c r="Q79" s="230"/>
      <c r="R79" s="352">
        <f>'1D ELO (5)'!$P$5</f>
        <v>0</v>
      </c>
    </row>
    <row r="80" spans="1:19" s="19" customFormat="1" ht="9.6" x14ac:dyDescent="0.25">
      <c r="A80" s="299"/>
      <c r="B80" s="56" t="s">
        <v>4</v>
      </c>
      <c r="C80" s="56" t="s">
        <v>152</v>
      </c>
      <c r="D80" s="56" t="s">
        <v>120</v>
      </c>
      <c r="E80" s="56" t="s">
        <v>162</v>
      </c>
      <c r="F80" s="66" t="s">
        <v>85</v>
      </c>
      <c r="G80" s="66" t="s">
        <v>86</v>
      </c>
      <c r="H80" s="66"/>
      <c r="I80" s="66" t="s">
        <v>90</v>
      </c>
      <c r="J80" s="66"/>
      <c r="K80" s="56" t="s">
        <v>102</v>
      </c>
      <c r="L80" s="300"/>
      <c r="M80" s="56" t="s">
        <v>116</v>
      </c>
      <c r="N80" s="300"/>
      <c r="O80" s="56" t="s">
        <v>151</v>
      </c>
      <c r="P80" s="300"/>
      <c r="Q80" s="56" t="s">
        <v>150</v>
      </c>
      <c r="R80" s="301"/>
    </row>
    <row r="81" spans="1:21" s="19" customFormat="1" ht="3.75" customHeight="1" thickBot="1" x14ac:dyDescent="0.3">
      <c r="A81" s="302"/>
      <c r="B81" s="98"/>
      <c r="C81" s="98"/>
      <c r="D81" s="98"/>
      <c r="E81" s="98"/>
      <c r="F81" s="22"/>
      <c r="G81" s="22"/>
      <c r="H81" s="2"/>
      <c r="I81" s="22"/>
      <c r="J81" s="119"/>
      <c r="K81" s="98"/>
      <c r="L81" s="119"/>
      <c r="M81" s="98"/>
      <c r="N81" s="119"/>
      <c r="O81" s="98"/>
      <c r="P81" s="119"/>
      <c r="Q81" s="98"/>
      <c r="R81" s="139"/>
    </row>
    <row r="82" spans="1:21" s="38" customFormat="1" ht="10.5" customHeight="1" x14ac:dyDescent="0.25">
      <c r="A82" s="303">
        <v>17</v>
      </c>
      <c r="B82" s="384" t="str">
        <f>IF($D82="","",VLOOKUP($D82,'1D ELO (5)'!$A$7:$P$39,14))</f>
        <v/>
      </c>
      <c r="C82" s="384" t="str">
        <f>IF($D82="","",VLOOKUP($D82,'1D ELO (5)'!$A$7:$P$39,15))</f>
        <v/>
      </c>
      <c r="D82" s="155"/>
      <c r="E82" s="617" t="str">
        <f>UPPER(IF($D82="","",VLOOKUP($D82,'1D ELO (5)'!$A$7:$P$39,5)))</f>
        <v/>
      </c>
      <c r="F82" s="618" t="str">
        <f>UPPER(IF($D82="","",VLOOKUP($D82,'1D ELO (5)'!$A$7:$P$39,2)))</f>
        <v/>
      </c>
      <c r="G82" s="618" t="str">
        <f>IF($D82="","",VLOOKUP($D82,'1D ELO (5)'!$A$7:$P$39,3))</f>
        <v/>
      </c>
      <c r="H82" s="619"/>
      <c r="I82" s="618" t="str">
        <f>IF($D82="","",VLOOKUP($D82,'1D ELO (5)'!$A$7:$P$39,4))</f>
        <v/>
      </c>
      <c r="J82" s="305"/>
      <c r="K82" s="159"/>
      <c r="L82" s="161"/>
      <c r="M82" s="159"/>
      <c r="N82" s="161"/>
      <c r="O82" s="159"/>
      <c r="P82" s="161"/>
      <c r="Q82" s="159"/>
      <c r="R82" s="276" t="s">
        <v>154</v>
      </c>
      <c r="S82" s="165"/>
      <c r="U82" s="166">
        <f>Birók!P60</f>
        <v>0</v>
      </c>
    </row>
    <row r="83" spans="1:21" s="38" customFormat="1" ht="9.6" customHeight="1" x14ac:dyDescent="0.25">
      <c r="A83" s="277"/>
      <c r="B83" s="306"/>
      <c r="C83" s="306"/>
      <c r="D83" s="306"/>
      <c r="E83" s="617" t="str">
        <f>UPPER(IF($D82="","",VLOOKUP($D82,'1D ELO (5)'!$A$7:$P$33,11)))</f>
        <v/>
      </c>
      <c r="F83" s="618" t="str">
        <f>UPPER(IF($D82="","",VLOOKUP($D82,'1D ELO (5)'!$A$7:$P$33,8)))</f>
        <v/>
      </c>
      <c r="G83" s="618" t="str">
        <f>IF($D82="","",VLOOKUP($D82,'1D ELO (5)'!$A$7:$P$33,9))</f>
        <v/>
      </c>
      <c r="H83" s="619"/>
      <c r="I83" s="618" t="str">
        <f>IF($D82="","",VLOOKUP($D82,'1D ELO (5)'!$A$7:$P$33,10))</f>
        <v/>
      </c>
      <c r="J83" s="307"/>
      <c r="K83" s="152" t="str">
        <f>IF(J83="a",F82,IF(J83="b",F84,""))</f>
        <v/>
      </c>
      <c r="L83" s="161"/>
      <c r="M83" s="159"/>
      <c r="N83" s="161"/>
      <c r="O83" s="159"/>
      <c r="P83" s="161"/>
      <c r="Q83" s="159"/>
      <c r="R83" s="162"/>
      <c r="S83" s="165"/>
      <c r="U83" s="174">
        <f>Birók!P61</f>
        <v>0</v>
      </c>
    </row>
    <row r="84" spans="1:21" s="38" customFormat="1" ht="9.6" customHeight="1" x14ac:dyDescent="0.25">
      <c r="A84" s="277"/>
      <c r="B84" s="168"/>
      <c r="C84" s="168"/>
      <c r="D84" s="168"/>
      <c r="E84" s="415"/>
      <c r="F84" s="154"/>
      <c r="G84" s="154"/>
      <c r="H84" s="2"/>
      <c r="I84" s="154"/>
      <c r="J84" s="308"/>
      <c r="K84" s="309" t="str">
        <f>UPPER(IF(OR(J85="a",J85="as"),F82,IF(OR(J85="b",J85="bs"),F86,)))</f>
        <v/>
      </c>
      <c r="L84" s="310"/>
      <c r="M84" s="159"/>
      <c r="N84" s="161"/>
      <c r="O84" s="159"/>
      <c r="P84" s="161"/>
      <c r="Q84" s="159"/>
      <c r="R84" s="162"/>
      <c r="S84" s="165"/>
      <c r="U84" s="174">
        <f>Birók!P62</f>
        <v>0</v>
      </c>
    </row>
    <row r="85" spans="1:21" s="38" customFormat="1" ht="9.6" customHeight="1" x14ac:dyDescent="0.25">
      <c r="A85" s="277"/>
      <c r="B85" s="168"/>
      <c r="C85" s="168"/>
      <c r="D85" s="168"/>
      <c r="E85" s="467"/>
      <c r="F85" s="464"/>
      <c r="G85" s="464"/>
      <c r="H85" s="465"/>
      <c r="I85" s="453" t="s">
        <v>0</v>
      </c>
      <c r="J85" s="180"/>
      <c r="K85" s="311" t="str">
        <f>UPPER(IF(OR(J85="a",J85="as"),F83,IF(OR(J85="b",J85="bs"),F87,)))</f>
        <v/>
      </c>
      <c r="L85" s="312"/>
      <c r="M85" s="159"/>
      <c r="N85" s="161"/>
      <c r="O85" s="159"/>
      <c r="P85" s="161"/>
      <c r="Q85" s="159"/>
      <c r="R85" s="162"/>
      <c r="S85" s="165"/>
      <c r="U85" s="174">
        <f>Birók!P63</f>
        <v>0</v>
      </c>
    </row>
    <row r="86" spans="1:21" s="38" customFormat="1" ht="9.6" customHeight="1" x14ac:dyDescent="0.25">
      <c r="A86" s="277">
        <v>18</v>
      </c>
      <c r="B86" s="384" t="str">
        <f>IF($D86="","",VLOOKUP($D86,'1D ELO (5)'!$A$7:$P$39,14))</f>
        <v/>
      </c>
      <c r="C86" s="384" t="str">
        <f>IF($D86="","",VLOOKUP($D86,'1D ELO (5)'!$A$7:$P$39,15))</f>
        <v/>
      </c>
      <c r="D86" s="155"/>
      <c r="E86" s="461" t="str">
        <f>UPPER(IF($D86="","",VLOOKUP($D86,'1D ELO (5)'!$A$7:$P$39,5)))</f>
        <v/>
      </c>
      <c r="F86" s="450" t="str">
        <f>UPPER(IF($D86="","",VLOOKUP($D86,'1D ELO (5)'!$A$7:$P$39,2)))</f>
        <v/>
      </c>
      <c r="G86" s="450" t="str">
        <f>IF($D86="","",VLOOKUP($D86,'1D ELO (5)'!$A$7:$P$39,3))</f>
        <v/>
      </c>
      <c r="H86" s="462"/>
      <c r="I86" s="450" t="str">
        <f>IF($D86="","",VLOOKUP($D86,'1D ELO (5)'!$A$7:$P$39,4))</f>
        <v/>
      </c>
      <c r="J86" s="313"/>
      <c r="K86" s="159"/>
      <c r="L86" s="314"/>
      <c r="M86" s="197"/>
      <c r="N86" s="310"/>
      <c r="O86" s="159"/>
      <c r="P86" s="161"/>
      <c r="Q86" s="159"/>
      <c r="R86" s="162"/>
      <c r="S86" s="165"/>
      <c r="U86" s="174">
        <f>Birók!P64</f>
        <v>0</v>
      </c>
    </row>
    <row r="87" spans="1:21" s="38" customFormat="1" ht="9.6" customHeight="1" x14ac:dyDescent="0.25">
      <c r="A87" s="277"/>
      <c r="B87" s="306"/>
      <c r="C87" s="306"/>
      <c r="D87" s="306"/>
      <c r="E87" s="461" t="str">
        <f>UPPER(IF($D86="","",VLOOKUP($D86,'1D ELO (5)'!$A$7:$P$33,11)))</f>
        <v/>
      </c>
      <c r="F87" s="450" t="str">
        <f>UPPER(IF($D86="","",VLOOKUP($D86,'1D ELO (5)'!$A$7:$P$33,8)))</f>
        <v/>
      </c>
      <c r="G87" s="450" t="str">
        <f>IF($D86="","",VLOOKUP($D86,'1D ELO (5)'!$A$7:$P$33,9))</f>
        <v/>
      </c>
      <c r="H87" s="462"/>
      <c r="I87" s="450" t="str">
        <f>IF($D86="","",VLOOKUP($D86,'1D ELO (5)'!$A$7:$P$33,10))</f>
        <v/>
      </c>
      <c r="J87" s="307"/>
      <c r="K87" s="159"/>
      <c r="L87" s="314"/>
      <c r="M87" s="281"/>
      <c r="N87" s="315"/>
      <c r="O87" s="159"/>
      <c r="P87" s="161"/>
      <c r="Q87" s="159"/>
      <c r="R87" s="162"/>
      <c r="S87" s="165"/>
      <c r="U87" s="174">
        <f>Birók!P65</f>
        <v>0</v>
      </c>
    </row>
    <row r="88" spans="1:21" s="38" customFormat="1" ht="9.6" customHeight="1" x14ac:dyDescent="0.25">
      <c r="A88" s="277"/>
      <c r="B88" s="168"/>
      <c r="C88" s="168"/>
      <c r="D88" s="178"/>
      <c r="E88" s="468"/>
      <c r="F88" s="464"/>
      <c r="G88" s="464"/>
      <c r="H88" s="465"/>
      <c r="I88" s="464"/>
      <c r="J88" s="316"/>
      <c r="K88" s="159"/>
      <c r="L88" s="308"/>
      <c r="M88" s="309" t="str">
        <f>UPPER(IF(OR(L89="a",L89="as"),K84,IF(OR(L89="b",L89="bs"),K92,)))</f>
        <v/>
      </c>
      <c r="N88" s="161"/>
      <c r="O88" s="159"/>
      <c r="P88" s="161"/>
      <c r="Q88" s="159"/>
      <c r="R88" s="162"/>
      <c r="S88" s="165"/>
      <c r="U88" s="174">
        <f>Birók!P66</f>
        <v>0</v>
      </c>
    </row>
    <row r="89" spans="1:21" s="38" customFormat="1" ht="9.6" customHeight="1" x14ac:dyDescent="0.25">
      <c r="A89" s="277"/>
      <c r="B89" s="168"/>
      <c r="C89" s="168"/>
      <c r="D89" s="178"/>
      <c r="E89" s="468"/>
      <c r="F89" s="464"/>
      <c r="G89" s="464"/>
      <c r="H89" s="465"/>
      <c r="I89" s="464"/>
      <c r="J89" s="316"/>
      <c r="K89" s="171" t="s">
        <v>0</v>
      </c>
      <c r="L89" s="180"/>
      <c r="M89" s="311" t="str">
        <f>UPPER(IF(OR(L89="a",L89="as"),K85,IF(OR(L89="b",L89="bs"),K93,)))</f>
        <v/>
      </c>
      <c r="N89" s="312"/>
      <c r="O89" s="159"/>
      <c r="P89" s="161"/>
      <c r="Q89" s="159"/>
      <c r="R89" s="162"/>
      <c r="S89" s="165"/>
      <c r="U89" s="174">
        <f>Birók!P67</f>
        <v>0</v>
      </c>
    </row>
    <row r="90" spans="1:21" s="38" customFormat="1" ht="9.6" customHeight="1" x14ac:dyDescent="0.25">
      <c r="A90" s="317">
        <v>19</v>
      </c>
      <c r="B90" s="384" t="str">
        <f>IF($D90="","",VLOOKUP($D90,'1D ELO (5)'!$A$7:$P$39,14))</f>
        <v/>
      </c>
      <c r="C90" s="384" t="str">
        <f>IF($D90="","",VLOOKUP($D90,'1D ELO (5)'!$A$7:$P$39,15))</f>
        <v/>
      </c>
      <c r="D90" s="155"/>
      <c r="E90" s="461" t="str">
        <f>UPPER(IF($D90="","",VLOOKUP($D90,'1D ELO (5)'!$A$7:$P$39,5)))</f>
        <v/>
      </c>
      <c r="F90" s="450" t="str">
        <f>UPPER(IF($D90="","",VLOOKUP($D90,'1D ELO (5)'!$A$7:$P$39,2)))</f>
        <v/>
      </c>
      <c r="G90" s="450" t="str">
        <f>IF($D90="","",VLOOKUP($D90,'1D ELO (5)'!$A$7:$P$39,3))</f>
        <v/>
      </c>
      <c r="H90" s="462"/>
      <c r="I90" s="450" t="str">
        <f>IF($D90="","",VLOOKUP($D90,'1D ELO (5)'!$A$7:$P$39,4))</f>
        <v/>
      </c>
      <c r="J90" s="305"/>
      <c r="K90" s="159"/>
      <c r="L90" s="314"/>
      <c r="M90" s="159"/>
      <c r="N90" s="314"/>
      <c r="O90" s="197"/>
      <c r="P90" s="161"/>
      <c r="Q90" s="159"/>
      <c r="R90" s="162"/>
      <c r="S90" s="165"/>
      <c r="U90" s="174">
        <f>Birók!P68</f>
        <v>0</v>
      </c>
    </row>
    <row r="91" spans="1:21" s="38" customFormat="1" ht="9.6" customHeight="1" thickBot="1" x14ac:dyDescent="0.3">
      <c r="A91" s="277"/>
      <c r="B91" s="306"/>
      <c r="C91" s="306"/>
      <c r="D91" s="306"/>
      <c r="E91" s="461" t="str">
        <f>UPPER(IF($D90="","",VLOOKUP($D90,'1D ELO (5)'!$A$7:$P$33,11)))</f>
        <v/>
      </c>
      <c r="F91" s="450" t="str">
        <f>UPPER(IF($D90="","",VLOOKUP($D90,'1D ELO (5)'!$A$7:$P$33,8)))</f>
        <v/>
      </c>
      <c r="G91" s="450" t="str">
        <f>IF($D90="","",VLOOKUP($D90,'1D ELO (5)'!$A$7:$P$33,9))</f>
        <v/>
      </c>
      <c r="H91" s="462"/>
      <c r="I91" s="450" t="str">
        <f>IF($D90="","",VLOOKUP($D90,'1D ELO (5)'!$A$7:$P$33,10))</f>
        <v/>
      </c>
      <c r="J91" s="307"/>
      <c r="K91" s="152" t="str">
        <f>IF(J91="a",F90,IF(J91="b",F92,""))</f>
        <v/>
      </c>
      <c r="L91" s="314"/>
      <c r="M91" s="159"/>
      <c r="N91" s="314"/>
      <c r="O91" s="159"/>
      <c r="P91" s="161"/>
      <c r="Q91" s="159"/>
      <c r="R91" s="162"/>
      <c r="S91" s="165"/>
      <c r="U91" s="189">
        <f>Birók!P69</f>
        <v>0</v>
      </c>
    </row>
    <row r="92" spans="1:21" s="38" customFormat="1" ht="9.6" customHeight="1" x14ac:dyDescent="0.25">
      <c r="A92" s="277"/>
      <c r="B92" s="168"/>
      <c r="C92" s="168"/>
      <c r="D92" s="178"/>
      <c r="E92" s="468"/>
      <c r="F92" s="464"/>
      <c r="G92" s="464"/>
      <c r="H92" s="465"/>
      <c r="I92" s="464"/>
      <c r="J92" s="308"/>
      <c r="K92" s="309" t="str">
        <f>UPPER(IF(OR(J93="a",J93="as"),F90,IF(OR(J93="b",J93="bs"),F94,)))</f>
        <v/>
      </c>
      <c r="L92" s="318"/>
      <c r="M92" s="159"/>
      <c r="N92" s="314"/>
      <c r="O92" s="159"/>
      <c r="P92" s="161"/>
      <c r="Q92" s="159"/>
      <c r="R92" s="162"/>
      <c r="S92" s="165"/>
    </row>
    <row r="93" spans="1:21" s="38" customFormat="1" ht="9.6" customHeight="1" x14ac:dyDescent="0.25">
      <c r="A93" s="277"/>
      <c r="B93" s="168"/>
      <c r="C93" s="168"/>
      <c r="D93" s="178"/>
      <c r="E93" s="468"/>
      <c r="F93" s="464"/>
      <c r="G93" s="464"/>
      <c r="H93" s="465"/>
      <c r="I93" s="453" t="s">
        <v>0</v>
      </c>
      <c r="J93" s="180"/>
      <c r="K93" s="311" t="str">
        <f>UPPER(IF(OR(J93="a",J93="as"),F91,IF(OR(J93="b",J93="bs"),F95,)))</f>
        <v/>
      </c>
      <c r="L93" s="307"/>
      <c r="M93" s="159"/>
      <c r="N93" s="314"/>
      <c r="O93" s="159"/>
      <c r="P93" s="161"/>
      <c r="Q93" s="159"/>
      <c r="R93" s="162"/>
      <c r="S93" s="165"/>
    </row>
    <row r="94" spans="1:21" s="38" customFormat="1" ht="9.6" customHeight="1" x14ac:dyDescent="0.25">
      <c r="A94" s="277">
        <v>20</v>
      </c>
      <c r="B94" s="384" t="str">
        <f>IF($D94="","",VLOOKUP($D94,'1D ELO (5)'!$A$7:$P$39,14))</f>
        <v/>
      </c>
      <c r="C94" s="384" t="str">
        <f>IF($D94="","",VLOOKUP($D94,'1D ELO (5)'!$A$7:$P$39,15))</f>
        <v/>
      </c>
      <c r="D94" s="155"/>
      <c r="E94" s="461" t="str">
        <f>UPPER(IF($D94="","",VLOOKUP($D94,'1D ELO (5)'!$A$7:$P$39,5)))</f>
        <v/>
      </c>
      <c r="F94" s="450" t="str">
        <f>UPPER(IF($D94="","",VLOOKUP($D94,'1D ELO (5)'!$A$7:$P$39,2)))</f>
        <v/>
      </c>
      <c r="G94" s="450" t="str">
        <f>IF($D94="","",VLOOKUP($D94,'1D ELO (5)'!$A$7:$P$39,3))</f>
        <v/>
      </c>
      <c r="H94" s="462"/>
      <c r="I94" s="450" t="str">
        <f>IF($D94="","",VLOOKUP($D94,'1D ELO (5)'!$A$7:$P$39,4))</f>
        <v/>
      </c>
      <c r="J94" s="313"/>
      <c r="K94" s="159"/>
      <c r="L94" s="161"/>
      <c r="M94" s="197"/>
      <c r="N94" s="318"/>
      <c r="O94" s="159"/>
      <c r="P94" s="161"/>
      <c r="Q94" s="159"/>
      <c r="R94" s="162"/>
      <c r="S94" s="165"/>
    </row>
    <row r="95" spans="1:21" s="38" customFormat="1" ht="9.6" customHeight="1" x14ac:dyDescent="0.25">
      <c r="A95" s="277"/>
      <c r="B95" s="306"/>
      <c r="C95" s="306"/>
      <c r="D95" s="306"/>
      <c r="E95" s="461" t="str">
        <f>UPPER(IF($D94="","",VLOOKUP($D94,'1D ELO (5)'!$A$7:$P$33,11)))</f>
        <v/>
      </c>
      <c r="F95" s="450" t="str">
        <f>UPPER(IF($D94="","",VLOOKUP($D94,'1D ELO (5)'!$A$7:$P$33,8)))</f>
        <v/>
      </c>
      <c r="G95" s="450" t="str">
        <f>IF($D94="","",VLOOKUP($D94,'1D ELO (5)'!$A$7:$P$33,9))</f>
        <v/>
      </c>
      <c r="H95" s="462"/>
      <c r="I95" s="450" t="str">
        <f>IF($D94="","",VLOOKUP($D94,'1D ELO (5)'!$A$7:$P$33,10))</f>
        <v/>
      </c>
      <c r="J95" s="307"/>
      <c r="K95" s="159"/>
      <c r="L95" s="161"/>
      <c r="M95" s="281"/>
      <c r="N95" s="319"/>
      <c r="O95" s="159"/>
      <c r="P95" s="161"/>
      <c r="Q95" s="159"/>
      <c r="R95" s="162"/>
      <c r="S95" s="165"/>
    </row>
    <row r="96" spans="1:21" s="38" customFormat="1" ht="9.6" customHeight="1" x14ac:dyDescent="0.25">
      <c r="A96" s="277"/>
      <c r="B96" s="168"/>
      <c r="C96" s="168"/>
      <c r="D96" s="168"/>
      <c r="E96" s="467"/>
      <c r="F96" s="464"/>
      <c r="G96" s="464"/>
      <c r="H96" s="465"/>
      <c r="I96" s="464"/>
      <c r="J96" s="316"/>
      <c r="K96" s="159"/>
      <c r="L96" s="161"/>
      <c r="M96" s="159"/>
      <c r="N96" s="308"/>
      <c r="O96" s="309" t="str">
        <f>UPPER(IF(OR(N97="a",N97="as"),M88,IF(OR(N97="b",N97="bs"),M104,)))</f>
        <v/>
      </c>
      <c r="P96" s="161"/>
      <c r="Q96" s="159"/>
      <c r="R96" s="162"/>
      <c r="S96" s="165"/>
    </row>
    <row r="97" spans="1:19" s="38" customFormat="1" ht="9.6" customHeight="1" x14ac:dyDescent="0.25">
      <c r="A97" s="277"/>
      <c r="B97" s="168"/>
      <c r="C97" s="168"/>
      <c r="D97" s="168"/>
      <c r="E97" s="467"/>
      <c r="F97" s="464"/>
      <c r="G97" s="464"/>
      <c r="H97" s="465"/>
      <c r="I97" s="464"/>
      <c r="J97" s="316"/>
      <c r="K97" s="159"/>
      <c r="L97" s="161"/>
      <c r="M97" s="171" t="s">
        <v>0</v>
      </c>
      <c r="N97" s="180"/>
      <c r="O97" s="311" t="str">
        <f>UPPER(IF(OR(N97="a",N97="as"),M89,IF(OR(N97="b",N97="bs"),M105,)))</f>
        <v/>
      </c>
      <c r="P97" s="312"/>
      <c r="Q97" s="159"/>
      <c r="R97" s="162"/>
      <c r="S97" s="165"/>
    </row>
    <row r="98" spans="1:19" s="38" customFormat="1" ht="9.6" customHeight="1" x14ac:dyDescent="0.25">
      <c r="A98" s="277">
        <v>21</v>
      </c>
      <c r="B98" s="384" t="str">
        <f>IF($D98="","",VLOOKUP($D98,'1D ELO (5)'!$A$7:$P$39,14))</f>
        <v/>
      </c>
      <c r="C98" s="384" t="str">
        <f>IF($D98="","",VLOOKUP($D98,'1D ELO (5)'!$A$7:$P$39,15))</f>
        <v/>
      </c>
      <c r="D98" s="155"/>
      <c r="E98" s="461" t="str">
        <f>UPPER(IF($D98="","",VLOOKUP($D98,'1D ELO (5)'!$A$7:$P$39,5)))</f>
        <v/>
      </c>
      <c r="F98" s="450" t="str">
        <f>UPPER(IF($D98="","",VLOOKUP($D98,'1D ELO (5)'!$A$7:$P$39,2)))</f>
        <v/>
      </c>
      <c r="G98" s="450" t="str">
        <f>IF($D98="","",VLOOKUP($D98,'1D ELO (5)'!$A$7:$P$39,3))</f>
        <v/>
      </c>
      <c r="H98" s="462"/>
      <c r="I98" s="450" t="str">
        <f>IF($D98="","",VLOOKUP($D98,'1D ELO (5)'!$A$7:$P$39,4))</f>
        <v/>
      </c>
      <c r="J98" s="305"/>
      <c r="K98" s="159"/>
      <c r="L98" s="161"/>
      <c r="M98" s="159"/>
      <c r="N98" s="314"/>
      <c r="O98" s="159"/>
      <c r="P98" s="314"/>
      <c r="Q98" s="159"/>
      <c r="R98" s="162"/>
      <c r="S98" s="165"/>
    </row>
    <row r="99" spans="1:19" s="38" customFormat="1" ht="9.6" customHeight="1" x14ac:dyDescent="0.25">
      <c r="A99" s="277"/>
      <c r="B99" s="306"/>
      <c r="C99" s="306"/>
      <c r="D99" s="306"/>
      <c r="E99" s="461" t="str">
        <f>UPPER(IF($D98="","",VLOOKUP($D98,'1D ELO (5)'!$A$7:$P$33,11)))</f>
        <v/>
      </c>
      <c r="F99" s="450" t="str">
        <f>UPPER(IF($D98="","",VLOOKUP($D98,'1D ELO (5)'!$A$7:$P$33,8)))</f>
        <v/>
      </c>
      <c r="G99" s="450" t="str">
        <f>IF($D98="","",VLOOKUP($D98,'1D ELO (5)'!$A$7:$P$33,9))</f>
        <v/>
      </c>
      <c r="H99" s="462"/>
      <c r="I99" s="450" t="str">
        <f>IF($D98="","",VLOOKUP($D98,'1D ELO (5)'!$A$7:$P$33,10))</f>
        <v/>
      </c>
      <c r="J99" s="307"/>
      <c r="K99" s="152" t="str">
        <f>IF(J99="a",F98,IF(J99="b",F100,""))</f>
        <v/>
      </c>
      <c r="L99" s="161"/>
      <c r="M99" s="159"/>
      <c r="N99" s="314"/>
      <c r="O99" s="159"/>
      <c r="P99" s="314"/>
      <c r="Q99" s="159"/>
      <c r="R99" s="162"/>
      <c r="S99" s="165"/>
    </row>
    <row r="100" spans="1:19" s="38" customFormat="1" ht="9.6" customHeight="1" x14ac:dyDescent="0.25">
      <c r="A100" s="277"/>
      <c r="B100" s="168"/>
      <c r="C100" s="168"/>
      <c r="D100" s="168"/>
      <c r="E100" s="467"/>
      <c r="F100" s="464"/>
      <c r="G100" s="464"/>
      <c r="H100" s="465"/>
      <c r="I100" s="464"/>
      <c r="J100" s="308"/>
      <c r="K100" s="309" t="str">
        <f>UPPER(IF(OR(J101="a",J101="as"),F98,IF(OR(J101="b",J101="bs"),F102,)))</f>
        <v/>
      </c>
      <c r="L100" s="310"/>
      <c r="M100" s="159"/>
      <c r="N100" s="314"/>
      <c r="O100" s="159"/>
      <c r="P100" s="314"/>
      <c r="Q100" s="159"/>
      <c r="R100" s="162"/>
      <c r="S100" s="165"/>
    </row>
    <row r="101" spans="1:19" s="38" customFormat="1" ht="9.6" customHeight="1" x14ac:dyDescent="0.25">
      <c r="A101" s="277"/>
      <c r="B101" s="168"/>
      <c r="C101" s="168"/>
      <c r="D101" s="168"/>
      <c r="E101" s="467"/>
      <c r="F101" s="464"/>
      <c r="G101" s="464"/>
      <c r="H101" s="465"/>
      <c r="I101" s="453" t="s">
        <v>0</v>
      </c>
      <c r="J101" s="180"/>
      <c r="K101" s="311" t="str">
        <f>UPPER(IF(OR(J101="a",J101="as"),F99,IF(OR(J101="b",J101="bs"),F103,)))</f>
        <v/>
      </c>
      <c r="L101" s="312"/>
      <c r="M101" s="159"/>
      <c r="N101" s="314"/>
      <c r="O101" s="159"/>
      <c r="P101" s="314"/>
      <c r="Q101" s="159"/>
      <c r="R101" s="162"/>
      <c r="S101" s="165"/>
    </row>
    <row r="102" spans="1:19" s="38" customFormat="1" ht="9.6" customHeight="1" x14ac:dyDescent="0.25">
      <c r="A102" s="277">
        <v>22</v>
      </c>
      <c r="B102" s="384" t="str">
        <f>IF($D102="","",VLOOKUP($D102,'1D ELO (5)'!$A$7:$P$39,14))</f>
        <v/>
      </c>
      <c r="C102" s="384" t="str">
        <f>IF($D102="","",VLOOKUP($D102,'1D ELO (5)'!$A$7:$P$39,15))</f>
        <v/>
      </c>
      <c r="D102" s="155"/>
      <c r="E102" s="461" t="str">
        <f>UPPER(IF($D102="","",VLOOKUP($D102,'1D ELO (5)'!$A$7:$P$39,5)))</f>
        <v/>
      </c>
      <c r="F102" s="450" t="str">
        <f>UPPER(IF($D102="","",VLOOKUP($D102,'1D ELO (5)'!$A$7:$P$39,2)))</f>
        <v/>
      </c>
      <c r="G102" s="450" t="str">
        <f>IF($D102="","",VLOOKUP($D102,'1D ELO (5)'!$A$7:$P$39,3))</f>
        <v/>
      </c>
      <c r="H102" s="462"/>
      <c r="I102" s="450" t="str">
        <f>IF($D102="","",VLOOKUP($D102,'1D ELO (5)'!$A$7:$P$39,4))</f>
        <v/>
      </c>
      <c r="J102" s="313"/>
      <c r="K102" s="159"/>
      <c r="L102" s="314"/>
      <c r="M102" s="197"/>
      <c r="N102" s="318"/>
      <c r="O102" s="159"/>
      <c r="P102" s="314"/>
      <c r="Q102" s="159"/>
      <c r="R102" s="162"/>
      <c r="S102" s="165"/>
    </row>
    <row r="103" spans="1:19" s="38" customFormat="1" ht="9.6" customHeight="1" x14ac:dyDescent="0.25">
      <c r="A103" s="277"/>
      <c r="B103" s="306"/>
      <c r="C103" s="306"/>
      <c r="D103" s="306"/>
      <c r="E103" s="461" t="str">
        <f>UPPER(IF($D102="","",VLOOKUP($D102,'1D ELO (5)'!$A$7:$P$33,11)))</f>
        <v/>
      </c>
      <c r="F103" s="450" t="str">
        <f>UPPER(IF($D102="","",VLOOKUP($D102,'1D ELO (5)'!$A$7:$P$33,8)))</f>
        <v/>
      </c>
      <c r="G103" s="450" t="str">
        <f>IF($D102="","",VLOOKUP($D102,'1D ELO (5)'!$A$7:$P$33,9))</f>
        <v/>
      </c>
      <c r="H103" s="462"/>
      <c r="I103" s="450" t="str">
        <f>IF($D102="","",VLOOKUP($D102,'1D ELO (5)'!$A$7:$P$33,10))</f>
        <v/>
      </c>
      <c r="J103" s="307"/>
      <c r="K103" s="159"/>
      <c r="L103" s="314"/>
      <c r="M103" s="281"/>
      <c r="N103" s="319"/>
      <c r="O103" s="159"/>
      <c r="P103" s="314"/>
      <c r="Q103" s="159"/>
      <c r="R103" s="162"/>
      <c r="S103" s="165"/>
    </row>
    <row r="104" spans="1:19" s="38" customFormat="1" ht="9.6" customHeight="1" x14ac:dyDescent="0.25">
      <c r="A104" s="277"/>
      <c r="B104" s="168"/>
      <c r="C104" s="168"/>
      <c r="D104" s="178"/>
      <c r="E104" s="468"/>
      <c r="F104" s="464"/>
      <c r="G104" s="464"/>
      <c r="H104" s="465"/>
      <c r="I104" s="464"/>
      <c r="J104" s="316"/>
      <c r="K104" s="159"/>
      <c r="L104" s="308"/>
      <c r="M104" s="309" t="str">
        <f>UPPER(IF(OR(L105="a",L105="as"),K100,IF(OR(L105="b",L105="bs"),K108,)))</f>
        <v/>
      </c>
      <c r="N104" s="314"/>
      <c r="O104" s="159"/>
      <c r="P104" s="314"/>
      <c r="Q104" s="159"/>
      <c r="R104" s="162"/>
      <c r="S104" s="165"/>
    </row>
    <row r="105" spans="1:19" s="38" customFormat="1" ht="9.6" customHeight="1" x14ac:dyDescent="0.25">
      <c r="A105" s="277"/>
      <c r="B105" s="168"/>
      <c r="C105" s="168"/>
      <c r="D105" s="178"/>
      <c r="E105" s="468"/>
      <c r="F105" s="464"/>
      <c r="G105" s="464"/>
      <c r="H105" s="465"/>
      <c r="I105" s="464"/>
      <c r="J105" s="316"/>
      <c r="K105" s="171" t="s">
        <v>0</v>
      </c>
      <c r="L105" s="180"/>
      <c r="M105" s="311" t="str">
        <f>UPPER(IF(OR(L105="a",L105="as"),K101,IF(OR(L105="b",L105="bs"),K109,)))</f>
        <v/>
      </c>
      <c r="N105" s="307"/>
      <c r="O105" s="159"/>
      <c r="P105" s="314"/>
      <c r="Q105" s="159"/>
      <c r="R105" s="162"/>
      <c r="S105" s="165"/>
    </row>
    <row r="106" spans="1:19" s="38" customFormat="1" ht="9.6" customHeight="1" x14ac:dyDescent="0.25">
      <c r="A106" s="317">
        <v>23</v>
      </c>
      <c r="B106" s="384" t="str">
        <f>IF($D106="","",VLOOKUP($D106,'1D ELO (5)'!$A$7:$P$39,14))</f>
        <v/>
      </c>
      <c r="C106" s="384" t="str">
        <f>IF($D106="","",VLOOKUP($D106,'1D ELO (5)'!$A$7:$P$39,15))</f>
        <v/>
      </c>
      <c r="D106" s="155"/>
      <c r="E106" s="461" t="str">
        <f>UPPER(IF($D106="","",VLOOKUP($D106,'1D ELO (5)'!$A$7:$P$39,5)))</f>
        <v/>
      </c>
      <c r="F106" s="450" t="str">
        <f>UPPER(IF($D106="","",VLOOKUP($D106,'1D ELO (5)'!$A$7:$P$39,2)))</f>
        <v/>
      </c>
      <c r="G106" s="450" t="str">
        <f>IF($D106="","",VLOOKUP($D106,'1D ELO (5)'!$A$7:$P$39,3))</f>
        <v/>
      </c>
      <c r="H106" s="462"/>
      <c r="I106" s="450" t="str">
        <f>IF($D106="","",VLOOKUP($D106,'1D ELO (5)'!$A$7:$P$39,4))</f>
        <v/>
      </c>
      <c r="J106" s="305"/>
      <c r="K106" s="159"/>
      <c r="L106" s="314"/>
      <c r="M106" s="159"/>
      <c r="N106" s="161"/>
      <c r="O106" s="197"/>
      <c r="P106" s="314"/>
      <c r="Q106" s="159"/>
      <c r="R106" s="162"/>
      <c r="S106" s="165"/>
    </row>
    <row r="107" spans="1:19" s="38" customFormat="1" ht="9.6" customHeight="1" x14ac:dyDescent="0.25">
      <c r="A107" s="277"/>
      <c r="B107" s="306"/>
      <c r="C107" s="306"/>
      <c r="D107" s="306"/>
      <c r="E107" s="461" t="str">
        <f>UPPER(IF($D106="","",VLOOKUP($D106,'1D ELO (5)'!$A$7:$P$33,11)))</f>
        <v/>
      </c>
      <c r="F107" s="450" t="str">
        <f>UPPER(IF($D106="","",VLOOKUP($D106,'1D ELO (5)'!$A$7:$P$33,8)))</f>
        <v/>
      </c>
      <c r="G107" s="450" t="str">
        <f>IF($D106="","",VLOOKUP($D106,'1D ELO (5)'!$A$7:$P$33,9))</f>
        <v/>
      </c>
      <c r="H107" s="462"/>
      <c r="I107" s="450" t="str">
        <f>IF($D106="","",VLOOKUP($D106,'1D ELO (5)'!$A$7:$P$33,10))</f>
        <v/>
      </c>
      <c r="J107" s="307"/>
      <c r="K107" s="152" t="str">
        <f>IF(J107="a",F106,IF(J107="b",F108,""))</f>
        <v/>
      </c>
      <c r="L107" s="314"/>
      <c r="M107" s="159"/>
      <c r="N107" s="161"/>
      <c r="O107" s="159"/>
      <c r="P107" s="314"/>
      <c r="Q107" s="159"/>
      <c r="R107" s="162"/>
      <c r="S107" s="165"/>
    </row>
    <row r="108" spans="1:19" s="38" customFormat="1" ht="9.6" customHeight="1" x14ac:dyDescent="0.25">
      <c r="A108" s="277"/>
      <c r="B108" s="168"/>
      <c r="C108" s="168"/>
      <c r="D108" s="178"/>
      <c r="E108" s="468"/>
      <c r="F108" s="464"/>
      <c r="G108" s="464"/>
      <c r="H108" s="465"/>
      <c r="I108" s="464"/>
      <c r="J108" s="308"/>
      <c r="K108" s="309" t="str">
        <f>UPPER(IF(OR(J109="a",J109="as"),F106,IF(OR(J109="b",J109="bs"),F110,)))</f>
        <v/>
      </c>
      <c r="L108" s="318"/>
      <c r="M108" s="159"/>
      <c r="N108" s="161"/>
      <c r="O108" s="159"/>
      <c r="P108" s="314"/>
      <c r="Q108" s="159"/>
      <c r="R108" s="162"/>
      <c r="S108" s="165"/>
    </row>
    <row r="109" spans="1:19" s="38" customFormat="1" ht="9.6" customHeight="1" x14ac:dyDescent="0.25">
      <c r="A109" s="277"/>
      <c r="B109" s="168"/>
      <c r="C109" s="168"/>
      <c r="D109" s="178"/>
      <c r="E109" s="468"/>
      <c r="F109" s="464"/>
      <c r="G109" s="464"/>
      <c r="H109" s="465"/>
      <c r="I109" s="453" t="s">
        <v>0</v>
      </c>
      <c r="J109" s="180"/>
      <c r="K109" s="311" t="str">
        <f>UPPER(IF(OR(J109="a",J109="as"),F107,IF(OR(J109="b",J109="bs"),F111,)))</f>
        <v/>
      </c>
      <c r="L109" s="307"/>
      <c r="M109" s="159"/>
      <c r="N109" s="161"/>
      <c r="O109" s="159"/>
      <c r="P109" s="314"/>
      <c r="Q109" s="159"/>
      <c r="R109" s="162"/>
      <c r="S109" s="165"/>
    </row>
    <row r="110" spans="1:19" s="38" customFormat="1" ht="9.6" customHeight="1" x14ac:dyDescent="0.25">
      <c r="A110" s="303">
        <v>24</v>
      </c>
      <c r="B110" s="384" t="str">
        <f>IF($D110="","",VLOOKUP($D110,'1D ELO (5)'!$A$7:$P$39,14))</f>
        <v/>
      </c>
      <c r="C110" s="384" t="str">
        <f>IF($D110="","",VLOOKUP($D110,'1D ELO (5)'!$A$7:$P$39,15))</f>
        <v/>
      </c>
      <c r="D110" s="155"/>
      <c r="E110" s="617" t="str">
        <f>UPPER(IF($D110="","",VLOOKUP($D110,'1D ELO (5)'!$A$7:$P$39,5)))</f>
        <v/>
      </c>
      <c r="F110" s="618" t="str">
        <f>UPPER(IF($D110="","",VLOOKUP($D110,'1D ELO (5)'!$A$7:$P$39,2)))</f>
        <v/>
      </c>
      <c r="G110" s="618" t="str">
        <f>IF($D110="","",VLOOKUP($D110,'1D ELO (5)'!$A$7:$P$39,3))</f>
        <v/>
      </c>
      <c r="H110" s="619"/>
      <c r="I110" s="618" t="str">
        <f>IF($D110="","",VLOOKUP($D110,'1D ELO (5)'!$A$7:$P$39,4))</f>
        <v/>
      </c>
      <c r="J110" s="313"/>
      <c r="K110" s="159"/>
      <c r="L110" s="161"/>
      <c r="M110" s="197"/>
      <c r="N110" s="310"/>
      <c r="O110" s="159"/>
      <c r="P110" s="314"/>
      <c r="Q110" s="159"/>
      <c r="R110" s="162"/>
      <c r="S110" s="165"/>
    </row>
    <row r="111" spans="1:19" s="38" customFormat="1" ht="9.6" customHeight="1" x14ac:dyDescent="0.25">
      <c r="A111" s="277"/>
      <c r="B111" s="306"/>
      <c r="C111" s="306"/>
      <c r="D111" s="306"/>
      <c r="E111" s="617" t="str">
        <f>UPPER(IF($D110="","",VLOOKUP($D110,'1D ELO (5)'!$A$7:$P$33,11)))</f>
        <v/>
      </c>
      <c r="F111" s="618" t="str">
        <f>UPPER(IF($D110="","",VLOOKUP($D110,'1D ELO (5)'!$A$7:$P$33,8)))</f>
        <v/>
      </c>
      <c r="G111" s="618" t="str">
        <f>IF($D110="","",VLOOKUP($D110,'1D ELO (5)'!$A$7:$P$33,9))</f>
        <v/>
      </c>
      <c r="H111" s="619"/>
      <c r="I111" s="618" t="str">
        <f>IF($D110="","",VLOOKUP($D110,'1D ELO (5)'!$A$7:$P$33,10))</f>
        <v/>
      </c>
      <c r="J111" s="307"/>
      <c r="K111" s="159"/>
      <c r="L111" s="161"/>
      <c r="M111" s="281"/>
      <c r="N111" s="315"/>
      <c r="O111" s="159"/>
      <c r="P111" s="314"/>
      <c r="Q111" s="159"/>
      <c r="R111" s="162"/>
      <c r="S111" s="165"/>
    </row>
    <row r="112" spans="1:19" s="38" customFormat="1" ht="9.6" customHeight="1" x14ac:dyDescent="0.25">
      <c r="A112" s="277"/>
      <c r="B112" s="168"/>
      <c r="C112" s="168"/>
      <c r="D112" s="178"/>
      <c r="E112" s="468"/>
      <c r="F112" s="464"/>
      <c r="G112" s="464"/>
      <c r="H112" s="465"/>
      <c r="I112" s="464"/>
      <c r="J112" s="316"/>
      <c r="K112" s="159"/>
      <c r="L112" s="161"/>
      <c r="M112" s="159"/>
      <c r="N112" s="161"/>
      <c r="O112" s="161"/>
      <c r="P112" s="308"/>
      <c r="Q112" s="309" t="str">
        <f>UPPER(IF(OR(P113="a",P113="as"),O96,IF(OR(P113="b",P113="bs"),O128,)))</f>
        <v/>
      </c>
      <c r="R112" s="320"/>
      <c r="S112" s="165"/>
    </row>
    <row r="113" spans="1:19" s="38" customFormat="1" ht="9.6" customHeight="1" x14ac:dyDescent="0.25">
      <c r="A113" s="277"/>
      <c r="B113" s="168"/>
      <c r="C113" s="168"/>
      <c r="D113" s="178"/>
      <c r="E113" s="468"/>
      <c r="F113" s="464"/>
      <c r="G113" s="464"/>
      <c r="H113" s="465"/>
      <c r="I113" s="464"/>
      <c r="J113" s="316"/>
      <c r="K113" s="159"/>
      <c r="L113" s="161"/>
      <c r="M113" s="159"/>
      <c r="N113" s="161"/>
      <c r="O113" s="171" t="s">
        <v>0</v>
      </c>
      <c r="P113" s="180"/>
      <c r="Q113" s="311" t="str">
        <f>UPPER(IF(OR(P113="a",P113="as"),O97,IF(OR(P113="b",P113="bs"),O129,)))</f>
        <v/>
      </c>
      <c r="R113" s="321"/>
      <c r="S113" s="165"/>
    </row>
    <row r="114" spans="1:19" s="38" customFormat="1" ht="9.6" customHeight="1" x14ac:dyDescent="0.25">
      <c r="A114" s="303">
        <v>25</v>
      </c>
      <c r="B114" s="384" t="str">
        <f>IF($D114="","",VLOOKUP($D114,'1D ELO (5)'!$A$7:$P$39,14))</f>
        <v/>
      </c>
      <c r="C114" s="384" t="str">
        <f>IF($D114="","",VLOOKUP($D114,'1D ELO (5)'!$A$7:$P$39,15))</f>
        <v/>
      </c>
      <c r="D114" s="155"/>
      <c r="E114" s="617" t="str">
        <f>UPPER(IF($D114="","",VLOOKUP($D114,'1D ELO (5)'!$A$7:$P$39,5)))</f>
        <v/>
      </c>
      <c r="F114" s="618" t="str">
        <f>UPPER(IF($D114="","",VLOOKUP($D114,'1D ELO (5)'!$A$7:$P$39,2)))</f>
        <v/>
      </c>
      <c r="G114" s="618" t="str">
        <f>IF($D114="","",VLOOKUP($D114,'1D ELO (5)'!$A$7:$P$39,3))</f>
        <v/>
      </c>
      <c r="H114" s="619"/>
      <c r="I114" s="618" t="str">
        <f>IF($D114="","",VLOOKUP($D114,'1D ELO (5)'!$A$7:$P$39,4))</f>
        <v/>
      </c>
      <c r="J114" s="305"/>
      <c r="K114" s="159"/>
      <c r="L114" s="161"/>
      <c r="M114" s="159"/>
      <c r="N114" s="161"/>
      <c r="O114" s="159"/>
      <c r="P114" s="314"/>
      <c r="Q114" s="197"/>
      <c r="R114" s="162"/>
      <c r="S114" s="165"/>
    </row>
    <row r="115" spans="1:19" s="38" customFormat="1" ht="9.6" customHeight="1" x14ac:dyDescent="0.25">
      <c r="A115" s="277"/>
      <c r="B115" s="306"/>
      <c r="C115" s="306"/>
      <c r="D115" s="306"/>
      <c r="E115" s="617" t="str">
        <f>UPPER(IF($D114="","",VLOOKUP($D114,'1D ELO (5)'!$A$7:$P$33,11)))</f>
        <v/>
      </c>
      <c r="F115" s="618" t="str">
        <f>UPPER(IF($D114="","",VLOOKUP($D114,'1D ELO (5)'!$A$7:$P$33,8)))</f>
        <v/>
      </c>
      <c r="G115" s="618" t="str">
        <f>IF($D114="","",VLOOKUP($D114,'1D ELO (5)'!$A$7:$P$33,9))</f>
        <v/>
      </c>
      <c r="H115" s="619"/>
      <c r="I115" s="618" t="str">
        <f>IF($D114="","",VLOOKUP($D114,'1D ELO (5)'!$A$7:$P$33,10))</f>
        <v/>
      </c>
      <c r="J115" s="307"/>
      <c r="K115" s="152" t="str">
        <f>IF(J115="a",F114,IF(J115="b",F116,""))</f>
        <v/>
      </c>
      <c r="L115" s="161"/>
      <c r="M115" s="159"/>
      <c r="N115" s="161"/>
      <c r="O115" s="159"/>
      <c r="P115" s="314"/>
      <c r="Q115" s="281"/>
      <c r="R115" s="322"/>
      <c r="S115" s="165"/>
    </row>
    <row r="116" spans="1:19" s="38" customFormat="1" ht="9.6" customHeight="1" x14ac:dyDescent="0.25">
      <c r="A116" s="277"/>
      <c r="B116" s="168"/>
      <c r="C116" s="168"/>
      <c r="D116" s="178"/>
      <c r="E116" s="468"/>
      <c r="F116" s="464"/>
      <c r="G116" s="464"/>
      <c r="H116" s="465"/>
      <c r="I116" s="464"/>
      <c r="J116" s="308"/>
      <c r="K116" s="309" t="str">
        <f>UPPER(IF(OR(J117="a",J117="as"),F114,IF(OR(J117="b",J117="bs"),F118,)))</f>
        <v/>
      </c>
      <c r="L116" s="310"/>
      <c r="M116" s="159"/>
      <c r="N116" s="161"/>
      <c r="O116" s="159"/>
      <c r="P116" s="314"/>
      <c r="Q116" s="159"/>
      <c r="R116" s="162"/>
      <c r="S116" s="165"/>
    </row>
    <row r="117" spans="1:19" s="38" customFormat="1" ht="9.6" customHeight="1" x14ac:dyDescent="0.25">
      <c r="A117" s="277"/>
      <c r="B117" s="168"/>
      <c r="C117" s="168"/>
      <c r="D117" s="178"/>
      <c r="E117" s="468"/>
      <c r="F117" s="464"/>
      <c r="G117" s="464"/>
      <c r="H117" s="465"/>
      <c r="I117" s="453" t="s">
        <v>0</v>
      </c>
      <c r="J117" s="180"/>
      <c r="K117" s="311" t="str">
        <f>UPPER(IF(OR(J117="a",J117="as"),F115,IF(OR(J117="b",J117="bs"),F119,)))</f>
        <v/>
      </c>
      <c r="L117" s="312"/>
      <c r="M117" s="159"/>
      <c r="N117" s="161"/>
      <c r="O117" s="159"/>
      <c r="P117" s="314"/>
      <c r="Q117" s="159"/>
      <c r="R117" s="162"/>
      <c r="S117" s="165"/>
    </row>
    <row r="118" spans="1:19" s="38" customFormat="1" ht="9.6" customHeight="1" x14ac:dyDescent="0.25">
      <c r="A118" s="277">
        <v>26</v>
      </c>
      <c r="B118" s="384" t="str">
        <f>IF($D118="","",VLOOKUP($D118,'1D ELO (5)'!$A$7:$P$39,14))</f>
        <v/>
      </c>
      <c r="C118" s="384" t="str">
        <f>IF($D118="","",VLOOKUP($D118,'1D ELO (5)'!$A$7:$P$39,15))</f>
        <v/>
      </c>
      <c r="D118" s="155"/>
      <c r="E118" s="461" t="str">
        <f>UPPER(IF($D118="","",VLOOKUP($D118,'1D ELO (5)'!$A$7:$P$39,5)))</f>
        <v/>
      </c>
      <c r="F118" s="450" t="str">
        <f>UPPER(IF($D118="","",VLOOKUP($D118,'1D ELO (5)'!$A$7:$P$39,2)))</f>
        <v/>
      </c>
      <c r="G118" s="450" t="str">
        <f>IF($D118="","",VLOOKUP($D118,'1D ELO (5)'!$A$7:$P$39,3))</f>
        <v/>
      </c>
      <c r="H118" s="462"/>
      <c r="I118" s="450" t="str">
        <f>IF($D118="","",VLOOKUP($D118,'1D ELO (5)'!$A$7:$P$39,4))</f>
        <v/>
      </c>
      <c r="J118" s="313"/>
      <c r="K118" s="159"/>
      <c r="L118" s="314"/>
      <c r="M118" s="197"/>
      <c r="N118" s="310"/>
      <c r="O118" s="159"/>
      <c r="P118" s="314"/>
      <c r="Q118" s="159"/>
      <c r="R118" s="162"/>
      <c r="S118" s="165"/>
    </row>
    <row r="119" spans="1:19" s="38" customFormat="1" ht="9.6" customHeight="1" x14ac:dyDescent="0.25">
      <c r="A119" s="277"/>
      <c r="B119" s="306"/>
      <c r="C119" s="306"/>
      <c r="D119" s="306"/>
      <c r="E119" s="461" t="str">
        <f>UPPER(IF($D118="","",VLOOKUP($D118,'1D ELO (5)'!$A$7:$P$33,11)))</f>
        <v/>
      </c>
      <c r="F119" s="450" t="str">
        <f>UPPER(IF($D118="","",VLOOKUP($D118,'1D ELO (5)'!$A$7:$P$33,8)))</f>
        <v/>
      </c>
      <c r="G119" s="450" t="str">
        <f>IF($D118="","",VLOOKUP($D118,'1D ELO (5)'!$A$7:$P$33,9))</f>
        <v/>
      </c>
      <c r="H119" s="462"/>
      <c r="I119" s="450" t="str">
        <f>IF($D118="","",VLOOKUP($D118,'1D ELO (5)'!$A$7:$P$33,10))</f>
        <v/>
      </c>
      <c r="J119" s="307"/>
      <c r="K119" s="159"/>
      <c r="L119" s="314"/>
      <c r="M119" s="281"/>
      <c r="N119" s="315"/>
      <c r="O119" s="159"/>
      <c r="P119" s="314"/>
      <c r="Q119" s="159"/>
      <c r="R119" s="162"/>
      <c r="S119" s="165"/>
    </row>
    <row r="120" spans="1:19" s="38" customFormat="1" ht="9.6" customHeight="1" x14ac:dyDescent="0.25">
      <c r="A120" s="277"/>
      <c r="B120" s="168"/>
      <c r="C120" s="168"/>
      <c r="D120" s="178"/>
      <c r="E120" s="468"/>
      <c r="F120" s="464"/>
      <c r="G120" s="464"/>
      <c r="H120" s="465"/>
      <c r="I120" s="464"/>
      <c r="J120" s="316"/>
      <c r="K120" s="159"/>
      <c r="L120" s="308"/>
      <c r="M120" s="309" t="str">
        <f>UPPER(IF(OR(L121="a",L121="as"),K116,IF(OR(L121="b",L121="bs"),K124,)))</f>
        <v/>
      </c>
      <c r="N120" s="161"/>
      <c r="O120" s="159"/>
      <c r="P120" s="314"/>
      <c r="Q120" s="159"/>
      <c r="R120" s="162"/>
      <c r="S120" s="165"/>
    </row>
    <row r="121" spans="1:19" s="38" customFormat="1" ht="9.6" customHeight="1" x14ac:dyDescent="0.25">
      <c r="A121" s="277"/>
      <c r="B121" s="168"/>
      <c r="C121" s="168"/>
      <c r="D121" s="178"/>
      <c r="E121" s="468"/>
      <c r="F121" s="464"/>
      <c r="G121" s="464"/>
      <c r="H121" s="465"/>
      <c r="I121" s="464"/>
      <c r="J121" s="316"/>
      <c r="K121" s="171" t="s">
        <v>0</v>
      </c>
      <c r="L121" s="180"/>
      <c r="M121" s="311" t="str">
        <f>UPPER(IF(OR(L121="a",L121="as"),K117,IF(OR(L121="b",L121="bs"),K125,)))</f>
        <v/>
      </c>
      <c r="N121" s="312"/>
      <c r="O121" s="159"/>
      <c r="P121" s="314"/>
      <c r="Q121" s="159"/>
      <c r="R121" s="162"/>
      <c r="S121" s="165"/>
    </row>
    <row r="122" spans="1:19" s="38" customFormat="1" ht="9.6" customHeight="1" x14ac:dyDescent="0.25">
      <c r="A122" s="317">
        <v>27</v>
      </c>
      <c r="B122" s="384" t="str">
        <f>IF($D122="","",VLOOKUP($D122,'1D ELO (5)'!$A$7:$P$39,14))</f>
        <v/>
      </c>
      <c r="C122" s="384" t="str">
        <f>IF($D122="","",VLOOKUP($D122,'1D ELO (5)'!$A$7:$P$39,15))</f>
        <v/>
      </c>
      <c r="D122" s="155"/>
      <c r="E122" s="461" t="str">
        <f>UPPER(IF($D122="","",VLOOKUP($D122,'1D ELO (5)'!$A$7:$P$39,5)))</f>
        <v/>
      </c>
      <c r="F122" s="450" t="str">
        <f>UPPER(IF($D122="","",VLOOKUP($D122,'1D ELO (5)'!$A$7:$P$39,2)))</f>
        <v/>
      </c>
      <c r="G122" s="450" t="str">
        <f>IF($D122="","",VLOOKUP($D122,'1D ELO (5)'!$A$7:$P$39,3))</f>
        <v/>
      </c>
      <c r="H122" s="462"/>
      <c r="I122" s="450" t="str">
        <f>IF($D122="","",VLOOKUP($D122,'1D ELO (5)'!$A$7:$P$39,4))</f>
        <v/>
      </c>
      <c r="J122" s="305"/>
      <c r="K122" s="159"/>
      <c r="L122" s="314"/>
      <c r="M122" s="159"/>
      <c r="N122" s="314"/>
      <c r="O122" s="197"/>
      <c r="P122" s="314"/>
      <c r="Q122" s="159"/>
      <c r="R122" s="162"/>
      <c r="S122" s="165"/>
    </row>
    <row r="123" spans="1:19" s="38" customFormat="1" ht="9.6" customHeight="1" x14ac:dyDescent="0.25">
      <c r="A123" s="277"/>
      <c r="B123" s="306"/>
      <c r="C123" s="306"/>
      <c r="D123" s="306"/>
      <c r="E123" s="461" t="str">
        <f>UPPER(IF($D122="","",VLOOKUP($D122,'1D ELO (5)'!$A$7:$P$33,11)))</f>
        <v/>
      </c>
      <c r="F123" s="450" t="str">
        <f>UPPER(IF($D122="","",VLOOKUP($D122,'1D ELO (5)'!$A$7:$P$33,8)))</f>
        <v/>
      </c>
      <c r="G123" s="450" t="str">
        <f>IF($D122="","",VLOOKUP($D122,'1D ELO (5)'!$A$7:$P$33,9))</f>
        <v/>
      </c>
      <c r="H123" s="462"/>
      <c r="I123" s="450" t="str">
        <f>IF($D122="","",VLOOKUP($D122,'1D ELO (5)'!$A$7:$P$33,10))</f>
        <v/>
      </c>
      <c r="J123" s="307"/>
      <c r="K123" s="152" t="str">
        <f>IF(J123="a",F122,IF(J123="b",F124,""))</f>
        <v/>
      </c>
      <c r="L123" s="314"/>
      <c r="M123" s="159"/>
      <c r="N123" s="314"/>
      <c r="O123" s="159"/>
      <c r="P123" s="314"/>
      <c r="Q123" s="159"/>
      <c r="R123" s="162"/>
      <c r="S123" s="165"/>
    </row>
    <row r="124" spans="1:19" s="38" customFormat="1" ht="9.6" customHeight="1" x14ac:dyDescent="0.25">
      <c r="A124" s="277"/>
      <c r="B124" s="168"/>
      <c r="C124" s="168"/>
      <c r="D124" s="168"/>
      <c r="E124" s="467"/>
      <c r="F124" s="464"/>
      <c r="G124" s="464"/>
      <c r="H124" s="465"/>
      <c r="I124" s="464"/>
      <c r="J124" s="308"/>
      <c r="K124" s="309" t="str">
        <f>UPPER(IF(OR(J125="a",J125="as"),F122,IF(OR(J125="b",J125="bs"),F126,)))</f>
        <v/>
      </c>
      <c r="L124" s="318"/>
      <c r="M124" s="159"/>
      <c r="N124" s="314"/>
      <c r="O124" s="159"/>
      <c r="P124" s="314"/>
      <c r="Q124" s="159"/>
      <c r="R124" s="162"/>
      <c r="S124" s="165"/>
    </row>
    <row r="125" spans="1:19" s="38" customFormat="1" ht="9.6" customHeight="1" x14ac:dyDescent="0.25">
      <c r="A125" s="277"/>
      <c r="B125" s="168"/>
      <c r="C125" s="168"/>
      <c r="D125" s="168"/>
      <c r="E125" s="467"/>
      <c r="F125" s="464"/>
      <c r="G125" s="464"/>
      <c r="H125" s="465"/>
      <c r="I125" s="453" t="s">
        <v>0</v>
      </c>
      <c r="J125" s="180"/>
      <c r="K125" s="311" t="str">
        <f>UPPER(IF(OR(J125="a",J125="as"),F123,IF(OR(J125="b",J125="bs"),F127,)))</f>
        <v/>
      </c>
      <c r="L125" s="307"/>
      <c r="M125" s="159"/>
      <c r="N125" s="314"/>
      <c r="O125" s="159"/>
      <c r="P125" s="314"/>
      <c r="Q125" s="159"/>
      <c r="R125" s="162"/>
      <c r="S125" s="165"/>
    </row>
    <row r="126" spans="1:19" s="38" customFormat="1" ht="9.6" customHeight="1" x14ac:dyDescent="0.25">
      <c r="A126" s="277">
        <v>28</v>
      </c>
      <c r="B126" s="384" t="str">
        <f>IF($D126="","",VLOOKUP($D126,'1D ELO (5)'!$A$7:$P$39,14))</f>
        <v/>
      </c>
      <c r="C126" s="384" t="str">
        <f>IF($D126="","",VLOOKUP($D126,'1D ELO (5)'!$A$7:$P$39,15))</f>
        <v/>
      </c>
      <c r="D126" s="155"/>
      <c r="E126" s="461" t="str">
        <f>UPPER(IF($D126="","",VLOOKUP($D126,'1D ELO (5)'!$A$7:$P$39,5)))</f>
        <v/>
      </c>
      <c r="F126" s="450" t="str">
        <f>UPPER(IF($D126="","",VLOOKUP($D126,'1D ELO (5)'!$A$7:$P$39,2)))</f>
        <v/>
      </c>
      <c r="G126" s="450" t="str">
        <f>IF($D126="","",VLOOKUP($D126,'1D ELO (5)'!$A$7:$P$39,3))</f>
        <v/>
      </c>
      <c r="H126" s="462"/>
      <c r="I126" s="450" t="str">
        <f>IF($D126="","",VLOOKUP($D126,'1D ELO (5)'!$A$7:$P$39,4))</f>
        <v/>
      </c>
      <c r="J126" s="313"/>
      <c r="K126" s="159"/>
      <c r="L126" s="161"/>
      <c r="M126" s="197"/>
      <c r="N126" s="318"/>
      <c r="O126" s="159"/>
      <c r="P126" s="314"/>
      <c r="Q126" s="159"/>
      <c r="R126" s="162"/>
      <c r="S126" s="165"/>
    </row>
    <row r="127" spans="1:19" s="38" customFormat="1" ht="9.6" customHeight="1" x14ac:dyDescent="0.25">
      <c r="A127" s="277"/>
      <c r="B127" s="306"/>
      <c r="C127" s="306"/>
      <c r="D127" s="306"/>
      <c r="E127" s="461" t="str">
        <f>UPPER(IF($D126="","",VLOOKUP($D126,'1D ELO (5)'!$A$7:$P$33,11)))</f>
        <v/>
      </c>
      <c r="F127" s="450" t="str">
        <f>UPPER(IF($D126="","",VLOOKUP($D126,'1D ELO (5)'!$A$7:$P$33,8)))</f>
        <v/>
      </c>
      <c r="G127" s="450" t="str">
        <f>IF($D126="","",VLOOKUP($D126,'1D ELO (5)'!$A$7:$P$33,9))</f>
        <v/>
      </c>
      <c r="H127" s="462"/>
      <c r="I127" s="450" t="str">
        <f>IF($D126="","",VLOOKUP($D126,'1D ELO (5)'!$A$7:$P$33,10))</f>
        <v/>
      </c>
      <c r="J127" s="307"/>
      <c r="K127" s="159"/>
      <c r="L127" s="161"/>
      <c r="M127" s="281"/>
      <c r="N127" s="319"/>
      <c r="O127" s="159"/>
      <c r="P127" s="314"/>
      <c r="Q127" s="159"/>
      <c r="R127" s="162"/>
      <c r="S127" s="165"/>
    </row>
    <row r="128" spans="1:19" s="38" customFormat="1" ht="9.6" customHeight="1" x14ac:dyDescent="0.25">
      <c r="A128" s="277"/>
      <c r="B128" s="168"/>
      <c r="C128" s="168"/>
      <c r="D128" s="168"/>
      <c r="E128" s="467"/>
      <c r="F128" s="464"/>
      <c r="G128" s="464"/>
      <c r="H128" s="465"/>
      <c r="I128" s="464"/>
      <c r="J128" s="316"/>
      <c r="K128" s="159"/>
      <c r="L128" s="161"/>
      <c r="M128" s="159"/>
      <c r="N128" s="308"/>
      <c r="O128" s="309" t="str">
        <f>UPPER(IF(OR(N129="a",N129="as"),M120,IF(OR(N129="b",N129="bs"),M136,)))</f>
        <v/>
      </c>
      <c r="P128" s="314"/>
      <c r="Q128" s="159"/>
      <c r="R128" s="162"/>
      <c r="S128" s="165"/>
    </row>
    <row r="129" spans="1:19" s="38" customFormat="1" ht="9.6" customHeight="1" x14ac:dyDescent="0.25">
      <c r="A129" s="277"/>
      <c r="B129" s="168"/>
      <c r="C129" s="168"/>
      <c r="D129" s="168"/>
      <c r="E129" s="467"/>
      <c r="F129" s="464"/>
      <c r="G129" s="464"/>
      <c r="H129" s="465"/>
      <c r="I129" s="464"/>
      <c r="J129" s="316"/>
      <c r="K129" s="159"/>
      <c r="L129" s="161"/>
      <c r="M129" s="171" t="s">
        <v>0</v>
      </c>
      <c r="N129" s="180"/>
      <c r="O129" s="311" t="str">
        <f>UPPER(IF(OR(N129="a",N129="as"),M121,IF(OR(N129="b",N129="bs"),M137,)))</f>
        <v/>
      </c>
      <c r="P129" s="307"/>
      <c r="Q129" s="159"/>
      <c r="R129" s="162"/>
      <c r="S129" s="165"/>
    </row>
    <row r="130" spans="1:19" s="38" customFormat="1" ht="9.6" customHeight="1" x14ac:dyDescent="0.25">
      <c r="A130" s="317">
        <v>29</v>
      </c>
      <c r="B130" s="384" t="str">
        <f>IF($D130="","",VLOOKUP($D130,'1D ELO (5)'!$A$7:$P$39,14))</f>
        <v/>
      </c>
      <c r="C130" s="384" t="str">
        <f>IF($D130="","",VLOOKUP($D130,'1D ELO (5)'!$A$7:$P$39,15))</f>
        <v/>
      </c>
      <c r="D130" s="155"/>
      <c r="E130" s="461" t="str">
        <f>UPPER(IF($D130="","",VLOOKUP($D130,'1D ELO (5)'!$A$7:$P$39,5)))</f>
        <v/>
      </c>
      <c r="F130" s="450" t="str">
        <f>UPPER(IF($D130="","",VLOOKUP($D130,'1D ELO (5)'!$A$7:$P$39,2)))</f>
        <v/>
      </c>
      <c r="G130" s="450" t="str">
        <f>IF($D130="","",VLOOKUP($D130,'1D ELO (5)'!$A$7:$P$39,3))</f>
        <v/>
      </c>
      <c r="H130" s="462"/>
      <c r="I130" s="450" t="str">
        <f>IF($D130="","",VLOOKUP($D130,'1D ELO (5)'!$A$7:$P$39,4))</f>
        <v/>
      </c>
      <c r="J130" s="305"/>
      <c r="K130" s="159"/>
      <c r="L130" s="161"/>
      <c r="M130" s="159"/>
      <c r="N130" s="314"/>
      <c r="O130" s="159"/>
      <c r="P130" s="161"/>
      <c r="Q130" s="159"/>
      <c r="R130" s="162"/>
      <c r="S130" s="165"/>
    </row>
    <row r="131" spans="1:19" s="38" customFormat="1" ht="9.6" customHeight="1" x14ac:dyDescent="0.25">
      <c r="A131" s="277"/>
      <c r="B131" s="306"/>
      <c r="C131" s="306"/>
      <c r="D131" s="306"/>
      <c r="E131" s="461" t="str">
        <f>UPPER(IF($D130="","",VLOOKUP($D130,'1D ELO (5)'!$A$7:$P$33,11)))</f>
        <v/>
      </c>
      <c r="F131" s="450" t="str">
        <f>UPPER(IF($D130="","",VLOOKUP($D130,'1D ELO (5)'!$A$7:$P$33,8)))</f>
        <v/>
      </c>
      <c r="G131" s="450" t="str">
        <f>IF($D130="","",VLOOKUP($D130,'1D ELO (5)'!$A$7:$P$33,9))</f>
        <v/>
      </c>
      <c r="H131" s="462"/>
      <c r="I131" s="450" t="str">
        <f>IF($D130="","",VLOOKUP($D130,'1D ELO (5)'!$A$7:$P$33,10))</f>
        <v/>
      </c>
      <c r="J131" s="307"/>
      <c r="K131" s="152" t="str">
        <f>IF(J131="a",F130,IF(J131="b",F132,""))</f>
        <v/>
      </c>
      <c r="L131" s="161"/>
      <c r="M131" s="159"/>
      <c r="N131" s="314"/>
      <c r="O131" s="159"/>
      <c r="P131" s="161"/>
      <c r="Q131" s="159"/>
      <c r="R131" s="162"/>
      <c r="S131" s="165"/>
    </row>
    <row r="132" spans="1:19" s="38" customFormat="1" ht="9.6" customHeight="1" x14ac:dyDescent="0.25">
      <c r="A132" s="277"/>
      <c r="B132" s="168"/>
      <c r="C132" s="168"/>
      <c r="D132" s="178"/>
      <c r="E132" s="468"/>
      <c r="F132" s="464"/>
      <c r="G132" s="464"/>
      <c r="H132" s="465"/>
      <c r="I132" s="464"/>
      <c r="J132" s="308"/>
      <c r="K132" s="309" t="str">
        <f>UPPER(IF(OR(J133="a",J133="as"),F130,IF(OR(J133="b",J133="bs"),F134,)))</f>
        <v/>
      </c>
      <c r="L132" s="310"/>
      <c r="M132" s="159"/>
      <c r="N132" s="314"/>
      <c r="O132" s="159"/>
      <c r="P132" s="161"/>
      <c r="Q132" s="159"/>
      <c r="R132" s="162"/>
      <c r="S132" s="165"/>
    </row>
    <row r="133" spans="1:19" s="38" customFormat="1" ht="9.6" customHeight="1" x14ac:dyDescent="0.25">
      <c r="A133" s="277"/>
      <c r="B133" s="168"/>
      <c r="C133" s="168"/>
      <c r="D133" s="178"/>
      <c r="E133" s="468"/>
      <c r="F133" s="464"/>
      <c r="G133" s="464"/>
      <c r="H133" s="465"/>
      <c r="I133" s="453" t="s">
        <v>0</v>
      </c>
      <c r="J133" s="180"/>
      <c r="K133" s="311" t="str">
        <f>UPPER(IF(OR(J133="a",J133="as"),F131,IF(OR(J133="b",J133="bs"),F135,)))</f>
        <v/>
      </c>
      <c r="L133" s="312"/>
      <c r="M133" s="159"/>
      <c r="N133" s="314"/>
      <c r="O133" s="159"/>
      <c r="P133" s="161"/>
      <c r="Q133" s="159"/>
      <c r="R133" s="162"/>
      <c r="S133" s="165"/>
    </row>
    <row r="134" spans="1:19" s="38" customFormat="1" ht="9.6" customHeight="1" x14ac:dyDescent="0.25">
      <c r="A134" s="277">
        <v>30</v>
      </c>
      <c r="B134" s="384" t="str">
        <f>IF($D134="","",VLOOKUP($D134,'1D ELO (5)'!$A$7:$P$39,14))</f>
        <v/>
      </c>
      <c r="C134" s="384" t="str">
        <f>IF($D134="","",VLOOKUP($D134,'1D ELO (5)'!$A$7:$P$39,15))</f>
        <v/>
      </c>
      <c r="D134" s="155"/>
      <c r="E134" s="461" t="str">
        <f>UPPER(IF($D134="","",VLOOKUP($D134,'1D ELO (5)'!$A$7:$P$39,5)))</f>
        <v/>
      </c>
      <c r="F134" s="450" t="str">
        <f>UPPER(IF($D134="","",VLOOKUP($D134,'1D ELO (5)'!$A$7:$P$39,2)))</f>
        <v/>
      </c>
      <c r="G134" s="450" t="str">
        <f>IF($D134="","",VLOOKUP($D134,'1D ELO (5)'!$A$7:$P$39,3))</f>
        <v/>
      </c>
      <c r="H134" s="462"/>
      <c r="I134" s="450" t="str">
        <f>IF($D134="","",VLOOKUP($D134,'1D ELO (5)'!$A$7:$P$39,4))</f>
        <v/>
      </c>
      <c r="J134" s="313"/>
      <c r="K134" s="159"/>
      <c r="L134" s="314"/>
      <c r="M134" s="197"/>
      <c r="N134" s="318"/>
      <c r="O134" s="159"/>
      <c r="P134" s="161"/>
      <c r="Q134" s="159"/>
      <c r="R134" s="162"/>
      <c r="S134" s="165"/>
    </row>
    <row r="135" spans="1:19" s="38" customFormat="1" ht="9.6" customHeight="1" x14ac:dyDescent="0.25">
      <c r="A135" s="277"/>
      <c r="B135" s="306"/>
      <c r="C135" s="306"/>
      <c r="D135" s="306"/>
      <c r="E135" s="461" t="str">
        <f>UPPER(IF($D134="","",VLOOKUP($D134,'1D ELO (5)'!$A$7:$P$33,11)))</f>
        <v/>
      </c>
      <c r="F135" s="450" t="str">
        <f>UPPER(IF($D134="","",VLOOKUP($D134,'1D ELO (5)'!$A$7:$P$33,8)))</f>
        <v/>
      </c>
      <c r="G135" s="450" t="str">
        <f>IF($D134="","",VLOOKUP($D134,'1D ELO (5)'!$A$7:$P$33,9))</f>
        <v/>
      </c>
      <c r="H135" s="462"/>
      <c r="I135" s="450" t="str">
        <f>IF($D134="","",VLOOKUP($D134,'1D ELO (5)'!$A$7:$P$33,10))</f>
        <v/>
      </c>
      <c r="J135" s="307"/>
      <c r="K135" s="159"/>
      <c r="L135" s="314"/>
      <c r="M135" s="281"/>
      <c r="N135" s="319"/>
      <c r="O135" s="159"/>
      <c r="P135" s="161"/>
      <c r="Q135" s="159"/>
      <c r="R135" s="162"/>
      <c r="S135" s="165"/>
    </row>
    <row r="136" spans="1:19" s="38" customFormat="1" ht="9.6" customHeight="1" x14ac:dyDescent="0.25">
      <c r="A136" s="277"/>
      <c r="B136" s="168"/>
      <c r="C136" s="168"/>
      <c r="D136" s="178"/>
      <c r="E136" s="468"/>
      <c r="F136" s="464"/>
      <c r="G136" s="464"/>
      <c r="H136" s="465"/>
      <c r="I136" s="464"/>
      <c r="J136" s="316"/>
      <c r="K136" s="159"/>
      <c r="L136" s="308"/>
      <c r="M136" s="309" t="str">
        <f>UPPER(IF(OR(L137="a",L137="as"),K132,IF(OR(L137="b",L137="bs"),K140,)))</f>
        <v/>
      </c>
      <c r="N136" s="314"/>
      <c r="O136" s="159"/>
      <c r="P136" s="161"/>
      <c r="Q136" s="159"/>
      <c r="R136" s="162"/>
      <c r="S136" s="165"/>
    </row>
    <row r="137" spans="1:19" s="38" customFormat="1" ht="9.6" customHeight="1" x14ac:dyDescent="0.25">
      <c r="A137" s="277"/>
      <c r="B137" s="168"/>
      <c r="C137" s="168"/>
      <c r="D137" s="178"/>
      <c r="E137" s="468"/>
      <c r="F137" s="464"/>
      <c r="G137" s="464"/>
      <c r="H137" s="465"/>
      <c r="I137" s="464"/>
      <c r="J137" s="316"/>
      <c r="K137" s="171" t="s">
        <v>0</v>
      </c>
      <c r="L137" s="180"/>
      <c r="M137" s="311" t="str">
        <f>UPPER(IF(OR(L137="a",L137="as"),K133,IF(OR(L137="b",L137="bs"),K141,)))</f>
        <v/>
      </c>
      <c r="N137" s="307"/>
      <c r="O137" s="159"/>
      <c r="P137" s="161"/>
      <c r="Q137" s="159"/>
      <c r="R137" s="162"/>
      <c r="S137" s="165"/>
    </row>
    <row r="138" spans="1:19" s="38" customFormat="1" ht="9.6" customHeight="1" x14ac:dyDescent="0.25">
      <c r="A138" s="317">
        <v>31</v>
      </c>
      <c r="B138" s="384" t="str">
        <f>IF($D138="","",VLOOKUP($D138,'1D ELO (5)'!$A$7:$P$39,14))</f>
        <v/>
      </c>
      <c r="C138" s="384" t="str">
        <f>IF($D138="","",VLOOKUP($D138,'1D ELO (5)'!$A$7:$P$39,15))</f>
        <v/>
      </c>
      <c r="D138" s="155"/>
      <c r="E138" s="461" t="str">
        <f>UPPER(IF($D138="","",VLOOKUP($D138,'1D ELO (5)'!$A$7:$P$39,5)))</f>
        <v/>
      </c>
      <c r="F138" s="450" t="str">
        <f>UPPER(IF($D138="","",VLOOKUP($D138,'1D ELO (5)'!$A$7:$P$39,2)))</f>
        <v/>
      </c>
      <c r="G138" s="450" t="str">
        <f>IF($D138="","",VLOOKUP($D138,'1D ELO (5)'!$A$7:$P$39,3))</f>
        <v/>
      </c>
      <c r="H138" s="462"/>
      <c r="I138" s="450" t="str">
        <f>IF($D138="","",VLOOKUP($D138,'1D ELO (5)'!$A$7:$P$39,4))</f>
        <v/>
      </c>
      <c r="J138" s="305"/>
      <c r="K138" s="159"/>
      <c r="L138" s="314"/>
      <c r="M138" s="159"/>
      <c r="N138" s="161"/>
      <c r="O138" s="334" t="str">
        <f>O63</f>
        <v>Döntő</v>
      </c>
      <c r="P138" s="335"/>
      <c r="Q138" s="334" t="str">
        <f>Q63</f>
        <v>Nyertes</v>
      </c>
      <c r="R138" s="335"/>
      <c r="S138" s="165"/>
    </row>
    <row r="139" spans="1:19" s="38" customFormat="1" ht="9.6" customHeight="1" x14ac:dyDescent="0.25">
      <c r="A139" s="277"/>
      <c r="B139" s="306"/>
      <c r="C139" s="306"/>
      <c r="D139" s="306"/>
      <c r="E139" s="461" t="str">
        <f>UPPER(IF($D138="","",VLOOKUP($D138,'1D ELO (5)'!$A$7:$P$33,11)))</f>
        <v/>
      </c>
      <c r="F139" s="450" t="str">
        <f>UPPER(IF($D138="","",VLOOKUP($D138,'1D ELO (5)'!$A$7:$P$33,8)))</f>
        <v/>
      </c>
      <c r="G139" s="450" t="str">
        <f>IF($D138="","",VLOOKUP($D138,'1D ELO (5)'!$A$7:$P$33,9))</f>
        <v/>
      </c>
      <c r="H139" s="462"/>
      <c r="I139" s="450" t="str">
        <f>IF($D138="","",VLOOKUP($D138,'1D ELO (5)'!$A$7:$P$33,10))</f>
        <v/>
      </c>
      <c r="J139" s="307"/>
      <c r="K139" s="152" t="str">
        <f>IF(J139="a",F138,IF(J139="b",F140,""))</f>
        <v/>
      </c>
      <c r="L139" s="314"/>
      <c r="M139" s="159"/>
      <c r="N139" s="161"/>
      <c r="O139" s="336" t="str">
        <f>O64</f>
        <v/>
      </c>
      <c r="P139" s="335"/>
      <c r="Q139" s="338"/>
      <c r="R139" s="335"/>
      <c r="S139" s="165"/>
    </row>
    <row r="140" spans="1:19" s="38" customFormat="1" ht="9.6" customHeight="1" x14ac:dyDescent="0.25">
      <c r="A140" s="277"/>
      <c r="B140" s="168"/>
      <c r="C140" s="168"/>
      <c r="D140" s="168"/>
      <c r="E140" s="467"/>
      <c r="F140" s="464"/>
      <c r="G140" s="464"/>
      <c r="H140" s="465"/>
      <c r="I140" s="464"/>
      <c r="J140" s="308"/>
      <c r="K140" s="309" t="str">
        <f>UPPER(IF(OR(J141="a",J141="as"),F138,IF(OR(J141="b",J141="bs"),F142,)))</f>
        <v/>
      </c>
      <c r="L140" s="318"/>
      <c r="M140" s="159"/>
      <c r="N140" s="161"/>
      <c r="O140" s="339" t="str">
        <f>O65</f>
        <v/>
      </c>
      <c r="P140" s="353"/>
      <c r="Q140" s="338"/>
      <c r="R140" s="335"/>
      <c r="S140" s="165"/>
    </row>
    <row r="141" spans="1:19" s="38" customFormat="1" ht="9.6" customHeight="1" x14ac:dyDescent="0.25">
      <c r="A141" s="277"/>
      <c r="B141" s="168"/>
      <c r="C141" s="168"/>
      <c r="D141" s="168"/>
      <c r="E141" s="467"/>
      <c r="F141" s="464"/>
      <c r="G141" s="464"/>
      <c r="H141" s="465"/>
      <c r="I141" s="453" t="s">
        <v>0</v>
      </c>
      <c r="J141" s="180"/>
      <c r="K141" s="311" t="str">
        <f>UPPER(IF(OR(J141="a",J141="as"),F139,IF(OR(J141="b",J141="bs"),F143,)))</f>
        <v/>
      </c>
      <c r="L141" s="307"/>
      <c r="M141" s="159"/>
      <c r="N141" s="161"/>
      <c r="O141" s="338"/>
      <c r="P141" s="354"/>
      <c r="Q141" s="336" t="str">
        <f>Q66</f>
        <v/>
      </c>
      <c r="R141" s="335"/>
      <c r="S141" s="165"/>
    </row>
    <row r="142" spans="1:19" s="38" customFormat="1" ht="9.6" customHeight="1" x14ac:dyDescent="0.25">
      <c r="A142" s="323">
        <v>32</v>
      </c>
      <c r="B142" s="384" t="str">
        <f>IF($D142="","",VLOOKUP($D142,'1D ELO (5)'!$A$7:$P$39,14))</f>
        <v/>
      </c>
      <c r="C142" s="384" t="str">
        <f>IF($D142="","",VLOOKUP($D142,'1D ELO (5)'!$A$7:$P$39,15))</f>
        <v/>
      </c>
      <c r="D142" s="155"/>
      <c r="E142" s="617" t="str">
        <f>UPPER(IF($D142="","",VLOOKUP($D142,'1D ELO (5)'!$A$7:$P$39,5)))</f>
        <v/>
      </c>
      <c r="F142" s="618" t="str">
        <f>UPPER(IF($D142="","",VLOOKUP($D142,'1D ELO (5)'!$A$7:$P$39,2)))</f>
        <v/>
      </c>
      <c r="G142" s="618" t="str">
        <f>IF($D142="","",VLOOKUP($D142,'1D ELO (5)'!$A$7:$P$39,3))</f>
        <v/>
      </c>
      <c r="H142" s="619"/>
      <c r="I142" s="618" t="str">
        <f>IF($D142="","",VLOOKUP($D142,'1D ELO (5)'!$A$7:$P$39,4))</f>
        <v/>
      </c>
      <c r="J142" s="313"/>
      <c r="K142" s="159"/>
      <c r="L142" s="161"/>
      <c r="M142" s="197"/>
      <c r="N142" s="310"/>
      <c r="O142" s="338"/>
      <c r="P142" s="354"/>
      <c r="Q142" s="339" t="str">
        <f>Q67</f>
        <v/>
      </c>
      <c r="R142" s="353"/>
      <c r="S142" s="165"/>
    </row>
    <row r="143" spans="1:19" s="38" customFormat="1" ht="9.6" customHeight="1" x14ac:dyDescent="0.25">
      <c r="A143" s="277"/>
      <c r="B143" s="306"/>
      <c r="C143" s="306"/>
      <c r="D143" s="306"/>
      <c r="E143" s="617" t="str">
        <f>UPPER(IF($D142="","",VLOOKUP($D142,'1D ELO (5)'!$A$7:$P$33,11)))</f>
        <v/>
      </c>
      <c r="F143" s="618" t="str">
        <f>UPPER(IF($D142="","",VLOOKUP($D142,'1D ELO (5)'!$A$7:$P$33,8)))</f>
        <v/>
      </c>
      <c r="G143" s="618" t="str">
        <f>IF($D142="","",VLOOKUP($D142,'1D ELO (5)'!$A$7:$P$33,9))</f>
        <v/>
      </c>
      <c r="H143" s="619"/>
      <c r="I143" s="618" t="str">
        <f>IF($D142="","",VLOOKUP($D142,'1D ELO (5)'!$A$7:$P$33,10))</f>
        <v/>
      </c>
      <c r="J143" s="307"/>
      <c r="K143" s="159"/>
      <c r="L143" s="161"/>
      <c r="M143" s="281"/>
      <c r="N143" s="315"/>
      <c r="O143" s="336" t="str">
        <f>O68</f>
        <v/>
      </c>
      <c r="P143" s="354"/>
      <c r="Q143" s="338">
        <f>Q68</f>
        <v>0</v>
      </c>
      <c r="R143" s="335"/>
      <c r="S143" s="165"/>
    </row>
    <row r="144" spans="1:19" s="38" customFormat="1" ht="9.6" customHeight="1" x14ac:dyDescent="0.25">
      <c r="A144" s="324"/>
      <c r="B144" s="325"/>
      <c r="C144" s="325"/>
      <c r="D144" s="326"/>
      <c r="E144" s="326"/>
      <c r="F144" s="195"/>
      <c r="G144" s="195"/>
      <c r="H144" s="151"/>
      <c r="I144" s="195"/>
      <c r="J144" s="327"/>
      <c r="K144" s="163"/>
      <c r="L144" s="164"/>
      <c r="M144" s="163"/>
      <c r="N144" s="164"/>
      <c r="O144" s="339" t="str">
        <f>O69</f>
        <v/>
      </c>
      <c r="P144" s="355"/>
      <c r="Q144" s="356"/>
      <c r="R144" s="357"/>
      <c r="S144" s="165"/>
    </row>
    <row r="145" spans="1:19" s="2" customFormat="1" ht="6" customHeight="1" x14ac:dyDescent="0.25">
      <c r="A145" s="324"/>
      <c r="B145" s="325"/>
      <c r="C145" s="325"/>
      <c r="D145" s="326"/>
      <c r="E145" s="326"/>
      <c r="F145" s="195"/>
      <c r="G145" s="195"/>
      <c r="H145" s="151"/>
      <c r="I145" s="195"/>
      <c r="J145" s="327"/>
      <c r="K145" s="163"/>
      <c r="L145" s="164"/>
      <c r="M145" s="202"/>
      <c r="N145" s="203"/>
      <c r="O145" s="347"/>
      <c r="P145" s="348"/>
      <c r="Q145" s="347"/>
      <c r="R145" s="348"/>
      <c r="S145" s="204"/>
    </row>
    <row r="146" spans="1:19" s="18" customFormat="1" ht="10.5" customHeight="1" x14ac:dyDescent="0.25">
      <c r="A146" s="205" t="s">
        <v>105</v>
      </c>
      <c r="B146" s="206"/>
      <c r="C146" s="207"/>
      <c r="D146" s="208" t="s">
        <v>6</v>
      </c>
      <c r="E146" s="208"/>
      <c r="F146" s="209" t="s">
        <v>155</v>
      </c>
      <c r="G146" s="208" t="s">
        <v>6</v>
      </c>
      <c r="H146" s="209" t="s">
        <v>155</v>
      </c>
      <c r="I146" s="349"/>
      <c r="J146" s="209" t="s">
        <v>6</v>
      </c>
      <c r="K146" s="209" t="s">
        <v>108</v>
      </c>
      <c r="L146" s="212"/>
      <c r="M146" s="209" t="s">
        <v>109</v>
      </c>
      <c r="N146" s="213"/>
      <c r="O146" s="214" t="s">
        <v>156</v>
      </c>
      <c r="P146" s="214"/>
      <c r="Q146" s="215">
        <f>Q71</f>
        <v>0</v>
      </c>
      <c r="R146" s="216"/>
    </row>
    <row r="147" spans="1:19" s="18" customFormat="1" ht="9" customHeight="1" x14ac:dyDescent="0.25">
      <c r="A147" s="218" t="s">
        <v>160</v>
      </c>
      <c r="B147" s="217"/>
      <c r="C147" s="219"/>
      <c r="D147" s="220">
        <v>1</v>
      </c>
      <c r="E147" s="220"/>
      <c r="F147" s="91">
        <f t="shared" ref="F147:H154" si="0">F72</f>
        <v>0</v>
      </c>
      <c r="G147" s="89">
        <f t="shared" si="0"/>
        <v>5</v>
      </c>
      <c r="H147" s="89">
        <f t="shared" si="0"/>
        <v>0</v>
      </c>
      <c r="I147" s="328"/>
      <c r="J147" s="329" t="s">
        <v>7</v>
      </c>
      <c r="K147" s="217">
        <f t="shared" ref="K147:K154" si="1">K72</f>
        <v>0</v>
      </c>
      <c r="L147" s="223"/>
      <c r="M147" s="217">
        <f t="shared" ref="M147:M154" si="2">M72</f>
        <v>0</v>
      </c>
      <c r="N147" s="224"/>
      <c r="O147" s="225" t="s">
        <v>161</v>
      </c>
      <c r="P147" s="226"/>
      <c r="Q147" s="226"/>
      <c r="R147" s="227"/>
    </row>
    <row r="148" spans="1:19" s="18" customFormat="1" ht="9" customHeight="1" x14ac:dyDescent="0.25">
      <c r="A148" s="232" t="s">
        <v>124</v>
      </c>
      <c r="B148" s="230"/>
      <c r="C148" s="233"/>
      <c r="D148" s="220"/>
      <c r="E148" s="220"/>
      <c r="F148" s="91">
        <f t="shared" si="0"/>
        <v>0</v>
      </c>
      <c r="G148" s="89">
        <f t="shared" si="0"/>
        <v>0</v>
      </c>
      <c r="H148" s="89">
        <f t="shared" si="0"/>
        <v>0</v>
      </c>
      <c r="I148" s="328"/>
      <c r="J148" s="329"/>
      <c r="K148" s="217">
        <f t="shared" si="1"/>
        <v>0</v>
      </c>
      <c r="L148" s="223"/>
      <c r="M148" s="217">
        <f t="shared" si="2"/>
        <v>0</v>
      </c>
      <c r="N148" s="224"/>
      <c r="O148" s="230"/>
      <c r="P148" s="229"/>
      <c r="Q148" s="230"/>
      <c r="R148" s="231"/>
    </row>
    <row r="149" spans="1:19" s="18" customFormat="1" ht="9" customHeight="1" x14ac:dyDescent="0.25">
      <c r="A149" s="374"/>
      <c r="B149" s="375"/>
      <c r="C149" s="376"/>
      <c r="D149" s="220">
        <v>2</v>
      </c>
      <c r="E149" s="220"/>
      <c r="F149" s="91">
        <f t="shared" si="0"/>
        <v>0</v>
      </c>
      <c r="G149" s="89">
        <f t="shared" si="0"/>
        <v>6</v>
      </c>
      <c r="H149" s="89">
        <f t="shared" si="0"/>
        <v>0</v>
      </c>
      <c r="I149" s="328"/>
      <c r="J149" s="329" t="s">
        <v>8</v>
      </c>
      <c r="K149" s="217">
        <f t="shared" si="1"/>
        <v>0</v>
      </c>
      <c r="L149" s="223"/>
      <c r="M149" s="217">
        <f t="shared" si="2"/>
        <v>0</v>
      </c>
      <c r="N149" s="224"/>
      <c r="O149" s="225" t="s">
        <v>112</v>
      </c>
      <c r="P149" s="226"/>
      <c r="Q149" s="226"/>
      <c r="R149" s="227"/>
    </row>
    <row r="150" spans="1:19" s="18" customFormat="1" ht="9" customHeight="1" x14ac:dyDescent="0.25">
      <c r="A150" s="234"/>
      <c r="B150" s="146"/>
      <c r="C150" s="235"/>
      <c r="D150" s="220"/>
      <c r="E150" s="220"/>
      <c r="F150" s="91">
        <f t="shared" si="0"/>
        <v>0</v>
      </c>
      <c r="G150" s="89">
        <f t="shared" si="0"/>
        <v>0</v>
      </c>
      <c r="H150" s="89">
        <f t="shared" si="0"/>
        <v>0</v>
      </c>
      <c r="I150" s="328"/>
      <c r="J150" s="329"/>
      <c r="K150" s="217">
        <f t="shared" si="1"/>
        <v>0</v>
      </c>
      <c r="L150" s="223"/>
      <c r="M150" s="217">
        <f t="shared" si="2"/>
        <v>0</v>
      </c>
      <c r="N150" s="224"/>
      <c r="O150" s="217"/>
      <c r="P150" s="223"/>
      <c r="Q150" s="217"/>
      <c r="R150" s="224"/>
    </row>
    <row r="151" spans="1:19" s="18" customFormat="1" ht="9" customHeight="1" x14ac:dyDescent="0.25">
      <c r="A151" s="361"/>
      <c r="B151" s="377"/>
      <c r="C151" s="378"/>
      <c r="D151" s="220">
        <v>3</v>
      </c>
      <c r="E151" s="220"/>
      <c r="F151" s="91">
        <f t="shared" si="0"/>
        <v>0</v>
      </c>
      <c r="G151" s="89">
        <f t="shared" si="0"/>
        <v>7</v>
      </c>
      <c r="H151" s="89">
        <f t="shared" si="0"/>
        <v>0</v>
      </c>
      <c r="I151" s="328"/>
      <c r="J151" s="329" t="s">
        <v>9</v>
      </c>
      <c r="K151" s="217">
        <f t="shared" si="1"/>
        <v>0</v>
      </c>
      <c r="L151" s="223"/>
      <c r="M151" s="217">
        <f t="shared" si="2"/>
        <v>0</v>
      </c>
      <c r="N151" s="224"/>
      <c r="O151" s="230"/>
      <c r="P151" s="229"/>
      <c r="Q151" s="230"/>
      <c r="R151" s="231"/>
    </row>
    <row r="152" spans="1:19" s="18" customFormat="1" ht="9" customHeight="1" x14ac:dyDescent="0.25">
      <c r="A152" s="362"/>
      <c r="B152" s="24"/>
      <c r="C152" s="235"/>
      <c r="D152" s="220"/>
      <c r="E152" s="220"/>
      <c r="F152" s="91">
        <f t="shared" si="0"/>
        <v>0</v>
      </c>
      <c r="G152" s="89">
        <f t="shared" si="0"/>
        <v>0</v>
      </c>
      <c r="H152" s="89">
        <f t="shared" si="0"/>
        <v>0</v>
      </c>
      <c r="I152" s="328"/>
      <c r="J152" s="329"/>
      <c r="K152" s="217">
        <f t="shared" si="1"/>
        <v>0</v>
      </c>
      <c r="L152" s="223"/>
      <c r="M152" s="217">
        <f t="shared" si="2"/>
        <v>0</v>
      </c>
      <c r="N152" s="224"/>
      <c r="O152" s="225" t="s">
        <v>92</v>
      </c>
      <c r="P152" s="226"/>
      <c r="Q152" s="226"/>
      <c r="R152" s="227"/>
    </row>
    <row r="153" spans="1:19" s="18" customFormat="1" ht="9" customHeight="1" x14ac:dyDescent="0.25">
      <c r="A153" s="362"/>
      <c r="B153" s="24"/>
      <c r="C153" s="372"/>
      <c r="D153" s="220">
        <v>4</v>
      </c>
      <c r="E153" s="220"/>
      <c r="F153" s="91">
        <f t="shared" si="0"/>
        <v>0</v>
      </c>
      <c r="G153" s="89">
        <f t="shared" si="0"/>
        <v>8</v>
      </c>
      <c r="H153" s="89">
        <f t="shared" si="0"/>
        <v>0</v>
      </c>
      <c r="I153" s="328"/>
      <c r="J153" s="329" t="s">
        <v>10</v>
      </c>
      <c r="K153" s="217">
        <f t="shared" si="1"/>
        <v>0</v>
      </c>
      <c r="L153" s="223"/>
      <c r="M153" s="217">
        <f t="shared" si="2"/>
        <v>0</v>
      </c>
      <c r="N153" s="224"/>
      <c r="O153" s="217"/>
      <c r="P153" s="223"/>
      <c r="Q153" s="217"/>
      <c r="R153" s="224"/>
    </row>
    <row r="154" spans="1:19" s="18" customFormat="1" ht="9" customHeight="1" x14ac:dyDescent="0.25">
      <c r="A154" s="363"/>
      <c r="B154" s="360"/>
      <c r="C154" s="373"/>
      <c r="D154" s="236"/>
      <c r="E154" s="236"/>
      <c r="F154" s="237">
        <f t="shared" si="0"/>
        <v>0</v>
      </c>
      <c r="G154" s="330">
        <f t="shared" si="0"/>
        <v>0</v>
      </c>
      <c r="H154" s="330">
        <f t="shared" si="0"/>
        <v>0</v>
      </c>
      <c r="I154" s="331"/>
      <c r="J154" s="332"/>
      <c r="K154" s="230">
        <f t="shared" si="1"/>
        <v>0</v>
      </c>
      <c r="L154" s="229"/>
      <c r="M154" s="230">
        <f t="shared" si="2"/>
        <v>0</v>
      </c>
      <c r="N154" s="231"/>
      <c r="O154" s="230" t="str">
        <f>O79</f>
        <v>Kovács Zoltán</v>
      </c>
      <c r="P154" s="229"/>
      <c r="Q154" s="230"/>
      <c r="R154" s="231"/>
    </row>
  </sheetData>
  <mergeCells count="1">
    <mergeCell ref="A4:C4"/>
  </mergeCells>
  <conditionalFormatting sqref="D7 D11 D15 D19 D23 D27 D31 D35 D39 D43 D47 D51 D55 D59 D63 D67 D82 D86 D90 D94 D98 D102 D106 D110 D114 D118 D122 D126 D130 D134 D138 D142">
    <cfRule type="cellIs" dxfId="29" priority="21" stopIfTrue="1" operator="lessThan">
      <formula>9</formula>
    </cfRule>
  </conditionalFormatting>
  <conditionalFormatting sqref="E7:F7 E11:F11 E15:F15 E19:F19 E23:F23 E27:F27 E31:F31 E35:F35 E39:F39 E43:F43 E47:F47 E51:F51 E55:F55 E59:F59 E63:F63 E67:F67 E82:F82 E86:F86 E90:F90 E94:F94 E98:F98 E102:F102 E106:F106 E110:F110 E114:F114 E118:F118 E122:F122 E126:F126 E130:F130 E134:F134 E138:F138 E142:F142">
    <cfRule type="cellIs" dxfId="28" priority="22" stopIfTrue="1" operator="equal">
      <formula>"Bye"</formula>
    </cfRule>
  </conditionalFormatting>
  <conditionalFormatting sqref="I10 K14 I18 M22 I26 K30 I34 O38 I42 K46 I50 M54 I58 K62 I66 O67 I85 K89 I93 M97 I101 K105 I109 O113 I117 K121 I125 M129 I133 K137 I141">
    <cfRule type="expression" dxfId="27" priority="28" stopIfTrue="1">
      <formula>AND($O$1="CU",I10="Umpire")</formula>
    </cfRule>
    <cfRule type="expression" dxfId="26" priority="29" stopIfTrue="1">
      <formula>AND($O$1="CU",I10&lt;&gt;"Umpire",J10&lt;&gt;"")</formula>
    </cfRule>
    <cfRule type="expression" dxfId="25" priority="30" stopIfTrue="1">
      <formula>AND($O$1="CU",I10&lt;&gt;"Umpire")</formula>
    </cfRule>
  </conditionalFormatting>
  <conditionalFormatting sqref="J10 L14 J18 N22 J26 L30 J34 P38 J42 L46 J50 N54 J58 L62 J66 P67 J85 L89 J93 N97 J101 L105 J109 P113 J117 L121 J125 N129 J133 L137 J141">
    <cfRule type="expression" dxfId="24" priority="23" stopIfTrue="1">
      <formula>$O$1="CU"</formula>
    </cfRule>
  </conditionalFormatting>
  <conditionalFormatting sqref="K9 M13 K17 O21 K25 M29 K33 Q37 K41 M45 K49 O53 K57 M61 K65 Q66 K84 M88 K92 O96 K100 M104 K108 Q112 K116 M120 K124 O128 K132 M136 K140">
    <cfRule type="expression" dxfId="23" priority="26" stopIfTrue="1">
      <formula>J10="as"</formula>
    </cfRule>
    <cfRule type="expression" dxfId="22" priority="27" stopIfTrue="1">
      <formula>J10="bs"</formula>
    </cfRule>
  </conditionalFormatting>
  <conditionalFormatting sqref="K10 M14 K18 O22 K26 M30 K34 Q38 K42 M46 K50 O54 K58 M62 K66 Q67 K85 M89 K93 O97 K101 M105 K109 Q113 K117 M121 K125 O129 K133 M137 K141">
    <cfRule type="expression" dxfId="21" priority="24" stopIfTrue="1">
      <formula>J10="as"</formula>
    </cfRule>
    <cfRule type="expression" dxfId="20" priority="25" stopIfTrue="1">
      <formula>J10="bs"</formula>
    </cfRule>
  </conditionalFormatting>
  <conditionalFormatting sqref="O64">
    <cfRule type="expression" dxfId="19" priority="15" stopIfTrue="1">
      <formula>P38="as"</formula>
    </cfRule>
    <cfRule type="expression" dxfId="18" priority="16" stopIfTrue="1">
      <formula>P38="bs"</formula>
    </cfRule>
  </conditionalFormatting>
  <conditionalFormatting sqref="O65">
    <cfRule type="expression" dxfId="17" priority="19" stopIfTrue="1">
      <formula>P38="as"</formula>
    </cfRule>
    <cfRule type="expression" dxfId="16" priority="20" stopIfTrue="1">
      <formula>P38="bs"</formula>
    </cfRule>
  </conditionalFormatting>
  <conditionalFormatting sqref="O68">
    <cfRule type="expression" dxfId="15" priority="13" stopIfTrue="1">
      <formula>P113="as"</formula>
    </cfRule>
    <cfRule type="expression" dxfId="14" priority="14" stopIfTrue="1">
      <formula>P113="bs"</formula>
    </cfRule>
  </conditionalFormatting>
  <conditionalFormatting sqref="O69">
    <cfRule type="expression" dxfId="13" priority="17" stopIfTrue="1">
      <formula>P113="as"</formula>
    </cfRule>
    <cfRule type="expression" dxfId="12" priority="18" stopIfTrue="1">
      <formula>P113="bs"</formula>
    </cfRule>
  </conditionalFormatting>
  <conditionalFormatting sqref="O139">
    <cfRule type="expression" dxfId="11" priority="5" stopIfTrue="1">
      <formula>P38="as"</formula>
    </cfRule>
    <cfRule type="expression" dxfId="10" priority="6" stopIfTrue="1">
      <formula>P38="bs"</formula>
    </cfRule>
  </conditionalFormatting>
  <conditionalFormatting sqref="O140">
    <cfRule type="expression" dxfId="9" priority="9" stopIfTrue="1">
      <formula>P38="as"</formula>
    </cfRule>
    <cfRule type="expression" dxfId="8" priority="10" stopIfTrue="1">
      <formula>P38="bs"</formula>
    </cfRule>
  </conditionalFormatting>
  <conditionalFormatting sqref="O143">
    <cfRule type="expression" dxfId="7" priority="3" stopIfTrue="1">
      <formula>P113="as"</formula>
    </cfRule>
    <cfRule type="expression" dxfId="6" priority="4" stopIfTrue="1">
      <formula>P113="bs"</formula>
    </cfRule>
  </conditionalFormatting>
  <conditionalFormatting sqref="O144">
    <cfRule type="expression" dxfId="5" priority="7" stopIfTrue="1">
      <formula>P113="as"</formula>
    </cfRule>
    <cfRule type="expression" dxfId="4" priority="8" stopIfTrue="1">
      <formula>P113="bs"</formula>
    </cfRule>
  </conditionalFormatting>
  <conditionalFormatting sqref="Q141">
    <cfRule type="expression" dxfId="3" priority="1" stopIfTrue="1">
      <formula>P67="as"</formula>
    </cfRule>
    <cfRule type="expression" dxfId="2" priority="2" stopIfTrue="1">
      <formula>P67="bs"</formula>
    </cfRule>
  </conditionalFormatting>
  <conditionalFormatting sqref="Q142">
    <cfRule type="expression" dxfId="1" priority="11" stopIfTrue="1">
      <formula>P67="as"</formula>
    </cfRule>
    <cfRule type="expression" dxfId="0" priority="12" stopIfTrue="1">
      <formula>P67="bs"</formula>
    </cfRule>
  </conditionalFormatting>
  <dataValidations count="1">
    <dataValidation type="list" allowBlank="1" showInputMessage="1" sqref="K62 O67 K89 M97 K105 O113 M129 K121 K137 I10 I66 I34 I50 I26 I58 I18 I42 K14 M22 K30 O38 M54 K46 I85 I141 I109 I125 I101 I133 I93 I117" xr:uid="{8F613D0A-B158-40AE-806F-3D1CCB79BD20}">
      <formula1>$U$7:$U$16</formula1>
    </dataValidation>
  </dataValidations>
  <printOptions horizontalCentered="1"/>
  <pageMargins left="0.35" right="0.35" top="0.39" bottom="0.39" header="0" footer="0"/>
  <pageSetup paperSize="9" orientation="portrait" horizontalDpi="300" verticalDpi="300" r:id="rId1"/>
  <headerFooter alignWithMargins="0"/>
  <rowBreaks count="1" manualBreakCount="1">
    <brk id="7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22945" r:id="rId4"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22946" r:id="rId5"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A1592-396F-422C-9F51-9DD99EFDF4FB}">
  <sheetPr codeName="Sheet140">
    <tabColor indexed="11"/>
    <pageSetUpPr fitToPage="1"/>
  </sheetPr>
  <dimension ref="A1:AK79"/>
  <sheetViews>
    <sheetView showGridLines="0" showZeros="0" workbookViewId="0">
      <selection activeCell="O10" sqref="O10"/>
    </sheetView>
  </sheetViews>
  <sheetFormatPr defaultRowHeight="13.2" x14ac:dyDescent="0.25"/>
  <cols>
    <col min="1" max="2" width="3.33203125" customWidth="1"/>
    <col min="3" max="3" width="4.6640625" customWidth="1"/>
    <col min="4" max="4" width="6.6640625" customWidth="1"/>
    <col min="5" max="5" width="4.33203125" customWidth="1"/>
    <col min="6" max="6" width="12.6640625" customWidth="1"/>
    <col min="7" max="7" width="2.6640625" customWidth="1"/>
    <col min="8" max="8" width="7.664062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19" max="19" width="0" hidden="1" customWidth="1"/>
    <col min="20" max="20" width="8.6640625" customWidth="1"/>
    <col min="21" max="21" width="9.109375" hidden="1" customWidth="1"/>
    <col min="25" max="34" width="9.109375" hidden="1" customWidth="1"/>
    <col min="35" max="37" width="9.109375" customWidth="1"/>
  </cols>
  <sheetData>
    <row r="1" spans="1:37" s="132" customFormat="1" ht="21.75" customHeight="1" x14ac:dyDescent="0.25">
      <c r="A1" s="92" t="str">
        <f>Altalanos!$A$6</f>
        <v>Diákolimpiai Döntő</v>
      </c>
      <c r="B1" s="92"/>
      <c r="C1" s="135"/>
      <c r="D1" s="135"/>
      <c r="E1" s="135"/>
      <c r="F1" s="135"/>
      <c r="G1" s="135"/>
      <c r="H1" s="135"/>
      <c r="I1" s="371"/>
      <c r="J1" s="136"/>
      <c r="K1" s="408" t="s">
        <v>123</v>
      </c>
      <c r="L1" s="118"/>
      <c r="M1" s="93"/>
      <c r="N1" s="136"/>
      <c r="O1" s="136" t="s">
        <v>71</v>
      </c>
      <c r="P1" s="136"/>
      <c r="Q1" s="135"/>
      <c r="R1" s="136"/>
      <c r="Y1" s="522"/>
      <c r="Z1" s="522"/>
      <c r="AA1" s="522"/>
      <c r="AB1" s="605" t="str">
        <f>IF($Y$5=1,CONCATENATE(VLOOKUP($Y$3,$AA$2:$AH$14,2)),CONCATENATE(VLOOKUP($Y$3,$AA$16:$AH$25,2)))</f>
        <v>40</v>
      </c>
      <c r="AC1" s="605" t="str">
        <f>IF($Y$5=1,CONCATENATE(VLOOKUP($Y$3,$AA$2:$AH$14,3)),CONCATENATE(VLOOKUP($Y$3,$AA$16:$AH$25,3)))</f>
        <v>25</v>
      </c>
      <c r="AD1" s="605" t="str">
        <f>IF($Y$5=1,CONCATENATE(VLOOKUP($Y$3,$AA$2:$AH$14,4)),CONCATENATE(VLOOKUP($Y$3,$AA$16:$AH$25,4)))</f>
        <v>15</v>
      </c>
      <c r="AE1" s="605" t="str">
        <f>IF($Y$5=1,CONCATENATE(VLOOKUP($Y$3,$AA$2:$AH$14,5)),CONCATENATE(VLOOKUP($Y$3,$AA$16:$AH$25,5)))</f>
        <v>8</v>
      </c>
      <c r="AF1" s="605" t="str">
        <f>IF($Y$5=1,CONCATENATE(VLOOKUP($Y$3,$AA$2:$AH$14,6)),CONCATENATE(VLOOKUP($Y$3,$AA$16:$AH$25,6)))</f>
        <v>4</v>
      </c>
      <c r="AG1" s="605" t="str">
        <f>IF($Y$5=1,CONCATENATE(VLOOKUP($Y$3,$AA$2:$AH$14,7)),CONCATENATE(VLOOKUP($Y$3,$AA$16:$AH$25,7)))</f>
        <v>2</v>
      </c>
      <c r="AH1" s="605" t="str">
        <f>IF($Y$5=1,CONCATENATE(VLOOKUP($Y$3,$AA$2:$AH$14,8)),CONCATENATE(VLOOKUP($Y$3,$AA$16:$AH$25,8)))</f>
        <v>1</v>
      </c>
    </row>
    <row r="2" spans="1:37" s="106" customFormat="1" x14ac:dyDescent="0.25">
      <c r="A2" s="436" t="s">
        <v>122</v>
      </c>
      <c r="B2" s="95"/>
      <c r="C2" s="95"/>
      <c r="E2" s="430">
        <f>Altalanos!$B$8</f>
        <v>0</v>
      </c>
      <c r="F2" s="95"/>
      <c r="G2" s="137"/>
      <c r="H2" s="108"/>
      <c r="I2" s="108"/>
      <c r="J2" s="138"/>
      <c r="K2" s="118"/>
      <c r="L2" s="118"/>
      <c r="M2" s="118"/>
      <c r="N2" s="138"/>
      <c r="O2" s="108"/>
      <c r="P2" s="138"/>
      <c r="Q2" s="108"/>
      <c r="R2" s="138"/>
      <c r="Y2" s="600"/>
      <c r="Z2" s="599"/>
      <c r="AA2" s="599" t="s">
        <v>164</v>
      </c>
      <c r="AB2" s="590">
        <v>300</v>
      </c>
      <c r="AC2" s="590">
        <v>250</v>
      </c>
      <c r="AD2" s="590">
        <v>200</v>
      </c>
      <c r="AE2" s="590">
        <v>150</v>
      </c>
      <c r="AF2" s="590">
        <v>120</v>
      </c>
      <c r="AG2" s="590">
        <v>90</v>
      </c>
      <c r="AH2" s="590">
        <v>40</v>
      </c>
      <c r="AI2"/>
      <c r="AJ2"/>
      <c r="AK2"/>
    </row>
    <row r="3" spans="1:37" s="19" customFormat="1" ht="11.25" customHeight="1" x14ac:dyDescent="0.25">
      <c r="A3" s="54" t="s">
        <v>82</v>
      </c>
      <c r="B3" s="54"/>
      <c r="C3" s="54"/>
      <c r="D3" s="54"/>
      <c r="E3" s="54"/>
      <c r="F3" s="54"/>
      <c r="G3" s="54" t="s">
        <v>79</v>
      </c>
      <c r="H3" s="54"/>
      <c r="I3" s="54"/>
      <c r="J3" s="140"/>
      <c r="K3" s="54" t="s">
        <v>87</v>
      </c>
      <c r="L3" s="140"/>
      <c r="M3" s="54"/>
      <c r="N3" s="140"/>
      <c r="O3" s="54"/>
      <c r="P3" s="140"/>
      <c r="Q3" s="54"/>
      <c r="R3" s="55" t="s">
        <v>88</v>
      </c>
      <c r="Y3" s="599" t="str">
        <f>IF(K4="OB","A",IF(K4="IX","W",IF(K4="","",K4)))</f>
        <v>L16 "B"</v>
      </c>
      <c r="Z3" s="599"/>
      <c r="AA3" s="599" t="s">
        <v>165</v>
      </c>
      <c r="AB3" s="590">
        <v>280</v>
      </c>
      <c r="AC3" s="590">
        <v>230</v>
      </c>
      <c r="AD3" s="590">
        <v>180</v>
      </c>
      <c r="AE3" s="590">
        <v>140</v>
      </c>
      <c r="AF3" s="590">
        <v>80</v>
      </c>
      <c r="AG3" s="590">
        <v>0</v>
      </c>
      <c r="AH3" s="590">
        <v>0</v>
      </c>
      <c r="AI3"/>
      <c r="AJ3"/>
      <c r="AK3"/>
    </row>
    <row r="4" spans="1:37" s="31" customFormat="1" ht="11.25" customHeight="1" thickBot="1" x14ac:dyDescent="0.3">
      <c r="A4" s="771" t="str">
        <f>Altalanos!$A$10</f>
        <v xml:space="preserve">2026. május 7. </v>
      </c>
      <c r="B4" s="771"/>
      <c r="C4" s="771"/>
      <c r="D4" s="402"/>
      <c r="E4" s="142"/>
      <c r="F4" s="142"/>
      <c r="G4" s="142" t="str">
        <f>Altalanos!$C$10</f>
        <v>Gyula</v>
      </c>
      <c r="H4" s="99"/>
      <c r="I4" s="142"/>
      <c r="J4" s="143"/>
      <c r="K4" s="144" t="s">
        <v>473</v>
      </c>
      <c r="L4" s="143"/>
      <c r="M4" s="145"/>
      <c r="N4" s="143"/>
      <c r="O4" s="142"/>
      <c r="P4" s="143"/>
      <c r="Q4" s="142"/>
      <c r="R4" s="88" t="str">
        <f>Altalanos!$E$10</f>
        <v>Kovács Zoltán</v>
      </c>
      <c r="Y4" s="599"/>
      <c r="Z4" s="599"/>
      <c r="AA4" s="599" t="s">
        <v>194</v>
      </c>
      <c r="AB4" s="590">
        <v>250</v>
      </c>
      <c r="AC4" s="590">
        <v>200</v>
      </c>
      <c r="AD4" s="590">
        <v>150</v>
      </c>
      <c r="AE4" s="590">
        <v>120</v>
      </c>
      <c r="AF4" s="590">
        <v>90</v>
      </c>
      <c r="AG4" s="590">
        <v>60</v>
      </c>
      <c r="AH4" s="590">
        <v>25</v>
      </c>
      <c r="AI4"/>
      <c r="AJ4"/>
      <c r="AK4"/>
    </row>
    <row r="5" spans="1:37" s="19" customFormat="1" x14ac:dyDescent="0.25">
      <c r="A5" s="146"/>
      <c r="B5" s="147" t="s">
        <v>4</v>
      </c>
      <c r="C5" s="427" t="s">
        <v>105</v>
      </c>
      <c r="D5" s="147" t="s">
        <v>104</v>
      </c>
      <c r="E5" s="147" t="s">
        <v>101</v>
      </c>
      <c r="F5" s="148" t="s">
        <v>85</v>
      </c>
      <c r="G5" s="148" t="s">
        <v>86</v>
      </c>
      <c r="H5" s="148"/>
      <c r="I5" s="148" t="s">
        <v>90</v>
      </c>
      <c r="J5" s="148"/>
      <c r="K5" s="147" t="s">
        <v>102</v>
      </c>
      <c r="L5" s="149"/>
      <c r="M5" s="147" t="s">
        <v>131</v>
      </c>
      <c r="N5" s="149"/>
      <c r="O5" s="147" t="s">
        <v>130</v>
      </c>
      <c r="P5" s="149"/>
      <c r="Q5" s="147" t="s">
        <v>129</v>
      </c>
      <c r="R5" s="150"/>
      <c r="Y5" s="599">
        <f>IF(OR(Altalanos!$A$8="F1",Altalanos!$A$8="F2",Altalanos!$A$8="N1",Altalanos!$A$8="N2"),1,2)</f>
        <v>2</v>
      </c>
      <c r="Z5" s="599"/>
      <c r="AA5" s="599" t="s">
        <v>195</v>
      </c>
      <c r="AB5" s="590">
        <v>200</v>
      </c>
      <c r="AC5" s="590">
        <v>150</v>
      </c>
      <c r="AD5" s="590">
        <v>120</v>
      </c>
      <c r="AE5" s="590">
        <v>90</v>
      </c>
      <c r="AF5" s="590">
        <v>60</v>
      </c>
      <c r="AG5" s="590">
        <v>40</v>
      </c>
      <c r="AH5" s="590">
        <v>15</v>
      </c>
      <c r="AI5"/>
      <c r="AJ5"/>
      <c r="AK5"/>
    </row>
    <row r="6" spans="1:37" s="712" customFormat="1" ht="11.1" customHeight="1" thickBot="1" x14ac:dyDescent="0.3">
      <c r="A6" s="705"/>
      <c r="B6" s="714"/>
      <c r="C6" s="714"/>
      <c r="D6" s="714"/>
      <c r="E6" s="714"/>
      <c r="F6" s="713" t="str">
        <f>IF(Y3="","",CONCATENATE(AH1," / ",AG1," pont"))</f>
        <v>1 / 2 pont</v>
      </c>
      <c r="G6" s="715"/>
      <c r="H6" s="716"/>
      <c r="I6" s="715"/>
      <c r="J6" s="717"/>
      <c r="K6" s="714" t="str">
        <f>IF(Y3="","",CONCATENATE(AF1," pont"))</f>
        <v>4 pont</v>
      </c>
      <c r="L6" s="717"/>
      <c r="M6" s="714" t="str">
        <f>IF(Y3="","",CONCATENATE(AE1," pont"))</f>
        <v>8 pont</v>
      </c>
      <c r="N6" s="717"/>
      <c r="O6" s="714" t="str">
        <f>IF(Y3="","",CONCATENATE(AD1," pont"))</f>
        <v>15 pont</v>
      </c>
      <c r="P6" s="717"/>
      <c r="Q6" s="714" t="str">
        <f>IF(Y3="","",CONCATENATE(AC1," pont"))</f>
        <v>25 pont</v>
      </c>
      <c r="R6" s="724"/>
      <c r="Y6" s="720"/>
      <c r="Z6" s="720"/>
      <c r="AA6" s="720" t="s">
        <v>196</v>
      </c>
      <c r="AB6" s="721">
        <v>150</v>
      </c>
      <c r="AC6" s="721">
        <v>120</v>
      </c>
      <c r="AD6" s="721">
        <v>90</v>
      </c>
      <c r="AE6" s="721">
        <v>60</v>
      </c>
      <c r="AF6" s="721">
        <v>40</v>
      </c>
      <c r="AG6" s="721">
        <v>25</v>
      </c>
      <c r="AH6" s="721">
        <v>10</v>
      </c>
      <c r="AI6" s="723"/>
      <c r="AJ6" s="723"/>
      <c r="AK6" s="723"/>
    </row>
    <row r="7" spans="1:37" s="38" customFormat="1" ht="10.5" customHeight="1" x14ac:dyDescent="0.25">
      <c r="A7" s="153">
        <v>1</v>
      </c>
      <c r="B7" s="384" t="str">
        <f>IF($E7="","",VLOOKUP($E7,#REF!,14))</f>
        <v/>
      </c>
      <c r="C7" s="384" t="str">
        <f>IF($E7="","",VLOOKUP($E7,#REF!,15))</f>
        <v/>
      </c>
      <c r="D7" s="414" t="str">
        <f>IF($E7="","",VLOOKUP($E7,#REF!,5))</f>
        <v/>
      </c>
      <c r="E7" s="155"/>
      <c r="F7" s="156" t="s">
        <v>406</v>
      </c>
      <c r="G7" s="156" t="s">
        <v>394</v>
      </c>
      <c r="H7" s="156"/>
      <c r="I7" s="156" t="s">
        <v>264</v>
      </c>
      <c r="J7" s="158"/>
      <c r="K7" s="157"/>
      <c r="L7" s="157"/>
      <c r="M7" s="157"/>
      <c r="N7" s="157"/>
      <c r="O7" s="160"/>
      <c r="P7" s="162"/>
      <c r="Q7" s="163"/>
      <c r="R7" s="164"/>
      <c r="S7" s="165"/>
      <c r="U7" s="166" t="str">
        <f>Birók!P21</f>
        <v>Bíró</v>
      </c>
      <c r="Y7" s="599"/>
      <c r="Z7" s="599"/>
      <c r="AA7" s="599" t="s">
        <v>197</v>
      </c>
      <c r="AB7" s="590">
        <v>120</v>
      </c>
      <c r="AC7" s="590">
        <v>90</v>
      </c>
      <c r="AD7" s="590">
        <v>60</v>
      </c>
      <c r="AE7" s="590">
        <v>40</v>
      </c>
      <c r="AF7" s="590">
        <v>25</v>
      </c>
      <c r="AG7" s="590">
        <v>10</v>
      </c>
      <c r="AH7" s="590">
        <v>5</v>
      </c>
      <c r="AI7"/>
      <c r="AJ7"/>
      <c r="AK7"/>
    </row>
    <row r="8" spans="1:37" s="38" customFormat="1" ht="9.6" customHeight="1" x14ac:dyDescent="0.25">
      <c r="A8" s="167"/>
      <c r="B8" s="306"/>
      <c r="C8" s="306"/>
      <c r="D8" s="424"/>
      <c r="E8" s="168"/>
      <c r="F8" s="169"/>
      <c r="G8" s="169"/>
      <c r="H8" s="170"/>
      <c r="I8" s="171" t="s">
        <v>0</v>
      </c>
      <c r="J8" s="172"/>
      <c r="K8" s="173" t="s">
        <v>444</v>
      </c>
      <c r="L8" s="173"/>
      <c r="M8" s="157"/>
      <c r="N8" s="157"/>
      <c r="O8" s="160"/>
      <c r="P8" s="162"/>
      <c r="Q8" s="163"/>
      <c r="R8" s="164"/>
      <c r="S8" s="165"/>
      <c r="U8" s="174" t="str">
        <f>Birók!P22</f>
        <v xml:space="preserve"> </v>
      </c>
      <c r="Y8" s="599"/>
      <c r="Z8" s="599"/>
      <c r="AA8" s="599" t="s">
        <v>198</v>
      </c>
      <c r="AB8" s="590">
        <v>90</v>
      </c>
      <c r="AC8" s="590">
        <v>60</v>
      </c>
      <c r="AD8" s="590">
        <v>40</v>
      </c>
      <c r="AE8" s="590">
        <v>25</v>
      </c>
      <c r="AF8" s="590">
        <v>10</v>
      </c>
      <c r="AG8" s="590">
        <v>5</v>
      </c>
      <c r="AH8" s="590">
        <v>2</v>
      </c>
      <c r="AI8"/>
      <c r="AJ8"/>
      <c r="AK8"/>
    </row>
    <row r="9" spans="1:37" s="38" customFormat="1" ht="9.6" customHeight="1" x14ac:dyDescent="0.25">
      <c r="A9" s="167">
        <v>2</v>
      </c>
      <c r="B9" s="384" t="str">
        <f>IF($E9="","",VLOOKUP($E9,#REF!,14))</f>
        <v/>
      </c>
      <c r="C9" s="384" t="str">
        <f>IF($E9="","",VLOOKUP($E9,#REF!,15))</f>
        <v/>
      </c>
      <c r="D9" s="414" t="str">
        <f>IF($E9="","",VLOOKUP($E9,#REF!,5))</f>
        <v/>
      </c>
      <c r="E9" s="155"/>
      <c r="F9" s="736" t="s">
        <v>202</v>
      </c>
      <c r="G9" s="450" t="str">
        <f>IF($E9="","",VLOOKUP($E9,#REF!,3))</f>
        <v/>
      </c>
      <c r="H9" s="450"/>
      <c r="I9" s="450" t="str">
        <f>IF($E9="","",VLOOKUP($E9,#REF!,4))</f>
        <v/>
      </c>
      <c r="J9" s="176"/>
      <c r="K9" s="157"/>
      <c r="L9" s="177"/>
      <c r="M9" s="157"/>
      <c r="N9" s="157"/>
      <c r="O9" s="160"/>
      <c r="P9" s="162"/>
      <c r="Q9" s="163"/>
      <c r="R9" s="164"/>
      <c r="S9" s="165"/>
      <c r="U9" s="174" t="str">
        <f>Birók!P23</f>
        <v xml:space="preserve"> </v>
      </c>
      <c r="Y9" s="599"/>
      <c r="Z9" s="599"/>
      <c r="AA9" s="599" t="s">
        <v>199</v>
      </c>
      <c r="AB9" s="590">
        <v>60</v>
      </c>
      <c r="AC9" s="590">
        <v>40</v>
      </c>
      <c r="AD9" s="590">
        <v>25</v>
      </c>
      <c r="AE9" s="590">
        <v>10</v>
      </c>
      <c r="AF9" s="590">
        <v>5</v>
      </c>
      <c r="AG9" s="590">
        <v>2</v>
      </c>
      <c r="AH9" s="590">
        <v>1</v>
      </c>
      <c r="AI9"/>
      <c r="AJ9"/>
      <c r="AK9"/>
    </row>
    <row r="10" spans="1:37" s="38" customFormat="1" ht="9.6" customHeight="1" x14ac:dyDescent="0.25">
      <c r="A10" s="167"/>
      <c r="B10" s="306"/>
      <c r="C10" s="306"/>
      <c r="D10" s="424"/>
      <c r="E10" s="178"/>
      <c r="F10" s="451"/>
      <c r="G10" s="451"/>
      <c r="H10" s="452"/>
      <c r="I10" s="451"/>
      <c r="J10" s="179"/>
      <c r="K10" s="171" t="s">
        <v>0</v>
      </c>
      <c r="L10" s="180"/>
      <c r="M10" s="173" t="str">
        <f>UPPER(IF(OR(L10="a",L10="as"),K8,IF(OR(L10="b",L10="bs"),K12,)))</f>
        <v/>
      </c>
      <c r="N10" s="181"/>
      <c r="O10" s="182"/>
      <c r="P10" s="182"/>
      <c r="Q10" s="163"/>
      <c r="R10" s="164"/>
      <c r="S10" s="165"/>
      <c r="U10" s="174" t="str">
        <f>Birók!P24</f>
        <v xml:space="preserve"> </v>
      </c>
      <c r="Y10" s="599"/>
      <c r="Z10" s="599"/>
      <c r="AA10" s="599" t="s">
        <v>200</v>
      </c>
      <c r="AB10" s="590">
        <v>40</v>
      </c>
      <c r="AC10" s="590">
        <v>25</v>
      </c>
      <c r="AD10" s="590">
        <v>15</v>
      </c>
      <c r="AE10" s="590">
        <v>7</v>
      </c>
      <c r="AF10" s="590">
        <v>4</v>
      </c>
      <c r="AG10" s="590">
        <v>1</v>
      </c>
      <c r="AH10" s="590">
        <v>0</v>
      </c>
      <c r="AI10"/>
      <c r="AJ10"/>
      <c r="AK10"/>
    </row>
    <row r="11" spans="1:37" s="38" customFormat="1" ht="9.6" customHeight="1" x14ac:dyDescent="0.25">
      <c r="A11" s="167">
        <v>3</v>
      </c>
      <c r="B11" s="384" t="str">
        <f>IF($E11="","",VLOOKUP($E11,#REF!,14))</f>
        <v/>
      </c>
      <c r="C11" s="384" t="str">
        <f>IF($E11="","",VLOOKUP($E11,#REF!,15))</f>
        <v/>
      </c>
      <c r="D11" s="414" t="str">
        <f>IF($E11="","",VLOOKUP($E11,#REF!,5))</f>
        <v/>
      </c>
      <c r="E11" s="155"/>
      <c r="F11" s="736" t="s">
        <v>276</v>
      </c>
      <c r="G11" s="736" t="s">
        <v>407</v>
      </c>
      <c r="H11" s="450"/>
      <c r="I11" s="736" t="s">
        <v>307</v>
      </c>
      <c r="J11" s="158"/>
      <c r="K11" s="157"/>
      <c r="L11" s="183"/>
      <c r="M11" s="157"/>
      <c r="N11" s="184"/>
      <c r="O11" s="182"/>
      <c r="P11" s="182"/>
      <c r="Q11" s="163"/>
      <c r="R11" s="164"/>
      <c r="S11" s="165"/>
      <c r="U11" s="174" t="str">
        <f>Birók!P25</f>
        <v xml:space="preserve"> </v>
      </c>
      <c r="Y11" s="599"/>
      <c r="Z11" s="599"/>
      <c r="AA11" s="599" t="s">
        <v>201</v>
      </c>
      <c r="AB11" s="590">
        <v>25</v>
      </c>
      <c r="AC11" s="590">
        <v>15</v>
      </c>
      <c r="AD11" s="590">
        <v>10</v>
      </c>
      <c r="AE11" s="590">
        <v>6</v>
      </c>
      <c r="AF11" s="590">
        <v>3</v>
      </c>
      <c r="AG11" s="590">
        <v>1</v>
      </c>
      <c r="AH11" s="590">
        <v>0</v>
      </c>
      <c r="AI11"/>
      <c r="AJ11"/>
      <c r="AK11"/>
    </row>
    <row r="12" spans="1:37" s="38" customFormat="1" ht="9.6" customHeight="1" x14ac:dyDescent="0.25">
      <c r="A12" s="167"/>
      <c r="B12" s="306"/>
      <c r="C12" s="306"/>
      <c r="D12" s="424"/>
      <c r="E12" s="178"/>
      <c r="F12" s="451"/>
      <c r="G12" s="451"/>
      <c r="H12" s="452"/>
      <c r="I12" s="453" t="s">
        <v>0</v>
      </c>
      <c r="J12" s="172"/>
      <c r="K12" s="173" t="str">
        <f>UPPER(IF(OR(J12="a",J12="as"),F11,IF(OR(J12="b",J12="bs"),F13,)))</f>
        <v/>
      </c>
      <c r="L12" s="185"/>
      <c r="M12" s="157"/>
      <c r="N12" s="184"/>
      <c r="O12" s="182"/>
      <c r="P12" s="182"/>
      <c r="Q12" s="163"/>
      <c r="R12" s="164"/>
      <c r="S12" s="165"/>
      <c r="U12" s="174" t="str">
        <f>Birók!P26</f>
        <v xml:space="preserve"> </v>
      </c>
      <c r="Y12" s="599"/>
      <c r="Z12" s="599"/>
      <c r="AA12" s="599" t="s">
        <v>206</v>
      </c>
      <c r="AB12" s="590">
        <v>15</v>
      </c>
      <c r="AC12" s="590">
        <v>10</v>
      </c>
      <c r="AD12" s="590">
        <v>6</v>
      </c>
      <c r="AE12" s="590">
        <v>3</v>
      </c>
      <c r="AF12" s="590">
        <v>1</v>
      </c>
      <c r="AG12" s="590">
        <v>0</v>
      </c>
      <c r="AH12" s="590">
        <v>0</v>
      </c>
      <c r="AI12"/>
      <c r="AJ12"/>
      <c r="AK12"/>
    </row>
    <row r="13" spans="1:37" s="38" customFormat="1" ht="9.6" customHeight="1" x14ac:dyDescent="0.25">
      <c r="A13" s="167">
        <v>4</v>
      </c>
      <c r="B13" s="384" t="str">
        <f>IF($E13="","",VLOOKUP($E13,#REF!,14))</f>
        <v/>
      </c>
      <c r="C13" s="384" t="str">
        <f>IF($E13="","",VLOOKUP($E13,#REF!,15))</f>
        <v/>
      </c>
      <c r="D13" s="414" t="str">
        <f>IF($E13="","",VLOOKUP($E13,#REF!,5))</f>
        <v/>
      </c>
      <c r="E13" s="155"/>
      <c r="F13" s="736" t="s">
        <v>408</v>
      </c>
      <c r="G13" s="736" t="s">
        <v>409</v>
      </c>
      <c r="H13" s="450"/>
      <c r="I13" s="736" t="s">
        <v>387</v>
      </c>
      <c r="J13" s="186"/>
      <c r="K13" s="157"/>
      <c r="L13" s="157"/>
      <c r="M13" s="157"/>
      <c r="N13" s="184"/>
      <c r="O13" s="182"/>
      <c r="P13" s="182"/>
      <c r="Q13" s="163"/>
      <c r="R13" s="164"/>
      <c r="S13" s="165"/>
      <c r="U13" s="174" t="str">
        <f>Birók!P27</f>
        <v xml:space="preserve"> </v>
      </c>
      <c r="Y13" s="599"/>
      <c r="Z13" s="599"/>
      <c r="AA13" s="599" t="s">
        <v>202</v>
      </c>
      <c r="AB13" s="590">
        <v>10</v>
      </c>
      <c r="AC13" s="590">
        <v>6</v>
      </c>
      <c r="AD13" s="590">
        <v>3</v>
      </c>
      <c r="AE13" s="590">
        <v>1</v>
      </c>
      <c r="AF13" s="590">
        <v>0</v>
      </c>
      <c r="AG13" s="590">
        <v>0</v>
      </c>
      <c r="AH13" s="590">
        <v>0</v>
      </c>
      <c r="AI13"/>
      <c r="AJ13"/>
      <c r="AK13"/>
    </row>
    <row r="14" spans="1:37" s="38" customFormat="1" ht="9.6" customHeight="1" x14ac:dyDescent="0.25">
      <c r="A14" s="167"/>
      <c r="B14" s="306"/>
      <c r="C14" s="306"/>
      <c r="D14" s="424"/>
      <c r="E14" s="178"/>
      <c r="F14" s="451"/>
      <c r="G14" s="451"/>
      <c r="H14" s="452"/>
      <c r="I14" s="451"/>
      <c r="J14" s="179"/>
      <c r="K14" s="157"/>
      <c r="L14" s="157"/>
      <c r="M14" s="171" t="s">
        <v>0</v>
      </c>
      <c r="N14" s="180"/>
      <c r="O14" s="173" t="str">
        <f>UPPER(IF(OR(N14="a",N14="as"),M10,IF(OR(N14="b",N14="bs"),M18,)))</f>
        <v/>
      </c>
      <c r="P14" s="181"/>
      <c r="Q14" s="163"/>
      <c r="R14" s="164"/>
      <c r="S14" s="165"/>
      <c r="U14" s="174" t="str">
        <f>Birók!P28</f>
        <v xml:space="preserve"> </v>
      </c>
      <c r="Y14" s="599"/>
      <c r="Z14" s="599"/>
      <c r="AA14" s="599" t="s">
        <v>203</v>
      </c>
      <c r="AB14" s="590">
        <v>3</v>
      </c>
      <c r="AC14" s="590">
        <v>2</v>
      </c>
      <c r="AD14" s="590">
        <v>1</v>
      </c>
      <c r="AE14" s="590">
        <v>0</v>
      </c>
      <c r="AF14" s="590">
        <v>0</v>
      </c>
      <c r="AG14" s="590">
        <v>0</v>
      </c>
      <c r="AH14" s="590">
        <v>0</v>
      </c>
      <c r="AI14"/>
      <c r="AJ14"/>
      <c r="AK14"/>
    </row>
    <row r="15" spans="1:37" s="38" customFormat="1" ht="9.6" customHeight="1" x14ac:dyDescent="0.25">
      <c r="A15" s="167">
        <v>5</v>
      </c>
      <c r="B15" s="384" t="str">
        <f>IF($E15="","",VLOOKUP($E15,#REF!,14))</f>
        <v/>
      </c>
      <c r="C15" s="384" t="str">
        <f>IF($E15="","",VLOOKUP($E15,#REF!,15))</f>
        <v/>
      </c>
      <c r="D15" s="414" t="str">
        <f>IF($E15="","",VLOOKUP($E15,#REF!,5))</f>
        <v/>
      </c>
      <c r="E15" s="155"/>
      <c r="F15" s="736" t="s">
        <v>410</v>
      </c>
      <c r="G15" s="736" t="s">
        <v>411</v>
      </c>
      <c r="H15" s="450"/>
      <c r="I15" s="736" t="s">
        <v>278</v>
      </c>
      <c r="J15" s="188"/>
      <c r="K15" s="157"/>
      <c r="L15" s="157"/>
      <c r="M15" s="157"/>
      <c r="N15" s="184"/>
      <c r="O15" s="157"/>
      <c r="P15" s="242"/>
      <c r="Q15" s="160"/>
      <c r="R15" s="162"/>
      <c r="S15" s="165"/>
      <c r="U15" s="174" t="str">
        <f>Birók!P29</f>
        <v xml:space="preserve"> </v>
      </c>
      <c r="Y15" s="599"/>
      <c r="Z15" s="599"/>
      <c r="AA15" s="599"/>
      <c r="AB15" s="599"/>
      <c r="AC15" s="599"/>
      <c r="AD15" s="599"/>
      <c r="AE15" s="599"/>
      <c r="AF15" s="599"/>
      <c r="AG15" s="599"/>
      <c r="AH15" s="599"/>
      <c r="AI15"/>
      <c r="AJ15"/>
      <c r="AK15"/>
    </row>
    <row r="16" spans="1:37" s="38" customFormat="1" ht="9.6" customHeight="1" thickBot="1" x14ac:dyDescent="0.3">
      <c r="A16" s="167"/>
      <c r="B16" s="306"/>
      <c r="C16" s="306"/>
      <c r="D16" s="424"/>
      <c r="E16" s="178"/>
      <c r="F16" s="451"/>
      <c r="G16" s="451"/>
      <c r="H16" s="452"/>
      <c r="I16" s="453" t="s">
        <v>0</v>
      </c>
      <c r="J16" s="172"/>
      <c r="K16" s="173" t="str">
        <f>UPPER(IF(OR(J16="a",J16="as"),F15,IF(OR(J16="b",J16="bs"),F17,)))</f>
        <v/>
      </c>
      <c r="L16" s="173"/>
      <c r="M16" s="157"/>
      <c r="N16" s="184"/>
      <c r="O16" s="160"/>
      <c r="P16" s="242"/>
      <c r="Q16" s="160"/>
      <c r="R16" s="162"/>
      <c r="S16" s="165"/>
      <c r="U16" s="189" t="str">
        <f>Birók!P30</f>
        <v>Egyik sem</v>
      </c>
      <c r="Y16" s="599"/>
      <c r="Z16" s="599"/>
      <c r="AA16" s="599" t="s">
        <v>164</v>
      </c>
      <c r="AB16" s="590">
        <v>150</v>
      </c>
      <c r="AC16" s="590">
        <v>120</v>
      </c>
      <c r="AD16" s="590">
        <v>90</v>
      </c>
      <c r="AE16" s="590">
        <v>60</v>
      </c>
      <c r="AF16" s="590">
        <v>40</v>
      </c>
      <c r="AG16" s="590">
        <v>25</v>
      </c>
      <c r="AH16" s="590">
        <v>15</v>
      </c>
      <c r="AI16"/>
      <c r="AJ16"/>
      <c r="AK16"/>
    </row>
    <row r="17" spans="1:37" s="38" customFormat="1" ht="9.6" customHeight="1" x14ac:dyDescent="0.25">
      <c r="A17" s="167">
        <v>6</v>
      </c>
      <c r="B17" s="384" t="str">
        <f>IF($E17="","",VLOOKUP($E17,#REF!,14))</f>
        <v/>
      </c>
      <c r="C17" s="384" t="str">
        <f>IF($E17="","",VLOOKUP($E17,#REF!,15))</f>
        <v/>
      </c>
      <c r="D17" s="414" t="str">
        <f>IF($E17="","",VLOOKUP($E17,#REF!,5))</f>
        <v/>
      </c>
      <c r="E17" s="155"/>
      <c r="F17" s="736" t="s">
        <v>393</v>
      </c>
      <c r="G17" s="736" t="s">
        <v>412</v>
      </c>
      <c r="H17" s="450"/>
      <c r="I17" s="736" t="s">
        <v>237</v>
      </c>
      <c r="J17" s="176"/>
      <c r="K17" s="157"/>
      <c r="L17" s="177"/>
      <c r="M17" s="157"/>
      <c r="N17" s="184"/>
      <c r="O17" s="160"/>
      <c r="P17" s="242"/>
      <c r="Q17" s="160"/>
      <c r="R17" s="162"/>
      <c r="S17" s="165"/>
      <c r="Y17" s="599"/>
      <c r="Z17" s="599"/>
      <c r="AA17" s="599" t="s">
        <v>194</v>
      </c>
      <c r="AB17" s="590">
        <v>120</v>
      </c>
      <c r="AC17" s="590">
        <v>90</v>
      </c>
      <c r="AD17" s="590">
        <v>60</v>
      </c>
      <c r="AE17" s="590">
        <v>40</v>
      </c>
      <c r="AF17" s="590">
        <v>25</v>
      </c>
      <c r="AG17" s="590">
        <v>15</v>
      </c>
      <c r="AH17" s="590">
        <v>8</v>
      </c>
      <c r="AI17"/>
      <c r="AJ17"/>
      <c r="AK17"/>
    </row>
    <row r="18" spans="1:37" s="38" customFormat="1" ht="9.6" customHeight="1" x14ac:dyDescent="0.25">
      <c r="A18" s="167"/>
      <c r="B18" s="306"/>
      <c r="C18" s="306"/>
      <c r="D18" s="424"/>
      <c r="E18" s="178"/>
      <c r="F18" s="451"/>
      <c r="G18" s="451"/>
      <c r="H18" s="452"/>
      <c r="I18" s="451"/>
      <c r="J18" s="179"/>
      <c r="K18" s="171" t="s">
        <v>0</v>
      </c>
      <c r="L18" s="180"/>
      <c r="M18" s="173" t="str">
        <f>UPPER(IF(OR(L18="a",L18="as"),K16,IF(OR(L18="b",L18="bs"),K20,)))</f>
        <v/>
      </c>
      <c r="N18" s="190"/>
      <c r="O18" s="160"/>
      <c r="P18" s="242"/>
      <c r="Q18" s="160"/>
      <c r="R18" s="162"/>
      <c r="S18" s="165"/>
      <c r="Y18" s="599"/>
      <c r="Z18" s="599"/>
      <c r="AA18" s="599" t="s">
        <v>195</v>
      </c>
      <c r="AB18" s="590">
        <v>90</v>
      </c>
      <c r="AC18" s="590">
        <v>60</v>
      </c>
      <c r="AD18" s="590">
        <v>40</v>
      </c>
      <c r="AE18" s="590">
        <v>25</v>
      </c>
      <c r="AF18" s="590">
        <v>15</v>
      </c>
      <c r="AG18" s="590">
        <v>8</v>
      </c>
      <c r="AH18" s="590">
        <v>4</v>
      </c>
      <c r="AI18"/>
      <c r="AJ18"/>
      <c r="AK18"/>
    </row>
    <row r="19" spans="1:37" s="38" customFormat="1" ht="9.6" customHeight="1" x14ac:dyDescent="0.25">
      <c r="A19" s="167">
        <v>7</v>
      </c>
      <c r="B19" s="384" t="str">
        <f>IF($E19="","",VLOOKUP($E19,#REF!,14))</f>
        <v/>
      </c>
      <c r="C19" s="384" t="str">
        <f>IF($E19="","",VLOOKUP($E19,#REF!,15))</f>
        <v/>
      </c>
      <c r="D19" s="414" t="str">
        <f>IF($E19="","",VLOOKUP($E19,#REF!,5))</f>
        <v/>
      </c>
      <c r="E19" s="155"/>
      <c r="F19" s="736" t="s">
        <v>276</v>
      </c>
      <c r="G19" s="736" t="s">
        <v>413</v>
      </c>
      <c r="H19" s="450"/>
      <c r="I19" s="736" t="s">
        <v>249</v>
      </c>
      <c r="J19" s="158"/>
      <c r="K19" s="157"/>
      <c r="L19" s="183"/>
      <c r="M19" s="157"/>
      <c r="N19" s="182"/>
      <c r="O19" s="160"/>
      <c r="P19" s="242"/>
      <c r="Q19" s="160"/>
      <c r="R19" s="162"/>
      <c r="S19" s="165"/>
      <c r="Y19" s="599"/>
      <c r="Z19" s="599"/>
      <c r="AA19" s="599" t="s">
        <v>196</v>
      </c>
      <c r="AB19" s="590">
        <v>60</v>
      </c>
      <c r="AC19" s="590">
        <v>40</v>
      </c>
      <c r="AD19" s="590">
        <v>25</v>
      </c>
      <c r="AE19" s="590">
        <v>15</v>
      </c>
      <c r="AF19" s="590">
        <v>8</v>
      </c>
      <c r="AG19" s="590">
        <v>4</v>
      </c>
      <c r="AH19" s="590">
        <v>2</v>
      </c>
      <c r="AI19"/>
      <c r="AJ19"/>
      <c r="AK19"/>
    </row>
    <row r="20" spans="1:37" s="38" customFormat="1" ht="9.6" customHeight="1" x14ac:dyDescent="0.25">
      <c r="A20" s="167"/>
      <c r="B20" s="306"/>
      <c r="C20" s="306"/>
      <c r="D20" s="424"/>
      <c r="E20" s="168"/>
      <c r="F20" s="169"/>
      <c r="G20" s="169"/>
      <c r="H20" s="170"/>
      <c r="I20" s="171" t="s">
        <v>0</v>
      </c>
      <c r="J20" s="172"/>
      <c r="K20" s="173" t="str">
        <f>UPPER(IF(OR(J20="a",J20="as"),F19,IF(OR(J20="b",J20="bs"),F21,)))</f>
        <v/>
      </c>
      <c r="L20" s="185"/>
      <c r="M20" s="157"/>
      <c r="N20" s="182"/>
      <c r="O20" s="160"/>
      <c r="P20" s="242"/>
      <c r="Q20" s="160"/>
      <c r="R20" s="162"/>
      <c r="S20" s="165"/>
      <c r="Y20" s="599"/>
      <c r="Z20" s="599"/>
      <c r="AA20" s="599" t="s">
        <v>197</v>
      </c>
      <c r="AB20" s="590">
        <v>40</v>
      </c>
      <c r="AC20" s="590">
        <v>25</v>
      </c>
      <c r="AD20" s="590">
        <v>15</v>
      </c>
      <c r="AE20" s="590">
        <v>8</v>
      </c>
      <c r="AF20" s="590">
        <v>4</v>
      </c>
      <c r="AG20" s="590">
        <v>2</v>
      </c>
      <c r="AH20" s="590">
        <v>1</v>
      </c>
      <c r="AI20"/>
      <c r="AJ20"/>
      <c r="AK20"/>
    </row>
    <row r="21" spans="1:37" s="38" customFormat="1" ht="9.6" customHeight="1" x14ac:dyDescent="0.25">
      <c r="A21" s="153">
        <v>8</v>
      </c>
      <c r="B21" s="384" t="str">
        <f>IF($E21="","",VLOOKUP($E21,#REF!,14))</f>
        <v/>
      </c>
      <c r="C21" s="384" t="str">
        <f>IF($E21="","",VLOOKUP($E21,#REF!,15))</f>
        <v/>
      </c>
      <c r="D21" s="414" t="str">
        <f>IF($E21="","",VLOOKUP($E21,#REF!,5))</f>
        <v/>
      </c>
      <c r="E21" s="155"/>
      <c r="F21" s="156" t="s">
        <v>414</v>
      </c>
      <c r="G21" s="156" t="s">
        <v>415</v>
      </c>
      <c r="H21" s="156"/>
      <c r="I21" s="156" t="s">
        <v>246</v>
      </c>
      <c r="J21" s="186"/>
      <c r="K21" s="157"/>
      <c r="L21" s="157"/>
      <c r="M21" s="157"/>
      <c r="N21" s="182"/>
      <c r="O21" s="160"/>
      <c r="P21" s="242"/>
      <c r="Q21" s="160"/>
      <c r="R21" s="162"/>
      <c r="S21" s="165"/>
      <c r="Y21" s="599"/>
      <c r="Z21" s="599"/>
      <c r="AA21" s="599" t="s">
        <v>198</v>
      </c>
      <c r="AB21" s="590">
        <v>25</v>
      </c>
      <c r="AC21" s="590">
        <v>15</v>
      </c>
      <c r="AD21" s="590">
        <v>10</v>
      </c>
      <c r="AE21" s="590">
        <v>6</v>
      </c>
      <c r="AF21" s="590">
        <v>3</v>
      </c>
      <c r="AG21" s="590">
        <v>1</v>
      </c>
      <c r="AH21" s="590">
        <v>0</v>
      </c>
      <c r="AI21"/>
      <c r="AJ21"/>
      <c r="AK21"/>
    </row>
    <row r="22" spans="1:37" s="38" customFormat="1" ht="9.6" customHeight="1" x14ac:dyDescent="0.25">
      <c r="A22" s="167"/>
      <c r="B22" s="306"/>
      <c r="C22" s="306"/>
      <c r="D22" s="424"/>
      <c r="E22" s="168"/>
      <c r="F22" s="187"/>
      <c r="G22" s="187"/>
      <c r="H22" s="191"/>
      <c r="I22" s="187"/>
      <c r="J22" s="179"/>
      <c r="K22" s="157"/>
      <c r="L22" s="157"/>
      <c r="M22" s="157"/>
      <c r="N22" s="182"/>
      <c r="O22" s="171" t="s">
        <v>0</v>
      </c>
      <c r="P22" s="180"/>
      <c r="Q22" s="173" t="str">
        <f>UPPER(IF(OR(P22="a",P22="as"),O14,IF(OR(P22="b",P22="bs"),O30,)))</f>
        <v/>
      </c>
      <c r="R22" s="243"/>
      <c r="S22" s="165"/>
      <c r="Y22" s="599"/>
      <c r="Z22" s="599"/>
      <c r="AA22" s="599" t="s">
        <v>199</v>
      </c>
      <c r="AB22" s="590">
        <v>15</v>
      </c>
      <c r="AC22" s="590">
        <v>10</v>
      </c>
      <c r="AD22" s="590">
        <v>6</v>
      </c>
      <c r="AE22" s="590">
        <v>3</v>
      </c>
      <c r="AF22" s="590">
        <v>1</v>
      </c>
      <c r="AG22" s="590">
        <v>0</v>
      </c>
      <c r="AH22" s="590">
        <v>0</v>
      </c>
      <c r="AI22"/>
      <c r="AJ22"/>
      <c r="AK22"/>
    </row>
    <row r="23" spans="1:37" s="38" customFormat="1" ht="9.6" customHeight="1" x14ac:dyDescent="0.25">
      <c r="A23" s="153">
        <v>9</v>
      </c>
      <c r="B23" s="384" t="str">
        <f>IF($E23="","",VLOOKUP($E23,#REF!,14))</f>
        <v/>
      </c>
      <c r="C23" s="384" t="str">
        <f>IF($E23="","",VLOOKUP($E23,#REF!,15))</f>
        <v/>
      </c>
      <c r="D23" s="414" t="str">
        <f>IF($E23="","",VLOOKUP($E23,#REF!,5))</f>
        <v/>
      </c>
      <c r="E23" s="155"/>
      <c r="F23" s="156" t="s">
        <v>301</v>
      </c>
      <c r="G23" s="156" t="str">
        <f>IF($E23="","",VLOOKUP($E23,#REF!,3))</f>
        <v/>
      </c>
      <c r="H23" s="156"/>
      <c r="I23" s="156" t="str">
        <f>IF($E23="","",VLOOKUP($E23,#REF!,4))</f>
        <v/>
      </c>
      <c r="J23" s="158"/>
      <c r="K23" s="157"/>
      <c r="L23" s="157"/>
      <c r="M23" s="157"/>
      <c r="N23" s="182"/>
      <c r="O23" s="160"/>
      <c r="P23" s="242"/>
      <c r="Q23" s="157"/>
      <c r="R23" s="242"/>
      <c r="S23" s="165"/>
      <c r="Y23" s="599"/>
      <c r="Z23" s="599"/>
      <c r="AA23" s="599" t="s">
        <v>200</v>
      </c>
      <c r="AB23" s="590">
        <v>10</v>
      </c>
      <c r="AC23" s="590">
        <v>6</v>
      </c>
      <c r="AD23" s="590">
        <v>3</v>
      </c>
      <c r="AE23" s="590">
        <v>1</v>
      </c>
      <c r="AF23" s="590">
        <v>0</v>
      </c>
      <c r="AG23" s="590">
        <v>0</v>
      </c>
      <c r="AH23" s="590">
        <v>0</v>
      </c>
      <c r="AI23"/>
      <c r="AJ23"/>
      <c r="AK23"/>
    </row>
    <row r="24" spans="1:37" s="38" customFormat="1" ht="9.6" customHeight="1" x14ac:dyDescent="0.25">
      <c r="A24" s="167"/>
      <c r="B24" s="306"/>
      <c r="C24" s="306"/>
      <c r="D24" s="424"/>
      <c r="E24" s="168"/>
      <c r="F24" s="169"/>
      <c r="G24" s="169"/>
      <c r="H24" s="170"/>
      <c r="I24" s="171" t="s">
        <v>0</v>
      </c>
      <c r="J24" s="172"/>
      <c r="K24" s="173" t="s">
        <v>416</v>
      </c>
      <c r="L24" s="173"/>
      <c r="M24" s="157"/>
      <c r="N24" s="182"/>
      <c r="O24" s="160"/>
      <c r="P24" s="242"/>
      <c r="Q24" s="160"/>
      <c r="R24" s="242"/>
      <c r="S24" s="165"/>
      <c r="Y24" s="599"/>
      <c r="Z24" s="599"/>
      <c r="AA24" s="599" t="s">
        <v>201</v>
      </c>
      <c r="AB24" s="590">
        <v>6</v>
      </c>
      <c r="AC24" s="590">
        <v>3</v>
      </c>
      <c r="AD24" s="590">
        <v>1</v>
      </c>
      <c r="AE24" s="590">
        <v>0</v>
      </c>
      <c r="AF24" s="590">
        <v>0</v>
      </c>
      <c r="AG24" s="590">
        <v>0</v>
      </c>
      <c r="AH24" s="590">
        <v>0</v>
      </c>
      <c r="AI24"/>
      <c r="AJ24"/>
      <c r="AK24"/>
    </row>
    <row r="25" spans="1:37" s="38" customFormat="1" ht="9.6" customHeight="1" x14ac:dyDescent="0.25">
      <c r="A25" s="167">
        <v>10</v>
      </c>
      <c r="B25" s="384" t="str">
        <f>IF($E25="","",VLOOKUP($E25,#REF!,14))</f>
        <v/>
      </c>
      <c r="C25" s="384" t="str">
        <f>IF($E25="","",VLOOKUP($E25,#REF!,15))</f>
        <v/>
      </c>
      <c r="D25" s="414" t="str">
        <f>IF($E25="","",VLOOKUP($E25,#REF!,5))</f>
        <v/>
      </c>
      <c r="E25" s="155"/>
      <c r="F25" s="736" t="s">
        <v>416</v>
      </c>
      <c r="G25" s="736" t="s">
        <v>417</v>
      </c>
      <c r="H25" s="450"/>
      <c r="I25" s="736" t="s">
        <v>387</v>
      </c>
      <c r="J25" s="176"/>
      <c r="K25" s="157"/>
      <c r="L25" s="177"/>
      <c r="M25" s="157"/>
      <c r="N25" s="182"/>
      <c r="O25" s="160"/>
      <c r="P25" s="242"/>
      <c r="Q25" s="160"/>
      <c r="R25" s="242"/>
      <c r="S25" s="165"/>
      <c r="Y25" s="599"/>
      <c r="Z25" s="599"/>
      <c r="AA25" s="599" t="s">
        <v>206</v>
      </c>
      <c r="AB25" s="590">
        <v>3</v>
      </c>
      <c r="AC25" s="590">
        <v>2</v>
      </c>
      <c r="AD25" s="590">
        <v>1</v>
      </c>
      <c r="AE25" s="590">
        <v>0</v>
      </c>
      <c r="AF25" s="590">
        <v>0</v>
      </c>
      <c r="AG25" s="590">
        <v>0</v>
      </c>
      <c r="AH25" s="590">
        <v>0</v>
      </c>
      <c r="AI25"/>
      <c r="AJ25"/>
      <c r="AK25"/>
    </row>
    <row r="26" spans="1:37" s="38" customFormat="1" ht="9.6" customHeight="1" x14ac:dyDescent="0.25">
      <c r="A26" s="167"/>
      <c r="B26" s="306"/>
      <c r="C26" s="306"/>
      <c r="D26" s="424"/>
      <c r="E26" s="178"/>
      <c r="F26" s="451"/>
      <c r="G26" s="451"/>
      <c r="H26" s="452"/>
      <c r="I26" s="451"/>
      <c r="J26" s="179"/>
      <c r="K26" s="171" t="s">
        <v>0</v>
      </c>
      <c r="L26" s="180"/>
      <c r="M26" s="173" t="str">
        <f>UPPER(IF(OR(L26="a",L26="as"),K24,IF(OR(L26="b",L26="bs"),K28,)))</f>
        <v/>
      </c>
      <c r="N26" s="181"/>
      <c r="O26" s="160"/>
      <c r="P26" s="242"/>
      <c r="Q26" s="160"/>
      <c r="R26" s="242"/>
      <c r="S26" s="165"/>
      <c r="Y26"/>
      <c r="Z26"/>
      <c r="AA26"/>
      <c r="AB26"/>
      <c r="AC26"/>
      <c r="AD26"/>
      <c r="AE26"/>
      <c r="AF26"/>
      <c r="AG26"/>
      <c r="AH26"/>
      <c r="AI26"/>
      <c r="AJ26"/>
      <c r="AK26"/>
    </row>
    <row r="27" spans="1:37" s="38" customFormat="1" ht="9.6" customHeight="1" x14ac:dyDescent="0.25">
      <c r="A27" s="167">
        <v>11</v>
      </c>
      <c r="B27" s="384" t="str">
        <f>IF($E27="","",VLOOKUP($E27,#REF!,14))</f>
        <v/>
      </c>
      <c r="C27" s="384" t="str">
        <f>IF($E27="","",VLOOKUP($E27,#REF!,15))</f>
        <v/>
      </c>
      <c r="D27" s="414" t="str">
        <f>IF($E27="","",VLOOKUP($E27,#REF!,5))</f>
        <v/>
      </c>
      <c r="E27" s="155"/>
      <c r="F27" s="736" t="s">
        <v>418</v>
      </c>
      <c r="G27" s="736" t="s">
        <v>419</v>
      </c>
      <c r="H27" s="450"/>
      <c r="I27" s="736" t="s">
        <v>300</v>
      </c>
      <c r="J27" s="158"/>
      <c r="K27" s="157"/>
      <c r="L27" s="183"/>
      <c r="M27" s="157"/>
      <c r="N27" s="184"/>
      <c r="O27" s="160"/>
      <c r="P27" s="242"/>
      <c r="Q27" s="160"/>
      <c r="R27" s="242"/>
      <c r="S27" s="165"/>
      <c r="Y27"/>
      <c r="Z27"/>
      <c r="AA27"/>
      <c r="AB27"/>
      <c r="AC27"/>
      <c r="AD27"/>
      <c r="AE27"/>
      <c r="AF27"/>
      <c r="AG27"/>
      <c r="AH27"/>
      <c r="AI27"/>
      <c r="AJ27"/>
      <c r="AK27"/>
    </row>
    <row r="28" spans="1:37" s="38" customFormat="1" ht="9.6" customHeight="1" x14ac:dyDescent="0.25">
      <c r="A28" s="192"/>
      <c r="B28" s="306"/>
      <c r="C28" s="306"/>
      <c r="D28" s="424"/>
      <c r="E28" s="178"/>
      <c r="F28" s="451"/>
      <c r="G28" s="451"/>
      <c r="H28" s="452"/>
      <c r="I28" s="453" t="s">
        <v>0</v>
      </c>
      <c r="J28" s="172"/>
      <c r="K28" s="173" t="s">
        <v>418</v>
      </c>
      <c r="L28" s="185"/>
      <c r="M28" s="157"/>
      <c r="N28" s="184"/>
      <c r="O28" s="160"/>
      <c r="P28" s="242"/>
      <c r="Q28" s="160"/>
      <c r="R28" s="242"/>
      <c r="S28" s="165"/>
    </row>
    <row r="29" spans="1:37" s="38" customFormat="1" ht="9.6" customHeight="1" x14ac:dyDescent="0.25">
      <c r="A29" s="167">
        <v>12</v>
      </c>
      <c r="B29" s="384" t="str">
        <f>IF($E29="","",VLOOKUP($E29,#REF!,14))</f>
        <v/>
      </c>
      <c r="C29" s="384" t="str">
        <f>IF($E29="","",VLOOKUP($E29,#REF!,15))</f>
        <v/>
      </c>
      <c r="D29" s="414" t="str">
        <f>IF($E29="","",VLOOKUP($E29,#REF!,5))</f>
        <v/>
      </c>
      <c r="E29" s="155"/>
      <c r="F29" s="736" t="s">
        <v>301</v>
      </c>
      <c r="G29" s="450" t="str">
        <f>IF($E29="","",VLOOKUP($E29,#REF!,3))</f>
        <v/>
      </c>
      <c r="H29" s="450"/>
      <c r="I29" s="450" t="str">
        <f>IF($E29="","",VLOOKUP($E29,#REF!,4))</f>
        <v/>
      </c>
      <c r="J29" s="186"/>
      <c r="K29" s="157"/>
      <c r="L29" s="157"/>
      <c r="M29" s="157"/>
      <c r="N29" s="184"/>
      <c r="O29" s="160"/>
      <c r="P29" s="242"/>
      <c r="Q29" s="160"/>
      <c r="R29" s="242"/>
      <c r="S29" s="165"/>
    </row>
    <row r="30" spans="1:37" s="38" customFormat="1" ht="9.6" customHeight="1" x14ac:dyDescent="0.25">
      <c r="A30" s="167"/>
      <c r="B30" s="306"/>
      <c r="C30" s="306"/>
      <c r="D30" s="424"/>
      <c r="E30" s="178"/>
      <c r="F30" s="451"/>
      <c r="G30" s="451"/>
      <c r="H30" s="452"/>
      <c r="I30" s="451"/>
      <c r="J30" s="179"/>
      <c r="K30" s="157"/>
      <c r="L30" s="157"/>
      <c r="M30" s="171" t="s">
        <v>0</v>
      </c>
      <c r="N30" s="180"/>
      <c r="O30" s="173" t="str">
        <f>UPPER(IF(OR(N30="a",N30="as"),M26,IF(OR(N30="b",N30="bs"),M34,)))</f>
        <v/>
      </c>
      <c r="P30" s="244"/>
      <c r="Q30" s="160"/>
      <c r="R30" s="242"/>
      <c r="S30" s="165"/>
    </row>
    <row r="31" spans="1:37" s="38" customFormat="1" ht="9.6" customHeight="1" x14ac:dyDescent="0.25">
      <c r="A31" s="167">
        <v>13</v>
      </c>
      <c r="B31" s="384" t="str">
        <f>IF($E31="","",VLOOKUP($E31,#REF!,14))</f>
        <v/>
      </c>
      <c r="C31" s="384" t="str">
        <f>IF($E31="","",VLOOKUP($E31,#REF!,15))</f>
        <v/>
      </c>
      <c r="D31" s="414" t="str">
        <f>IF($E31="","",VLOOKUP($E31,#REF!,5))</f>
        <v/>
      </c>
      <c r="E31" s="155"/>
      <c r="F31" s="736" t="s">
        <v>420</v>
      </c>
      <c r="G31" s="736" t="s">
        <v>407</v>
      </c>
      <c r="H31" s="450"/>
      <c r="I31" s="736" t="s">
        <v>249</v>
      </c>
      <c r="J31" s="188"/>
      <c r="K31" s="157"/>
      <c r="L31" s="157"/>
      <c r="M31" s="157"/>
      <c r="N31" s="184"/>
      <c r="O31" s="157"/>
      <c r="P31" s="162"/>
      <c r="Q31" s="160"/>
      <c r="R31" s="242"/>
      <c r="S31" s="165"/>
    </row>
    <row r="32" spans="1:37" s="38" customFormat="1" ht="9.6" customHeight="1" x14ac:dyDescent="0.25">
      <c r="A32" s="167"/>
      <c r="B32" s="306"/>
      <c r="C32" s="306"/>
      <c r="D32" s="424"/>
      <c r="E32" s="178"/>
      <c r="F32" s="451"/>
      <c r="G32" s="451"/>
      <c r="H32" s="452"/>
      <c r="I32" s="453" t="s">
        <v>0</v>
      </c>
      <c r="J32" s="172"/>
      <c r="K32" s="173" t="str">
        <f>UPPER(IF(OR(J32="a",J32="as"),F31,IF(OR(J32="b",J32="bs"),F33,)))</f>
        <v/>
      </c>
      <c r="L32" s="173"/>
      <c r="M32" s="157"/>
      <c r="N32" s="184"/>
      <c r="O32" s="160"/>
      <c r="P32" s="162"/>
      <c r="Q32" s="160"/>
      <c r="R32" s="242"/>
      <c r="S32" s="165"/>
    </row>
    <row r="33" spans="1:19" s="38" customFormat="1" ht="9.6" customHeight="1" x14ac:dyDescent="0.25">
      <c r="A33" s="167">
        <v>14</v>
      </c>
      <c r="B33" s="384" t="str">
        <f>IF($E33="","",VLOOKUP($E33,#REF!,14))</f>
        <v/>
      </c>
      <c r="C33" s="384" t="str">
        <f>IF($E33="","",VLOOKUP($E33,#REF!,15))</f>
        <v/>
      </c>
      <c r="D33" s="414" t="str">
        <f>IF($E33="","",VLOOKUP($E33,#REF!,5))</f>
        <v/>
      </c>
      <c r="E33" s="155"/>
      <c r="F33" s="736" t="s">
        <v>421</v>
      </c>
      <c r="G33" s="736" t="s">
        <v>422</v>
      </c>
      <c r="H33" s="450"/>
      <c r="I33" s="736" t="s">
        <v>278</v>
      </c>
      <c r="J33" s="176"/>
      <c r="K33" s="157"/>
      <c r="L33" s="177"/>
      <c r="M33" s="157"/>
      <c r="N33" s="184"/>
      <c r="O33" s="160"/>
      <c r="P33" s="162"/>
      <c r="Q33" s="160"/>
      <c r="R33" s="242"/>
      <c r="S33" s="165"/>
    </row>
    <row r="34" spans="1:19" s="38" customFormat="1" ht="9.6" customHeight="1" x14ac:dyDescent="0.25">
      <c r="A34" s="167"/>
      <c r="B34" s="306"/>
      <c r="C34" s="306"/>
      <c r="D34" s="424"/>
      <c r="E34" s="178"/>
      <c r="F34" s="451"/>
      <c r="G34" s="451"/>
      <c r="H34" s="452"/>
      <c r="I34" s="451"/>
      <c r="J34" s="179"/>
      <c r="K34" s="171" t="s">
        <v>0</v>
      </c>
      <c r="L34" s="180"/>
      <c r="M34" s="173" t="str">
        <f>UPPER(IF(OR(L34="a",L34="as"),K32,IF(OR(L34="b",L34="bs"),K36,)))</f>
        <v/>
      </c>
      <c r="N34" s="190"/>
      <c r="O34" s="160"/>
      <c r="P34" s="162"/>
      <c r="Q34" s="160"/>
      <c r="R34" s="242"/>
      <c r="S34" s="165"/>
    </row>
    <row r="35" spans="1:19" s="38" customFormat="1" ht="9.6" customHeight="1" x14ac:dyDescent="0.25">
      <c r="A35" s="167">
        <v>15</v>
      </c>
      <c r="B35" s="384" t="str">
        <f>IF($E35="","",VLOOKUP($E35,#REF!,14))</f>
        <v/>
      </c>
      <c r="C35" s="384" t="str">
        <f>IF($E35="","",VLOOKUP($E35,#REF!,15))</f>
        <v/>
      </c>
      <c r="D35" s="414" t="str">
        <f>IF($E35="","",VLOOKUP($E35,#REF!,5))</f>
        <v/>
      </c>
      <c r="E35" s="155"/>
      <c r="F35" s="736" t="s">
        <v>423</v>
      </c>
      <c r="G35" s="736" t="s">
        <v>424</v>
      </c>
      <c r="H35" s="450"/>
      <c r="I35" s="736" t="s">
        <v>249</v>
      </c>
      <c r="J35" s="158"/>
      <c r="K35" s="157"/>
      <c r="L35" s="183"/>
      <c r="M35" s="157"/>
      <c r="N35" s="182"/>
      <c r="O35" s="160"/>
      <c r="P35" s="162"/>
      <c r="Q35" s="160"/>
      <c r="R35" s="242"/>
      <c r="S35" s="165"/>
    </row>
    <row r="36" spans="1:19" s="38" customFormat="1" ht="9.6" customHeight="1" x14ac:dyDescent="0.25">
      <c r="A36" s="167"/>
      <c r="B36" s="306"/>
      <c r="C36" s="306"/>
      <c r="D36" s="424"/>
      <c r="E36" s="168"/>
      <c r="F36" s="169"/>
      <c r="G36" s="169"/>
      <c r="H36" s="170"/>
      <c r="I36" s="171" t="s">
        <v>0</v>
      </c>
      <c r="J36" s="172"/>
      <c r="K36" s="173" t="str">
        <f>UPPER(IF(OR(J36="a",J36="as"),F35,IF(OR(J36="b",J36="bs"),F37,)))</f>
        <v/>
      </c>
      <c r="L36" s="185"/>
      <c r="M36" s="157"/>
      <c r="N36" s="182"/>
      <c r="O36" s="160"/>
      <c r="P36" s="162"/>
      <c r="Q36" s="160"/>
      <c r="R36" s="242"/>
      <c r="S36" s="165"/>
    </row>
    <row r="37" spans="1:19" s="38" customFormat="1" ht="9.6" customHeight="1" x14ac:dyDescent="0.25">
      <c r="A37" s="153">
        <v>16</v>
      </c>
      <c r="B37" s="384" t="str">
        <f>IF($E37="","",VLOOKUP($E37,#REF!,14))</f>
        <v/>
      </c>
      <c r="C37" s="384" t="str">
        <f>IF($E37="","",VLOOKUP($E37,#REF!,15))</f>
        <v/>
      </c>
      <c r="D37" s="414" t="str">
        <f>IF($E37="","",VLOOKUP($E37,#REF!,5))</f>
        <v/>
      </c>
      <c r="E37" s="155"/>
      <c r="F37" s="156" t="s">
        <v>425</v>
      </c>
      <c r="G37" s="156" t="s">
        <v>372</v>
      </c>
      <c r="H37" s="156"/>
      <c r="I37" s="156" t="s">
        <v>246</v>
      </c>
      <c r="J37" s="186"/>
      <c r="K37" s="157"/>
      <c r="L37" s="157"/>
      <c r="M37" s="157"/>
      <c r="N37" s="182"/>
      <c r="O37" s="162"/>
      <c r="P37" s="162"/>
      <c r="Q37" s="160"/>
      <c r="R37" s="242"/>
      <c r="S37" s="165"/>
    </row>
    <row r="38" spans="1:19" s="38" customFormat="1" ht="9.6" customHeight="1" x14ac:dyDescent="0.25">
      <c r="A38" s="167"/>
      <c r="B38" s="306"/>
      <c r="C38" s="306"/>
      <c r="D38" s="424"/>
      <c r="E38" s="168"/>
      <c r="F38" s="169"/>
      <c r="G38" s="169"/>
      <c r="H38" s="170"/>
      <c r="I38" s="169"/>
      <c r="J38" s="179"/>
      <c r="K38" s="157"/>
      <c r="L38" s="157"/>
      <c r="M38" s="157"/>
      <c r="N38" s="182"/>
      <c r="O38" s="437" t="s">
        <v>132</v>
      </c>
      <c r="P38" s="246"/>
      <c r="Q38" s="173" t="str">
        <f>UPPER(IF(OR(P39="a",P39="as"),Q22,IF(OR(P39="b",P39="bs"),Q54,)))</f>
        <v/>
      </c>
      <c r="R38" s="247"/>
      <c r="S38" s="165"/>
    </row>
    <row r="39" spans="1:19" s="38" customFormat="1" ht="9.6" customHeight="1" x14ac:dyDescent="0.25">
      <c r="A39" s="153">
        <v>17</v>
      </c>
      <c r="B39" s="384" t="str">
        <f>IF($E39="","",VLOOKUP($E39,#REF!,14))</f>
        <v/>
      </c>
      <c r="C39" s="384" t="str">
        <f>IF($E39="","",VLOOKUP($E39,#REF!,15))</f>
        <v/>
      </c>
      <c r="D39" s="414" t="str">
        <f>IF($E39="","",VLOOKUP($E39,#REF!,5))</f>
        <v/>
      </c>
      <c r="E39" s="155"/>
      <c r="F39" s="156" t="s">
        <v>426</v>
      </c>
      <c r="G39" s="156" t="s">
        <v>374</v>
      </c>
      <c r="H39" s="156"/>
      <c r="I39" s="156" t="s">
        <v>249</v>
      </c>
      <c r="J39" s="158"/>
      <c r="K39" s="157"/>
      <c r="L39" s="157"/>
      <c r="M39" s="157"/>
      <c r="N39" s="182"/>
      <c r="O39" s="171" t="s">
        <v>0</v>
      </c>
      <c r="P39" s="248"/>
      <c r="Q39" s="157"/>
      <c r="R39" s="242"/>
      <c r="S39" s="165"/>
    </row>
    <row r="40" spans="1:19" s="38" customFormat="1" ht="9.6" customHeight="1" x14ac:dyDescent="0.25">
      <c r="A40" s="167"/>
      <c r="B40" s="306"/>
      <c r="C40" s="306"/>
      <c r="D40" s="424"/>
      <c r="E40" s="168"/>
      <c r="F40" s="169"/>
      <c r="G40" s="169"/>
      <c r="H40" s="170"/>
      <c r="I40" s="171" t="s">
        <v>0</v>
      </c>
      <c r="J40" s="172"/>
      <c r="K40" s="173" t="s">
        <v>426</v>
      </c>
      <c r="L40" s="173"/>
      <c r="M40" s="157"/>
      <c r="N40" s="182"/>
      <c r="O40" s="160"/>
      <c r="P40" s="162"/>
      <c r="Q40" s="160"/>
      <c r="R40" s="242"/>
      <c r="S40" s="165"/>
    </row>
    <row r="41" spans="1:19" s="38" customFormat="1" ht="9.6" customHeight="1" x14ac:dyDescent="0.25">
      <c r="A41" s="167">
        <v>18</v>
      </c>
      <c r="B41" s="384" t="str">
        <f>IF($E41="","",VLOOKUP($E41,#REF!,14))</f>
        <v/>
      </c>
      <c r="C41" s="384" t="str">
        <f>IF($E41="","",VLOOKUP($E41,#REF!,15))</f>
        <v/>
      </c>
      <c r="D41" s="414" t="str">
        <f>IF($E41="","",VLOOKUP($E41,#REF!,5))</f>
        <v/>
      </c>
      <c r="E41" s="155"/>
      <c r="F41" s="736" t="s">
        <v>301</v>
      </c>
      <c r="G41" s="450" t="str">
        <f>IF($E41="","",VLOOKUP($E41,#REF!,3))</f>
        <v/>
      </c>
      <c r="H41" s="450"/>
      <c r="I41" s="450" t="str">
        <f>IF($E41="","",VLOOKUP($E41,#REF!,4))</f>
        <v/>
      </c>
      <c r="J41" s="176"/>
      <c r="K41" s="157"/>
      <c r="L41" s="177"/>
      <c r="M41" s="157"/>
      <c r="N41" s="182"/>
      <c r="O41" s="160"/>
      <c r="P41" s="162"/>
      <c r="Q41" s="772" t="str">
        <f>IF(Y3="","",CONCATENATE(AB1," pont"))</f>
        <v>40 pont</v>
      </c>
      <c r="R41" s="773"/>
      <c r="S41" s="165"/>
    </row>
    <row r="42" spans="1:19" s="38" customFormat="1" ht="9.6" customHeight="1" x14ac:dyDescent="0.25">
      <c r="A42" s="167"/>
      <c r="B42" s="306"/>
      <c r="C42" s="306"/>
      <c r="D42" s="424"/>
      <c r="E42" s="178"/>
      <c r="F42" s="451"/>
      <c r="G42" s="451"/>
      <c r="H42" s="452"/>
      <c r="I42" s="451"/>
      <c r="J42" s="179"/>
      <c r="K42" s="171" t="s">
        <v>0</v>
      </c>
      <c r="L42" s="180"/>
      <c r="M42" s="173" t="str">
        <f>UPPER(IF(OR(L42="a",L42="as"),K40,IF(OR(L42="b",L42="bs"),K44,)))</f>
        <v/>
      </c>
      <c r="N42" s="181"/>
      <c r="O42" s="160"/>
      <c r="P42" s="162"/>
      <c r="Q42" s="160"/>
      <c r="R42" s="242"/>
      <c r="S42" s="165"/>
    </row>
    <row r="43" spans="1:19" s="38" customFormat="1" ht="9.6" customHeight="1" x14ac:dyDescent="0.25">
      <c r="A43" s="167">
        <v>19</v>
      </c>
      <c r="B43" s="384" t="str">
        <f>IF($E43="","",VLOOKUP($E43,#REF!,14))</f>
        <v/>
      </c>
      <c r="C43" s="384" t="str">
        <f>IF($E43="","",VLOOKUP($E43,#REF!,15))</f>
        <v/>
      </c>
      <c r="D43" s="414" t="str">
        <f>IF($E43="","",VLOOKUP($E43,#REF!,5))</f>
        <v/>
      </c>
      <c r="E43" s="155"/>
      <c r="F43" s="736" t="s">
        <v>301</v>
      </c>
      <c r="G43" s="450" t="str">
        <f>IF($E43="","",VLOOKUP($E43,#REF!,3))</f>
        <v/>
      </c>
      <c r="H43" s="450"/>
      <c r="I43" s="450" t="str">
        <f>IF($E43="","",VLOOKUP($E43,#REF!,4))</f>
        <v/>
      </c>
      <c r="J43" s="158"/>
      <c r="K43" s="157"/>
      <c r="L43" s="183"/>
      <c r="M43" s="157"/>
      <c r="N43" s="184"/>
      <c r="O43" s="160"/>
      <c r="P43" s="162"/>
      <c r="Q43" s="160"/>
      <c r="R43" s="242"/>
      <c r="S43" s="165"/>
    </row>
    <row r="44" spans="1:19" s="38" customFormat="1" ht="9.6" customHeight="1" x14ac:dyDescent="0.25">
      <c r="A44" s="167"/>
      <c r="B44" s="306"/>
      <c r="C44" s="306"/>
      <c r="D44" s="424"/>
      <c r="E44" s="178"/>
      <c r="F44" s="451"/>
      <c r="G44" s="451"/>
      <c r="H44" s="452"/>
      <c r="I44" s="453" t="s">
        <v>0</v>
      </c>
      <c r="J44" s="172"/>
      <c r="K44" s="173" t="s">
        <v>427</v>
      </c>
      <c r="L44" s="185"/>
      <c r="M44" s="157"/>
      <c r="N44" s="184"/>
      <c r="O44" s="160"/>
      <c r="P44" s="162"/>
      <c r="Q44" s="160"/>
      <c r="R44" s="242"/>
      <c r="S44" s="165"/>
    </row>
    <row r="45" spans="1:19" s="38" customFormat="1" ht="9.6" customHeight="1" x14ac:dyDescent="0.25">
      <c r="A45" s="167">
        <v>20</v>
      </c>
      <c r="B45" s="384" t="str">
        <f>IF($E45="","",VLOOKUP($E45,#REF!,14))</f>
        <v/>
      </c>
      <c r="C45" s="384" t="str">
        <f>IF($E45="","",VLOOKUP($E45,#REF!,15))</f>
        <v/>
      </c>
      <c r="D45" s="414" t="str">
        <f>IF($E45="","",VLOOKUP($E45,#REF!,5))</f>
        <v/>
      </c>
      <c r="E45" s="155"/>
      <c r="F45" s="736" t="s">
        <v>427</v>
      </c>
      <c r="G45" s="736" t="s">
        <v>428</v>
      </c>
      <c r="H45" s="450"/>
      <c r="I45" s="736" t="s">
        <v>429</v>
      </c>
      <c r="J45" s="186"/>
      <c r="K45" s="157"/>
      <c r="L45" s="157"/>
      <c r="M45" s="157"/>
      <c r="N45" s="184"/>
      <c r="O45" s="160"/>
      <c r="P45" s="162"/>
      <c r="Q45" s="160"/>
      <c r="R45" s="242"/>
      <c r="S45" s="165"/>
    </row>
    <row r="46" spans="1:19" s="38" customFormat="1" ht="9.6" customHeight="1" x14ac:dyDescent="0.25">
      <c r="A46" s="167"/>
      <c r="B46" s="306"/>
      <c r="C46" s="306"/>
      <c r="D46" s="424"/>
      <c r="E46" s="178"/>
      <c r="F46" s="451"/>
      <c r="G46" s="451"/>
      <c r="H46" s="452"/>
      <c r="I46" s="451"/>
      <c r="J46" s="179"/>
      <c r="K46" s="157"/>
      <c r="L46" s="157"/>
      <c r="M46" s="171" t="s">
        <v>0</v>
      </c>
      <c r="N46" s="180"/>
      <c r="O46" s="173" t="str">
        <f>UPPER(IF(OR(N46="a",N46="as"),M42,IF(OR(N46="b",N46="bs"),M50,)))</f>
        <v/>
      </c>
      <c r="P46" s="243"/>
      <c r="Q46" s="160"/>
      <c r="R46" s="242"/>
      <c r="S46" s="165"/>
    </row>
    <row r="47" spans="1:19" s="38" customFormat="1" ht="9.6" customHeight="1" x14ac:dyDescent="0.25">
      <c r="A47" s="167">
        <v>21</v>
      </c>
      <c r="B47" s="384" t="str">
        <f>IF($E47="","",VLOOKUP($E47,#REF!,14))</f>
        <v/>
      </c>
      <c r="C47" s="384" t="str">
        <f>IF($E47="","",VLOOKUP($E47,#REF!,15))</f>
        <v/>
      </c>
      <c r="D47" s="414" t="str">
        <f>IF($E47="","",VLOOKUP($E47,#REF!,5))</f>
        <v/>
      </c>
      <c r="E47" s="155"/>
      <c r="F47" s="736" t="s">
        <v>430</v>
      </c>
      <c r="G47" s="736" t="s">
        <v>399</v>
      </c>
      <c r="H47" s="450"/>
      <c r="I47" s="736" t="s">
        <v>249</v>
      </c>
      <c r="J47" s="188"/>
      <c r="K47" s="157"/>
      <c r="L47" s="157"/>
      <c r="M47" s="157"/>
      <c r="N47" s="184"/>
      <c r="O47" s="157"/>
      <c r="P47" s="242"/>
      <c r="Q47" s="160"/>
      <c r="R47" s="242"/>
      <c r="S47" s="165"/>
    </row>
    <row r="48" spans="1:19" s="38" customFormat="1" ht="9.6" customHeight="1" x14ac:dyDescent="0.25">
      <c r="A48" s="167"/>
      <c r="B48" s="306"/>
      <c r="C48" s="306"/>
      <c r="D48" s="424"/>
      <c r="E48" s="178"/>
      <c r="F48" s="451"/>
      <c r="G48" s="451"/>
      <c r="H48" s="452"/>
      <c r="I48" s="453" t="s">
        <v>0</v>
      </c>
      <c r="J48" s="172"/>
      <c r="K48" s="173" t="s">
        <v>430</v>
      </c>
      <c r="L48" s="173"/>
      <c r="M48" s="157"/>
      <c r="N48" s="184"/>
      <c r="O48" s="160"/>
      <c r="P48" s="242"/>
      <c r="Q48" s="160"/>
      <c r="R48" s="242"/>
      <c r="S48" s="165"/>
    </row>
    <row r="49" spans="1:19" s="38" customFormat="1" ht="9.6" customHeight="1" x14ac:dyDescent="0.25">
      <c r="A49" s="167">
        <v>22</v>
      </c>
      <c r="B49" s="384" t="str">
        <f>IF($E49="","",VLOOKUP($E49,#REF!,14))</f>
        <v/>
      </c>
      <c r="C49" s="384" t="str">
        <f>IF($E49="","",VLOOKUP($E49,#REF!,15))</f>
        <v/>
      </c>
      <c r="D49" s="414" t="str">
        <f>IF($E49="","",VLOOKUP($E49,#REF!,5))</f>
        <v/>
      </c>
      <c r="E49" s="155"/>
      <c r="F49" s="736" t="s">
        <v>301</v>
      </c>
      <c r="G49" s="450" t="str">
        <f>IF($E49="","",VLOOKUP($E49,#REF!,3))</f>
        <v/>
      </c>
      <c r="H49" s="450"/>
      <c r="I49" s="450" t="str">
        <f>IF($E49="","",VLOOKUP($E49,#REF!,4))</f>
        <v/>
      </c>
      <c r="J49" s="176"/>
      <c r="K49" s="157"/>
      <c r="L49" s="177"/>
      <c r="M49" s="157"/>
      <c r="N49" s="184"/>
      <c r="O49" s="160"/>
      <c r="P49" s="242"/>
      <c r="Q49" s="160"/>
      <c r="R49" s="242"/>
      <c r="S49" s="165"/>
    </row>
    <row r="50" spans="1:19" s="38" customFormat="1" ht="9.6" customHeight="1" x14ac:dyDescent="0.25">
      <c r="A50" s="167"/>
      <c r="B50" s="306"/>
      <c r="C50" s="306"/>
      <c r="D50" s="424"/>
      <c r="E50" s="178"/>
      <c r="F50" s="451"/>
      <c r="G50" s="451"/>
      <c r="H50" s="452"/>
      <c r="I50" s="451"/>
      <c r="J50" s="179"/>
      <c r="K50" s="171" t="s">
        <v>0</v>
      </c>
      <c r="L50" s="180"/>
      <c r="M50" s="173" t="str">
        <f>UPPER(IF(OR(L50="a",L50="as"),K48,IF(OR(L50="b",L50="bs"),K52,)))</f>
        <v/>
      </c>
      <c r="N50" s="190"/>
      <c r="O50" s="160"/>
      <c r="P50" s="242"/>
      <c r="Q50" s="160"/>
      <c r="R50" s="242"/>
      <c r="S50" s="165"/>
    </row>
    <row r="51" spans="1:19" s="38" customFormat="1" ht="9.6" customHeight="1" x14ac:dyDescent="0.25">
      <c r="A51" s="167">
        <v>23</v>
      </c>
      <c r="B51" s="384" t="str">
        <f>IF($E51="","",VLOOKUP($E51,#REF!,14))</f>
        <v/>
      </c>
      <c r="C51" s="384" t="str">
        <f>IF($E51="","",VLOOKUP($E51,#REF!,15))</f>
        <v/>
      </c>
      <c r="D51" s="414" t="str">
        <f>IF($E51="","",VLOOKUP($E51,#REF!,5))</f>
        <v/>
      </c>
      <c r="E51" s="155"/>
      <c r="F51" s="736" t="s">
        <v>431</v>
      </c>
      <c r="G51" s="736" t="s">
        <v>432</v>
      </c>
      <c r="H51" s="450"/>
      <c r="I51" s="736" t="s">
        <v>249</v>
      </c>
      <c r="J51" s="158"/>
      <c r="K51" s="157"/>
      <c r="L51" s="183"/>
      <c r="M51" s="157"/>
      <c r="N51" s="182"/>
      <c r="O51" s="160"/>
      <c r="P51" s="242"/>
      <c r="Q51" s="160"/>
      <c r="R51" s="242"/>
      <c r="S51" s="165"/>
    </row>
    <row r="52" spans="1:19" s="38" customFormat="1" ht="9.6" customHeight="1" x14ac:dyDescent="0.25">
      <c r="A52" s="167"/>
      <c r="B52" s="306"/>
      <c r="C52" s="306"/>
      <c r="D52" s="424"/>
      <c r="E52" s="168"/>
      <c r="F52" s="169"/>
      <c r="G52" s="169"/>
      <c r="H52" s="170"/>
      <c r="I52" s="171" t="s">
        <v>0</v>
      </c>
      <c r="J52" s="172"/>
      <c r="K52" s="173" t="str">
        <f>UPPER(IF(OR(J52="a",J52="as"),F51,IF(OR(J52="b",J52="bs"),F53,)))</f>
        <v/>
      </c>
      <c r="L52" s="185"/>
      <c r="M52" s="157"/>
      <c r="N52" s="182"/>
      <c r="O52" s="160"/>
      <c r="P52" s="242"/>
      <c r="Q52" s="160"/>
      <c r="R52" s="242"/>
      <c r="S52" s="165"/>
    </row>
    <row r="53" spans="1:19" s="38" customFormat="1" ht="9.6" customHeight="1" x14ac:dyDescent="0.25">
      <c r="A53" s="153">
        <v>24</v>
      </c>
      <c r="B53" s="384" t="str">
        <f>IF($E53="","",VLOOKUP($E53,#REF!,14))</f>
        <v/>
      </c>
      <c r="C53" s="384" t="str">
        <f>IF($E53="","",VLOOKUP($E53,#REF!,15))</f>
        <v/>
      </c>
      <c r="D53" s="414" t="str">
        <f>IF($E53="","",VLOOKUP($E53,#REF!,5))</f>
        <v/>
      </c>
      <c r="E53" s="155"/>
      <c r="F53" s="156" t="s">
        <v>433</v>
      </c>
      <c r="G53" s="156" t="s">
        <v>434</v>
      </c>
      <c r="H53" s="156"/>
      <c r="I53" s="156" t="s">
        <v>246</v>
      </c>
      <c r="J53" s="186"/>
      <c r="K53" s="157"/>
      <c r="L53" s="157"/>
      <c r="M53" s="157"/>
      <c r="N53" s="182"/>
      <c r="O53" s="160"/>
      <c r="P53" s="242"/>
      <c r="Q53" s="160"/>
      <c r="R53" s="242"/>
      <c r="S53" s="165"/>
    </row>
    <row r="54" spans="1:19" s="38" customFormat="1" ht="9.6" customHeight="1" x14ac:dyDescent="0.25">
      <c r="A54" s="167"/>
      <c r="B54" s="306"/>
      <c r="C54" s="306"/>
      <c r="D54" s="424"/>
      <c r="E54" s="168"/>
      <c r="F54" s="187"/>
      <c r="G54" s="187"/>
      <c r="H54" s="191"/>
      <c r="I54" s="187"/>
      <c r="J54" s="179"/>
      <c r="K54" s="157"/>
      <c r="L54" s="157"/>
      <c r="M54" s="157"/>
      <c r="N54" s="182"/>
      <c r="O54" s="171" t="s">
        <v>0</v>
      </c>
      <c r="P54" s="180"/>
      <c r="Q54" s="173" t="str">
        <f>UPPER(IF(OR(P54="a",P54="as"),O46,IF(OR(P54="b",P54="bs"),O62,)))</f>
        <v/>
      </c>
      <c r="R54" s="244"/>
      <c r="S54" s="165"/>
    </row>
    <row r="55" spans="1:19" s="38" customFormat="1" ht="9.6" customHeight="1" x14ac:dyDescent="0.25">
      <c r="A55" s="153">
        <v>25</v>
      </c>
      <c r="B55" s="384" t="str">
        <f>IF($E55="","",VLOOKUP($E55,#REF!,14))</f>
        <v/>
      </c>
      <c r="C55" s="384" t="str">
        <f>IF($E55="","",VLOOKUP($E55,#REF!,15))</f>
        <v/>
      </c>
      <c r="D55" s="414" t="str">
        <f>IF($E55="","",VLOOKUP($E55,#REF!,5))</f>
        <v/>
      </c>
      <c r="E55" s="155"/>
      <c r="F55" s="156" t="s">
        <v>435</v>
      </c>
      <c r="G55" s="156" t="s">
        <v>384</v>
      </c>
      <c r="H55" s="156"/>
      <c r="I55" s="156" t="s">
        <v>387</v>
      </c>
      <c r="J55" s="158"/>
      <c r="K55" s="157"/>
      <c r="L55" s="157"/>
      <c r="M55" s="157"/>
      <c r="N55" s="182"/>
      <c r="O55" s="160"/>
      <c r="P55" s="242"/>
      <c r="Q55" s="157"/>
      <c r="R55" s="162"/>
      <c r="S55" s="165"/>
    </row>
    <row r="56" spans="1:19" s="38" customFormat="1" ht="9.6" customHeight="1" x14ac:dyDescent="0.25">
      <c r="A56" s="167"/>
      <c r="B56" s="306"/>
      <c r="C56" s="306"/>
      <c r="D56" s="424"/>
      <c r="E56" s="168"/>
      <c r="F56" s="169"/>
      <c r="G56" s="169"/>
      <c r="H56" s="170"/>
      <c r="I56" s="171" t="s">
        <v>0</v>
      </c>
      <c r="J56" s="172"/>
      <c r="K56" s="173" t="str">
        <f>UPPER(IF(OR(J56="a",J56="as"),F55,IF(OR(J56="b",J56="bs"),F57,)))</f>
        <v/>
      </c>
      <c r="L56" s="173"/>
      <c r="M56" s="157"/>
      <c r="N56" s="182"/>
      <c r="O56" s="160"/>
      <c r="P56" s="242"/>
      <c r="Q56" s="160"/>
      <c r="R56" s="162"/>
      <c r="S56" s="165"/>
    </row>
    <row r="57" spans="1:19" s="38" customFormat="1" ht="9.6" customHeight="1" x14ac:dyDescent="0.25">
      <c r="A57" s="167">
        <v>26</v>
      </c>
      <c r="B57" s="384" t="str">
        <f>IF($E57="","",VLOOKUP($E57,#REF!,14))</f>
        <v/>
      </c>
      <c r="C57" s="384" t="str">
        <f>IF($E57="","",VLOOKUP($E57,#REF!,15))</f>
        <v/>
      </c>
      <c r="D57" s="414" t="str">
        <f>IF($E57="","",VLOOKUP($E57,#REF!,5))</f>
        <v/>
      </c>
      <c r="E57" s="155"/>
      <c r="F57" s="736" t="s">
        <v>436</v>
      </c>
      <c r="G57" s="736" t="s">
        <v>437</v>
      </c>
      <c r="H57" s="450"/>
      <c r="I57" s="736" t="s">
        <v>249</v>
      </c>
      <c r="J57" s="176"/>
      <c r="K57" s="157"/>
      <c r="L57" s="177"/>
      <c r="M57" s="157"/>
      <c r="N57" s="182"/>
      <c r="O57" s="160"/>
      <c r="P57" s="242"/>
      <c r="Q57" s="160"/>
      <c r="R57" s="162"/>
      <c r="S57" s="165"/>
    </row>
    <row r="58" spans="1:19" s="38" customFormat="1" ht="9.6" customHeight="1" x14ac:dyDescent="0.25">
      <c r="A58" s="167"/>
      <c r="B58" s="306"/>
      <c r="C58" s="306"/>
      <c r="D58" s="424"/>
      <c r="E58" s="178"/>
      <c r="F58" s="451"/>
      <c r="G58" s="451"/>
      <c r="H58" s="452"/>
      <c r="I58" s="451"/>
      <c r="J58" s="179"/>
      <c r="K58" s="171" t="s">
        <v>0</v>
      </c>
      <c r="L58" s="180"/>
      <c r="M58" s="173" t="str">
        <f>UPPER(IF(OR(L58="a",L58="as"),K56,IF(OR(L58="b",L58="bs"),K60,)))</f>
        <v/>
      </c>
      <c r="N58" s="181"/>
      <c r="O58" s="160"/>
      <c r="P58" s="242"/>
      <c r="Q58" s="160"/>
      <c r="R58" s="162"/>
      <c r="S58" s="165"/>
    </row>
    <row r="59" spans="1:19" s="38" customFormat="1" ht="9.6" customHeight="1" x14ac:dyDescent="0.25">
      <c r="A59" s="167">
        <v>27</v>
      </c>
      <c r="B59" s="384" t="str">
        <f>IF($E59="","",VLOOKUP($E59,#REF!,14))</f>
        <v/>
      </c>
      <c r="C59" s="384" t="str">
        <f>IF($E59="","",VLOOKUP($E59,#REF!,15))</f>
        <v/>
      </c>
      <c r="D59" s="414" t="str">
        <f>IF($E59="","",VLOOKUP($E59,#REF!,5))</f>
        <v/>
      </c>
      <c r="E59" s="155"/>
      <c r="F59" s="736" t="s">
        <v>438</v>
      </c>
      <c r="G59" s="736" t="s">
        <v>439</v>
      </c>
      <c r="H59" s="450"/>
      <c r="I59" s="736" t="s">
        <v>300</v>
      </c>
      <c r="J59" s="158"/>
      <c r="K59" s="157"/>
      <c r="L59" s="183"/>
      <c r="M59" s="157"/>
      <c r="N59" s="184"/>
      <c r="O59" s="160"/>
      <c r="P59" s="242"/>
      <c r="Q59" s="160"/>
      <c r="R59" s="162"/>
      <c r="S59" s="198"/>
    </row>
    <row r="60" spans="1:19" s="38" customFormat="1" ht="9.6" customHeight="1" x14ac:dyDescent="0.25">
      <c r="A60" s="167"/>
      <c r="B60" s="306"/>
      <c r="C60" s="306"/>
      <c r="D60" s="424"/>
      <c r="E60" s="178"/>
      <c r="F60" s="451"/>
      <c r="G60" s="451"/>
      <c r="H60" s="452"/>
      <c r="I60" s="453" t="s">
        <v>0</v>
      </c>
      <c r="J60" s="172"/>
      <c r="K60" s="173" t="str">
        <f>UPPER(IF(OR(J60="a",J60="as"),F59,IF(OR(J60="b",J60="bs"),F61,)))</f>
        <v/>
      </c>
      <c r="L60" s="185"/>
      <c r="M60" s="157"/>
      <c r="N60" s="184"/>
      <c r="O60" s="160"/>
      <c r="P60" s="242"/>
      <c r="Q60" s="160"/>
      <c r="R60" s="162"/>
      <c r="S60" s="165"/>
    </row>
    <row r="61" spans="1:19" s="38" customFormat="1" ht="9.6" customHeight="1" x14ac:dyDescent="0.25">
      <c r="A61" s="167">
        <v>28</v>
      </c>
      <c r="B61" s="384" t="str">
        <f>IF($E61="","",VLOOKUP($E61,#REF!,14))</f>
        <v/>
      </c>
      <c r="C61" s="384" t="str">
        <f>IF($E61="","",VLOOKUP($E61,#REF!,15))</f>
        <v/>
      </c>
      <c r="D61" s="414" t="str">
        <f>IF($E61="","",VLOOKUP($E61,#REF!,5))</f>
        <v/>
      </c>
      <c r="E61" s="155"/>
      <c r="F61" s="736" t="s">
        <v>440</v>
      </c>
      <c r="G61" s="736" t="s">
        <v>399</v>
      </c>
      <c r="H61" s="450"/>
      <c r="I61" s="736" t="s">
        <v>249</v>
      </c>
      <c r="J61" s="186"/>
      <c r="K61" s="157"/>
      <c r="L61" s="157"/>
      <c r="M61" s="157"/>
      <c r="N61" s="184"/>
      <c r="O61" s="160"/>
      <c r="P61" s="242"/>
      <c r="Q61" s="160"/>
      <c r="R61" s="162"/>
      <c r="S61" s="165"/>
    </row>
    <row r="62" spans="1:19" s="38" customFormat="1" ht="9.6" customHeight="1" x14ac:dyDescent="0.25">
      <c r="A62" s="167"/>
      <c r="B62" s="306"/>
      <c r="C62" s="306"/>
      <c r="D62" s="424"/>
      <c r="E62" s="178"/>
      <c r="F62" s="451"/>
      <c r="G62" s="451"/>
      <c r="H62" s="452"/>
      <c r="I62" s="451"/>
      <c r="J62" s="179"/>
      <c r="K62" s="157"/>
      <c r="L62" s="157"/>
      <c r="M62" s="171" t="s">
        <v>0</v>
      </c>
      <c r="N62" s="180"/>
      <c r="O62" s="173" t="str">
        <f>UPPER(IF(OR(N62="a",N62="as"),M58,IF(OR(N62="b",N62="bs"),M66,)))</f>
        <v/>
      </c>
      <c r="P62" s="244"/>
      <c r="Q62" s="160"/>
      <c r="R62" s="162"/>
      <c r="S62" s="165"/>
    </row>
    <row r="63" spans="1:19" s="38" customFormat="1" ht="9.6" customHeight="1" x14ac:dyDescent="0.25">
      <c r="A63" s="167">
        <v>29</v>
      </c>
      <c r="B63" s="384" t="str">
        <f>IF($E63="","",VLOOKUP($E63,#REF!,14))</f>
        <v/>
      </c>
      <c r="C63" s="384" t="str">
        <f>IF($E63="","",VLOOKUP($E63,#REF!,15))</f>
        <v/>
      </c>
      <c r="D63" s="414" t="str">
        <f>IF($E63="","",VLOOKUP($E63,#REF!,5))</f>
        <v/>
      </c>
      <c r="E63" s="155"/>
      <c r="F63" s="736" t="s">
        <v>301</v>
      </c>
      <c r="G63" s="450" t="str">
        <f>IF($E63="","",VLOOKUP($E63,#REF!,3))</f>
        <v/>
      </c>
      <c r="H63" s="450"/>
      <c r="I63" s="450" t="str">
        <f>IF($E63="","",VLOOKUP($E63,#REF!,4))</f>
        <v/>
      </c>
      <c r="J63" s="188"/>
      <c r="K63" s="157"/>
      <c r="L63" s="157"/>
      <c r="M63" s="157"/>
      <c r="N63" s="184"/>
      <c r="O63" s="157"/>
      <c r="P63" s="182"/>
      <c r="Q63" s="163"/>
      <c r="R63" s="164"/>
      <c r="S63" s="165"/>
    </row>
    <row r="64" spans="1:19" s="38" customFormat="1" ht="9.6" customHeight="1" x14ac:dyDescent="0.25">
      <c r="A64" s="167"/>
      <c r="B64" s="306"/>
      <c r="C64" s="306"/>
      <c r="D64" s="424"/>
      <c r="E64" s="178"/>
      <c r="F64" s="451"/>
      <c r="G64" s="451"/>
      <c r="H64" s="452"/>
      <c r="I64" s="453" t="s">
        <v>0</v>
      </c>
      <c r="J64" s="172"/>
      <c r="K64" s="173" t="s">
        <v>441</v>
      </c>
      <c r="L64" s="173"/>
      <c r="M64" s="157"/>
      <c r="N64" s="184"/>
      <c r="O64" s="182"/>
      <c r="P64" s="182"/>
      <c r="Q64" s="163"/>
      <c r="R64" s="164"/>
      <c r="S64" s="165"/>
    </row>
    <row r="65" spans="1:19" s="38" customFormat="1" ht="9.6" customHeight="1" x14ac:dyDescent="0.25">
      <c r="A65" s="167">
        <v>30</v>
      </c>
      <c r="B65" s="384" t="str">
        <f>IF($E65="","",VLOOKUP($E65,#REF!,14))</f>
        <v/>
      </c>
      <c r="C65" s="384" t="str">
        <f>IF($E65="","",VLOOKUP($E65,#REF!,15))</f>
        <v/>
      </c>
      <c r="D65" s="414" t="str">
        <f>IF($E65="","",VLOOKUP($E65,#REF!,5))</f>
        <v/>
      </c>
      <c r="E65" s="155"/>
      <c r="F65" s="736" t="s">
        <v>441</v>
      </c>
      <c r="G65" s="736" t="s">
        <v>442</v>
      </c>
      <c r="H65" s="450"/>
      <c r="I65" s="736" t="s">
        <v>249</v>
      </c>
      <c r="J65" s="176"/>
      <c r="K65" s="157"/>
      <c r="L65" s="177"/>
      <c r="M65" s="157"/>
      <c r="N65" s="184"/>
      <c r="O65" s="182"/>
      <c r="P65" s="182"/>
      <c r="Q65" s="163"/>
      <c r="R65" s="164"/>
      <c r="S65" s="165"/>
    </row>
    <row r="66" spans="1:19" s="38" customFormat="1" ht="9.6" customHeight="1" x14ac:dyDescent="0.25">
      <c r="A66" s="167"/>
      <c r="B66" s="306"/>
      <c r="C66" s="306"/>
      <c r="D66" s="424"/>
      <c r="E66" s="178"/>
      <c r="F66" s="451"/>
      <c r="G66" s="451"/>
      <c r="H66" s="452"/>
      <c r="I66" s="451"/>
      <c r="J66" s="179"/>
      <c r="K66" s="171" t="s">
        <v>0</v>
      </c>
      <c r="L66" s="180"/>
      <c r="M66" s="173" t="str">
        <f>UPPER(IF(OR(L66="a",L66="as"),K64,IF(OR(L66="b",L66="bs"),K68,)))</f>
        <v/>
      </c>
      <c r="N66" s="190"/>
      <c r="O66" s="182"/>
      <c r="P66" s="182"/>
      <c r="Q66" s="163"/>
      <c r="R66" s="164"/>
      <c r="S66" s="165"/>
    </row>
    <row r="67" spans="1:19" s="38" customFormat="1" ht="9.6" customHeight="1" x14ac:dyDescent="0.25">
      <c r="A67" s="167">
        <v>31</v>
      </c>
      <c r="B67" s="384" t="str">
        <f>IF($E67="","",VLOOKUP($E67,#REF!,14))</f>
        <v/>
      </c>
      <c r="C67" s="384" t="str">
        <f>IF($E67="","",VLOOKUP($E67,#REF!,15))</f>
        <v/>
      </c>
      <c r="D67" s="414" t="str">
        <f>IF($E67="","",VLOOKUP($E67,#REF!,5))</f>
        <v/>
      </c>
      <c r="E67" s="155"/>
      <c r="F67" s="736" t="s">
        <v>202</v>
      </c>
      <c r="G67" s="450" t="str">
        <f>IF($E67="","",VLOOKUP($E67,#REF!,3))</f>
        <v/>
      </c>
      <c r="H67" s="450"/>
      <c r="I67" s="450" t="str">
        <f>IF($E67="","",VLOOKUP($E67,#REF!,4))</f>
        <v/>
      </c>
      <c r="J67" s="158"/>
      <c r="K67" s="157"/>
      <c r="L67" s="183"/>
      <c r="M67" s="157"/>
      <c r="N67" s="182"/>
      <c r="O67" s="182"/>
      <c r="P67" s="182"/>
      <c r="Q67" s="163"/>
      <c r="R67" s="164"/>
      <c r="S67" s="165"/>
    </row>
    <row r="68" spans="1:19" s="38" customFormat="1" ht="9.6" customHeight="1" x14ac:dyDescent="0.25">
      <c r="A68" s="167"/>
      <c r="B68" s="306"/>
      <c r="C68" s="306"/>
      <c r="D68" s="424"/>
      <c r="E68" s="168"/>
      <c r="F68" s="169"/>
      <c r="G68" s="169"/>
      <c r="H68" s="170"/>
      <c r="I68" s="171" t="s">
        <v>0</v>
      </c>
      <c r="J68" s="172"/>
      <c r="K68" s="173" t="s">
        <v>443</v>
      </c>
      <c r="L68" s="185"/>
      <c r="M68" s="157"/>
      <c r="N68" s="182"/>
      <c r="O68" s="182"/>
      <c r="P68" s="182"/>
      <c r="Q68" s="163"/>
      <c r="R68" s="164"/>
      <c r="S68" s="165"/>
    </row>
    <row r="69" spans="1:19" s="38" customFormat="1" ht="9.6" customHeight="1" x14ac:dyDescent="0.25">
      <c r="A69" s="153">
        <v>32</v>
      </c>
      <c r="B69" s="384" t="str">
        <f>IF($E69="","",VLOOKUP($E69,#REF!,14))</f>
        <v/>
      </c>
      <c r="C69" s="384" t="str">
        <f>IF($E69="","",VLOOKUP($E69,#REF!,15))</f>
        <v/>
      </c>
      <c r="D69" s="414" t="str">
        <f>IF($E69="","",VLOOKUP($E69,#REF!,5))</f>
        <v/>
      </c>
      <c r="E69" s="155"/>
      <c r="F69" s="156" t="s">
        <v>443</v>
      </c>
      <c r="G69" s="156" t="s">
        <v>439</v>
      </c>
      <c r="H69" s="156"/>
      <c r="I69" s="156" t="s">
        <v>246</v>
      </c>
      <c r="J69" s="186"/>
      <c r="K69" s="157"/>
      <c r="L69" s="157"/>
      <c r="M69" s="157"/>
      <c r="N69" s="157"/>
      <c r="O69" s="160"/>
      <c r="P69" s="162"/>
      <c r="Q69" s="163"/>
      <c r="R69" s="164"/>
      <c r="S69" s="165"/>
    </row>
    <row r="70" spans="1:19" s="2" customFormat="1" ht="6.75" customHeight="1" x14ac:dyDescent="0.25">
      <c r="A70" s="199"/>
      <c r="B70" s="199"/>
      <c r="C70" s="199"/>
      <c r="D70" s="199"/>
      <c r="E70" s="199"/>
      <c r="F70" s="200"/>
      <c r="G70" s="200"/>
      <c r="H70" s="200"/>
      <c r="I70" s="200"/>
      <c r="J70" s="201"/>
      <c r="K70" s="202"/>
      <c r="L70" s="203"/>
      <c r="M70" s="202"/>
      <c r="N70" s="203"/>
      <c r="O70" s="202"/>
      <c r="P70" s="203"/>
      <c r="Q70" s="202"/>
      <c r="R70" s="203"/>
      <c r="S70" s="204"/>
    </row>
    <row r="71" spans="1:19" s="18" customFormat="1" ht="10.5" customHeight="1" x14ac:dyDescent="0.25">
      <c r="A71" s="205" t="s">
        <v>105</v>
      </c>
      <c r="B71" s="206"/>
      <c r="C71" s="206"/>
      <c r="D71" s="419"/>
      <c r="E71" s="208" t="s">
        <v>6</v>
      </c>
      <c r="F71" s="209" t="s">
        <v>107</v>
      </c>
      <c r="G71" s="208"/>
      <c r="H71" s="210"/>
      <c r="I71" s="211"/>
      <c r="J71" s="208" t="s">
        <v>6</v>
      </c>
      <c r="K71" s="209" t="s">
        <v>125</v>
      </c>
      <c r="L71" s="212"/>
      <c r="M71" s="209" t="s">
        <v>126</v>
      </c>
      <c r="N71" s="213"/>
      <c r="O71" s="214" t="s">
        <v>127</v>
      </c>
      <c r="P71" s="214"/>
      <c r="Q71" s="215"/>
      <c r="R71" s="216"/>
    </row>
    <row r="72" spans="1:19" s="18" customFormat="1" ht="9" customHeight="1" x14ac:dyDescent="0.25">
      <c r="A72" s="420" t="s">
        <v>106</v>
      </c>
      <c r="B72" s="421"/>
      <c r="C72" s="422"/>
      <c r="D72" s="423"/>
      <c r="E72" s="220">
        <v>1</v>
      </c>
      <c r="F72" s="91" t="e">
        <f>IF(E72&gt;$R$79,,UPPER(VLOOKUP(E72,#REF!,2)))</f>
        <v>#REF!</v>
      </c>
      <c r="G72" s="221"/>
      <c r="H72" s="91"/>
      <c r="I72" s="90"/>
      <c r="J72" s="222" t="s">
        <v>7</v>
      </c>
      <c r="K72" s="217"/>
      <c r="L72" s="223"/>
      <c r="M72" s="217"/>
      <c r="N72" s="224"/>
      <c r="O72" s="225" t="s">
        <v>111</v>
      </c>
      <c r="P72" s="226"/>
      <c r="Q72" s="226"/>
      <c r="R72" s="227"/>
    </row>
    <row r="73" spans="1:19" s="18" customFormat="1" ht="9" customHeight="1" x14ac:dyDescent="0.25">
      <c r="A73" s="232" t="s">
        <v>124</v>
      </c>
      <c r="B73" s="230"/>
      <c r="C73" s="416"/>
      <c r="D73" s="233"/>
      <c r="E73" s="220">
        <v>2</v>
      </c>
      <c r="F73" s="91" t="e">
        <f>IF(E73&gt;$R$79,,UPPER(VLOOKUP(E73,#REF!,2)))</f>
        <v>#REF!</v>
      </c>
      <c r="G73" s="221"/>
      <c r="H73" s="91"/>
      <c r="I73" s="90"/>
      <c r="J73" s="222" t="s">
        <v>8</v>
      </c>
      <c r="K73" s="217"/>
      <c r="L73" s="223"/>
      <c r="M73" s="217"/>
      <c r="N73" s="224"/>
      <c r="O73" s="228"/>
      <c r="P73" s="229"/>
      <c r="Q73" s="230"/>
      <c r="R73" s="231"/>
    </row>
    <row r="74" spans="1:19" s="18" customFormat="1" ht="9" customHeight="1" x14ac:dyDescent="0.25">
      <c r="A74" s="374"/>
      <c r="B74" s="375"/>
      <c r="C74" s="417"/>
      <c r="D74" s="376"/>
      <c r="E74" s="220">
        <v>3</v>
      </c>
      <c r="F74" s="91" t="e">
        <f>IF(E74&gt;$R$79,,UPPER(VLOOKUP(E74,#REF!,2)))</f>
        <v>#REF!</v>
      </c>
      <c r="G74" s="221"/>
      <c r="H74" s="91"/>
      <c r="I74" s="90"/>
      <c r="J74" s="222" t="s">
        <v>9</v>
      </c>
      <c r="K74" s="217"/>
      <c r="L74" s="223"/>
      <c r="M74" s="217"/>
      <c r="N74" s="224"/>
      <c r="O74" s="225" t="s">
        <v>112</v>
      </c>
      <c r="P74" s="226"/>
      <c r="Q74" s="226"/>
      <c r="R74" s="227"/>
    </row>
    <row r="75" spans="1:19" s="18" customFormat="1" ht="9" customHeight="1" x14ac:dyDescent="0.25">
      <c r="A75" s="234"/>
      <c r="B75" s="146"/>
      <c r="C75" s="146"/>
      <c r="D75" s="235"/>
      <c r="E75" s="220">
        <v>4</v>
      </c>
      <c r="F75" s="91" t="e">
        <f>IF(E75&gt;$R$79,,UPPER(VLOOKUP(E75,#REF!,2)))</f>
        <v>#REF!</v>
      </c>
      <c r="G75" s="221"/>
      <c r="H75" s="91"/>
      <c r="I75" s="90"/>
      <c r="J75" s="222" t="s">
        <v>10</v>
      </c>
      <c r="K75" s="217"/>
      <c r="L75" s="223"/>
      <c r="M75" s="217"/>
      <c r="N75" s="224"/>
      <c r="O75" s="217"/>
      <c r="P75" s="223"/>
      <c r="Q75" s="217"/>
      <c r="R75" s="224"/>
    </row>
    <row r="76" spans="1:19" s="18" customFormat="1" ht="9" customHeight="1" x14ac:dyDescent="0.25">
      <c r="A76" s="361"/>
      <c r="B76" s="377"/>
      <c r="C76" s="377"/>
      <c r="D76" s="418"/>
      <c r="E76" s="220">
        <v>5</v>
      </c>
      <c r="F76" s="91" t="e">
        <f>IF(E76&gt;$R$79,,UPPER(VLOOKUP(E76,#REF!,2)))</f>
        <v>#REF!</v>
      </c>
      <c r="G76" s="221"/>
      <c r="H76" s="91"/>
      <c r="I76" s="90"/>
      <c r="J76" s="222" t="s">
        <v>11</v>
      </c>
      <c r="K76" s="217"/>
      <c r="L76" s="223"/>
      <c r="M76" s="217"/>
      <c r="N76" s="224"/>
      <c r="O76" s="230"/>
      <c r="P76" s="229"/>
      <c r="Q76" s="230"/>
      <c r="R76" s="231"/>
    </row>
    <row r="77" spans="1:19" s="18" customFormat="1" ht="9" customHeight="1" x14ac:dyDescent="0.25">
      <c r="A77" s="362"/>
      <c r="B77" s="24"/>
      <c r="C77" s="146"/>
      <c r="D77" s="235"/>
      <c r="E77" s="220">
        <v>6</v>
      </c>
      <c r="F77" s="91" t="e">
        <f>IF(E77&gt;$R$79,,UPPER(VLOOKUP(E77,#REF!,2)))</f>
        <v>#REF!</v>
      </c>
      <c r="G77" s="221"/>
      <c r="H77" s="91"/>
      <c r="I77" s="90"/>
      <c r="J77" s="222" t="s">
        <v>12</v>
      </c>
      <c r="K77" s="217"/>
      <c r="L77" s="223"/>
      <c r="M77" s="217"/>
      <c r="N77" s="224"/>
      <c r="O77" s="225" t="s">
        <v>92</v>
      </c>
      <c r="P77" s="226"/>
      <c r="Q77" s="226"/>
      <c r="R77" s="227"/>
    </row>
    <row r="78" spans="1:19" s="18" customFormat="1" ht="9" customHeight="1" x14ac:dyDescent="0.25">
      <c r="A78" s="362"/>
      <c r="B78" s="24"/>
      <c r="C78" s="299"/>
      <c r="D78" s="372"/>
      <c r="E78" s="220">
        <v>7</v>
      </c>
      <c r="F78" s="91" t="e">
        <f>IF(E78&gt;$R$79,,UPPER(VLOOKUP(E78,#REF!,2)))</f>
        <v>#REF!</v>
      </c>
      <c r="G78" s="221"/>
      <c r="H78" s="91"/>
      <c r="I78" s="90"/>
      <c r="J78" s="222" t="s">
        <v>13</v>
      </c>
      <c r="K78" s="217"/>
      <c r="L78" s="223"/>
      <c r="M78" s="217"/>
      <c r="N78" s="224"/>
      <c r="O78" s="217"/>
      <c r="P78" s="223"/>
      <c r="Q78" s="217"/>
      <c r="R78" s="224"/>
    </row>
    <row r="79" spans="1:19" s="18" customFormat="1" ht="9" customHeight="1" x14ac:dyDescent="0.25">
      <c r="A79" s="363"/>
      <c r="B79" s="360"/>
      <c r="C79" s="413"/>
      <c r="D79" s="373"/>
      <c r="E79" s="236">
        <v>8</v>
      </c>
      <c r="F79" s="237" t="e">
        <f>IF(E79&gt;$R$79,,UPPER(VLOOKUP(E79,#REF!,2)))</f>
        <v>#REF!</v>
      </c>
      <c r="G79" s="238"/>
      <c r="H79" s="237"/>
      <c r="I79" s="239"/>
      <c r="J79" s="240" t="s">
        <v>14</v>
      </c>
      <c r="K79" s="230"/>
      <c r="L79" s="229"/>
      <c r="M79" s="230"/>
      <c r="N79" s="231"/>
      <c r="O79" s="230" t="str">
        <f>R4</f>
        <v>Kovács Zoltán</v>
      </c>
      <c r="P79" s="229"/>
      <c r="Q79" s="230"/>
      <c r="R79" s="241" t="e">
        <f>MIN(8,#REF!)</f>
        <v>#REF!</v>
      </c>
    </row>
  </sheetData>
  <mergeCells count="2">
    <mergeCell ref="A4:C4"/>
    <mergeCell ref="Q41:R41"/>
  </mergeCells>
  <conditionalFormatting sqref="E7 E9 E11">
    <cfRule type="expression" dxfId="571" priority="1" stopIfTrue="1">
      <formula>$E7&lt;9</formula>
    </cfRule>
  </conditionalFormatting>
  <conditionalFormatting sqref="E13 E15 E17 E19 E21 E23 E25 E27 E29 E31 E33 E35 E37 E39 E41 E43 E45 E47 E49 E51 E53 E55 E57 E59 E61 E63 E65 E67 E69">
    <cfRule type="expression" dxfId="570" priority="7" stopIfTrue="1">
      <formula>AND($E13&lt;9,$C13&gt;0)</formula>
    </cfRule>
  </conditionalFormatting>
  <conditionalFormatting sqref="H7 H9 H11 H13 H15 H17 H19 H21 H23 H25 H27 H29 H31 H33 H35 H37 H39 H41 H43 H45 H47 H49 H51 H53 H55 H57 H59 H61 H63 H65 H67 H69">
    <cfRule type="expression" dxfId="569" priority="11" stopIfTrue="1">
      <formula>AND($E7&lt;9,$C7&gt;0)</formula>
    </cfRule>
  </conditionalFormatting>
  <conditionalFormatting sqref="I8 K10 I12 M14 I16 K18 I20 O22 I24 K26 I28 M30 I32 K34 I36 O39 I40 K42 I44 M46 I48 K50 I52 O54 I56 K58 I60 M62 I64 K66 I68">
    <cfRule type="expression" dxfId="568" priority="8" stopIfTrue="1">
      <formula>AND($O$1="CU",I8="Umpire")</formula>
    </cfRule>
    <cfRule type="expression" dxfId="567" priority="9" stopIfTrue="1">
      <formula>AND($O$1="CU",I8&lt;&gt;"Umpire",J8&lt;&gt;"")</formula>
    </cfRule>
    <cfRule type="expression" dxfId="566" priority="10" stopIfTrue="1">
      <formula>AND($O$1="CU",I8&lt;&gt;"Umpire")</formula>
    </cfRule>
  </conditionalFormatting>
  <conditionalFormatting sqref="J8 L10 J12 N14 J16 L18 J20 P22 J24 L26 J28 N30 J32 L34 J36 P39 J40 L42 J44 N46 J48 L50 J52 P54 J56 L58 J60 N62 J64 L66 J68 R79">
    <cfRule type="expression" dxfId="565" priority="4" stopIfTrue="1">
      <formula>$O$1="CU"</formula>
    </cfRule>
  </conditionalFormatting>
  <conditionalFormatting sqref="K8 M10 K12 O14 K16 M18 K20 Q22 K24 M26 K28 O30 K32 M34 K36 K40 M42 K44 O46 K48 M50 K52 Q54 K56 M58 K60 O62 K64 M66 K68">
    <cfRule type="expression" dxfId="564" priority="5" stopIfTrue="1">
      <formula>J8="as"</formula>
    </cfRule>
    <cfRule type="expression" dxfId="563" priority="6" stopIfTrue="1">
      <formula>J8="bs"</formula>
    </cfRule>
  </conditionalFormatting>
  <conditionalFormatting sqref="Q38">
    <cfRule type="expression" dxfId="562" priority="2" stopIfTrue="1">
      <formula>P39="as"</formula>
    </cfRule>
    <cfRule type="expression" dxfId="561" priority="3" stopIfTrue="1">
      <formula>P39="bs"</formula>
    </cfRule>
  </conditionalFormatting>
  <dataValidations count="2">
    <dataValidation type="list" allowBlank="1" showInputMessage="1" sqref="O54 O39 O22" xr:uid="{A4B42DD0-B732-4512-88F2-4C31E232A754}">
      <formula1>$V$8:$V$17</formula1>
    </dataValidation>
    <dataValidation type="list" allowBlank="1" showInputMessage="1" sqref="I8 I24 I12 I28 I16 I40 I20 I44 I48 I52 I32 I36 I56 I60 I64 I68 K66 K58 K50 K42 K34 K26 K18 K10 M14 M30 M46 M62" xr:uid="{2B3F453D-636B-4323-918F-0A2E202D51DE}">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33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533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548F2-058C-48C3-8EB7-F272B8F3C17F}">
  <sheetPr codeName="Sheet149">
    <tabColor indexed="11"/>
    <pageSetUpPr fitToPage="1"/>
  </sheetPr>
  <dimension ref="A1:AK57"/>
  <sheetViews>
    <sheetView showGridLines="0" showZeros="0" workbookViewId="0">
      <selection activeCell="T12" sqref="T12"/>
    </sheetView>
  </sheetViews>
  <sheetFormatPr defaultRowHeight="13.2" x14ac:dyDescent="0.25"/>
  <cols>
    <col min="1" max="2" width="3.33203125" customWidth="1"/>
    <col min="3" max="3" width="4.6640625" customWidth="1"/>
    <col min="4" max="4" width="6.5546875" customWidth="1"/>
    <col min="5" max="5" width="4.33203125" customWidth="1"/>
    <col min="6" max="6" width="12.6640625" customWidth="1"/>
    <col min="7" max="7" width="2.6640625" customWidth="1"/>
    <col min="8" max="8" width="7.6640625" customWidth="1"/>
    <col min="9" max="9" width="5.88671875" customWidth="1"/>
    <col min="10" max="10" width="1.6640625" style="130" customWidth="1"/>
    <col min="11" max="11" width="10.6640625" customWidth="1"/>
    <col min="12" max="12" width="1.6640625" style="130" customWidth="1"/>
    <col min="13" max="13" width="10.6640625" customWidth="1"/>
    <col min="14" max="14" width="1.6640625" style="131" customWidth="1"/>
    <col min="15" max="15" width="10.6640625" customWidth="1"/>
    <col min="16" max="16" width="1.6640625" style="130" customWidth="1"/>
    <col min="17" max="17" width="10.6640625" customWidth="1"/>
    <col min="18" max="18" width="1.6640625" style="131"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32" customFormat="1" ht="21.75" customHeight="1" x14ac:dyDescent="0.25">
      <c r="A1" s="92" t="str">
        <f>Altalanos!$A$6</f>
        <v>Diákolimpiai Döntő</v>
      </c>
      <c r="B1" s="92"/>
      <c r="C1" s="135"/>
      <c r="D1" s="135"/>
      <c r="E1" s="135"/>
      <c r="F1" s="135"/>
      <c r="G1" s="135"/>
      <c r="H1" s="92"/>
      <c r="I1" s="371"/>
      <c r="J1" s="136"/>
      <c r="K1" s="408" t="s">
        <v>123</v>
      </c>
      <c r="L1" s="118"/>
      <c r="M1" s="93"/>
      <c r="N1" s="136"/>
      <c r="O1" s="136" t="s">
        <v>3</v>
      </c>
      <c r="P1" s="136"/>
      <c r="Q1" s="135"/>
      <c r="R1" s="136"/>
      <c r="Y1" s="522"/>
      <c r="Z1" s="522"/>
      <c r="AA1" s="522"/>
      <c r="AB1" s="605" t="str">
        <f>IF($Y$5=1,CONCATENATE(VLOOKUP($Y$3,$AA$2:$AH$14,2)),CONCATENATE(VLOOKUP($Y$3,$AA$16:$AH$25,2)))</f>
        <v>40</v>
      </c>
      <c r="AC1" s="605" t="str">
        <f>IF($Y$5=1,CONCATENATE(VLOOKUP($Y$3,$AA$2:$AH$14,3)),CONCATENATE(VLOOKUP($Y$3,$AA$16:$AH$25,3)))</f>
        <v>25</v>
      </c>
      <c r="AD1" s="605" t="str">
        <f>IF($Y$5=1,CONCATENATE(VLOOKUP($Y$3,$AA$2:$AH$14,4)),CONCATENATE(VLOOKUP($Y$3,$AA$16:$AH$25,4)))</f>
        <v>15</v>
      </c>
      <c r="AE1" s="605" t="str">
        <f>IF($Y$5=1,CONCATENATE(VLOOKUP($Y$3,$AA$2:$AH$14,5)),CONCATENATE(VLOOKUP($Y$3,$AA$16:$AH$25,5)))</f>
        <v>8</v>
      </c>
      <c r="AF1" s="605" t="str">
        <f>IF($Y$5=1,CONCATENATE(VLOOKUP($Y$3,$AA$2:$AH$14,6)),CONCATENATE(VLOOKUP($Y$3,$AA$16:$AH$25,6)))</f>
        <v>4</v>
      </c>
      <c r="AG1" s="605" t="str">
        <f>IF($Y$5=1,CONCATENATE(VLOOKUP($Y$3,$AA$2:$AH$14,7)),CONCATENATE(VLOOKUP($Y$3,$AA$16:$AH$25,7)))</f>
        <v>2</v>
      </c>
      <c r="AH1" s="605" t="str">
        <f>IF($Y$5=1,CONCATENATE(VLOOKUP($Y$3,$AA$2:$AH$14,8)),CONCATENATE(VLOOKUP($Y$3,$AA$16:$AH$25,8)))</f>
        <v>1</v>
      </c>
    </row>
    <row r="2" spans="1:37" s="106" customFormat="1" x14ac:dyDescent="0.25">
      <c r="A2" s="436" t="s">
        <v>122</v>
      </c>
      <c r="B2" s="95"/>
      <c r="C2" s="95"/>
      <c r="D2" s="95"/>
      <c r="E2" s="430">
        <f>Altalanos!$D$8</f>
        <v>0</v>
      </c>
      <c r="F2" s="95"/>
      <c r="G2" s="137"/>
      <c r="H2" s="108"/>
      <c r="I2" s="108"/>
      <c r="J2" s="138"/>
      <c r="K2" s="118"/>
      <c r="L2" s="118"/>
      <c r="M2" s="118"/>
      <c r="N2" s="138"/>
      <c r="O2" s="108"/>
      <c r="P2" s="138"/>
      <c r="Q2" s="108"/>
      <c r="R2" s="138"/>
      <c r="Y2" s="600"/>
      <c r="Z2" s="599"/>
      <c r="AA2" s="609" t="s">
        <v>164</v>
      </c>
      <c r="AB2" s="610">
        <v>300</v>
      </c>
      <c r="AC2" s="610">
        <v>250</v>
      </c>
      <c r="AD2" s="610">
        <v>200</v>
      </c>
      <c r="AE2" s="610">
        <v>150</v>
      </c>
      <c r="AF2" s="610">
        <v>120</v>
      </c>
      <c r="AG2" s="610">
        <v>90</v>
      </c>
      <c r="AH2" s="610">
        <v>40</v>
      </c>
      <c r="AI2"/>
      <c r="AJ2"/>
      <c r="AK2"/>
    </row>
    <row r="3" spans="1:37" s="19" customFormat="1" ht="11.25" customHeight="1" x14ac:dyDescent="0.25">
      <c r="A3" s="54" t="s">
        <v>82</v>
      </c>
      <c r="B3" s="54"/>
      <c r="C3" s="54"/>
      <c r="D3" s="54"/>
      <c r="E3" s="54"/>
      <c r="F3" s="54"/>
      <c r="G3" s="54" t="s">
        <v>79</v>
      </c>
      <c r="H3" s="54"/>
      <c r="I3" s="54"/>
      <c r="J3" s="140"/>
      <c r="K3" s="54" t="s">
        <v>87</v>
      </c>
      <c r="L3" s="140"/>
      <c r="M3" s="54"/>
      <c r="N3" s="140"/>
      <c r="O3" s="54"/>
      <c r="P3" s="140"/>
      <c r="Q3" s="54"/>
      <c r="R3" s="55" t="s">
        <v>88</v>
      </c>
      <c r="Y3" s="599" t="str">
        <f>IF(K4="OB","A",IF(K4="IX","W",IF(K4="","",K4)))</f>
        <v>L18 "B"</v>
      </c>
      <c r="Z3" s="599"/>
      <c r="AA3" s="609" t="s">
        <v>165</v>
      </c>
      <c r="AB3" s="610">
        <v>280</v>
      </c>
      <c r="AC3" s="610">
        <v>230</v>
      </c>
      <c r="AD3" s="610">
        <v>180</v>
      </c>
      <c r="AE3" s="610">
        <v>140</v>
      </c>
      <c r="AF3" s="610">
        <v>80</v>
      </c>
      <c r="AG3" s="610">
        <v>0</v>
      </c>
      <c r="AH3" s="610">
        <v>0</v>
      </c>
      <c r="AI3"/>
      <c r="AJ3"/>
      <c r="AK3"/>
    </row>
    <row r="4" spans="1:37" s="31" customFormat="1" ht="11.25" customHeight="1" thickBot="1" x14ac:dyDescent="0.3">
      <c r="A4" s="771" t="str">
        <f>Altalanos!$A$10</f>
        <v xml:space="preserve">2026. május 7. </v>
      </c>
      <c r="B4" s="771"/>
      <c r="C4" s="771"/>
      <c r="D4" s="402"/>
      <c r="E4" s="142"/>
      <c r="F4" s="142"/>
      <c r="G4" s="142" t="str">
        <f>Altalanos!$C$10</f>
        <v>Gyula</v>
      </c>
      <c r="H4" s="99"/>
      <c r="I4" s="142"/>
      <c r="J4" s="143"/>
      <c r="K4" s="144" t="s">
        <v>474</v>
      </c>
      <c r="L4" s="143"/>
      <c r="M4" s="145"/>
      <c r="N4" s="143"/>
      <c r="O4" s="142"/>
      <c r="P4" s="143"/>
      <c r="Q4" s="142"/>
      <c r="R4" s="88" t="str">
        <f>Altalanos!$E$10</f>
        <v>Kovács Zoltán</v>
      </c>
      <c r="Y4" s="599"/>
      <c r="Z4" s="599"/>
      <c r="AA4" s="609" t="s">
        <v>194</v>
      </c>
      <c r="AB4" s="610">
        <v>250</v>
      </c>
      <c r="AC4" s="610">
        <v>200</v>
      </c>
      <c r="AD4" s="610">
        <v>150</v>
      </c>
      <c r="AE4" s="610">
        <v>120</v>
      </c>
      <c r="AF4" s="610">
        <v>90</v>
      </c>
      <c r="AG4" s="610">
        <v>60</v>
      </c>
      <c r="AH4" s="610">
        <v>25</v>
      </c>
      <c r="AI4"/>
      <c r="AJ4"/>
      <c r="AK4"/>
    </row>
    <row r="5" spans="1:37" s="19" customFormat="1" x14ac:dyDescent="0.25">
      <c r="A5" s="146"/>
      <c r="B5" s="147" t="s">
        <v>4</v>
      </c>
      <c r="C5" s="427" t="s">
        <v>105</v>
      </c>
      <c r="D5" s="147" t="s">
        <v>104</v>
      </c>
      <c r="E5" s="147" t="s">
        <v>101</v>
      </c>
      <c r="F5" s="148" t="s">
        <v>85</v>
      </c>
      <c r="G5" s="148" t="s">
        <v>86</v>
      </c>
      <c r="H5" s="148"/>
      <c r="I5" s="148" t="s">
        <v>90</v>
      </c>
      <c r="J5" s="148"/>
      <c r="K5" s="147" t="s">
        <v>102</v>
      </c>
      <c r="L5" s="149"/>
      <c r="M5" s="147" t="s">
        <v>130</v>
      </c>
      <c r="N5" s="149"/>
      <c r="O5" s="147" t="s">
        <v>129</v>
      </c>
      <c r="P5" s="149"/>
      <c r="Q5" s="147" t="s">
        <v>128</v>
      </c>
      <c r="R5" s="150"/>
      <c r="Y5" s="599">
        <f>IF(OR(Altalanos!$A$8="F1",Altalanos!$A$8="F2",Altalanos!$A$8="N1",Altalanos!$A$8="N2"),1,2)</f>
        <v>2</v>
      </c>
      <c r="Z5" s="599"/>
      <c r="AA5" s="609" t="s">
        <v>195</v>
      </c>
      <c r="AB5" s="610">
        <v>200</v>
      </c>
      <c r="AC5" s="610">
        <v>150</v>
      </c>
      <c r="AD5" s="610">
        <v>120</v>
      </c>
      <c r="AE5" s="610">
        <v>90</v>
      </c>
      <c r="AF5" s="610">
        <v>60</v>
      </c>
      <c r="AG5" s="610">
        <v>40</v>
      </c>
      <c r="AH5" s="610">
        <v>15</v>
      </c>
      <c r="AI5"/>
      <c r="AJ5"/>
      <c r="AK5"/>
    </row>
    <row r="6" spans="1:37" s="712" customFormat="1" ht="14.25" customHeight="1" thickBot="1" x14ac:dyDescent="0.3">
      <c r="A6" s="705"/>
      <c r="B6" s="714"/>
      <c r="C6" s="714"/>
      <c r="D6" s="714"/>
      <c r="E6" s="714"/>
      <c r="F6" s="713" t="str">
        <f>IF(Y3="","",CONCATENATE(AH1," / ",VLOOKUP(Y3,AB1:AH1,5)," pont"))</f>
        <v>1 / 4 pont</v>
      </c>
      <c r="G6" s="715"/>
      <c r="H6" s="716"/>
      <c r="I6" s="715"/>
      <c r="J6" s="717"/>
      <c r="K6" s="714" t="str">
        <f>IF(Y3="","",CONCATENATE(VLOOKUP(Y3,AB1:AH1,4)," pont"))</f>
        <v>8 pont</v>
      </c>
      <c r="L6" s="717"/>
      <c r="M6" s="714" t="str">
        <f>IF(Y3="","",CONCATENATE(VLOOKUP(Y3,AB1:AH1,3)," pont"))</f>
        <v>15 pont</v>
      </c>
      <c r="N6" s="717"/>
      <c r="O6" s="714" t="str">
        <f>IF(Y3="","",CONCATENATE(VLOOKUP(Y3,AB1:AH1,2)," pont"))</f>
        <v>25 pont</v>
      </c>
      <c r="P6" s="717"/>
      <c r="Q6" s="714" t="str">
        <f>IF(Y3="","",CONCATENATE(VLOOKUP(Y3,AB1:AH1,1)," pont"))</f>
        <v>40 pont</v>
      </c>
      <c r="R6" s="718"/>
      <c r="Y6" s="720"/>
      <c r="Z6" s="720"/>
      <c r="AA6" s="720" t="s">
        <v>196</v>
      </c>
      <c r="AB6" s="721">
        <v>150</v>
      </c>
      <c r="AC6" s="721">
        <v>120</v>
      </c>
      <c r="AD6" s="721">
        <v>90</v>
      </c>
      <c r="AE6" s="721">
        <v>60</v>
      </c>
      <c r="AF6" s="721">
        <v>40</v>
      </c>
      <c r="AG6" s="721">
        <v>25</v>
      </c>
      <c r="AH6" s="721">
        <v>10</v>
      </c>
      <c r="AI6" s="723"/>
      <c r="AJ6" s="723"/>
      <c r="AK6" s="723"/>
    </row>
    <row r="7" spans="1:37" s="38" customFormat="1" ht="12.9" customHeight="1" x14ac:dyDescent="0.25">
      <c r="A7" s="153">
        <v>1</v>
      </c>
      <c r="B7" s="384" t="str">
        <f>IF($E7="","",VLOOKUP($E7,'1MD ELO (4)'!$A$7:$O$22,14))</f>
        <v/>
      </c>
      <c r="C7" s="414" t="str">
        <f>IF($E7="","",VLOOKUP($E7,'1MD ELO (4)'!$A$7:$O$22,15))</f>
        <v/>
      </c>
      <c r="D7" s="414" t="str">
        <f>IF($E7="","",VLOOKUP($E7,'1MD ELO (4)'!$A$7:$O$22,5))</f>
        <v/>
      </c>
      <c r="E7" s="155"/>
      <c r="F7" s="156" t="s">
        <v>445</v>
      </c>
      <c r="G7" s="156" t="s">
        <v>407</v>
      </c>
      <c r="H7" s="156"/>
      <c r="I7" s="156" t="s">
        <v>255</v>
      </c>
      <c r="J7" s="158"/>
      <c r="K7" s="157"/>
      <c r="L7" s="157"/>
      <c r="M7" s="157"/>
      <c r="N7" s="157"/>
      <c r="O7" s="160"/>
      <c r="P7" s="162"/>
      <c r="Q7" s="163"/>
      <c r="R7" s="164"/>
      <c r="S7" s="165"/>
      <c r="U7" s="166" t="str">
        <f>Birók!P21</f>
        <v>Bíró</v>
      </c>
      <c r="Y7" s="599"/>
      <c r="Z7" s="599"/>
      <c r="AA7" s="609" t="s">
        <v>197</v>
      </c>
      <c r="AB7" s="610">
        <v>120</v>
      </c>
      <c r="AC7" s="610">
        <v>90</v>
      </c>
      <c r="AD7" s="610">
        <v>60</v>
      </c>
      <c r="AE7" s="610">
        <v>40</v>
      </c>
      <c r="AF7" s="610">
        <v>25</v>
      </c>
      <c r="AG7" s="610">
        <v>10</v>
      </c>
      <c r="AH7" s="610">
        <v>5</v>
      </c>
      <c r="AI7"/>
      <c r="AJ7"/>
      <c r="AK7"/>
    </row>
    <row r="8" spans="1:37" s="38" customFormat="1" ht="12.9" customHeight="1" x14ac:dyDescent="0.25">
      <c r="A8" s="167"/>
      <c r="B8" s="306"/>
      <c r="C8" s="424"/>
      <c r="D8" s="424"/>
      <c r="E8" s="168"/>
      <c r="F8" s="169"/>
      <c r="G8" s="169"/>
      <c r="H8" s="170"/>
      <c r="I8" s="648" t="s">
        <v>0</v>
      </c>
      <c r="J8" s="172"/>
      <c r="K8" s="173" t="s">
        <v>445</v>
      </c>
      <c r="L8" s="173"/>
      <c r="M8" s="157"/>
      <c r="N8" s="157"/>
      <c r="O8" s="160"/>
      <c r="P8" s="162"/>
      <c r="Q8" s="163"/>
      <c r="R8" s="164"/>
      <c r="S8" s="165"/>
      <c r="U8" s="174" t="str">
        <f>Birók!P22</f>
        <v xml:space="preserve"> </v>
      </c>
      <c r="Y8" s="599"/>
      <c r="Z8" s="599"/>
      <c r="AA8" s="609" t="s">
        <v>198</v>
      </c>
      <c r="AB8" s="610">
        <v>90</v>
      </c>
      <c r="AC8" s="610">
        <v>60</v>
      </c>
      <c r="AD8" s="610">
        <v>40</v>
      </c>
      <c r="AE8" s="610">
        <v>25</v>
      </c>
      <c r="AF8" s="610">
        <v>10</v>
      </c>
      <c r="AG8" s="610">
        <v>5</v>
      </c>
      <c r="AH8" s="610">
        <v>2</v>
      </c>
      <c r="AI8"/>
      <c r="AJ8"/>
      <c r="AK8"/>
    </row>
    <row r="9" spans="1:37" s="38" customFormat="1" ht="12.9" customHeight="1" x14ac:dyDescent="0.25">
      <c r="A9" s="167">
        <v>2</v>
      </c>
      <c r="B9" s="384" t="str">
        <f>IF($E9="","",VLOOKUP($E9,'1MD ELO (4)'!$A$7:$O$22,14))</f>
        <v/>
      </c>
      <c r="C9" s="414" t="str">
        <f>IF($E9="","",VLOOKUP($E9,'1MD ELO (4)'!$A$7:$O$22,15))</f>
        <v/>
      </c>
      <c r="D9" s="414" t="str">
        <f>IF($E9="","",VLOOKUP($E9,'1MD ELO (4)'!$A$7:$O$22,5))</f>
        <v/>
      </c>
      <c r="E9" s="155"/>
      <c r="F9" s="175" t="s">
        <v>301</v>
      </c>
      <c r="G9" s="175" t="str">
        <f>IF($E9="","",VLOOKUP($E9,'1MD ELO (4)'!$A$7:$O$22,3))</f>
        <v/>
      </c>
      <c r="H9" s="175"/>
      <c r="I9" s="156" t="str">
        <f>IF($E9="","",VLOOKUP($E9,'1MD ELO (4)'!$A$7:$O$22,4))</f>
        <v/>
      </c>
      <c r="J9" s="176"/>
      <c r="K9" s="157"/>
      <c r="L9" s="177"/>
      <c r="M9" s="157"/>
      <c r="N9" s="157"/>
      <c r="O9" s="160"/>
      <c r="P9" s="162"/>
      <c r="Q9" s="163"/>
      <c r="R9" s="164"/>
      <c r="S9" s="165"/>
      <c r="U9" s="174" t="str">
        <f>Birók!P23</f>
        <v xml:space="preserve"> </v>
      </c>
      <c r="Y9" s="599"/>
      <c r="Z9" s="599"/>
      <c r="AA9" s="609" t="s">
        <v>199</v>
      </c>
      <c r="AB9" s="610">
        <v>60</v>
      </c>
      <c r="AC9" s="610">
        <v>40</v>
      </c>
      <c r="AD9" s="610">
        <v>25</v>
      </c>
      <c r="AE9" s="610">
        <v>10</v>
      </c>
      <c r="AF9" s="610">
        <v>5</v>
      </c>
      <c r="AG9" s="610">
        <v>2</v>
      </c>
      <c r="AH9" s="610">
        <v>1</v>
      </c>
      <c r="AI9"/>
      <c r="AJ9"/>
      <c r="AK9"/>
    </row>
    <row r="10" spans="1:37" s="38" customFormat="1" ht="12.9" customHeight="1" x14ac:dyDescent="0.25">
      <c r="A10" s="167"/>
      <c r="B10" s="306"/>
      <c r="C10" s="424"/>
      <c r="D10" s="424"/>
      <c r="E10" s="178"/>
      <c r="F10" s="169"/>
      <c r="G10" s="169"/>
      <c r="H10" s="170"/>
      <c r="I10" s="157"/>
      <c r="J10" s="179"/>
      <c r="K10" s="171" t="s">
        <v>0</v>
      </c>
      <c r="L10" s="180"/>
      <c r="M10" s="173" t="str">
        <f>UPPER(IF(OR(L10="a",L10="as"),K8,IF(OR(L10="b",L10="bs"),K12,)))</f>
        <v/>
      </c>
      <c r="N10" s="181"/>
      <c r="O10" s="182"/>
      <c r="P10" s="182"/>
      <c r="Q10" s="163"/>
      <c r="R10" s="164"/>
      <c r="S10" s="165"/>
      <c r="U10" s="174" t="str">
        <f>Birók!P24</f>
        <v xml:space="preserve"> </v>
      </c>
      <c r="Y10" s="599"/>
      <c r="Z10" s="599"/>
      <c r="AA10" s="609" t="s">
        <v>200</v>
      </c>
      <c r="AB10" s="610">
        <v>40</v>
      </c>
      <c r="AC10" s="610">
        <v>25</v>
      </c>
      <c r="AD10" s="610">
        <v>15</v>
      </c>
      <c r="AE10" s="610">
        <v>7</v>
      </c>
      <c r="AF10" s="610">
        <v>4</v>
      </c>
      <c r="AG10" s="610">
        <v>1</v>
      </c>
      <c r="AH10" s="610">
        <v>0</v>
      </c>
      <c r="AI10"/>
      <c r="AJ10"/>
      <c r="AK10"/>
    </row>
    <row r="11" spans="1:37" s="38" customFormat="1" ht="12.9" customHeight="1" x14ac:dyDescent="0.25">
      <c r="A11" s="167">
        <v>3</v>
      </c>
      <c r="B11" s="384" t="str">
        <f>IF($E11="","",VLOOKUP($E11,'1MD ELO (4)'!$A$7:$O$22,14))</f>
        <v/>
      </c>
      <c r="C11" s="414" t="str">
        <f>IF($E11="","",VLOOKUP($E11,'1MD ELO (4)'!$A$7:$O$22,15))</f>
        <v/>
      </c>
      <c r="D11" s="414" t="str">
        <f>IF($E11="","",VLOOKUP($E11,'1MD ELO (4)'!$A$7:$O$22,5))</f>
        <v/>
      </c>
      <c r="E11" s="155"/>
      <c r="F11" s="175" t="s">
        <v>281</v>
      </c>
      <c r="G11" s="175" t="s">
        <v>384</v>
      </c>
      <c r="H11" s="175"/>
      <c r="I11" s="175" t="s">
        <v>252</v>
      </c>
      <c r="J11" s="158"/>
      <c r="K11" s="157"/>
      <c r="L11" s="183"/>
      <c r="M11" s="157"/>
      <c r="N11" s="184"/>
      <c r="O11" s="182"/>
      <c r="P11" s="182"/>
      <c r="Q11" s="163"/>
      <c r="R11" s="164"/>
      <c r="S11" s="165"/>
      <c r="U11" s="174" t="str">
        <f>Birók!P25</f>
        <v xml:space="preserve"> </v>
      </c>
      <c r="Y11" s="599"/>
      <c r="Z11" s="599"/>
      <c r="AA11" s="609" t="s">
        <v>201</v>
      </c>
      <c r="AB11" s="610">
        <v>25</v>
      </c>
      <c r="AC11" s="610">
        <v>15</v>
      </c>
      <c r="AD11" s="610">
        <v>10</v>
      </c>
      <c r="AE11" s="610">
        <v>6</v>
      </c>
      <c r="AF11" s="610">
        <v>3</v>
      </c>
      <c r="AG11" s="610">
        <v>1</v>
      </c>
      <c r="AH11" s="610">
        <v>0</v>
      </c>
      <c r="AI11"/>
      <c r="AJ11"/>
      <c r="AK11"/>
    </row>
    <row r="12" spans="1:37" s="38" customFormat="1" ht="12.9" customHeight="1" x14ac:dyDescent="0.25">
      <c r="A12" s="167"/>
      <c r="B12" s="306"/>
      <c r="C12" s="424"/>
      <c r="D12" s="424"/>
      <c r="E12" s="178"/>
      <c r="F12" s="169"/>
      <c r="G12" s="169"/>
      <c r="H12" s="170"/>
      <c r="I12" s="648" t="s">
        <v>0</v>
      </c>
      <c r="J12" s="172"/>
      <c r="K12" s="173" t="str">
        <f>UPPER(IF(OR(J12="a",J12="as"),F11,IF(OR(J12="b",J12="bs"),F13,)))</f>
        <v/>
      </c>
      <c r="L12" s="185"/>
      <c r="M12" s="157"/>
      <c r="N12" s="184"/>
      <c r="O12" s="182"/>
      <c r="P12" s="182"/>
      <c r="Q12" s="163"/>
      <c r="R12" s="164"/>
      <c r="S12" s="165"/>
      <c r="U12" s="174" t="str">
        <f>Birók!P26</f>
        <v xml:space="preserve"> </v>
      </c>
      <c r="Y12" s="599"/>
      <c r="Z12" s="599"/>
      <c r="AA12" s="609" t="s">
        <v>206</v>
      </c>
      <c r="AB12" s="610">
        <v>15</v>
      </c>
      <c r="AC12" s="610">
        <v>10</v>
      </c>
      <c r="AD12" s="610">
        <v>6</v>
      </c>
      <c r="AE12" s="610">
        <v>3</v>
      </c>
      <c r="AF12" s="610">
        <v>1</v>
      </c>
      <c r="AG12" s="610">
        <v>0</v>
      </c>
      <c r="AH12" s="610">
        <v>0</v>
      </c>
      <c r="AI12"/>
      <c r="AJ12"/>
      <c r="AK12"/>
    </row>
    <row r="13" spans="1:37" s="38" customFormat="1" ht="12.9" customHeight="1" x14ac:dyDescent="0.25">
      <c r="A13" s="167">
        <v>4</v>
      </c>
      <c r="B13" s="384" t="str">
        <f>IF($E13="","",VLOOKUP($E13,'1MD ELO (4)'!$A$7:$O$22,14))</f>
        <v/>
      </c>
      <c r="C13" s="414" t="str">
        <f>IF($E13="","",VLOOKUP($E13,'1MD ELO (4)'!$A$7:$O$22,15))</f>
        <v/>
      </c>
      <c r="D13" s="414" t="str">
        <f>IF($E13="","",VLOOKUP($E13,'1MD ELO (4)'!$A$7:$O$22,5))</f>
        <v/>
      </c>
      <c r="E13" s="155"/>
      <c r="F13" s="175" t="s">
        <v>276</v>
      </c>
      <c r="G13" s="175" t="s">
        <v>446</v>
      </c>
      <c r="H13" s="175"/>
      <c r="I13" s="175" t="s">
        <v>249</v>
      </c>
      <c r="J13" s="186"/>
      <c r="K13" s="157"/>
      <c r="L13" s="157"/>
      <c r="M13" s="157"/>
      <c r="N13" s="184"/>
      <c r="O13" s="182"/>
      <c r="P13" s="182"/>
      <c r="Q13" s="163"/>
      <c r="R13" s="164"/>
      <c r="S13" s="165"/>
      <c r="U13" s="174" t="str">
        <f>Birók!P27</f>
        <v xml:space="preserve"> </v>
      </c>
      <c r="Y13" s="599"/>
      <c r="Z13" s="599"/>
      <c r="AA13" s="609" t="s">
        <v>202</v>
      </c>
      <c r="AB13" s="610">
        <v>10</v>
      </c>
      <c r="AC13" s="610">
        <v>6</v>
      </c>
      <c r="AD13" s="610">
        <v>3</v>
      </c>
      <c r="AE13" s="610">
        <v>1</v>
      </c>
      <c r="AF13" s="610">
        <v>0</v>
      </c>
      <c r="AG13" s="610">
        <v>0</v>
      </c>
      <c r="AH13" s="610">
        <v>0</v>
      </c>
      <c r="AI13"/>
      <c r="AJ13"/>
      <c r="AK13"/>
    </row>
    <row r="14" spans="1:37" s="38" customFormat="1" ht="12.9" customHeight="1" x14ac:dyDescent="0.25">
      <c r="A14" s="167"/>
      <c r="B14" s="306"/>
      <c r="C14" s="424"/>
      <c r="D14" s="424"/>
      <c r="E14" s="178"/>
      <c r="F14" s="157"/>
      <c r="G14" s="157"/>
      <c r="H14" s="69"/>
      <c r="I14" s="187"/>
      <c r="J14" s="179"/>
      <c r="K14" s="157"/>
      <c r="L14" s="157"/>
      <c r="M14" s="171" t="s">
        <v>0</v>
      </c>
      <c r="N14" s="180"/>
      <c r="O14" s="173" t="str">
        <f>UPPER(IF(OR(N14="a",N14="as"),M10,IF(OR(N14="b",N14="bs"),M18,)))</f>
        <v/>
      </c>
      <c r="P14" s="181"/>
      <c r="Q14" s="163"/>
      <c r="R14" s="164"/>
      <c r="S14" s="165"/>
      <c r="U14" s="174" t="str">
        <f>Birók!P28</f>
        <v xml:space="preserve"> </v>
      </c>
      <c r="Y14" s="599"/>
      <c r="Z14" s="599"/>
      <c r="AA14" s="609" t="s">
        <v>203</v>
      </c>
      <c r="AB14" s="610">
        <v>3</v>
      </c>
      <c r="AC14" s="610">
        <v>2</v>
      </c>
      <c r="AD14" s="610">
        <v>1</v>
      </c>
      <c r="AE14" s="610">
        <v>0</v>
      </c>
      <c r="AF14" s="610">
        <v>0</v>
      </c>
      <c r="AG14" s="610">
        <v>0</v>
      </c>
      <c r="AH14" s="610">
        <v>0</v>
      </c>
      <c r="AI14"/>
      <c r="AJ14"/>
      <c r="AK14"/>
    </row>
    <row r="15" spans="1:37" s="38" customFormat="1" ht="12.9" customHeight="1" x14ac:dyDescent="0.25">
      <c r="A15" s="153">
        <v>5</v>
      </c>
      <c r="B15" s="384" t="str">
        <f>IF($E15="","",VLOOKUP($E15,'1MD ELO (4)'!$A$7:$O$22,14))</f>
        <v/>
      </c>
      <c r="C15" s="414" t="str">
        <f>IF($E15="","",VLOOKUP($E15,'1MD ELO (4)'!$A$7:$O$22,15))</f>
        <v/>
      </c>
      <c r="D15" s="414" t="str">
        <f>IF($E15="","",VLOOKUP($E15,'1MD ELO (4)'!$A$7:$O$22,5))</f>
        <v/>
      </c>
      <c r="E15" s="155"/>
      <c r="F15" s="156" t="s">
        <v>447</v>
      </c>
      <c r="G15" s="156" t="s">
        <v>448</v>
      </c>
      <c r="H15" s="156"/>
      <c r="I15" s="156" t="s">
        <v>252</v>
      </c>
      <c r="J15" s="188"/>
      <c r="K15" s="157"/>
      <c r="L15" s="157"/>
      <c r="M15" s="157"/>
      <c r="N15" s="184"/>
      <c r="O15" s="157"/>
      <c r="P15" s="184"/>
      <c r="Q15" s="163"/>
      <c r="R15" s="164"/>
      <c r="S15" s="165"/>
      <c r="U15" s="174" t="str">
        <f>Birók!P29</f>
        <v xml:space="preserve"> </v>
      </c>
      <c r="Y15" s="599"/>
      <c r="Z15" s="599"/>
      <c r="AA15" s="609"/>
      <c r="AB15" s="609"/>
      <c r="AC15" s="609"/>
      <c r="AD15" s="609"/>
      <c r="AE15" s="609"/>
      <c r="AF15" s="609"/>
      <c r="AG15" s="609"/>
      <c r="AH15" s="609"/>
      <c r="AI15"/>
      <c r="AJ15"/>
      <c r="AK15"/>
    </row>
    <row r="16" spans="1:37" s="38" customFormat="1" ht="12.9" customHeight="1" thickBot="1" x14ac:dyDescent="0.3">
      <c r="A16" s="167"/>
      <c r="B16" s="306"/>
      <c r="C16" s="424"/>
      <c r="D16" s="424"/>
      <c r="E16" s="178"/>
      <c r="F16" s="169"/>
      <c r="G16" s="169"/>
      <c r="H16" s="170"/>
      <c r="I16" s="648" t="s">
        <v>0</v>
      </c>
      <c r="J16" s="172"/>
      <c r="K16" s="173" t="str">
        <f>UPPER(IF(OR(J16="a",J16="as"),F15,IF(OR(J16="b",J16="bs"),F17,)))</f>
        <v/>
      </c>
      <c r="L16" s="173"/>
      <c r="M16" s="157"/>
      <c r="N16" s="184"/>
      <c r="O16" s="182"/>
      <c r="P16" s="184"/>
      <c r="Q16" s="163"/>
      <c r="R16" s="164"/>
      <c r="S16" s="165"/>
      <c r="U16" s="189" t="str">
        <f>Birók!P30</f>
        <v>Egyik sem</v>
      </c>
      <c r="Y16" s="599"/>
      <c r="Z16" s="599"/>
      <c r="AA16" s="609" t="s">
        <v>164</v>
      </c>
      <c r="AB16" s="610">
        <v>150</v>
      </c>
      <c r="AC16" s="610">
        <v>120</v>
      </c>
      <c r="AD16" s="610">
        <v>90</v>
      </c>
      <c r="AE16" s="610">
        <v>60</v>
      </c>
      <c r="AF16" s="610">
        <v>40</v>
      </c>
      <c r="AG16" s="610">
        <v>25</v>
      </c>
      <c r="AH16" s="610">
        <v>15</v>
      </c>
      <c r="AI16"/>
      <c r="AJ16"/>
      <c r="AK16"/>
    </row>
    <row r="17" spans="1:37" s="38" customFormat="1" ht="12.9" customHeight="1" x14ac:dyDescent="0.25">
      <c r="A17" s="167">
        <v>6</v>
      </c>
      <c r="B17" s="384" t="str">
        <f>IF($E17="","",VLOOKUP($E17,'1MD ELO (4)'!$A$7:$O$22,14))</f>
        <v/>
      </c>
      <c r="C17" s="414" t="str">
        <f>IF($E17="","",VLOOKUP($E17,'1MD ELO (4)'!$A$7:$O$22,15))</f>
        <v/>
      </c>
      <c r="D17" s="414" t="str">
        <f>IF($E17="","",VLOOKUP($E17,'1MD ELO (4)'!$A$7:$O$22,5))</f>
        <v/>
      </c>
      <c r="E17" s="155"/>
      <c r="F17" s="175" t="s">
        <v>449</v>
      </c>
      <c r="G17" s="175" t="s">
        <v>363</v>
      </c>
      <c r="H17" s="175"/>
      <c r="I17" s="175" t="s">
        <v>262</v>
      </c>
      <c r="J17" s="176"/>
      <c r="K17" s="157"/>
      <c r="L17" s="177"/>
      <c r="M17" s="157"/>
      <c r="N17" s="184"/>
      <c r="O17" s="182"/>
      <c r="P17" s="184"/>
      <c r="Q17" s="163"/>
      <c r="R17" s="164"/>
      <c r="S17" s="165"/>
      <c r="Y17" s="599"/>
      <c r="Z17" s="599"/>
      <c r="AA17" s="609" t="s">
        <v>194</v>
      </c>
      <c r="AB17" s="610">
        <v>120</v>
      </c>
      <c r="AC17" s="610">
        <v>90</v>
      </c>
      <c r="AD17" s="610">
        <v>60</v>
      </c>
      <c r="AE17" s="610">
        <v>40</v>
      </c>
      <c r="AF17" s="610">
        <v>25</v>
      </c>
      <c r="AG17" s="610">
        <v>15</v>
      </c>
      <c r="AH17" s="610">
        <v>8</v>
      </c>
      <c r="AI17"/>
      <c r="AJ17"/>
      <c r="AK17"/>
    </row>
    <row r="18" spans="1:37" s="38" customFormat="1" ht="12.9" customHeight="1" x14ac:dyDescent="0.25">
      <c r="A18" s="167"/>
      <c r="B18" s="306"/>
      <c r="C18" s="424"/>
      <c r="D18" s="424"/>
      <c r="E18" s="178"/>
      <c r="F18" s="169"/>
      <c r="G18" s="169"/>
      <c r="H18" s="170"/>
      <c r="I18" s="157"/>
      <c r="J18" s="179"/>
      <c r="K18" s="171" t="s">
        <v>0</v>
      </c>
      <c r="L18" s="180"/>
      <c r="M18" s="173" t="str">
        <f>UPPER(IF(OR(L18="a",L18="as"),K16,IF(OR(L18="b",L18="bs"),K20,)))</f>
        <v/>
      </c>
      <c r="N18" s="190"/>
      <c r="O18" s="182"/>
      <c r="P18" s="184"/>
      <c r="Q18" s="163"/>
      <c r="R18" s="164"/>
      <c r="S18" s="165"/>
      <c r="Y18" s="599"/>
      <c r="Z18" s="599"/>
      <c r="AA18" s="609" t="s">
        <v>195</v>
      </c>
      <c r="AB18" s="610">
        <v>90</v>
      </c>
      <c r="AC18" s="610">
        <v>60</v>
      </c>
      <c r="AD18" s="610">
        <v>40</v>
      </c>
      <c r="AE18" s="610">
        <v>25</v>
      </c>
      <c r="AF18" s="610">
        <v>15</v>
      </c>
      <c r="AG18" s="610">
        <v>8</v>
      </c>
      <c r="AH18" s="610">
        <v>4</v>
      </c>
      <c r="AI18"/>
      <c r="AJ18"/>
      <c r="AK18"/>
    </row>
    <row r="19" spans="1:37" s="38" customFormat="1" ht="12.9" customHeight="1" x14ac:dyDescent="0.25">
      <c r="A19" s="167">
        <v>7</v>
      </c>
      <c r="B19" s="384" t="str">
        <f>IF($E19="","",VLOOKUP($E19,'1MD ELO (4)'!$A$7:$O$22,14))</f>
        <v/>
      </c>
      <c r="C19" s="414" t="str">
        <f>IF($E19="","",VLOOKUP($E19,'1MD ELO (4)'!$A$7:$O$22,15))</f>
        <v/>
      </c>
      <c r="D19" s="414" t="str">
        <f>IF($E19="","",VLOOKUP($E19,'1MD ELO (4)'!$A$7:$O$22,5))</f>
        <v/>
      </c>
      <c r="E19" s="155"/>
      <c r="F19" s="175" t="s">
        <v>301</v>
      </c>
      <c r="G19" s="175" t="str">
        <f>IF($E19="","",VLOOKUP($E19,'1MD ELO (4)'!$A$7:$O$22,3))</f>
        <v/>
      </c>
      <c r="H19" s="175"/>
      <c r="I19" s="175" t="str">
        <f>IF($E19="","",VLOOKUP($E19,'1MD ELO (4)'!$A$7:$O$22,4))</f>
        <v/>
      </c>
      <c r="J19" s="158"/>
      <c r="K19" s="157"/>
      <c r="L19" s="183"/>
      <c r="M19" s="157"/>
      <c r="N19" s="182"/>
      <c r="O19" s="182"/>
      <c r="P19" s="184"/>
      <c r="Q19" s="163"/>
      <c r="R19" s="164"/>
      <c r="S19" s="165"/>
      <c r="Y19" s="599"/>
      <c r="Z19" s="599"/>
      <c r="AA19" s="609" t="s">
        <v>196</v>
      </c>
      <c r="AB19" s="610">
        <v>60</v>
      </c>
      <c r="AC19" s="610">
        <v>40</v>
      </c>
      <c r="AD19" s="610">
        <v>25</v>
      </c>
      <c r="AE19" s="610">
        <v>15</v>
      </c>
      <c r="AF19" s="610">
        <v>8</v>
      </c>
      <c r="AG19" s="610">
        <v>4</v>
      </c>
      <c r="AH19" s="610">
        <v>2</v>
      </c>
      <c r="AI19"/>
      <c r="AJ19"/>
      <c r="AK19"/>
    </row>
    <row r="20" spans="1:37" s="38" customFormat="1" ht="12.9" customHeight="1" x14ac:dyDescent="0.25">
      <c r="A20" s="167"/>
      <c r="B20" s="306"/>
      <c r="C20" s="424"/>
      <c r="D20" s="424"/>
      <c r="E20" s="168"/>
      <c r="F20" s="169"/>
      <c r="G20" s="169"/>
      <c r="H20" s="170"/>
      <c r="I20" s="648" t="s">
        <v>0</v>
      </c>
      <c r="J20" s="172"/>
      <c r="K20" s="173" t="s">
        <v>450</v>
      </c>
      <c r="L20" s="185"/>
      <c r="M20" s="157"/>
      <c r="N20" s="182"/>
      <c r="O20" s="182"/>
      <c r="P20" s="184"/>
      <c r="Q20" s="163"/>
      <c r="R20" s="164"/>
      <c r="S20" s="165"/>
      <c r="Y20" s="599"/>
      <c r="Z20" s="599"/>
      <c r="AA20" s="609" t="s">
        <v>197</v>
      </c>
      <c r="AB20" s="610">
        <v>40</v>
      </c>
      <c r="AC20" s="610">
        <v>25</v>
      </c>
      <c r="AD20" s="610">
        <v>15</v>
      </c>
      <c r="AE20" s="610">
        <v>8</v>
      </c>
      <c r="AF20" s="610">
        <v>4</v>
      </c>
      <c r="AG20" s="610">
        <v>2</v>
      </c>
      <c r="AH20" s="610">
        <v>1</v>
      </c>
      <c r="AI20"/>
      <c r="AJ20"/>
      <c r="AK20"/>
    </row>
    <row r="21" spans="1:37" s="38" customFormat="1" ht="12.9" customHeight="1" x14ac:dyDescent="0.25">
      <c r="A21" s="167">
        <v>8</v>
      </c>
      <c r="B21" s="384" t="str">
        <f>IF($E21="","",VLOOKUP($E21,'1MD ELO (4)'!$A$7:$O$22,14))</f>
        <v/>
      </c>
      <c r="C21" s="414" t="str">
        <f>IF($E21="","",VLOOKUP($E21,'1MD ELO (4)'!$A$7:$O$22,15))</f>
        <v/>
      </c>
      <c r="D21" s="414" t="str">
        <f>IF($E21="","",VLOOKUP($E21,'1MD ELO (4)'!$A$7:$O$22,5))</f>
        <v/>
      </c>
      <c r="E21" s="155"/>
      <c r="F21" s="175" t="s">
        <v>450</v>
      </c>
      <c r="G21" s="175" t="s">
        <v>451</v>
      </c>
      <c r="H21" s="175"/>
      <c r="I21" s="175" t="s">
        <v>249</v>
      </c>
      <c r="J21" s="186"/>
      <c r="K21" s="157"/>
      <c r="L21" s="157"/>
      <c r="M21" s="157"/>
      <c r="N21" s="182"/>
      <c r="O21" s="182"/>
      <c r="P21" s="184"/>
      <c r="Q21" s="163"/>
      <c r="R21" s="164"/>
      <c r="S21" s="165"/>
      <c r="Y21" s="599"/>
      <c r="Z21" s="599"/>
      <c r="AA21" s="609" t="s">
        <v>198</v>
      </c>
      <c r="AB21" s="610">
        <v>25</v>
      </c>
      <c r="AC21" s="610">
        <v>15</v>
      </c>
      <c r="AD21" s="610">
        <v>10</v>
      </c>
      <c r="AE21" s="610">
        <v>6</v>
      </c>
      <c r="AF21" s="610">
        <v>3</v>
      </c>
      <c r="AG21" s="610">
        <v>1</v>
      </c>
      <c r="AH21" s="610">
        <v>0</v>
      </c>
      <c r="AI21"/>
      <c r="AJ21"/>
      <c r="AK21"/>
    </row>
    <row r="22" spans="1:37" s="38" customFormat="1" ht="12.9" customHeight="1" x14ac:dyDescent="0.25">
      <c r="A22" s="167"/>
      <c r="B22" s="306"/>
      <c r="C22" s="424"/>
      <c r="D22" s="424"/>
      <c r="E22" s="168"/>
      <c r="F22" s="187"/>
      <c r="G22" s="187"/>
      <c r="H22" s="191"/>
      <c r="I22" s="187"/>
      <c r="J22" s="179"/>
      <c r="K22" s="157"/>
      <c r="L22" s="157"/>
      <c r="M22" s="157"/>
      <c r="N22" s="182"/>
      <c r="O22" s="171" t="s">
        <v>0</v>
      </c>
      <c r="P22" s="180"/>
      <c r="Q22" s="173" t="str">
        <f>UPPER(IF(OR(P22="a",P22="as"),O14,IF(OR(P22="b",P22="bs"),O30,)))</f>
        <v/>
      </c>
      <c r="R22" s="181"/>
      <c r="S22" s="165"/>
      <c r="Y22" s="599"/>
      <c r="Z22" s="599"/>
      <c r="AA22" s="609" t="s">
        <v>199</v>
      </c>
      <c r="AB22" s="610">
        <v>15</v>
      </c>
      <c r="AC22" s="610">
        <v>10</v>
      </c>
      <c r="AD22" s="610">
        <v>6</v>
      </c>
      <c r="AE22" s="610">
        <v>3</v>
      </c>
      <c r="AF22" s="610">
        <v>1</v>
      </c>
      <c r="AG22" s="610">
        <v>0</v>
      </c>
      <c r="AH22" s="610">
        <v>0</v>
      </c>
      <c r="AI22"/>
      <c r="AJ22"/>
      <c r="AK22"/>
    </row>
    <row r="23" spans="1:37" s="38" customFormat="1" ht="12.9" customHeight="1" x14ac:dyDescent="0.25">
      <c r="A23" s="167">
        <v>9</v>
      </c>
      <c r="B23" s="384" t="str">
        <f>IF($E23="","",VLOOKUP($E23,'1MD ELO (4)'!$A$7:$O$22,14))</f>
        <v/>
      </c>
      <c r="C23" s="414" t="str">
        <f>IF($E23="","",VLOOKUP($E23,'1MD ELO (4)'!$A$7:$O$22,15))</f>
        <v/>
      </c>
      <c r="D23" s="414" t="str">
        <f>IF($E23="","",VLOOKUP($E23,'1MD ELO (4)'!$A$7:$O$22,5))</f>
        <v/>
      </c>
      <c r="E23" s="155"/>
      <c r="F23" s="175" t="s">
        <v>452</v>
      </c>
      <c r="G23" s="175" t="s">
        <v>453</v>
      </c>
      <c r="H23" s="175"/>
      <c r="I23" s="175" t="s">
        <v>264</v>
      </c>
      <c r="J23" s="158"/>
      <c r="K23" s="157"/>
      <c r="L23" s="157"/>
      <c r="M23" s="157"/>
      <c r="N23" s="182"/>
      <c r="O23" s="157"/>
      <c r="P23" s="184"/>
      <c r="Q23" s="157"/>
      <c r="R23" s="182"/>
      <c r="S23" s="165"/>
      <c r="Y23" s="599"/>
      <c r="Z23" s="599"/>
      <c r="AA23" s="609" t="s">
        <v>200</v>
      </c>
      <c r="AB23" s="610">
        <v>10</v>
      </c>
      <c r="AC23" s="610">
        <v>6</v>
      </c>
      <c r="AD23" s="610">
        <v>3</v>
      </c>
      <c r="AE23" s="610">
        <v>1</v>
      </c>
      <c r="AF23" s="610">
        <v>0</v>
      </c>
      <c r="AG23" s="610">
        <v>0</v>
      </c>
      <c r="AH23" s="610">
        <v>0</v>
      </c>
      <c r="AI23"/>
      <c r="AJ23"/>
      <c r="AK23"/>
    </row>
    <row r="24" spans="1:37" s="38" customFormat="1" ht="12.9" customHeight="1" x14ac:dyDescent="0.25">
      <c r="A24" s="167"/>
      <c r="B24" s="306"/>
      <c r="C24" s="424"/>
      <c r="D24" s="424"/>
      <c r="E24" s="168"/>
      <c r="F24" s="169"/>
      <c r="G24" s="169"/>
      <c r="H24" s="170"/>
      <c r="I24" s="648" t="s">
        <v>0</v>
      </c>
      <c r="J24" s="172"/>
      <c r="K24" s="173" t="str">
        <f>UPPER(IF(OR(J24="a",J24="as"),F23,IF(OR(J24="b",J24="bs"),F25,)))</f>
        <v/>
      </c>
      <c r="L24" s="173"/>
      <c r="M24" s="157"/>
      <c r="N24" s="182"/>
      <c r="O24" s="182"/>
      <c r="P24" s="184"/>
      <c r="Q24" s="163"/>
      <c r="R24" s="164"/>
      <c r="S24" s="165"/>
      <c r="Y24" s="599"/>
      <c r="Z24" s="599"/>
      <c r="AA24" s="609" t="s">
        <v>201</v>
      </c>
      <c r="AB24" s="610">
        <v>6</v>
      </c>
      <c r="AC24" s="610">
        <v>3</v>
      </c>
      <c r="AD24" s="610">
        <v>1</v>
      </c>
      <c r="AE24" s="610">
        <v>0</v>
      </c>
      <c r="AF24" s="610">
        <v>0</v>
      </c>
      <c r="AG24" s="610">
        <v>0</v>
      </c>
      <c r="AH24" s="610">
        <v>0</v>
      </c>
      <c r="AI24"/>
      <c r="AJ24"/>
      <c r="AK24"/>
    </row>
    <row r="25" spans="1:37" s="38" customFormat="1" ht="12.9" customHeight="1" x14ac:dyDescent="0.25">
      <c r="A25" s="167">
        <v>10</v>
      </c>
      <c r="B25" s="384" t="str">
        <f>IF($E25="","",VLOOKUP($E25,'1MD ELO (4)'!$A$7:$O$22,14))</f>
        <v/>
      </c>
      <c r="C25" s="414" t="str">
        <f>IF($E25="","",VLOOKUP($E25,'1MD ELO (4)'!$A$7:$O$22,15))</f>
        <v/>
      </c>
      <c r="D25" s="414" t="str">
        <f>IF($E25="","",VLOOKUP($E25,'1MD ELO (4)'!$A$7:$O$22,5))</f>
        <v/>
      </c>
      <c r="E25" s="155"/>
      <c r="F25" s="175" t="s">
        <v>454</v>
      </c>
      <c r="G25" s="175" t="s">
        <v>455</v>
      </c>
      <c r="H25" s="175"/>
      <c r="I25" s="175" t="s">
        <v>252</v>
      </c>
      <c r="J25" s="176"/>
      <c r="K25" s="157"/>
      <c r="L25" s="177"/>
      <c r="M25" s="157"/>
      <c r="N25" s="182"/>
      <c r="O25" s="182"/>
      <c r="P25" s="184"/>
      <c r="Q25" s="163"/>
      <c r="R25" s="164"/>
      <c r="S25" s="165"/>
      <c r="Y25" s="599"/>
      <c r="Z25" s="599"/>
      <c r="AA25" s="609" t="s">
        <v>206</v>
      </c>
      <c r="AB25" s="610">
        <v>3</v>
      </c>
      <c r="AC25" s="610">
        <v>2</v>
      </c>
      <c r="AD25" s="610">
        <v>1</v>
      </c>
      <c r="AE25" s="610">
        <v>0</v>
      </c>
      <c r="AF25" s="610">
        <v>0</v>
      </c>
      <c r="AG25" s="610">
        <v>0</v>
      </c>
      <c r="AH25" s="610">
        <v>0</v>
      </c>
      <c r="AI25"/>
      <c r="AJ25"/>
      <c r="AK25"/>
    </row>
    <row r="26" spans="1:37" s="38" customFormat="1" ht="12.9" customHeight="1" x14ac:dyDescent="0.25">
      <c r="A26" s="167"/>
      <c r="B26" s="306"/>
      <c r="C26" s="424"/>
      <c r="D26" s="424"/>
      <c r="E26" s="178"/>
      <c r="F26" s="169"/>
      <c r="G26" s="169"/>
      <c r="H26" s="170"/>
      <c r="I26" s="157"/>
      <c r="J26" s="179"/>
      <c r="K26" s="171" t="s">
        <v>0</v>
      </c>
      <c r="L26" s="180"/>
      <c r="M26" s="173" t="str">
        <f>UPPER(IF(OR(L26="a",L26="as"),K24,IF(OR(L26="b",L26="bs"),K28,)))</f>
        <v/>
      </c>
      <c r="N26" s="181"/>
      <c r="O26" s="182"/>
      <c r="P26" s="184"/>
      <c r="Q26" s="163"/>
      <c r="R26" s="164"/>
      <c r="S26" s="165"/>
      <c r="Y26"/>
      <c r="Z26"/>
      <c r="AA26"/>
      <c r="AB26"/>
      <c r="AC26"/>
      <c r="AD26"/>
      <c r="AE26"/>
      <c r="AF26"/>
      <c r="AG26"/>
      <c r="AH26"/>
      <c r="AI26"/>
      <c r="AJ26"/>
      <c r="AK26"/>
    </row>
    <row r="27" spans="1:37" s="38" customFormat="1" ht="12.9" customHeight="1" x14ac:dyDescent="0.25">
      <c r="A27" s="167">
        <v>11</v>
      </c>
      <c r="B27" s="384" t="str">
        <f>IF($E27="","",VLOOKUP($E27,'1MD ELO (4)'!$A$7:$O$22,14))</f>
        <v/>
      </c>
      <c r="C27" s="414" t="str">
        <f>IF($E27="","",VLOOKUP($E27,'1MD ELO (4)'!$A$7:$O$22,15))</f>
        <v/>
      </c>
      <c r="D27" s="414" t="str">
        <f>IF($E27="","",VLOOKUP($E27,'1MD ELO (4)'!$A$7:$O$22,5))</f>
        <v/>
      </c>
      <c r="E27" s="155"/>
      <c r="F27" s="175" t="s">
        <v>378</v>
      </c>
      <c r="G27" s="175" t="s">
        <v>456</v>
      </c>
      <c r="H27" s="175"/>
      <c r="I27" s="175" t="s">
        <v>297</v>
      </c>
      <c r="J27" s="158"/>
      <c r="K27" s="157"/>
      <c r="L27" s="183"/>
      <c r="M27" s="157"/>
      <c r="N27" s="184"/>
      <c r="O27" s="182"/>
      <c r="P27" s="184"/>
      <c r="Q27" s="163"/>
      <c r="R27" s="164"/>
      <c r="S27" s="165"/>
      <c r="Y27"/>
      <c r="Z27"/>
      <c r="AA27"/>
      <c r="AB27"/>
      <c r="AC27"/>
      <c r="AD27"/>
      <c r="AE27"/>
      <c r="AF27"/>
      <c r="AG27"/>
      <c r="AH27"/>
      <c r="AI27"/>
      <c r="AJ27"/>
      <c r="AK27"/>
    </row>
    <row r="28" spans="1:37" s="38" customFormat="1" ht="12.9" customHeight="1" x14ac:dyDescent="0.25">
      <c r="A28" s="192"/>
      <c r="B28" s="306"/>
      <c r="C28" s="424"/>
      <c r="D28" s="424"/>
      <c r="E28" s="178"/>
      <c r="F28" s="169"/>
      <c r="G28" s="169"/>
      <c r="H28" s="170"/>
      <c r="I28" s="648" t="s">
        <v>0</v>
      </c>
      <c r="J28" s="172"/>
      <c r="K28" s="173" t="str">
        <f>UPPER(IF(OR(J28="a",J28="as"),F27,IF(OR(J28="b",J28="bs"),F29,)))</f>
        <v/>
      </c>
      <c r="L28" s="185"/>
      <c r="M28" s="157"/>
      <c r="N28" s="184"/>
      <c r="O28" s="182"/>
      <c r="P28" s="184"/>
      <c r="Q28" s="163"/>
      <c r="R28" s="164"/>
      <c r="S28" s="165"/>
    </row>
    <row r="29" spans="1:37" s="38" customFormat="1" ht="12.9" customHeight="1" x14ac:dyDescent="0.25">
      <c r="A29" s="153">
        <v>12</v>
      </c>
      <c r="B29" s="384" t="str">
        <f>IF($E29="","",VLOOKUP($E29,'1MD ELO (4)'!$A$7:$O$22,14))</f>
        <v/>
      </c>
      <c r="C29" s="414" t="str">
        <f>IF($E29="","",VLOOKUP($E29,'1MD ELO (4)'!$A$7:$O$22,15))</f>
        <v/>
      </c>
      <c r="D29" s="414" t="str">
        <f>IF($E29="","",VLOOKUP($E29,'1MD ELO (4)'!$A$7:$O$22,5))</f>
        <v/>
      </c>
      <c r="E29" s="155"/>
      <c r="F29" s="156" t="s">
        <v>457</v>
      </c>
      <c r="G29" s="156" t="s">
        <v>453</v>
      </c>
      <c r="H29" s="156"/>
      <c r="I29" s="156" t="s">
        <v>237</v>
      </c>
      <c r="J29" s="186"/>
      <c r="K29" s="157"/>
      <c r="L29" s="157"/>
      <c r="M29" s="157"/>
      <c r="N29" s="184"/>
      <c r="O29" s="182"/>
      <c r="P29" s="184"/>
      <c r="Q29" s="163"/>
      <c r="R29" s="164"/>
      <c r="S29" s="165"/>
    </row>
    <row r="30" spans="1:37" s="38" customFormat="1" ht="12.9" customHeight="1" x14ac:dyDescent="0.25">
      <c r="A30" s="167"/>
      <c r="B30" s="306"/>
      <c r="C30" s="424"/>
      <c r="D30" s="424"/>
      <c r="E30" s="178"/>
      <c r="F30" s="157"/>
      <c r="G30" s="157"/>
      <c r="H30" s="69"/>
      <c r="I30" s="187"/>
      <c r="J30" s="179"/>
      <c r="K30" s="157"/>
      <c r="L30" s="157"/>
      <c r="M30" s="171" t="s">
        <v>0</v>
      </c>
      <c r="N30" s="180"/>
      <c r="O30" s="173" t="str">
        <f>UPPER(IF(OR(N30="a",N30="as"),M26,IF(OR(N30="b",N30="bs"),M34,)))</f>
        <v/>
      </c>
      <c r="P30" s="190"/>
      <c r="Q30" s="163"/>
      <c r="R30" s="164"/>
      <c r="S30" s="165"/>
    </row>
    <row r="31" spans="1:37" s="38" customFormat="1" ht="12.9" customHeight="1" x14ac:dyDescent="0.25">
      <c r="A31" s="167">
        <v>13</v>
      </c>
      <c r="B31" s="384" t="str">
        <f>IF($E31="","",VLOOKUP($E31,'1MD ELO (4)'!$A$7:$O$22,14))</f>
        <v/>
      </c>
      <c r="C31" s="414" t="str">
        <f>IF($E31="","",VLOOKUP($E31,'1MD ELO (4)'!$A$7:$O$22,15))</f>
        <v/>
      </c>
      <c r="D31" s="414" t="str">
        <f>IF($E31="","",VLOOKUP($E31,'1MD ELO (4)'!$A$7:$O$22,5))</f>
        <v/>
      </c>
      <c r="E31" s="155"/>
      <c r="F31" s="175" t="s">
        <v>458</v>
      </c>
      <c r="G31" s="175" t="s">
        <v>459</v>
      </c>
      <c r="H31" s="175"/>
      <c r="I31" s="175" t="s">
        <v>252</v>
      </c>
      <c r="J31" s="188"/>
      <c r="K31" s="157"/>
      <c r="L31" s="157"/>
      <c r="M31" s="157"/>
      <c r="N31" s="184"/>
      <c r="O31" s="157"/>
      <c r="P31" s="182"/>
      <c r="Q31" s="163"/>
      <c r="R31" s="164"/>
      <c r="S31" s="165"/>
    </row>
    <row r="32" spans="1:37" s="38" customFormat="1" ht="12.9" customHeight="1" x14ac:dyDescent="0.25">
      <c r="A32" s="167"/>
      <c r="B32" s="306"/>
      <c r="C32" s="424"/>
      <c r="D32" s="424"/>
      <c r="E32" s="178"/>
      <c r="F32" s="169"/>
      <c r="G32" s="169"/>
      <c r="H32" s="170"/>
      <c r="I32" s="171" t="s">
        <v>0</v>
      </c>
      <c r="J32" s="172"/>
      <c r="K32" s="173" t="str">
        <f>UPPER(IF(OR(J32="a",J32="as"),F31,IF(OR(J32="b",J32="bs"),F33,)))</f>
        <v/>
      </c>
      <c r="L32" s="173"/>
      <c r="M32" s="157"/>
      <c r="N32" s="184"/>
      <c r="O32" s="182"/>
      <c r="P32" s="182"/>
      <c r="Q32" s="163"/>
      <c r="R32" s="164"/>
      <c r="S32" s="165"/>
    </row>
    <row r="33" spans="1:19" s="38" customFormat="1" ht="12.9" customHeight="1" x14ac:dyDescent="0.25">
      <c r="A33" s="167">
        <v>14</v>
      </c>
      <c r="B33" s="384" t="str">
        <f>IF($E33="","",VLOOKUP($E33,'1MD ELO (4)'!$A$7:$O$22,14))</f>
        <v/>
      </c>
      <c r="C33" s="414" t="str">
        <f>IF($E33="","",VLOOKUP($E33,'1MD ELO (4)'!$A$7:$O$22,15))</f>
        <v/>
      </c>
      <c r="D33" s="414" t="str">
        <f>IF($E33="","",VLOOKUP($E33,'1MD ELO (4)'!$A$7:$O$22,5))</f>
        <v/>
      </c>
      <c r="E33" s="155"/>
      <c r="F33" s="175" t="s">
        <v>313</v>
      </c>
      <c r="G33" s="175" t="s">
        <v>417</v>
      </c>
      <c r="H33" s="175"/>
      <c r="I33" s="175" t="s">
        <v>262</v>
      </c>
      <c r="J33" s="176"/>
      <c r="K33" s="157"/>
      <c r="L33" s="177"/>
      <c r="M33" s="157"/>
      <c r="N33" s="184"/>
      <c r="O33" s="182"/>
      <c r="P33" s="182"/>
      <c r="Q33" s="163"/>
      <c r="R33" s="164"/>
      <c r="S33" s="165"/>
    </row>
    <row r="34" spans="1:19" s="38" customFormat="1" ht="12.9" customHeight="1" x14ac:dyDescent="0.25">
      <c r="A34" s="167"/>
      <c r="B34" s="306"/>
      <c r="C34" s="424"/>
      <c r="D34" s="424"/>
      <c r="E34" s="178"/>
      <c r="F34" s="169"/>
      <c r="G34" s="169"/>
      <c r="H34" s="170"/>
      <c r="I34" s="157"/>
      <c r="J34" s="179"/>
      <c r="K34" s="171" t="s">
        <v>0</v>
      </c>
      <c r="L34" s="180"/>
      <c r="M34" s="173" t="str">
        <f>UPPER(IF(OR(L34="a",L34="as"),K32,IF(OR(L34="b",L34="bs"),K36,)))</f>
        <v/>
      </c>
      <c r="N34" s="190"/>
      <c r="O34" s="182"/>
      <c r="P34" s="182"/>
      <c r="Q34" s="163"/>
      <c r="R34" s="164"/>
      <c r="S34" s="165"/>
    </row>
    <row r="35" spans="1:19" s="38" customFormat="1" ht="12.9" customHeight="1" x14ac:dyDescent="0.25">
      <c r="A35" s="167">
        <v>15</v>
      </c>
      <c r="B35" s="384" t="str">
        <f>IF($E35="","",VLOOKUP($E35,'1MD ELO (4)'!$A$7:$O$22,14))</f>
        <v/>
      </c>
      <c r="C35" s="414" t="str">
        <f>IF($E35="","",VLOOKUP($E35,'1MD ELO (4)'!$A$7:$O$22,15))</f>
        <v/>
      </c>
      <c r="D35" s="414" t="str">
        <f>IF($E35="","",VLOOKUP($E35,'1MD ELO (4)'!$A$7:$O$22,5))</f>
        <v/>
      </c>
      <c r="E35" s="155"/>
      <c r="F35" s="175" t="s">
        <v>301</v>
      </c>
      <c r="G35" s="175" t="str">
        <f>IF($E35="","",VLOOKUP($E35,'1MD ELO (4)'!$A$7:$O$22,3))</f>
        <v/>
      </c>
      <c r="H35" s="175"/>
      <c r="I35" s="175" t="str">
        <f>IF($E35="","",VLOOKUP($E35,'1MD ELO (4)'!$A$7:$O$22,4))</f>
        <v/>
      </c>
      <c r="J35" s="158"/>
      <c r="K35" s="157"/>
      <c r="L35" s="183"/>
      <c r="M35" s="157"/>
      <c r="N35" s="182"/>
      <c r="O35" s="182"/>
      <c r="P35" s="182"/>
      <c r="Q35" s="163"/>
      <c r="R35" s="164"/>
      <c r="S35" s="165"/>
    </row>
    <row r="36" spans="1:19" s="38" customFormat="1" ht="12.9" customHeight="1" x14ac:dyDescent="0.25">
      <c r="A36" s="167"/>
      <c r="B36" s="306"/>
      <c r="C36" s="424"/>
      <c r="D36" s="424"/>
      <c r="E36" s="168"/>
      <c r="F36" s="169"/>
      <c r="G36" s="169"/>
      <c r="H36" s="170"/>
      <c r="I36" s="171" t="s">
        <v>0</v>
      </c>
      <c r="J36" s="172"/>
      <c r="K36" s="173" t="s">
        <v>460</v>
      </c>
      <c r="L36" s="185"/>
      <c r="M36" s="157"/>
      <c r="N36" s="182"/>
      <c r="O36" s="182"/>
      <c r="P36" s="182"/>
      <c r="Q36" s="163"/>
      <c r="R36" s="164"/>
      <c r="S36" s="165"/>
    </row>
    <row r="37" spans="1:19" s="38" customFormat="1" ht="12.9" customHeight="1" x14ac:dyDescent="0.25">
      <c r="A37" s="153">
        <v>16</v>
      </c>
      <c r="B37" s="384" t="str">
        <f>IF($E37="","",VLOOKUP($E37,'1MD ELO (4)'!$A$7:$O$22,14))</f>
        <v/>
      </c>
      <c r="C37" s="414" t="str">
        <f>IF($E37="","",VLOOKUP($E37,'1MD ELO (4)'!$A$7:$O$22,15))</f>
        <v/>
      </c>
      <c r="D37" s="414" t="str">
        <f>IF($E37="","",VLOOKUP($E37,'1MD ELO (4)'!$A$7:$O$22,5))</f>
        <v/>
      </c>
      <c r="E37" s="155"/>
      <c r="F37" s="156" t="s">
        <v>460</v>
      </c>
      <c r="G37" s="156" t="s">
        <v>461</v>
      </c>
      <c r="H37" s="175"/>
      <c r="I37" s="156" t="s">
        <v>255</v>
      </c>
      <c r="J37" s="186"/>
      <c r="K37" s="157"/>
      <c r="L37" s="157"/>
      <c r="M37" s="157"/>
      <c r="N37" s="182"/>
      <c r="O37" s="182"/>
      <c r="P37" s="182"/>
      <c r="Q37" s="163"/>
      <c r="R37" s="164"/>
      <c r="S37" s="165"/>
    </row>
    <row r="38" spans="1:19" s="38" customFormat="1" ht="9.6" customHeight="1" x14ac:dyDescent="0.25">
      <c r="A38" s="193"/>
      <c r="B38" s="168"/>
      <c r="C38" s="168"/>
      <c r="D38" s="168"/>
      <c r="E38" s="168"/>
      <c r="F38" s="187"/>
      <c r="G38" s="187"/>
      <c r="H38" s="191"/>
      <c r="I38" s="157"/>
      <c r="J38" s="179"/>
      <c r="K38" s="157"/>
      <c r="L38" s="157"/>
      <c r="M38" s="157"/>
      <c r="N38" s="182"/>
      <c r="O38" s="182"/>
      <c r="P38" s="182"/>
      <c r="Q38" s="163"/>
      <c r="R38" s="164"/>
      <c r="S38" s="165"/>
    </row>
    <row r="39" spans="1:19" s="38" customFormat="1" ht="9.6" customHeight="1" x14ac:dyDescent="0.25">
      <c r="A39" s="194"/>
      <c r="B39" s="159"/>
      <c r="C39" s="159"/>
      <c r="D39" s="159"/>
      <c r="E39" s="168"/>
      <c r="F39" s="159"/>
      <c r="G39" s="159"/>
      <c r="H39" s="159"/>
      <c r="I39" s="159"/>
      <c r="J39" s="168"/>
      <c r="K39" s="159"/>
      <c r="L39" s="159"/>
      <c r="M39" s="159"/>
      <c r="N39" s="195"/>
      <c r="O39" s="195"/>
      <c r="P39" s="195"/>
      <c r="Q39" s="163"/>
      <c r="R39" s="164"/>
      <c r="S39" s="165"/>
    </row>
    <row r="40" spans="1:19" s="38" customFormat="1" ht="9.6" customHeight="1" x14ac:dyDescent="0.25">
      <c r="A40" s="193"/>
      <c r="B40" s="168"/>
      <c r="C40" s="168"/>
      <c r="D40" s="168"/>
      <c r="E40" s="168"/>
      <c r="F40" s="159"/>
      <c r="G40" s="159"/>
      <c r="I40" s="159"/>
      <c r="J40" s="168"/>
      <c r="K40" s="159"/>
      <c r="L40" s="159"/>
      <c r="M40" s="196"/>
      <c r="N40" s="168"/>
      <c r="O40" s="159"/>
      <c r="P40" s="195"/>
      <c r="Q40" s="163"/>
      <c r="R40" s="164"/>
      <c r="S40" s="165"/>
    </row>
    <row r="41" spans="1:19" s="38" customFormat="1" ht="9.6" customHeight="1" x14ac:dyDescent="0.25">
      <c r="A41" s="193"/>
      <c r="B41" s="159"/>
      <c r="C41" s="159"/>
      <c r="D41" s="159"/>
      <c r="E41" s="168"/>
      <c r="F41" s="159"/>
      <c r="G41" s="159"/>
      <c r="H41" s="159"/>
      <c r="I41" s="159"/>
      <c r="J41" s="168"/>
      <c r="K41" s="159"/>
      <c r="L41" s="159"/>
      <c r="M41" s="159"/>
      <c r="N41" s="195"/>
      <c r="O41" s="159"/>
      <c r="P41" s="195"/>
      <c r="Q41" s="163"/>
      <c r="R41" s="164"/>
      <c r="S41" s="165"/>
    </row>
    <row r="42" spans="1:19" s="38" customFormat="1" ht="9.6" customHeight="1" x14ac:dyDescent="0.25">
      <c r="A42" s="193"/>
      <c r="B42" s="168"/>
      <c r="C42" s="168"/>
      <c r="D42" s="168"/>
      <c r="E42" s="168"/>
      <c r="F42" s="159"/>
      <c r="G42" s="159"/>
      <c r="I42" s="196"/>
      <c r="J42" s="168"/>
      <c r="K42" s="159"/>
      <c r="L42" s="159"/>
      <c r="M42" s="159"/>
      <c r="N42" s="195"/>
      <c r="O42" s="195"/>
      <c r="P42" s="195"/>
      <c r="Q42" s="163"/>
      <c r="R42" s="164"/>
      <c r="S42" s="165"/>
    </row>
    <row r="43" spans="1:19" s="38" customFormat="1" ht="9.6" customHeight="1" x14ac:dyDescent="0.25">
      <c r="A43" s="193"/>
      <c r="B43" s="159"/>
      <c r="C43" s="159"/>
      <c r="D43" s="159"/>
      <c r="E43" s="168"/>
      <c r="F43" s="159"/>
      <c r="G43" s="159"/>
      <c r="H43" s="159"/>
      <c r="I43" s="159"/>
      <c r="J43" s="168"/>
      <c r="K43" s="159"/>
      <c r="L43" s="197"/>
      <c r="M43" s="159"/>
      <c r="N43" s="195"/>
      <c r="O43" s="195"/>
      <c r="P43" s="195"/>
      <c r="Q43" s="163"/>
      <c r="R43" s="164"/>
      <c r="S43" s="165"/>
    </row>
    <row r="44" spans="1:19" s="38" customFormat="1" ht="9.6" customHeight="1" x14ac:dyDescent="0.25">
      <c r="A44" s="193"/>
      <c r="B44" s="168"/>
      <c r="C44" s="168"/>
      <c r="D44" s="168"/>
      <c r="E44" s="168"/>
      <c r="F44" s="159"/>
      <c r="G44" s="159"/>
      <c r="I44" s="159"/>
      <c r="J44" s="168"/>
      <c r="K44" s="196"/>
      <c r="L44" s="168"/>
      <c r="M44" s="159"/>
      <c r="N44" s="195"/>
      <c r="O44" s="195"/>
      <c r="P44" s="195"/>
      <c r="Q44" s="163"/>
      <c r="R44" s="164"/>
      <c r="S44" s="165"/>
    </row>
    <row r="45" spans="1:19" s="38" customFormat="1" ht="9.6" customHeight="1" x14ac:dyDescent="0.25">
      <c r="A45" s="193"/>
      <c r="B45" s="159"/>
      <c r="C45" s="159"/>
      <c r="D45" s="159"/>
      <c r="E45" s="168"/>
      <c r="F45" s="159"/>
      <c r="G45" s="159"/>
      <c r="H45" s="159"/>
      <c r="I45" s="159"/>
      <c r="J45" s="168"/>
      <c r="K45" s="159"/>
      <c r="L45" s="159"/>
      <c r="M45" s="159"/>
      <c r="N45" s="195"/>
      <c r="O45" s="195"/>
      <c r="P45" s="195"/>
      <c r="Q45" s="163"/>
      <c r="R45" s="164"/>
      <c r="S45" s="165"/>
    </row>
    <row r="46" spans="1:19" s="38" customFormat="1" ht="9.6" customHeight="1" x14ac:dyDescent="0.25">
      <c r="A46" s="193"/>
      <c r="B46" s="168"/>
      <c r="C46" s="168"/>
      <c r="D46" s="168"/>
      <c r="E46" s="168"/>
      <c r="F46" s="159"/>
      <c r="G46" s="159"/>
      <c r="I46" s="196"/>
      <c r="J46" s="168"/>
      <c r="K46" s="159"/>
      <c r="L46" s="159"/>
      <c r="M46" s="159"/>
      <c r="N46" s="195"/>
      <c r="O46" s="195"/>
      <c r="P46" s="195"/>
      <c r="Q46" s="163"/>
      <c r="R46" s="164"/>
      <c r="S46" s="165"/>
    </row>
    <row r="47" spans="1:19" s="38" customFormat="1" ht="9.6" customHeight="1" x14ac:dyDescent="0.25">
      <c r="A47" s="194"/>
      <c r="B47" s="159"/>
      <c r="C47" s="159"/>
      <c r="D47" s="159"/>
      <c r="E47" s="168"/>
      <c r="F47" s="159"/>
      <c r="G47" s="159"/>
      <c r="H47" s="159"/>
      <c r="I47" s="159"/>
      <c r="J47" s="168"/>
      <c r="K47" s="159"/>
      <c r="L47" s="159"/>
      <c r="M47" s="159"/>
      <c r="N47" s="159"/>
      <c r="O47" s="160"/>
      <c r="P47" s="160"/>
      <c r="Q47" s="163"/>
      <c r="R47" s="164"/>
      <c r="S47" s="165"/>
    </row>
    <row r="48" spans="1:19" s="2" customFormat="1" ht="6.75" customHeight="1" x14ac:dyDescent="0.25">
      <c r="A48" s="199"/>
      <c r="B48" s="199"/>
      <c r="C48" s="199"/>
      <c r="D48" s="199"/>
      <c r="E48" s="199"/>
      <c r="F48" s="200"/>
      <c r="G48" s="200"/>
      <c r="H48" s="200"/>
      <c r="I48" s="200"/>
      <c r="J48" s="201"/>
      <c r="K48" s="202"/>
      <c r="L48" s="203"/>
      <c r="M48" s="202"/>
      <c r="N48" s="203"/>
      <c r="O48" s="202"/>
      <c r="P48" s="203"/>
      <c r="Q48" s="202"/>
      <c r="R48" s="203"/>
      <c r="S48" s="204"/>
    </row>
    <row r="49" spans="1:18" s="18" customFormat="1" ht="10.5" customHeight="1" x14ac:dyDescent="0.25">
      <c r="A49" s="205" t="s">
        <v>105</v>
      </c>
      <c r="B49" s="206"/>
      <c r="C49" s="206"/>
      <c r="D49" s="419"/>
      <c r="E49" s="208" t="s">
        <v>6</v>
      </c>
      <c r="F49" s="209" t="s">
        <v>107</v>
      </c>
      <c r="G49" s="208"/>
      <c r="H49" s="210"/>
      <c r="I49" s="211"/>
      <c r="J49" s="208" t="s">
        <v>6</v>
      </c>
      <c r="K49" s="209" t="s">
        <v>125</v>
      </c>
      <c r="L49" s="212"/>
      <c r="M49" s="209" t="s">
        <v>126</v>
      </c>
      <c r="N49" s="213"/>
      <c r="O49" s="214" t="s">
        <v>127</v>
      </c>
      <c r="P49" s="214"/>
      <c r="Q49" s="215"/>
      <c r="R49" s="216"/>
    </row>
    <row r="50" spans="1:18" s="18" customFormat="1" ht="9" customHeight="1" x14ac:dyDescent="0.25">
      <c r="A50" s="420" t="s">
        <v>106</v>
      </c>
      <c r="B50" s="421"/>
      <c r="C50" s="422"/>
      <c r="D50" s="423"/>
      <c r="E50" s="220">
        <v>1</v>
      </c>
      <c r="F50" s="91" t="str">
        <f>IF(E50&gt;$R$57,,UPPER(VLOOKUP(E50,'1MD ELO (4)'!$A$7:$Q$134,2)))</f>
        <v/>
      </c>
      <c r="G50" s="221"/>
      <c r="H50" s="91"/>
      <c r="I50" s="90"/>
      <c r="J50" s="222" t="s">
        <v>7</v>
      </c>
      <c r="K50" s="217"/>
      <c r="L50" s="223"/>
      <c r="M50" s="217"/>
      <c r="N50" s="224"/>
      <c r="O50" s="225" t="s">
        <v>111</v>
      </c>
      <c r="P50" s="226"/>
      <c r="Q50" s="226"/>
      <c r="R50" s="227"/>
    </row>
    <row r="51" spans="1:18" s="18" customFormat="1" ht="9" customHeight="1" x14ac:dyDescent="0.25">
      <c r="A51" s="232" t="s">
        <v>124</v>
      </c>
      <c r="B51" s="230"/>
      <c r="C51" s="416"/>
      <c r="D51" s="233"/>
      <c r="E51" s="220">
        <v>2</v>
      </c>
      <c r="F51" s="91" t="str">
        <f>IF(E51&gt;$R$57,,UPPER(VLOOKUP(E51,'1MD ELO (4)'!$A$7:$Q$134,2)))</f>
        <v/>
      </c>
      <c r="G51" s="221"/>
      <c r="H51" s="91"/>
      <c r="I51" s="90"/>
      <c r="J51" s="222" t="s">
        <v>8</v>
      </c>
      <c r="K51" s="217"/>
      <c r="L51" s="223"/>
      <c r="M51" s="217"/>
      <c r="N51" s="224"/>
      <c r="O51" s="228"/>
      <c r="P51" s="229"/>
      <c r="Q51" s="230"/>
      <c r="R51" s="231"/>
    </row>
    <row r="52" spans="1:18" s="18" customFormat="1" ht="9" customHeight="1" x14ac:dyDescent="0.25">
      <c r="A52" s="374"/>
      <c r="B52" s="375"/>
      <c r="C52" s="417"/>
      <c r="D52" s="376"/>
      <c r="E52" s="220">
        <v>3</v>
      </c>
      <c r="F52" s="91" t="str">
        <f>IF(E52&gt;$R$57,,UPPER(VLOOKUP(E52,'1MD ELO (4)'!$A$7:$Q$134,2)))</f>
        <v/>
      </c>
      <c r="G52" s="221"/>
      <c r="H52" s="91"/>
      <c r="I52" s="90"/>
      <c r="J52" s="222" t="s">
        <v>9</v>
      </c>
      <c r="K52" s="217"/>
      <c r="L52" s="223"/>
      <c r="M52" s="217"/>
      <c r="N52" s="224"/>
      <c r="O52" s="225" t="s">
        <v>112</v>
      </c>
      <c r="P52" s="226"/>
      <c r="Q52" s="226"/>
      <c r="R52" s="227"/>
    </row>
    <row r="53" spans="1:18" s="18" customFormat="1" ht="9" customHeight="1" x14ac:dyDescent="0.25">
      <c r="A53" s="234"/>
      <c r="B53" s="146"/>
      <c r="C53" s="146"/>
      <c r="D53" s="235"/>
      <c r="E53" s="220">
        <v>4</v>
      </c>
      <c r="F53" s="91" t="str">
        <f>IF(E53&gt;$R$57,,UPPER(VLOOKUP(E53,'1MD ELO (4)'!$A$7:$Q$134,2)))</f>
        <v/>
      </c>
      <c r="G53" s="221"/>
      <c r="H53" s="91"/>
      <c r="I53" s="90"/>
      <c r="J53" s="222" t="s">
        <v>10</v>
      </c>
      <c r="K53" s="217"/>
      <c r="L53" s="223"/>
      <c r="M53" s="217"/>
      <c r="N53" s="224"/>
      <c r="O53" s="217"/>
      <c r="P53" s="223"/>
      <c r="Q53" s="217"/>
      <c r="R53" s="224"/>
    </row>
    <row r="54" spans="1:18" s="18" customFormat="1" ht="9" customHeight="1" x14ac:dyDescent="0.25">
      <c r="A54" s="361"/>
      <c r="B54" s="377"/>
      <c r="C54" s="377"/>
      <c r="D54" s="418"/>
      <c r="E54" s="220"/>
      <c r="F54" s="91"/>
      <c r="G54" s="221"/>
      <c r="H54" s="91"/>
      <c r="I54" s="90"/>
      <c r="J54" s="222" t="s">
        <v>11</v>
      </c>
      <c r="K54" s="217"/>
      <c r="L54" s="223"/>
      <c r="M54" s="217"/>
      <c r="N54" s="224"/>
      <c r="O54" s="230"/>
      <c r="P54" s="229"/>
      <c r="Q54" s="230"/>
      <c r="R54" s="231"/>
    </row>
    <row r="55" spans="1:18" s="18" customFormat="1" ht="9" customHeight="1" x14ac:dyDescent="0.25">
      <c r="A55" s="362"/>
      <c r="B55" s="24"/>
      <c r="C55" s="146"/>
      <c r="D55" s="235"/>
      <c r="E55" s="220"/>
      <c r="F55" s="91"/>
      <c r="G55" s="221"/>
      <c r="H55" s="91"/>
      <c r="I55" s="90"/>
      <c r="J55" s="222" t="s">
        <v>12</v>
      </c>
      <c r="K55" s="217"/>
      <c r="L55" s="223"/>
      <c r="M55" s="217"/>
      <c r="N55" s="224"/>
      <c r="O55" s="225" t="s">
        <v>92</v>
      </c>
      <c r="P55" s="226"/>
      <c r="Q55" s="226"/>
      <c r="R55" s="227"/>
    </row>
    <row r="56" spans="1:18" s="18" customFormat="1" ht="9" customHeight="1" x14ac:dyDescent="0.25">
      <c r="A56" s="362"/>
      <c r="B56" s="24"/>
      <c r="C56" s="299"/>
      <c r="D56" s="372"/>
      <c r="E56" s="220"/>
      <c r="F56" s="91"/>
      <c r="G56" s="221"/>
      <c r="H56" s="91"/>
      <c r="I56" s="90"/>
      <c r="J56" s="222" t="s">
        <v>13</v>
      </c>
      <c r="K56" s="217"/>
      <c r="L56" s="223"/>
      <c r="M56" s="217"/>
      <c r="N56" s="224"/>
      <c r="O56" s="217"/>
      <c r="P56" s="223"/>
      <c r="Q56" s="217"/>
      <c r="R56" s="224"/>
    </row>
    <row r="57" spans="1:18" s="18" customFormat="1" ht="9" customHeight="1" x14ac:dyDescent="0.25">
      <c r="A57" s="363"/>
      <c r="B57" s="360"/>
      <c r="C57" s="413"/>
      <c r="D57" s="373"/>
      <c r="E57" s="236"/>
      <c r="F57" s="237"/>
      <c r="G57" s="238"/>
      <c r="H57" s="237"/>
      <c r="I57" s="239"/>
      <c r="J57" s="240" t="s">
        <v>14</v>
      </c>
      <c r="K57" s="230"/>
      <c r="L57" s="229"/>
      <c r="M57" s="230"/>
      <c r="N57" s="231"/>
      <c r="O57" s="230" t="str">
        <f>R4</f>
        <v>Kovács Zoltán</v>
      </c>
      <c r="P57" s="229"/>
      <c r="Q57" s="230"/>
      <c r="R57" s="241">
        <f>MIN(4,'1MD ELO (4)'!Q5)</f>
        <v>4</v>
      </c>
    </row>
  </sheetData>
  <mergeCells count="1">
    <mergeCell ref="A4:C4"/>
  </mergeCells>
  <conditionalFormatting sqref="B39 B41 B43 B45 B47">
    <cfRule type="cellIs" dxfId="560" priority="4" stopIfTrue="1" operator="equal">
      <formula>"QA"</formula>
    </cfRule>
    <cfRule type="cellIs" dxfId="559" priority="5" stopIfTrue="1" operator="equal">
      <formula>"DA"</formula>
    </cfRule>
  </conditionalFormatting>
  <conditionalFormatting sqref="E7 E9 E11 E13 E15 E17 E19 E21 E23 E25 E27 E29 E31 E33 E35 E37">
    <cfRule type="expression" dxfId="558" priority="2" stopIfTrue="1">
      <formula>$E7&lt;5</formula>
    </cfRule>
  </conditionalFormatting>
  <conditionalFormatting sqref="E39 E41 E43 E45 E47">
    <cfRule type="expression" dxfId="557" priority="10" stopIfTrue="1">
      <formula>AND($E39&lt;9,$C39&gt;0)</formula>
    </cfRule>
  </conditionalFormatting>
  <conditionalFormatting sqref="F7 F9 F11 F13 F15 F17 F19 F21 F23 F25 F27 F29 F31 F33 F35 F37">
    <cfRule type="cellIs" dxfId="556" priority="1" stopIfTrue="1" operator="equal">
      <formula>"Bye"</formula>
    </cfRule>
  </conditionalFormatting>
  <conditionalFormatting sqref="F39 F41 F43 F45 F47">
    <cfRule type="cellIs" dxfId="555" priority="8" stopIfTrue="1" operator="equal">
      <formula>"Bye"</formula>
    </cfRule>
  </conditionalFormatting>
  <conditionalFormatting sqref="F39:I39 F41:I41 F43:I43 F45:I45 F47:I47">
    <cfRule type="expression" dxfId="554" priority="9" stopIfTrue="1">
      <formula>AND($E39&lt;9,$C39&gt;0)</formula>
    </cfRule>
  </conditionalFormatting>
  <conditionalFormatting sqref="H7 H9 H11 H13 H15 H17 H19 H21 H23 H25 H27 H29 H31 H33 H35 H37">
    <cfRule type="expression" dxfId="553" priority="14" stopIfTrue="1">
      <formula>AND($E7&lt;9,$C7&gt;0)</formula>
    </cfRule>
  </conditionalFormatting>
  <conditionalFormatting sqref="I8 K10 I12 M14 I16 K18 I20 O22 I24 K26 I28 M30 I32 K34 I36 M40 I42 K44 I46">
    <cfRule type="expression" dxfId="552" priority="11" stopIfTrue="1">
      <formula>AND($O$1="CU",I8="Umpire")</formula>
    </cfRule>
    <cfRule type="expression" dxfId="551" priority="12" stopIfTrue="1">
      <formula>AND($O$1="CU",I8&lt;&gt;"Umpire",J8&lt;&gt;"")</formula>
    </cfRule>
    <cfRule type="expression" dxfId="550" priority="13" stopIfTrue="1">
      <formula>AND($O$1="CU",I8&lt;&gt;"Umpire")</formula>
    </cfRule>
  </conditionalFormatting>
  <conditionalFormatting sqref="J8 L10 J12 N14 J16 L18 J20 P22 J24 L26 J28 N30 J32 L34 J36 R57">
    <cfRule type="expression" dxfId="549" priority="3" stopIfTrue="1">
      <formula>$O$1="CU"</formula>
    </cfRule>
  </conditionalFormatting>
  <conditionalFormatting sqref="K8 M10 K12 O14 K16 M18 K20 Q22 K24 M26 K28 O30 K32 M34 K36 O40 K42 M44 K46">
    <cfRule type="expression" dxfId="548" priority="6" stopIfTrue="1">
      <formula>J8="as"</formula>
    </cfRule>
    <cfRule type="expression" dxfId="547" priority="7" stopIfTrue="1">
      <formula>J8="bs"</formula>
    </cfRule>
  </conditionalFormatting>
  <dataValidations count="1">
    <dataValidation type="list" allowBlank="1" showInputMessage="1" sqref="I46 I42 K44 M40 I8 M14 K10 K18 K26 K34 M30 I12 I36 O22 I16 I32 I24 I20 I28" xr:uid="{D30E0C7E-E3CE-4F4D-A303-B2D150852C2D}">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3489"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349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74</vt:i4>
      </vt:variant>
      <vt:variant>
        <vt:lpstr>Névvel ellátott tartományok</vt:lpstr>
      </vt:variant>
      <vt:variant>
        <vt:i4>82</vt:i4>
      </vt:variant>
    </vt:vector>
  </HeadingPairs>
  <TitlesOfParts>
    <vt:vector size="156" baseType="lpstr">
      <vt:lpstr>Altalanos</vt:lpstr>
      <vt:lpstr>Birók</vt:lpstr>
      <vt:lpstr>Nevezések</vt:lpstr>
      <vt:lpstr>Játél nélkül továbbjutók</vt:lpstr>
      <vt:lpstr>Játékrend</vt:lpstr>
      <vt:lpstr>L12 "B"</vt:lpstr>
      <vt:lpstr>L14 "B"</vt:lpstr>
      <vt:lpstr>L16 "B"</vt:lpstr>
      <vt:lpstr>L18 "B"</vt:lpstr>
      <vt:lpstr>F12 "B"</vt:lpstr>
      <vt:lpstr>F14 "B"</vt:lpstr>
      <vt:lpstr>F16 "B"</vt:lpstr>
      <vt:lpstr>F18 "B"</vt:lpstr>
      <vt:lpstr>F18+"B"</vt:lpstr>
      <vt:lpstr>F12 "A"</vt:lpstr>
      <vt:lpstr>F14 "A"</vt:lpstr>
      <vt:lpstr>F16 "A"</vt:lpstr>
      <vt:lpstr>F18 "A"</vt:lpstr>
      <vt:lpstr>F18+"A"</vt:lpstr>
      <vt:lpstr>1Q ELO (3)</vt:lpstr>
      <vt:lpstr>1Q 8&gt;2 (3)</vt:lpstr>
      <vt:lpstr>1Q 8&gt;4 (3)</vt:lpstr>
      <vt:lpstr>1Q 16&gt;4 (3)</vt:lpstr>
      <vt:lpstr>1MD ELO (3)</vt:lpstr>
      <vt:lpstr>1E3 (3)</vt:lpstr>
      <vt:lpstr>1E4 (3)</vt:lpstr>
      <vt:lpstr>1E5 (3)</vt:lpstr>
      <vt:lpstr>1E6 (3)</vt:lpstr>
      <vt:lpstr>1E7 (3)</vt:lpstr>
      <vt:lpstr>1E8 (3)</vt:lpstr>
      <vt:lpstr>1MD 8 (3)</vt:lpstr>
      <vt:lpstr>1MD 32 (3)</vt:lpstr>
      <vt:lpstr>1MD 64 (3)</vt:lpstr>
      <vt:lpstr>1D ELO (3)</vt:lpstr>
      <vt:lpstr>1D 8 (3)</vt:lpstr>
      <vt:lpstr>1D 16 (3)</vt:lpstr>
      <vt:lpstr>1D 32 (3)</vt:lpstr>
      <vt:lpstr>1Q ELO (4)</vt:lpstr>
      <vt:lpstr>1Q 8&gt;2 (4)</vt:lpstr>
      <vt:lpstr>1Q 8&gt;4 (4)</vt:lpstr>
      <vt:lpstr>1Q 16&gt;4 (4)</vt:lpstr>
      <vt:lpstr>1MD ELO (4)</vt:lpstr>
      <vt:lpstr>1E3 (4)</vt:lpstr>
      <vt:lpstr>1E4 (4)</vt:lpstr>
      <vt:lpstr>1E5 (4)</vt:lpstr>
      <vt:lpstr>1E6 (4)</vt:lpstr>
      <vt:lpstr>1E7 (4)</vt:lpstr>
      <vt:lpstr>1E8 (4)</vt:lpstr>
      <vt:lpstr>1MD 8 (4)</vt:lpstr>
      <vt:lpstr>1MD 32 (4)</vt:lpstr>
      <vt:lpstr>1MD 64 (4)</vt:lpstr>
      <vt:lpstr>1D ELO (4)</vt:lpstr>
      <vt:lpstr>1D 8 (4)</vt:lpstr>
      <vt:lpstr>1D 16 (4)</vt:lpstr>
      <vt:lpstr>1D 32 (4)</vt:lpstr>
      <vt:lpstr>1Q ELO (5)</vt:lpstr>
      <vt:lpstr>1Q 8&gt;2 (5)</vt:lpstr>
      <vt:lpstr>1Q 8&gt;4 (5)</vt:lpstr>
      <vt:lpstr>1Q 16&gt;4 (5)</vt:lpstr>
      <vt:lpstr>1MD ELO (5)</vt:lpstr>
      <vt:lpstr>1E3 (5)</vt:lpstr>
      <vt:lpstr>1E4 (5)</vt:lpstr>
      <vt:lpstr>1E5 (5)</vt:lpstr>
      <vt:lpstr>1E6 (5)</vt:lpstr>
      <vt:lpstr>1E7 (5)</vt:lpstr>
      <vt:lpstr>1E8 (5)</vt:lpstr>
      <vt:lpstr>1MD 8 (5)</vt:lpstr>
      <vt:lpstr>1MD 16 (5)</vt:lpstr>
      <vt:lpstr>1MD 32 (5)</vt:lpstr>
      <vt:lpstr>1MD 64 (5)</vt:lpstr>
      <vt:lpstr>1D ELO (5)</vt:lpstr>
      <vt:lpstr>1D 8 (5)</vt:lpstr>
      <vt:lpstr>1D 16 (5)</vt:lpstr>
      <vt:lpstr>1D 32 (5)</vt:lpstr>
      <vt:lpstr>'1D 32 (3)'!Nyomtatási_cím</vt:lpstr>
      <vt:lpstr>'1D 32 (4)'!Nyomtatási_cím</vt:lpstr>
      <vt:lpstr>'1D 32 (5)'!Nyomtatási_cím</vt:lpstr>
      <vt:lpstr>'1D ELO (3)'!Nyomtatási_cím</vt:lpstr>
      <vt:lpstr>'1D ELO (4)'!Nyomtatási_cím</vt:lpstr>
      <vt:lpstr>'1D ELO (5)'!Nyomtatási_cím</vt:lpstr>
      <vt:lpstr>'1MD ELO (3)'!Nyomtatási_cím</vt:lpstr>
      <vt:lpstr>'1MD ELO (4)'!Nyomtatási_cím</vt:lpstr>
      <vt:lpstr>'1MD ELO (5)'!Nyomtatási_cím</vt:lpstr>
      <vt:lpstr>'1Q ELO (3)'!Nyomtatási_cím</vt:lpstr>
      <vt:lpstr>'1Q ELO (4)'!Nyomtatási_cím</vt:lpstr>
      <vt:lpstr>'1Q ELO (5)'!Nyomtatási_cím</vt:lpstr>
      <vt:lpstr>'1D 16 (3)'!Nyomtatási_terület</vt:lpstr>
      <vt:lpstr>'1D 16 (4)'!Nyomtatási_terület</vt:lpstr>
      <vt:lpstr>'1D 16 (5)'!Nyomtatási_terület</vt:lpstr>
      <vt:lpstr>'1D 32 (3)'!Nyomtatási_terület</vt:lpstr>
      <vt:lpstr>'1D 32 (4)'!Nyomtatási_terület</vt:lpstr>
      <vt:lpstr>'1D 32 (5)'!Nyomtatási_terület</vt:lpstr>
      <vt:lpstr>'1D 8 (3)'!Nyomtatási_terület</vt:lpstr>
      <vt:lpstr>'1D 8 (4)'!Nyomtatási_terület</vt:lpstr>
      <vt:lpstr>'1D 8 (5)'!Nyomtatási_terület</vt:lpstr>
      <vt:lpstr>'1D ELO (3)'!Nyomtatási_terület</vt:lpstr>
      <vt:lpstr>'1D ELO (4)'!Nyomtatási_terület</vt:lpstr>
      <vt:lpstr>'1D ELO (5)'!Nyomtatási_terület</vt:lpstr>
      <vt:lpstr>'1E3 (3)'!Nyomtatási_terület</vt:lpstr>
      <vt:lpstr>'1E3 (4)'!Nyomtatási_terület</vt:lpstr>
      <vt:lpstr>'1E3 (5)'!Nyomtatási_terület</vt:lpstr>
      <vt:lpstr>'1E4 (3)'!Nyomtatási_terület</vt:lpstr>
      <vt:lpstr>'1E4 (4)'!Nyomtatási_terület</vt:lpstr>
      <vt:lpstr>'1E4 (5)'!Nyomtatási_terület</vt:lpstr>
      <vt:lpstr>'1E5 (3)'!Nyomtatási_terület</vt:lpstr>
      <vt:lpstr>'1E5 (4)'!Nyomtatási_terület</vt:lpstr>
      <vt:lpstr>'1E5 (5)'!Nyomtatási_terület</vt:lpstr>
      <vt:lpstr>'1E6 (3)'!Nyomtatási_terület</vt:lpstr>
      <vt:lpstr>'1E6 (4)'!Nyomtatási_terület</vt:lpstr>
      <vt:lpstr>'1E6 (5)'!Nyomtatási_terület</vt:lpstr>
      <vt:lpstr>'1E7 (3)'!Nyomtatási_terület</vt:lpstr>
      <vt:lpstr>'1E7 (4)'!Nyomtatási_terület</vt:lpstr>
      <vt:lpstr>'1E7 (5)'!Nyomtatási_terület</vt:lpstr>
      <vt:lpstr>'1E8 (3)'!Nyomtatási_terület</vt:lpstr>
      <vt:lpstr>'1E8 (4)'!Nyomtatási_terület</vt:lpstr>
      <vt:lpstr>'1E8 (5)'!Nyomtatási_terület</vt:lpstr>
      <vt:lpstr>'1MD 16 (5)'!Nyomtatási_terület</vt:lpstr>
      <vt:lpstr>'1MD 32 (3)'!Nyomtatási_terület</vt:lpstr>
      <vt:lpstr>'1MD 32 (4)'!Nyomtatási_terület</vt:lpstr>
      <vt:lpstr>'1MD 32 (5)'!Nyomtatási_terület</vt:lpstr>
      <vt:lpstr>'1MD 64 (3)'!Nyomtatási_terület</vt:lpstr>
      <vt:lpstr>'1MD 64 (4)'!Nyomtatási_terület</vt:lpstr>
      <vt:lpstr>'1MD 64 (5)'!Nyomtatási_terület</vt:lpstr>
      <vt:lpstr>'1MD 8 (3)'!Nyomtatási_terület</vt:lpstr>
      <vt:lpstr>'1MD 8 (4)'!Nyomtatási_terület</vt:lpstr>
      <vt:lpstr>'1MD 8 (5)'!Nyomtatási_terület</vt:lpstr>
      <vt:lpstr>'1MD ELO (3)'!Nyomtatási_terület</vt:lpstr>
      <vt:lpstr>'1MD ELO (4)'!Nyomtatási_terület</vt:lpstr>
      <vt:lpstr>'1MD ELO (5)'!Nyomtatási_terület</vt:lpstr>
      <vt:lpstr>'1Q 16&gt;4 (3)'!Nyomtatási_terület</vt:lpstr>
      <vt:lpstr>'1Q 16&gt;4 (4)'!Nyomtatási_terület</vt:lpstr>
      <vt:lpstr>'1Q 16&gt;4 (5)'!Nyomtatási_terület</vt:lpstr>
      <vt:lpstr>'1Q 8&gt;2 (3)'!Nyomtatási_terület</vt:lpstr>
      <vt:lpstr>'1Q 8&gt;2 (4)'!Nyomtatási_terület</vt:lpstr>
      <vt:lpstr>'1Q 8&gt;2 (5)'!Nyomtatási_terület</vt:lpstr>
      <vt:lpstr>'1Q 8&gt;4 (3)'!Nyomtatási_terület</vt:lpstr>
      <vt:lpstr>'1Q 8&gt;4 (4)'!Nyomtatási_terület</vt:lpstr>
      <vt:lpstr>'1Q 8&gt;4 (5)'!Nyomtatási_terület</vt:lpstr>
      <vt:lpstr>'1Q ELO (3)'!Nyomtatási_terület</vt:lpstr>
      <vt:lpstr>'1Q ELO (4)'!Nyomtatási_terület</vt:lpstr>
      <vt:lpstr>'1Q ELO (5)'!Nyomtatási_terület</vt:lpstr>
      <vt:lpstr>Birók!Nyomtatási_terület</vt:lpstr>
      <vt:lpstr>'F12 "A"'!Nyomtatási_terület</vt:lpstr>
      <vt:lpstr>'F12 "B"'!Nyomtatási_terület</vt:lpstr>
      <vt:lpstr>'F14 "A"'!Nyomtatási_terület</vt:lpstr>
      <vt:lpstr>'F14 "B"'!Nyomtatási_terület</vt:lpstr>
      <vt:lpstr>'F16 "A"'!Nyomtatási_terület</vt:lpstr>
      <vt:lpstr>'F16 "B"'!Nyomtatási_terület</vt:lpstr>
      <vt:lpstr>'F18 "A"'!Nyomtatási_terület</vt:lpstr>
      <vt:lpstr>'F18 "B"'!Nyomtatási_terület</vt:lpstr>
      <vt:lpstr>'F18+"A"'!Nyomtatási_terület</vt:lpstr>
      <vt:lpstr>'F18+"B"'!Nyomtatási_terület</vt:lpstr>
      <vt:lpstr>'L12 "B"'!Nyomtatási_terület</vt:lpstr>
      <vt:lpstr>'L14 "B"'!Nyomtatási_terület</vt:lpstr>
      <vt:lpstr>'L16 "B"'!Nyomtatási_terület</vt:lpstr>
      <vt:lpstr>'L18 "B"'!Nyomtatási_terület</vt:lpstr>
    </vt:vector>
  </TitlesOfParts>
  <Company>Tennis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U16 EuJunTour U16 2003 v2.0</dc:title>
  <dc:subject>U16 European Junior Tour events</dc:subject>
  <dc:creator>Anders Wennberg</dc:creator>
  <dc:description>Copyright © Tennis Europe and ITF Limited, 2003._x000d_
All rights reserved. Reproduction of this work in whole or in part, without the prior permission of Tennis Europe and ITF is prohibited.</dc:description>
  <cp:lastModifiedBy>János Guti</cp:lastModifiedBy>
  <cp:lastPrinted>2016-03-12T10:05:59Z</cp:lastPrinted>
  <dcterms:created xsi:type="dcterms:W3CDTF">1998-01-18T23:10:02Z</dcterms:created>
  <dcterms:modified xsi:type="dcterms:W3CDTF">2026-04-21T07:47:27Z</dcterms:modified>
  <cp:category>Forms</cp:category>
</cp:coreProperties>
</file>