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11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omments2.xml" ContentType="application/vnd.openxmlformats-officedocument.spreadsheetml.comments+xml"/>
  <Override PartName="/xl/drawings/drawing18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omments3.xml" ContentType="application/vnd.openxmlformats-officedocument.spreadsheetml.comment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4-2025\Vármegyei végeredmények\Tolna vármegye - Tóth Udvardy Tamás\"/>
    </mc:Choice>
  </mc:AlternateContent>
  <xr:revisionPtr revIDLastSave="0" documentId="13_ncr:1_{71599768-5C56-445A-9F47-DD89F0EE4911}" xr6:coauthVersionLast="47" xr6:coauthVersionMax="47" xr10:uidLastSave="{00000000-0000-0000-0000-000000000000}"/>
  <bookViews>
    <workbookView xWindow="-108" yWindow="-108" windowWidth="23256" windowHeight="13176" tabRatio="939" activeTab="2" xr2:uid="{CAFB4177-A47A-4FFE-9A74-3853D159F91D}"/>
  </bookViews>
  <sheets>
    <sheet name="Altalanos" sheetId="1" r:id="rId1"/>
    <sheet name="Birók" sheetId="2" r:id="rId2"/>
    <sheet name="Narancs lány B " sheetId="234" r:id="rId3"/>
    <sheet name="Zöld lány B " sheetId="197" r:id="rId4"/>
    <sheet name="Zöld lány B" sheetId="88" r:id="rId5"/>
    <sheet name="Zöld lány helyosztó" sheetId="89" r:id="rId6"/>
    <sheet name="L12 B 1.csoport" sheetId="281" r:id="rId7"/>
    <sheet name="L12 B 2-3.csoport" sheetId="283" r:id="rId8"/>
    <sheet name="L12 B helyosztó" sheetId="280" r:id="rId9"/>
    <sheet name="L14 B " sheetId="85" r:id="rId10"/>
    <sheet name="L16 B " sheetId="81" r:id="rId11"/>
    <sheet name="L18 B " sheetId="90" r:id="rId12"/>
    <sheet name="Zöld fiú B" sheetId="233" r:id="rId13"/>
    <sheet name="Zöld fiú B 2-3.csop" sheetId="235" r:id="rId14"/>
    <sheet name="Zöld fiú helyosztó" sheetId="232" r:id="rId15"/>
    <sheet name="F12 B " sheetId="237" r:id="rId16"/>
    <sheet name="F14 B" sheetId="10" r:id="rId17"/>
    <sheet name="F16 B" sheetId="38" r:id="rId18"/>
    <sheet name="F18 B" sheetId="86" r:id="rId19"/>
    <sheet name="+F18 B " sheetId="87" r:id="rId20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19">'+F18 B '!$A$1:$M$41</definedName>
    <definedName name="_xlnm.Print_Area" localSheetId="1">Birók!$A$1:$N$29</definedName>
    <definedName name="_xlnm.Print_Area" localSheetId="15">'F12 B '!$A$1:$M$52</definedName>
    <definedName name="_xlnm.Print_Area" localSheetId="16">'F14 B'!$A$1:$R$57</definedName>
    <definedName name="_xlnm.Print_Area" localSheetId="17">'F16 B'!$A$1:$R$79</definedName>
    <definedName name="_xlnm.Print_Area" localSheetId="18">'F18 B'!$A$1:$M$49</definedName>
    <definedName name="_xlnm.Print_Area" localSheetId="6">'L12 B 1.csoport'!$A$1:$M$41</definedName>
    <definedName name="_xlnm.Print_Area" localSheetId="7">'L12 B 2-3.csoport'!$A$1:$M$47</definedName>
    <definedName name="_xlnm.Print_Area" localSheetId="8">'L12 B helyosztó'!$A$1:$M$41</definedName>
    <definedName name="_xlnm.Print_Area" localSheetId="9">'L14 B '!$A$1:$R$62</definedName>
    <definedName name="_xlnm.Print_Area" localSheetId="10">'L16 B '!$A$1:$R$79</definedName>
    <definedName name="_xlnm.Print_Area" localSheetId="11">'L18 B '!$A$1:$M$47</definedName>
    <definedName name="_xlnm.Print_Area" localSheetId="2">'Narancs lány B '!$A$1:$M$41</definedName>
    <definedName name="_xlnm.Print_Area" localSheetId="12">'Zöld fiú B'!$A$1:$M$41</definedName>
    <definedName name="_xlnm.Print_Area" localSheetId="13">'Zöld fiú B 2-3.csop'!$A$1:$M$47</definedName>
    <definedName name="_xlnm.Print_Area" localSheetId="14">'Zöld fiú helyosztó'!$A$1:$M$41</definedName>
    <definedName name="_xlnm.Print_Area" localSheetId="4">'Zöld lány B'!$A$1:$M$41</definedName>
    <definedName name="_xlnm.Print_Area" localSheetId="3">'Zöld lány B '!$A$1:$M$52</definedName>
    <definedName name="_xlnm.Print_Area" localSheetId="5">'Zöld lány helyosztó'!$A$1:$M$41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81" l="1"/>
  <c r="G8" i="81"/>
  <c r="F12" i="81"/>
  <c r="G12" i="81"/>
  <c r="F16" i="81"/>
  <c r="G16" i="81"/>
  <c r="F20" i="81"/>
  <c r="G20" i="81"/>
  <c r="E2" i="283"/>
  <c r="E2" i="281"/>
  <c r="E2" i="280"/>
  <c r="R47" i="283"/>
  <c r="E41" i="283" s="1"/>
  <c r="I17" i="283"/>
  <c r="G17" i="283"/>
  <c r="B30" i="283"/>
  <c r="F36" i="283" s="1"/>
  <c r="D17" i="283"/>
  <c r="C17" i="283"/>
  <c r="I15" i="283"/>
  <c r="G15" i="283"/>
  <c r="B29" i="283"/>
  <c r="F34" i="283" s="1"/>
  <c r="D15" i="283"/>
  <c r="C15" i="283"/>
  <c r="I13" i="283"/>
  <c r="G13" i="283"/>
  <c r="B28" i="283"/>
  <c r="F32" i="283" s="1"/>
  <c r="D13" i="283"/>
  <c r="C13" i="283"/>
  <c r="I11" i="283"/>
  <c r="G11" i="283"/>
  <c r="B25" i="283"/>
  <c r="C34" i="283" s="1"/>
  <c r="D11" i="283"/>
  <c r="C11" i="283"/>
  <c r="I9" i="283"/>
  <c r="G9" i="283"/>
  <c r="B24" i="283"/>
  <c r="D9" i="283"/>
  <c r="C9" i="283"/>
  <c r="I7" i="283"/>
  <c r="G7" i="283"/>
  <c r="B23" i="283"/>
  <c r="C36" i="283" s="1"/>
  <c r="C32" i="283"/>
  <c r="D7" i="283"/>
  <c r="C7" i="283"/>
  <c r="Y5" i="283"/>
  <c r="L4" i="283"/>
  <c r="K47" i="283" s="1"/>
  <c r="E4" i="283"/>
  <c r="A4" i="283"/>
  <c r="Y3" i="283"/>
  <c r="AB1" i="283" s="1"/>
  <c r="A1" i="283"/>
  <c r="L13" i="281"/>
  <c r="I13" i="281"/>
  <c r="G13" i="281"/>
  <c r="E13" i="281"/>
  <c r="B22" i="281"/>
  <c r="D13" i="281"/>
  <c r="C13" i="281"/>
  <c r="I11" i="281"/>
  <c r="B21" i="281"/>
  <c r="D11" i="281"/>
  <c r="C11" i="281"/>
  <c r="I9" i="281"/>
  <c r="B20" i="281"/>
  <c r="D9" i="281"/>
  <c r="C9" i="281"/>
  <c r="I7" i="281"/>
  <c r="B19" i="281"/>
  <c r="D7" i="281"/>
  <c r="C7" i="281"/>
  <c r="Y5" i="281"/>
  <c r="AD1" i="281" s="1"/>
  <c r="M4" i="281"/>
  <c r="K41" i="281" s="1"/>
  <c r="E4" i="281"/>
  <c r="A4" i="281"/>
  <c r="Y3" i="281"/>
  <c r="AK1" i="281" s="1"/>
  <c r="A1" i="281"/>
  <c r="I11" i="280"/>
  <c r="G11" i="280"/>
  <c r="B21" i="280"/>
  <c r="D11" i="280"/>
  <c r="C11" i="280"/>
  <c r="I9" i="280"/>
  <c r="G9" i="280"/>
  <c r="F18" i="280"/>
  <c r="B20" i="280"/>
  <c r="D9" i="280"/>
  <c r="C9" i="280"/>
  <c r="I7" i="280"/>
  <c r="G7" i="280"/>
  <c r="B19" i="280"/>
  <c r="D7" i="280"/>
  <c r="C7" i="280"/>
  <c r="Y5" i="280"/>
  <c r="L4" i="280"/>
  <c r="K41" i="280" s="1"/>
  <c r="E4" i="280"/>
  <c r="A4" i="280"/>
  <c r="Y3" i="280"/>
  <c r="A1" i="280"/>
  <c r="E2" i="237"/>
  <c r="E2" i="235"/>
  <c r="E2" i="234"/>
  <c r="E2" i="233"/>
  <c r="E2" i="232"/>
  <c r="R47" i="237"/>
  <c r="L21" i="237"/>
  <c r="I21" i="237"/>
  <c r="G21" i="237"/>
  <c r="E21" i="237"/>
  <c r="J30" i="237" s="1"/>
  <c r="B34" i="237"/>
  <c r="D21" i="237"/>
  <c r="C21" i="237"/>
  <c r="I19" i="237"/>
  <c r="G19" i="237"/>
  <c r="B33" i="237"/>
  <c r="D19" i="237"/>
  <c r="C19" i="237"/>
  <c r="I17" i="237"/>
  <c r="G17" i="237"/>
  <c r="B32" i="237"/>
  <c r="F41" i="237" s="1"/>
  <c r="D17" i="237"/>
  <c r="C17" i="237"/>
  <c r="I15" i="237"/>
  <c r="G15" i="237"/>
  <c r="B31" i="237"/>
  <c r="D15" i="237"/>
  <c r="C15" i="237"/>
  <c r="L13" i="237"/>
  <c r="I13" i="237"/>
  <c r="G13" i="237"/>
  <c r="E13" i="237"/>
  <c r="J24" i="237" s="1"/>
  <c r="B28" i="237"/>
  <c r="D13" i="237"/>
  <c r="C13" i="237"/>
  <c r="I11" i="237"/>
  <c r="B27" i="237"/>
  <c r="D11" i="237"/>
  <c r="C11" i="237"/>
  <c r="I9" i="237"/>
  <c r="B26" i="237"/>
  <c r="C41" i="237" s="1"/>
  <c r="D9" i="237"/>
  <c r="C9" i="237"/>
  <c r="I7" i="237"/>
  <c r="B25" i="237"/>
  <c r="C43" i="237"/>
  <c r="D7" i="237"/>
  <c r="C7" i="237"/>
  <c r="Y5" i="237"/>
  <c r="L4" i="237"/>
  <c r="K53" i="237"/>
  <c r="E4" i="237"/>
  <c r="A4" i="237"/>
  <c r="Y3" i="237"/>
  <c r="AE1" i="237"/>
  <c r="A1" i="237"/>
  <c r="R47" i="235"/>
  <c r="E40" i="235"/>
  <c r="I17" i="235"/>
  <c r="G17" i="235"/>
  <c r="B30" i="235"/>
  <c r="D17" i="235"/>
  <c r="C17" i="235"/>
  <c r="I15" i="235"/>
  <c r="G15" i="235"/>
  <c r="F27" i="235"/>
  <c r="F36" i="235"/>
  <c r="D15" i="235"/>
  <c r="C15" i="235"/>
  <c r="I13" i="235"/>
  <c r="G13" i="235"/>
  <c r="D27" i="235"/>
  <c r="D13" i="235"/>
  <c r="C13" i="235"/>
  <c r="I11" i="235"/>
  <c r="G11" i="235"/>
  <c r="H22" i="235"/>
  <c r="C36" i="235"/>
  <c r="D11" i="235"/>
  <c r="C11" i="235"/>
  <c r="I9" i="235"/>
  <c r="G9" i="235"/>
  <c r="F22" i="235"/>
  <c r="D9" i="235"/>
  <c r="C9" i="235"/>
  <c r="I7" i="235"/>
  <c r="G7" i="235"/>
  <c r="D22" i="235"/>
  <c r="D7" i="235"/>
  <c r="C7" i="235"/>
  <c r="Y5" i="235"/>
  <c r="L4" i="235"/>
  <c r="K47" i="235"/>
  <c r="E4" i="235"/>
  <c r="A4" i="235"/>
  <c r="Y3" i="235"/>
  <c r="A1" i="235"/>
  <c r="L15" i="234"/>
  <c r="I15" i="234"/>
  <c r="G15" i="234"/>
  <c r="E15" i="234"/>
  <c r="D15" i="234"/>
  <c r="C15" i="234"/>
  <c r="I13" i="234"/>
  <c r="B22" i="234"/>
  <c r="D13" i="234"/>
  <c r="C13" i="234"/>
  <c r="I11" i="234"/>
  <c r="B21" i="234"/>
  <c r="D11" i="234"/>
  <c r="C11" i="234"/>
  <c r="I9" i="234"/>
  <c r="F18" i="234"/>
  <c r="D9" i="234"/>
  <c r="C9" i="234"/>
  <c r="I7" i="234"/>
  <c r="D18" i="234"/>
  <c r="D7" i="234"/>
  <c r="C7" i="234"/>
  <c r="Y5" i="234"/>
  <c r="L4" i="234"/>
  <c r="K41" i="234"/>
  <c r="E4" i="234"/>
  <c r="A4" i="234"/>
  <c r="Y3" i="234"/>
  <c r="AC1" i="234" s="1"/>
  <c r="A1" i="234"/>
  <c r="I13" i="233"/>
  <c r="B22" i="233"/>
  <c r="D13" i="233"/>
  <c r="C13" i="233"/>
  <c r="I11" i="233"/>
  <c r="B21" i="233"/>
  <c r="D11" i="233"/>
  <c r="C11" i="233"/>
  <c r="I9" i="233"/>
  <c r="F18" i="233"/>
  <c r="D9" i="233"/>
  <c r="C9" i="233"/>
  <c r="I7" i="233"/>
  <c r="B19" i="233"/>
  <c r="D7" i="233"/>
  <c r="C7" i="233"/>
  <c r="Y5" i="233"/>
  <c r="M4" i="233"/>
  <c r="K41" i="233"/>
  <c r="E4" i="233"/>
  <c r="A4" i="233"/>
  <c r="Y3" i="233"/>
  <c r="A1" i="233"/>
  <c r="I11" i="232"/>
  <c r="H18" i="232"/>
  <c r="D11" i="232"/>
  <c r="C11" i="232"/>
  <c r="I9" i="232"/>
  <c r="F18" i="232"/>
  <c r="D9" i="232"/>
  <c r="C9" i="232"/>
  <c r="I7" i="232"/>
  <c r="D18" i="232"/>
  <c r="D7" i="232"/>
  <c r="C7" i="232"/>
  <c r="Y5" i="232"/>
  <c r="L4" i="232"/>
  <c r="K41" i="232" s="1"/>
  <c r="E4" i="232"/>
  <c r="A4" i="232"/>
  <c r="Y3" i="232"/>
  <c r="A1" i="232"/>
  <c r="I9" i="10"/>
  <c r="L21" i="197"/>
  <c r="G21" i="197"/>
  <c r="J30" i="197"/>
  <c r="D21" i="197"/>
  <c r="C21" i="197"/>
  <c r="R47" i="197"/>
  <c r="E47" i="197" s="1"/>
  <c r="L19" i="197"/>
  <c r="I19" i="197"/>
  <c r="G19" i="197"/>
  <c r="B33" i="197"/>
  <c r="F43" i="197" s="1"/>
  <c r="D19" i="197"/>
  <c r="C19" i="197"/>
  <c r="L17" i="197"/>
  <c r="I17" i="197"/>
  <c r="G17" i="197"/>
  <c r="B32" i="197"/>
  <c r="D17" i="197"/>
  <c r="C17" i="197"/>
  <c r="L15" i="197"/>
  <c r="I15" i="197"/>
  <c r="G15" i="197"/>
  <c r="D30" i="197"/>
  <c r="D15" i="197"/>
  <c r="C15" i="197"/>
  <c r="L13" i="197"/>
  <c r="I13" i="197"/>
  <c r="G13" i="197"/>
  <c r="J24" i="197"/>
  <c r="D13" i="197"/>
  <c r="C13" i="197"/>
  <c r="L11" i="197"/>
  <c r="I11" i="197"/>
  <c r="G11" i="197"/>
  <c r="B27" i="197"/>
  <c r="D11" i="197"/>
  <c r="C11" i="197"/>
  <c r="L9" i="197"/>
  <c r="I9" i="197"/>
  <c r="G9" i="197"/>
  <c r="F24" i="197"/>
  <c r="D9" i="197"/>
  <c r="C9" i="197"/>
  <c r="L7" i="197"/>
  <c r="I7" i="197"/>
  <c r="G7" i="197"/>
  <c r="D24" i="197"/>
  <c r="D7" i="197"/>
  <c r="C7" i="197"/>
  <c r="Y5" i="197"/>
  <c r="L4" i="197"/>
  <c r="K53" i="197"/>
  <c r="E4" i="197"/>
  <c r="A4" i="197"/>
  <c r="Y3" i="197"/>
  <c r="E2" i="197"/>
  <c r="A1" i="197"/>
  <c r="I68" i="38"/>
  <c r="G68" i="38"/>
  <c r="F68" i="38"/>
  <c r="E68" i="38"/>
  <c r="I64" i="38"/>
  <c r="G64" i="38"/>
  <c r="F64" i="38"/>
  <c r="E64" i="38"/>
  <c r="I60" i="38"/>
  <c r="G60" i="38"/>
  <c r="F60" i="38"/>
  <c r="E60" i="38"/>
  <c r="I56" i="38"/>
  <c r="G56" i="38"/>
  <c r="F56" i="38"/>
  <c r="E56" i="38"/>
  <c r="I52" i="38"/>
  <c r="G52" i="38"/>
  <c r="F52" i="38"/>
  <c r="E52" i="38"/>
  <c r="I48" i="38"/>
  <c r="G48" i="38"/>
  <c r="F48" i="38"/>
  <c r="E48" i="38"/>
  <c r="I44" i="38"/>
  <c r="G44" i="38"/>
  <c r="F44" i="38"/>
  <c r="E44" i="38"/>
  <c r="I40" i="38"/>
  <c r="G40" i="38"/>
  <c r="F40" i="38"/>
  <c r="E40" i="38"/>
  <c r="I36" i="38"/>
  <c r="G36" i="38"/>
  <c r="F36" i="38"/>
  <c r="E36" i="38"/>
  <c r="I32" i="38"/>
  <c r="G32" i="38"/>
  <c r="F32" i="38"/>
  <c r="E32" i="38"/>
  <c r="I28" i="38"/>
  <c r="G28" i="38"/>
  <c r="F28" i="38"/>
  <c r="E28" i="38"/>
  <c r="I24" i="38"/>
  <c r="G24" i="38"/>
  <c r="F24" i="38"/>
  <c r="E24" i="38"/>
  <c r="I20" i="38"/>
  <c r="G20" i="38"/>
  <c r="F20" i="38"/>
  <c r="E20" i="38"/>
  <c r="I16" i="38"/>
  <c r="G16" i="38"/>
  <c r="F16" i="38"/>
  <c r="E16" i="38"/>
  <c r="I12" i="38"/>
  <c r="G12" i="38"/>
  <c r="F12" i="38"/>
  <c r="E12" i="38"/>
  <c r="I8" i="38"/>
  <c r="G8" i="38"/>
  <c r="F8" i="38"/>
  <c r="E8" i="38"/>
  <c r="B67" i="38"/>
  <c r="B63" i="38"/>
  <c r="B59" i="38"/>
  <c r="B55" i="38"/>
  <c r="B51" i="38"/>
  <c r="B47" i="38"/>
  <c r="B43" i="38"/>
  <c r="B39" i="38"/>
  <c r="B35" i="38"/>
  <c r="B31" i="38"/>
  <c r="B27" i="38"/>
  <c r="B23" i="38"/>
  <c r="B19" i="38"/>
  <c r="B15" i="38"/>
  <c r="B11" i="38"/>
  <c r="B7" i="38"/>
  <c r="B35" i="81"/>
  <c r="B31" i="81"/>
  <c r="B27" i="81"/>
  <c r="B23" i="81"/>
  <c r="B19" i="81"/>
  <c r="B15" i="81"/>
  <c r="B11" i="81"/>
  <c r="B7" i="81"/>
  <c r="I36" i="81"/>
  <c r="G36" i="81"/>
  <c r="F36" i="81"/>
  <c r="E36" i="81"/>
  <c r="I32" i="81"/>
  <c r="G32" i="81"/>
  <c r="F32" i="81"/>
  <c r="E32" i="81"/>
  <c r="I28" i="81"/>
  <c r="G28" i="81"/>
  <c r="F28" i="81"/>
  <c r="E28" i="81"/>
  <c r="I24" i="81"/>
  <c r="G24" i="81"/>
  <c r="F24" i="81"/>
  <c r="E24" i="81"/>
  <c r="I20" i="81"/>
  <c r="E20" i="81"/>
  <c r="I16" i="81"/>
  <c r="E16" i="81"/>
  <c r="I12" i="81"/>
  <c r="E12" i="81"/>
  <c r="I8" i="81"/>
  <c r="E8" i="81"/>
  <c r="P22" i="2"/>
  <c r="U8" i="38" s="1"/>
  <c r="P23" i="2"/>
  <c r="P24" i="2"/>
  <c r="P25" i="2"/>
  <c r="U11" i="85" s="1"/>
  <c r="P26" i="2"/>
  <c r="P27" i="2"/>
  <c r="P28" i="2"/>
  <c r="P29" i="2"/>
  <c r="U15" i="85"/>
  <c r="Y3" i="10"/>
  <c r="K6" i="10" s="1"/>
  <c r="Y5" i="10"/>
  <c r="AD1" i="10" s="1"/>
  <c r="AF1" i="10"/>
  <c r="AB1" i="10"/>
  <c r="O6" i="10"/>
  <c r="Q6" i="10"/>
  <c r="Y3" i="85"/>
  <c r="F6" i="85" s="1"/>
  <c r="Y5" i="85"/>
  <c r="AF1" i="85" s="1"/>
  <c r="Y5" i="89"/>
  <c r="Y3" i="89"/>
  <c r="AE1" i="89" s="1"/>
  <c r="Y5" i="88"/>
  <c r="Y3" i="88"/>
  <c r="AG1" i="88" s="1"/>
  <c r="Y5" i="87"/>
  <c r="Y3" i="87"/>
  <c r="Y5" i="90"/>
  <c r="Y3" i="90"/>
  <c r="Y3" i="86"/>
  <c r="Y5" i="86"/>
  <c r="AF1" i="86" s="1"/>
  <c r="L19" i="86"/>
  <c r="L17" i="86"/>
  <c r="L15" i="86"/>
  <c r="L13" i="86"/>
  <c r="L11" i="86"/>
  <c r="L9" i="86"/>
  <c r="L7" i="86"/>
  <c r="R44" i="86"/>
  <c r="E43" i="86"/>
  <c r="R47" i="90"/>
  <c r="E40" i="90" s="1"/>
  <c r="R79" i="81"/>
  <c r="F73" i="81"/>
  <c r="G19" i="86"/>
  <c r="D19" i="86"/>
  <c r="C19" i="86"/>
  <c r="B29" i="86"/>
  <c r="B28" i="86"/>
  <c r="F34" i="86" s="1"/>
  <c r="H27" i="86"/>
  <c r="B30" i="86"/>
  <c r="F38" i="86"/>
  <c r="F36" i="86"/>
  <c r="L4" i="86"/>
  <c r="K49" i="86" s="1"/>
  <c r="H22" i="86"/>
  <c r="B25" i="86"/>
  <c r="C36" i="86" s="1"/>
  <c r="F22" i="86"/>
  <c r="B23" i="86"/>
  <c r="C34" i="86" s="1"/>
  <c r="I17" i="86"/>
  <c r="G17" i="86"/>
  <c r="D17" i="86"/>
  <c r="C17" i="86"/>
  <c r="I15" i="86"/>
  <c r="G15" i="86"/>
  <c r="D15" i="86"/>
  <c r="C15" i="86"/>
  <c r="I13" i="86"/>
  <c r="G13" i="86"/>
  <c r="D13" i="86"/>
  <c r="C13" i="86"/>
  <c r="I11" i="86"/>
  <c r="G11" i="86"/>
  <c r="D11" i="86"/>
  <c r="C11" i="86"/>
  <c r="I9" i="86"/>
  <c r="G9" i="86"/>
  <c r="D9" i="86"/>
  <c r="C9" i="86"/>
  <c r="I7" i="86"/>
  <c r="G7" i="86"/>
  <c r="D7" i="86"/>
  <c r="C7" i="86"/>
  <c r="E4" i="86"/>
  <c r="A4" i="86"/>
  <c r="E2" i="86"/>
  <c r="A1" i="86"/>
  <c r="H27" i="90"/>
  <c r="F27" i="90"/>
  <c r="B29" i="90"/>
  <c r="B28" i="90"/>
  <c r="F34" i="90"/>
  <c r="I17" i="90"/>
  <c r="G17" i="90"/>
  <c r="D17" i="90"/>
  <c r="C17" i="90"/>
  <c r="I15" i="90"/>
  <c r="G15" i="90"/>
  <c r="D15" i="90"/>
  <c r="C15" i="90"/>
  <c r="I13" i="90"/>
  <c r="G13" i="90"/>
  <c r="D13" i="90"/>
  <c r="C13" i="90"/>
  <c r="L4" i="90"/>
  <c r="K47" i="90" s="1"/>
  <c r="B25" i="90"/>
  <c r="C36" i="90" s="1"/>
  <c r="B24" i="90"/>
  <c r="B23" i="90"/>
  <c r="I11" i="90"/>
  <c r="G11" i="90"/>
  <c r="D11" i="90"/>
  <c r="C11" i="90"/>
  <c r="I9" i="90"/>
  <c r="G9" i="90"/>
  <c r="D9" i="90"/>
  <c r="C9" i="90"/>
  <c r="I7" i="90"/>
  <c r="G7" i="90"/>
  <c r="D7" i="90"/>
  <c r="C7" i="90"/>
  <c r="E4" i="90"/>
  <c r="A4" i="90"/>
  <c r="E2" i="90"/>
  <c r="A1" i="90"/>
  <c r="L18" i="87"/>
  <c r="I15" i="87"/>
  <c r="D15" i="87"/>
  <c r="C15" i="87"/>
  <c r="L4" i="87"/>
  <c r="K41" i="87" s="1"/>
  <c r="B22" i="87"/>
  <c r="H18" i="87"/>
  <c r="B21" i="87"/>
  <c r="B19" i="87"/>
  <c r="J18" i="87"/>
  <c r="I13" i="87"/>
  <c r="D13" i="87"/>
  <c r="C13" i="87"/>
  <c r="I11" i="87"/>
  <c r="D11" i="87"/>
  <c r="C11" i="87"/>
  <c r="I9" i="87"/>
  <c r="D9" i="87"/>
  <c r="C9" i="87"/>
  <c r="I7" i="87"/>
  <c r="D7" i="87"/>
  <c r="C7" i="87"/>
  <c r="E4" i="87"/>
  <c r="A4" i="87"/>
  <c r="E2" i="87"/>
  <c r="A1" i="87"/>
  <c r="B22" i="88"/>
  <c r="I13" i="88"/>
  <c r="D13" i="88"/>
  <c r="C13" i="88"/>
  <c r="M4" i="88"/>
  <c r="K41" i="88"/>
  <c r="B21" i="88"/>
  <c r="B20" i="88"/>
  <c r="B19" i="88"/>
  <c r="I11" i="88"/>
  <c r="D11" i="88"/>
  <c r="C11" i="88"/>
  <c r="I9" i="88"/>
  <c r="D9" i="88"/>
  <c r="C9" i="88"/>
  <c r="I7" i="88"/>
  <c r="D7" i="88"/>
  <c r="C7" i="88"/>
  <c r="E4" i="88"/>
  <c r="A4" i="88"/>
  <c r="E2" i="88"/>
  <c r="A1" i="88"/>
  <c r="L4" i="89"/>
  <c r="K41" i="89" s="1"/>
  <c r="E4" i="89"/>
  <c r="I11" i="89"/>
  <c r="B21" i="89"/>
  <c r="D11" i="89"/>
  <c r="C11" i="89"/>
  <c r="I9" i="89"/>
  <c r="B20" i="89"/>
  <c r="D9" i="89"/>
  <c r="C9" i="89"/>
  <c r="I7" i="89"/>
  <c r="D18" i="89"/>
  <c r="D7" i="89"/>
  <c r="C7" i="89"/>
  <c r="A4" i="89"/>
  <c r="E2" i="89"/>
  <c r="A1" i="89"/>
  <c r="I67" i="38"/>
  <c r="E67" i="38"/>
  <c r="I63" i="38"/>
  <c r="G63" i="38"/>
  <c r="E63" i="38"/>
  <c r="I59" i="38"/>
  <c r="E59" i="38"/>
  <c r="I55" i="38"/>
  <c r="E55" i="38"/>
  <c r="I51" i="38"/>
  <c r="E51" i="38"/>
  <c r="I47" i="38"/>
  <c r="E47" i="38"/>
  <c r="I43" i="38"/>
  <c r="E43" i="38"/>
  <c r="I39" i="38"/>
  <c r="E39" i="38"/>
  <c r="I35" i="38"/>
  <c r="G35" i="38"/>
  <c r="E35" i="38"/>
  <c r="I31" i="38"/>
  <c r="E31" i="38"/>
  <c r="I27" i="38"/>
  <c r="G27" i="38"/>
  <c r="E27" i="38"/>
  <c r="I23" i="38"/>
  <c r="E23" i="38"/>
  <c r="I19" i="38"/>
  <c r="E19" i="38"/>
  <c r="I15" i="38"/>
  <c r="E15" i="38"/>
  <c r="I11" i="38"/>
  <c r="G11" i="38"/>
  <c r="E11" i="38"/>
  <c r="I7" i="38"/>
  <c r="E7" i="38"/>
  <c r="I35" i="81"/>
  <c r="E35" i="81"/>
  <c r="E31" i="81"/>
  <c r="I27" i="81"/>
  <c r="E27" i="81"/>
  <c r="I23" i="81"/>
  <c r="E23" i="81"/>
  <c r="I19" i="81"/>
  <c r="E19" i="81"/>
  <c r="I15" i="81"/>
  <c r="E15" i="81"/>
  <c r="E11" i="81"/>
  <c r="I7" i="81"/>
  <c r="E7" i="81"/>
  <c r="R62" i="85"/>
  <c r="F55" i="85" s="1"/>
  <c r="R4" i="85"/>
  <c r="O62" i="85"/>
  <c r="B21" i="85"/>
  <c r="B19" i="85"/>
  <c r="B17" i="85"/>
  <c r="U16" i="85"/>
  <c r="B15" i="85"/>
  <c r="U14" i="85"/>
  <c r="B13" i="85"/>
  <c r="U12" i="85"/>
  <c r="B11" i="85"/>
  <c r="B9" i="85"/>
  <c r="U7" i="85"/>
  <c r="B7" i="85"/>
  <c r="G4" i="85"/>
  <c r="A4" i="85"/>
  <c r="E2" i="85"/>
  <c r="A1" i="85"/>
  <c r="B5" i="2"/>
  <c r="A5" i="2"/>
  <c r="A1" i="2"/>
  <c r="B9" i="10"/>
  <c r="C9" i="10"/>
  <c r="D9" i="10"/>
  <c r="B11" i="10"/>
  <c r="C11" i="10"/>
  <c r="D11" i="10"/>
  <c r="B13" i="10"/>
  <c r="C13" i="10"/>
  <c r="D13" i="10"/>
  <c r="B15" i="10"/>
  <c r="C15" i="10"/>
  <c r="D15" i="10"/>
  <c r="B17" i="10"/>
  <c r="C17" i="10"/>
  <c r="D17" i="10"/>
  <c r="B19" i="10"/>
  <c r="C19" i="10"/>
  <c r="D19" i="10"/>
  <c r="B21" i="10"/>
  <c r="C21" i="10"/>
  <c r="D21" i="10"/>
  <c r="B23" i="10"/>
  <c r="C23" i="10"/>
  <c r="D23" i="10"/>
  <c r="B25" i="10"/>
  <c r="C25" i="10"/>
  <c r="D25" i="10"/>
  <c r="B27" i="10"/>
  <c r="C27" i="10"/>
  <c r="D27" i="10"/>
  <c r="B29" i="10"/>
  <c r="C29" i="10"/>
  <c r="D29" i="10"/>
  <c r="B31" i="10"/>
  <c r="C31" i="10"/>
  <c r="D31" i="10"/>
  <c r="B33" i="10"/>
  <c r="C33" i="10"/>
  <c r="D33" i="10"/>
  <c r="B35" i="10"/>
  <c r="C35" i="10"/>
  <c r="D35" i="10"/>
  <c r="B37" i="10"/>
  <c r="C37" i="10"/>
  <c r="D37" i="10"/>
  <c r="D7" i="10"/>
  <c r="B7" i="10"/>
  <c r="C7" i="10"/>
  <c r="E2" i="10"/>
  <c r="R4" i="10"/>
  <c r="O57" i="10" s="1"/>
  <c r="I37" i="10"/>
  <c r="I35" i="10"/>
  <c r="I33" i="10"/>
  <c r="I31" i="10"/>
  <c r="I29" i="10"/>
  <c r="I27" i="10"/>
  <c r="I25" i="10"/>
  <c r="I23" i="10"/>
  <c r="I19" i="10"/>
  <c r="I17" i="10"/>
  <c r="U16" i="10"/>
  <c r="I15" i="10"/>
  <c r="I13" i="10"/>
  <c r="I11" i="10"/>
  <c r="U7" i="10"/>
  <c r="I7" i="10"/>
  <c r="G4" i="10"/>
  <c r="A4" i="10"/>
  <c r="A1" i="10"/>
  <c r="U14" i="10"/>
  <c r="R57" i="10"/>
  <c r="F50" i="10" s="1"/>
  <c r="R4" i="38"/>
  <c r="O79" i="38"/>
  <c r="K65" i="38"/>
  <c r="K64" i="38"/>
  <c r="M61" i="38"/>
  <c r="K57" i="38"/>
  <c r="K56" i="38"/>
  <c r="O53" i="38"/>
  <c r="K49" i="38"/>
  <c r="K48" i="38"/>
  <c r="M45" i="38"/>
  <c r="K41" i="38"/>
  <c r="K40" i="38"/>
  <c r="Q37" i="38"/>
  <c r="K33" i="38"/>
  <c r="K32" i="38"/>
  <c r="M29" i="38"/>
  <c r="K25" i="38"/>
  <c r="K24" i="38"/>
  <c r="O21" i="38"/>
  <c r="K17" i="38"/>
  <c r="U16" i="38"/>
  <c r="K16" i="38"/>
  <c r="M13" i="38"/>
  <c r="K9" i="38"/>
  <c r="K8" i="38"/>
  <c r="U7" i="38"/>
  <c r="G4" i="38"/>
  <c r="A4" i="38"/>
  <c r="F2" i="38"/>
  <c r="A1" i="38"/>
  <c r="U14" i="38"/>
  <c r="R79" i="38"/>
  <c r="F72" i="38"/>
  <c r="R4" i="81"/>
  <c r="O79" i="81"/>
  <c r="Q37" i="81"/>
  <c r="K33" i="81"/>
  <c r="K32" i="81"/>
  <c r="M29" i="81"/>
  <c r="K25" i="81"/>
  <c r="K24" i="81"/>
  <c r="O21" i="81"/>
  <c r="K17" i="81"/>
  <c r="U16" i="81"/>
  <c r="K16" i="81"/>
  <c r="M13" i="81"/>
  <c r="K9" i="81"/>
  <c r="K8" i="81"/>
  <c r="U7" i="81"/>
  <c r="G4" i="81"/>
  <c r="A4" i="81"/>
  <c r="F2" i="81"/>
  <c r="A1" i="81"/>
  <c r="U12" i="81"/>
  <c r="C7" i="81"/>
  <c r="C7" i="38"/>
  <c r="C11" i="81"/>
  <c r="C15" i="81"/>
  <c r="C19" i="81"/>
  <c r="C23" i="81"/>
  <c r="C27" i="81"/>
  <c r="C31" i="81"/>
  <c r="C35" i="81"/>
  <c r="C11" i="38"/>
  <c r="C15" i="38"/>
  <c r="C19" i="38"/>
  <c r="C23" i="38"/>
  <c r="C27" i="38"/>
  <c r="C31" i="38"/>
  <c r="C35" i="38"/>
  <c r="C39" i="38"/>
  <c r="C43" i="38"/>
  <c r="C47" i="38"/>
  <c r="C51" i="38"/>
  <c r="C55" i="38"/>
  <c r="C59" i="38"/>
  <c r="C63" i="38"/>
  <c r="C67" i="38"/>
  <c r="C43" i="197"/>
  <c r="F18" i="281"/>
  <c r="J18" i="281"/>
  <c r="F27" i="283"/>
  <c r="H27" i="283"/>
  <c r="B20" i="87"/>
  <c r="F18" i="87"/>
  <c r="AK1" i="89"/>
  <c r="AF1" i="88"/>
  <c r="AG1" i="10"/>
  <c r="AH1" i="10"/>
  <c r="AG1" i="86"/>
  <c r="AE1" i="86"/>
  <c r="AG1" i="90"/>
  <c r="AJ1" i="88"/>
  <c r="F6" i="10"/>
  <c r="M6" i="10"/>
  <c r="U13" i="38"/>
  <c r="AC1" i="10"/>
  <c r="AE1" i="10"/>
  <c r="AI1" i="234"/>
  <c r="AG1" i="235"/>
  <c r="AC1" i="235"/>
  <c r="AH1" i="235"/>
  <c r="AH1" i="237"/>
  <c r="AF1" i="237"/>
  <c r="AJ1" i="233"/>
  <c r="AB1" i="234"/>
  <c r="AJ1" i="234"/>
  <c r="AI1" i="237"/>
  <c r="AI1" i="281"/>
  <c r="AF1" i="281"/>
  <c r="AH1" i="281"/>
  <c r="D18" i="87"/>
  <c r="AG1" i="197"/>
  <c r="AB1" i="87"/>
  <c r="AG1" i="281"/>
  <c r="AI1" i="280"/>
  <c r="AB1" i="281"/>
  <c r="H22" i="283"/>
  <c r="D27" i="283"/>
  <c r="F22" i="283"/>
  <c r="D22" i="283"/>
  <c r="H18" i="281"/>
  <c r="D18" i="280"/>
  <c r="D18" i="281"/>
  <c r="H18" i="280"/>
  <c r="B21" i="232"/>
  <c r="H27" i="235"/>
  <c r="B23" i="235"/>
  <c r="C34" i="235" s="1"/>
  <c r="B24" i="235"/>
  <c r="C32" i="235" s="1"/>
  <c r="B25" i="235"/>
  <c r="B28" i="235"/>
  <c r="F32" i="235" s="1"/>
  <c r="B29" i="235"/>
  <c r="F34" i="235" s="1"/>
  <c r="B19" i="232"/>
  <c r="E41" i="235"/>
  <c r="B20" i="233"/>
  <c r="D24" i="237"/>
  <c r="J18" i="233"/>
  <c r="B19" i="234"/>
  <c r="J18" i="234"/>
  <c r="D30" i="237"/>
  <c r="H18" i="233"/>
  <c r="B20" i="232"/>
  <c r="D18" i="233"/>
  <c r="H30" i="237"/>
  <c r="H24" i="237"/>
  <c r="F24" i="237"/>
  <c r="B20" i="234"/>
  <c r="H18" i="234"/>
  <c r="F30" i="237"/>
  <c r="F56" i="85"/>
  <c r="B25" i="197"/>
  <c r="F74" i="81"/>
  <c r="F72" i="81"/>
  <c r="F75" i="38"/>
  <c r="B28" i="197"/>
  <c r="C41" i="197" s="1"/>
  <c r="B34" i="197"/>
  <c r="F41" i="197" s="1"/>
  <c r="F75" i="81"/>
  <c r="F78" i="38"/>
  <c r="D27" i="90"/>
  <c r="F27" i="86"/>
  <c r="E42" i="86"/>
  <c r="F53" i="10"/>
  <c r="D18" i="88"/>
  <c r="H24" i="197"/>
  <c r="H22" i="90"/>
  <c r="J18" i="88"/>
  <c r="F30" i="197"/>
  <c r="B30" i="90"/>
  <c r="F36" i="90" s="1"/>
  <c r="F22" i="90"/>
  <c r="H18" i="89"/>
  <c r="F18" i="88"/>
  <c r="B31" i="197"/>
  <c r="B19" i="89"/>
  <c r="D22" i="86"/>
  <c r="B26" i="197"/>
  <c r="B24" i="86"/>
  <c r="C38" i="86" s="1"/>
  <c r="H18" i="88"/>
  <c r="H30" i="197"/>
  <c r="F18" i="89"/>
  <c r="B23" i="87"/>
  <c r="B31" i="86"/>
  <c r="D22" i="90"/>
  <c r="D27" i="86"/>
  <c r="U15" i="38"/>
  <c r="U10" i="10"/>
  <c r="U9" i="38"/>
  <c r="U9" i="81"/>
  <c r="U9" i="85"/>
  <c r="U9" i="10"/>
  <c r="U8" i="81"/>
  <c r="AB1" i="232" l="1"/>
  <c r="AC1" i="232"/>
  <c r="AE1" i="87"/>
  <c r="AH1" i="87"/>
  <c r="AF1" i="87"/>
  <c r="L18" i="234"/>
  <c r="B23" i="234"/>
  <c r="AJ1" i="237"/>
  <c r="AG1" i="237"/>
  <c r="AG1" i="283"/>
  <c r="AG1" i="87"/>
  <c r="AE1" i="90"/>
  <c r="AF1" i="197"/>
  <c r="AJ1" i="197"/>
  <c r="AC1" i="197"/>
  <c r="AG1" i="234"/>
  <c r="AH1" i="234"/>
  <c r="E46" i="237"/>
  <c r="E47" i="237"/>
  <c r="AF1" i="280"/>
  <c r="AH1" i="280"/>
  <c r="AE1" i="283"/>
  <c r="U10" i="85"/>
  <c r="AK1" i="234"/>
  <c r="AK1" i="237"/>
  <c r="AI1" i="283"/>
  <c r="AD1" i="283"/>
  <c r="AK1" i="283"/>
  <c r="E46" i="197"/>
  <c r="AC1" i="237"/>
  <c r="AK1" i="197"/>
  <c r="AB1" i="197"/>
  <c r="AB1" i="237"/>
  <c r="AF1" i="232"/>
  <c r="AH1" i="88"/>
  <c r="AD1" i="87"/>
  <c r="F79" i="38"/>
  <c r="F74" i="38"/>
  <c r="AJ1" i="87"/>
  <c r="AE1" i="88"/>
  <c r="AC1" i="88"/>
  <c r="U15" i="10"/>
  <c r="U13" i="81"/>
  <c r="U13" i="10"/>
  <c r="U13" i="85"/>
  <c r="AD1" i="235"/>
  <c r="AI1" i="235"/>
  <c r="AB1" i="235"/>
  <c r="AK1" i="235"/>
  <c r="AE1" i="235"/>
  <c r="AF1" i="235"/>
  <c r="AJ1" i="235"/>
  <c r="AJ1" i="281"/>
  <c r="AK1" i="87"/>
  <c r="AD1" i="234"/>
  <c r="AC1" i="281"/>
  <c r="AE1" i="281"/>
  <c r="AD1" i="237"/>
  <c r="AF1" i="234"/>
  <c r="AE1" i="234"/>
  <c r="AC1" i="87"/>
  <c r="AI1" i="87"/>
  <c r="AD1" i="197"/>
  <c r="AI1" i="233"/>
  <c r="AG1" i="89"/>
  <c r="AI1" i="89"/>
  <c r="AJ1" i="89"/>
  <c r="AC1" i="85"/>
  <c r="AG1" i="232"/>
  <c r="AG1" i="233"/>
  <c r="AF1" i="90"/>
  <c r="AC1" i="280"/>
  <c r="AK1" i="90"/>
  <c r="AF1" i="89"/>
  <c r="AD1" i="89"/>
  <c r="U11" i="10"/>
  <c r="AH1" i="86"/>
  <c r="AJ1" i="90"/>
  <c r="K6" i="85"/>
  <c r="AD1" i="90"/>
  <c r="AD1" i="85"/>
  <c r="AH1" i="85"/>
  <c r="U8" i="85"/>
  <c r="U8" i="10"/>
  <c r="F52" i="10"/>
  <c r="AD1" i="233"/>
  <c r="AE1" i="280"/>
  <c r="AC1" i="233"/>
  <c r="AD1" i="232"/>
  <c r="AJ1" i="232"/>
  <c r="U11" i="81"/>
  <c r="U10" i="38"/>
  <c r="U10" i="81"/>
  <c r="U15" i="81"/>
  <c r="E41" i="90"/>
  <c r="F77" i="38"/>
  <c r="AE1" i="197"/>
  <c r="AB1" i="90"/>
  <c r="L9" i="90" s="1"/>
  <c r="AH1" i="283"/>
  <c r="AF1" i="283"/>
  <c r="AB1" i="233"/>
  <c r="AH1" i="233"/>
  <c r="AJ1" i="280"/>
  <c r="AG1" i="280"/>
  <c r="AI1" i="232"/>
  <c r="AH1" i="232"/>
  <c r="O6" i="85"/>
  <c r="AB1" i="88"/>
  <c r="AH1" i="90"/>
  <c r="AJ1" i="86"/>
  <c r="AH1" i="89"/>
  <c r="U11" i="38"/>
  <c r="AI1" i="88"/>
  <c r="AD1" i="88"/>
  <c r="L11" i="90"/>
  <c r="AG1" i="85"/>
  <c r="AB1" i="85"/>
  <c r="U12" i="10"/>
  <c r="U12" i="38"/>
  <c r="AI1" i="197"/>
  <c r="AH1" i="197"/>
  <c r="AJ1" i="283"/>
  <c r="F73" i="38"/>
  <c r="F76" i="38"/>
  <c r="F51" i="10"/>
  <c r="E40" i="283"/>
  <c r="AK1" i="233"/>
  <c r="AE1" i="233"/>
  <c r="AD1" i="280"/>
  <c r="AF1" i="233"/>
  <c r="AE1" i="232"/>
  <c r="AB1" i="280"/>
  <c r="AK1" i="280"/>
  <c r="AK1" i="232"/>
  <c r="AI1" i="86"/>
  <c r="AC1" i="90"/>
  <c r="AB1" i="86"/>
  <c r="AK1" i="88"/>
  <c r="AD1" i="86"/>
  <c r="AB1" i="89"/>
  <c r="AC1" i="89"/>
  <c r="AK1" i="86"/>
  <c r="AC1" i="86"/>
  <c r="AI1" i="90"/>
  <c r="M6" i="85"/>
  <c r="AE1" i="85"/>
  <c r="U14" i="81"/>
  <c r="AC1" i="283"/>
  <c r="L17" i="90" l="1"/>
  <c r="L13" i="90"/>
  <c r="L7" i="90"/>
  <c r="L15" i="9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D7" authorId="0" shapeId="0" xr:uid="{5A55E54A-5D17-4144-9583-8AB115E7EF4C}">
      <text>
        <r>
          <rPr>
            <b/>
            <sz val="8"/>
            <color indexed="8"/>
            <rFont val="Tahoma"/>
            <family val="2"/>
            <charset val="238"/>
          </rPr>
          <t xml:space="preserve">Before making the draw:
On the Boys Do Draw Prep-sheet did you:
- fill in DA, WC's?
- Sort?
If YES: continue making the draw
Otherwise: return to finish preparations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126476AC-4AF5-49E0-8D14-C51BB76442C3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D7" authorId="0" shapeId="0" xr:uid="{F6564754-F787-47A1-95AC-EB40B0921DD0}">
      <text>
        <r>
          <rPr>
            <b/>
            <sz val="8"/>
            <color indexed="8"/>
            <rFont val="Tahoma"/>
            <family val="2"/>
            <charset val="238"/>
          </rPr>
          <t xml:space="preserve">Before making the draw:
On the Boys Do Draw Prep-sheet did you:
- fill in DA, WC's?
- Sort?
If YES: continue making the draw
Otherwise: return to finish preparations
</t>
        </r>
      </text>
    </comment>
  </commentList>
</comments>
</file>

<file path=xl/sharedStrings.xml><?xml version="1.0" encoding="utf-8"?>
<sst xmlns="http://schemas.openxmlformats.org/spreadsheetml/2006/main" count="1985" uniqueCount="419">
  <si>
    <t>Umpire</t>
  </si>
  <si>
    <t>CU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</si>
  <si>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</si>
  <si>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</si>
  <si>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</si>
  <si>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</si>
  <si>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</si>
  <si>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</si>
  <si>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</si>
  <si>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</si>
  <si>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</si>
  <si>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</si>
  <si>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</si>
  <si>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</si>
  <si>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</si>
  <si>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</si>
  <si>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</si>
  <si>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</si>
  <si>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</si>
  <si>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</si>
  <si>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</si>
  <si>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</si>
  <si>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</si>
  <si>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</si>
  <si>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</si>
  <si>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</si>
  <si>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</si>
  <si>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</si>
  <si>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</si>
  <si>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</si>
  <si>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Kiem</t>
  </si>
  <si>
    <t>2. forduló</t>
  </si>
  <si>
    <t>kód</t>
  </si>
  <si>
    <t>Rangsor</t>
  </si>
  <si>
    <t>Dátuma</t>
  </si>
  <si>
    <t>Kiemeltek</t>
  </si>
  <si>
    <t>Alternatívok</t>
  </si>
  <si>
    <t>Helyettesítik</t>
  </si>
  <si>
    <t>Utolsó elfogadott játékos</t>
  </si>
  <si>
    <t>Sorsoló játékosok</t>
  </si>
  <si>
    <t>kiem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</si>
  <si>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</si>
  <si>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</si>
  <si>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</si>
  <si>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</si>
  <si>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</si>
  <si>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</si>
  <si>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</si>
  <si>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</si>
  <si>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Elődöntők</t>
  </si>
  <si>
    <t>Bíró</t>
  </si>
  <si>
    <t>Egyik sem</t>
  </si>
  <si>
    <t>Páros főtábla</t>
  </si>
  <si>
    <t>Győztesek</t>
  </si>
  <si>
    <t>Orvos neve:</t>
  </si>
  <si>
    <t>Rangs.</t>
  </si>
  <si>
    <t>Nyertes</t>
  </si>
  <si>
    <t>Kiemelt párosok</t>
  </si>
  <si>
    <t>Sorsolás időpontja:</t>
  </si>
  <si>
    <t>Utolsónak elfogadott páros</t>
  </si>
  <si>
    <t>dátuma:</t>
  </si>
  <si>
    <t>Utolsó DA: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</si>
  <si>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</si>
  <si>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</si>
  <si>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</si>
  <si>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</si>
  <si>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</si>
  <si>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</si>
  <si>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</si>
  <si>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</si>
  <si>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</si>
  <si>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</si>
  <si>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</si>
  <si>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</si>
  <si>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</si>
  <si>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</si>
  <si>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</si>
  <si>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</si>
  <si>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</si>
  <si>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</si>
  <si>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</si>
  <si>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</si>
  <si>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</si>
  <si>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</si>
  <si>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</si>
  <si>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</si>
  <si>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</si>
  <si>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</si>
  <si>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</si>
  <si>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</si>
  <si>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</si>
  <si>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</si>
  <si>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</si>
  <si>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</si>
  <si>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</si>
  <si>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</si>
  <si>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</si>
  <si>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</si>
  <si>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</si>
  <si>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</si>
  <si>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</si>
  <si>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</si>
  <si>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</si>
  <si>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</si>
  <si>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</si>
  <si>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</si>
  <si>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</si>
  <si>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</si>
  <si>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</si>
  <si>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</si>
  <si>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</si>
  <si>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</si>
  <si>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</si>
  <si>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H</t>
  </si>
  <si>
    <t>7. hely</t>
  </si>
  <si>
    <t>E - F</t>
  </si>
  <si>
    <t>F - D</t>
  </si>
  <si>
    <t>D - G</t>
  </si>
  <si>
    <t>G - E</t>
  </si>
  <si>
    <t>F - E</t>
  </si>
  <si>
    <t>F - G</t>
  </si>
  <si>
    <t>E - H</t>
  </si>
  <si>
    <t>H - F</t>
  </si>
  <si>
    <t>G - H</t>
  </si>
  <si>
    <t xml:space="preserve">Diákolimpia Tolna megye - Paks </t>
  </si>
  <si>
    <t>2025.04.28-29</t>
  </si>
  <si>
    <t>Paks</t>
  </si>
  <si>
    <t>Lakatosné Klopcsik Diana</t>
  </si>
  <si>
    <t>Paksi SE</t>
  </si>
  <si>
    <t>Tóth-Udvardy Tamás</t>
  </si>
  <si>
    <t xml:space="preserve">Lisztmajer </t>
  </si>
  <si>
    <t>Tamás</t>
  </si>
  <si>
    <t>Panna</t>
  </si>
  <si>
    <t xml:space="preserve">Németh </t>
  </si>
  <si>
    <t>Nola</t>
  </si>
  <si>
    <t xml:space="preserve">Gerzsei </t>
  </si>
  <si>
    <t>Dániel</t>
  </si>
  <si>
    <t>Rosta</t>
  </si>
  <si>
    <t>Gergő</t>
  </si>
  <si>
    <t>Korpácsi</t>
  </si>
  <si>
    <t>Anikó</t>
  </si>
  <si>
    <t xml:space="preserve">Gáspár </t>
  </si>
  <si>
    <t>Levente</t>
  </si>
  <si>
    <t>Németh</t>
  </si>
  <si>
    <t>Wiedemann</t>
  </si>
  <si>
    <t>Léna</t>
  </si>
  <si>
    <t xml:space="preserve">Kánnai </t>
  </si>
  <si>
    <t>Kata</t>
  </si>
  <si>
    <t>Magyari</t>
  </si>
  <si>
    <t>Ágnes</t>
  </si>
  <si>
    <t>Szabó</t>
  </si>
  <si>
    <t>Lily</t>
  </si>
  <si>
    <t>Ulbert</t>
  </si>
  <si>
    <t>Linda</t>
  </si>
  <si>
    <t>Bóna</t>
  </si>
  <si>
    <t>Gréta</t>
  </si>
  <si>
    <t>Tüzes-Müller</t>
  </si>
  <si>
    <t>Tamara</t>
  </si>
  <si>
    <t>Tóth</t>
  </si>
  <si>
    <t>Sarolta</t>
  </si>
  <si>
    <t>Lisztmajer</t>
  </si>
  <si>
    <t>Blanka</t>
  </si>
  <si>
    <t>Zsófia</t>
  </si>
  <si>
    <t>Lili</t>
  </si>
  <si>
    <t>Anna</t>
  </si>
  <si>
    <t>Kozma</t>
  </si>
  <si>
    <t>Lina</t>
  </si>
  <si>
    <t>Jáhn</t>
  </si>
  <si>
    <t>Zsanett</t>
  </si>
  <si>
    <t>Ágoston</t>
  </si>
  <si>
    <t>Benedeczki</t>
  </si>
  <si>
    <t>Szili</t>
  </si>
  <si>
    <t>Lajos</t>
  </si>
  <si>
    <t>Fillér</t>
  </si>
  <si>
    <t>Dávid</t>
  </si>
  <si>
    <t>Lévai</t>
  </si>
  <si>
    <t>Rafael</t>
  </si>
  <si>
    <t>Halmosi</t>
  </si>
  <si>
    <t>Zoltán</t>
  </si>
  <si>
    <t>Hirczi</t>
  </si>
  <si>
    <t>Borda</t>
  </si>
  <si>
    <t>Barnabás</t>
  </si>
  <si>
    <t>Simon</t>
  </si>
  <si>
    <t>Gábor</t>
  </si>
  <si>
    <t>László</t>
  </si>
  <si>
    <t>Benedek</t>
  </si>
  <si>
    <t>Gáspár</t>
  </si>
  <si>
    <t>Wégner</t>
  </si>
  <si>
    <t>Bertalan</t>
  </si>
  <si>
    <t>játékon kívül</t>
  </si>
  <si>
    <t>Petrits</t>
  </si>
  <si>
    <t>Bencze</t>
  </si>
  <si>
    <t>Rebeka</t>
  </si>
  <si>
    <t>Kiss</t>
  </si>
  <si>
    <t>Virág</t>
  </si>
  <si>
    <t>Kíra</t>
  </si>
  <si>
    <t>Petra</t>
  </si>
  <si>
    <t>Hingl</t>
  </si>
  <si>
    <t>Enikő</t>
  </si>
  <si>
    <t xml:space="preserve">Szabó </t>
  </si>
  <si>
    <t>Ódor</t>
  </si>
  <si>
    <t>Tihanyi</t>
  </si>
  <si>
    <t>Kánnai</t>
  </si>
  <si>
    <t>Lilla</t>
  </si>
  <si>
    <t xml:space="preserve">Eszter </t>
  </si>
  <si>
    <t xml:space="preserve">Kozma </t>
  </si>
  <si>
    <t>Gerzsei</t>
  </si>
  <si>
    <t>Gerzsei D</t>
  </si>
  <si>
    <t>Lányi</t>
  </si>
  <si>
    <t>Krisztián</t>
  </si>
  <si>
    <t>Kecskeméti</t>
  </si>
  <si>
    <t>Ákos</t>
  </si>
  <si>
    <t>Péri</t>
  </si>
  <si>
    <t>Péri D</t>
  </si>
  <si>
    <t>Csanádi</t>
  </si>
  <si>
    <t>Csanádi T</t>
  </si>
  <si>
    <t>Anisonyan</t>
  </si>
  <si>
    <t>Davit</t>
  </si>
  <si>
    <t>Jakab</t>
  </si>
  <si>
    <t>Pach</t>
  </si>
  <si>
    <t>Botond</t>
  </si>
  <si>
    <t>Anisonyan D</t>
  </si>
  <si>
    <t>Lizák_Pető</t>
  </si>
  <si>
    <t>Balázs</t>
  </si>
  <si>
    <t>János</t>
  </si>
  <si>
    <t>Putnoki</t>
  </si>
  <si>
    <t xml:space="preserve">Putnoki L </t>
  </si>
  <si>
    <t>Sabankó</t>
  </si>
  <si>
    <t>Zétény</t>
  </si>
  <si>
    <t>Horváth</t>
  </si>
  <si>
    <t>Benjámin</t>
  </si>
  <si>
    <t>Katona</t>
  </si>
  <si>
    <t>Olivér</t>
  </si>
  <si>
    <t>Upadisev</t>
  </si>
  <si>
    <t>Martincsek</t>
  </si>
  <si>
    <t>Flórián</t>
  </si>
  <si>
    <t>Nickl</t>
  </si>
  <si>
    <t>Márton</t>
  </si>
  <si>
    <t>Szabadi</t>
  </si>
  <si>
    <t>Csongor</t>
  </si>
  <si>
    <t>Péter</t>
  </si>
  <si>
    <t>Gergely</t>
  </si>
  <si>
    <t>Keresztes</t>
  </si>
  <si>
    <t>Erik</t>
  </si>
  <si>
    <t>Kovács</t>
  </si>
  <si>
    <t>Kornél</t>
  </si>
  <si>
    <t>Gorjánácz</t>
  </si>
  <si>
    <t>Zorán</t>
  </si>
  <si>
    <t xml:space="preserve">Werner </t>
  </si>
  <si>
    <t>Máté</t>
  </si>
  <si>
    <t>Nagy</t>
  </si>
  <si>
    <t>Ábel</t>
  </si>
  <si>
    <t>Till</t>
  </si>
  <si>
    <t>Tamis</t>
  </si>
  <si>
    <t>Hunor</t>
  </si>
  <si>
    <t xml:space="preserve">Domonyai </t>
  </si>
  <si>
    <t>István</t>
  </si>
  <si>
    <t>Emma</t>
  </si>
  <si>
    <t>Jávor</t>
  </si>
  <si>
    <t>Csenge</t>
  </si>
  <si>
    <t>Jantner</t>
  </si>
  <si>
    <t>Kőszegi</t>
  </si>
  <si>
    <t>Karina</t>
  </si>
  <si>
    <t>Bianka</t>
  </si>
  <si>
    <t xml:space="preserve">Pinczés </t>
  </si>
  <si>
    <t>Réka</t>
  </si>
  <si>
    <t>Dorka</t>
  </si>
  <si>
    <t>Vígh</t>
  </si>
  <si>
    <t>Domonyai</t>
  </si>
  <si>
    <t>Adél</t>
  </si>
  <si>
    <t>Novák</t>
  </si>
  <si>
    <t>Luca</t>
  </si>
  <si>
    <t>Lőrincz</t>
  </si>
  <si>
    <t>Péterfi</t>
  </si>
  <si>
    <t>Lara</t>
  </si>
  <si>
    <t>Czethoffer</t>
  </si>
  <si>
    <t>Bence</t>
  </si>
  <si>
    <t>Boros</t>
  </si>
  <si>
    <t>Bartos</t>
  </si>
  <si>
    <t>Roland</t>
  </si>
  <si>
    <t>Uhrin</t>
  </si>
  <si>
    <t>Zalán</t>
  </si>
  <si>
    <t>Dömötör</t>
  </si>
  <si>
    <t>Lacza</t>
  </si>
  <si>
    <t>Sidló</t>
  </si>
  <si>
    <t>Joe</t>
  </si>
  <si>
    <t>Csiszár</t>
  </si>
  <si>
    <t>Szél</t>
  </si>
  <si>
    <t>Zsombor</t>
  </si>
  <si>
    <t>Liza</t>
  </si>
  <si>
    <t>Pataki</t>
  </si>
  <si>
    <t>Nóra</t>
  </si>
  <si>
    <t>Eliza</t>
  </si>
  <si>
    <t>Szabados</t>
  </si>
  <si>
    <t>Bálint</t>
  </si>
  <si>
    <t>Papp</t>
  </si>
  <si>
    <t>Bauer</t>
  </si>
  <si>
    <t>Frigyesi</t>
  </si>
  <si>
    <t>Martin</t>
  </si>
  <si>
    <t>Bori</t>
  </si>
  <si>
    <t>Takács</t>
  </si>
  <si>
    <t>Dorina</t>
  </si>
  <si>
    <t>Csötönyi</t>
  </si>
  <si>
    <t>Kállai</t>
  </si>
  <si>
    <t>Titanilla</t>
  </si>
  <si>
    <t xml:space="preserve">Agod </t>
  </si>
  <si>
    <t>Tokaji</t>
  </si>
  <si>
    <t>14 14</t>
  </si>
  <si>
    <t>41 41</t>
  </si>
  <si>
    <t>24 24</t>
  </si>
  <si>
    <t>42 42</t>
  </si>
  <si>
    <t>41 42</t>
  </si>
  <si>
    <t>14 24</t>
  </si>
  <si>
    <t>40 40</t>
  </si>
  <si>
    <t>Benedeczki L</t>
  </si>
  <si>
    <t>04 14</t>
  </si>
  <si>
    <t>40 41</t>
  </si>
  <si>
    <t>72 75</t>
  </si>
  <si>
    <t>27 57</t>
  </si>
  <si>
    <t>73 74</t>
  </si>
  <si>
    <t>37 47</t>
  </si>
  <si>
    <t>68 75 15</t>
  </si>
  <si>
    <t>86 57 51</t>
  </si>
  <si>
    <t>41 40</t>
  </si>
  <si>
    <t>14 04</t>
  </si>
  <si>
    <t>54 40</t>
  </si>
  <si>
    <t>45 04</t>
  </si>
  <si>
    <t>24 53 10/8</t>
  </si>
  <si>
    <t>42 35 8/10</t>
  </si>
  <si>
    <t>04 04</t>
  </si>
  <si>
    <t>41 53</t>
  </si>
  <si>
    <t>14 35</t>
  </si>
  <si>
    <t>14 42 10/6</t>
  </si>
  <si>
    <t>41 24 6/10</t>
  </si>
  <si>
    <t>4.</t>
  </si>
  <si>
    <t>Nagy Ábel</t>
  </si>
  <si>
    <t>53 42</t>
  </si>
  <si>
    <t xml:space="preserve">Tóth Sarolta </t>
  </si>
  <si>
    <t>Tihanyi János</t>
  </si>
  <si>
    <t>Lányi Krisztián</t>
  </si>
  <si>
    <t>Németh N</t>
  </si>
  <si>
    <t xml:space="preserve">Putnoki </t>
  </si>
  <si>
    <t>40 42</t>
  </si>
  <si>
    <t>Upadisev D</t>
  </si>
  <si>
    <t xml:space="preserve">41 42 </t>
  </si>
  <si>
    <t xml:space="preserve">Keresztes </t>
  </si>
  <si>
    <t xml:space="preserve">Gerzsei Dániel </t>
  </si>
  <si>
    <t>Bencze Rebeka</t>
  </si>
  <si>
    <t xml:space="preserve">Kiss Petra </t>
  </si>
  <si>
    <t xml:space="preserve">Petrits Blanka </t>
  </si>
  <si>
    <t>53 41</t>
  </si>
  <si>
    <t>Magyari Ágnes</t>
  </si>
  <si>
    <t>42 40</t>
  </si>
  <si>
    <t>Wágner</t>
  </si>
  <si>
    <t>24 04</t>
  </si>
  <si>
    <t>04 24</t>
  </si>
  <si>
    <t>Szabadi Cs</t>
  </si>
  <si>
    <t>Lisztmajer Panna</t>
  </si>
  <si>
    <t xml:space="preserve">Tóth </t>
  </si>
  <si>
    <t xml:space="preserve">Martincsek </t>
  </si>
  <si>
    <t xml:space="preserve">Sabankó </t>
  </si>
  <si>
    <t xml:space="preserve">Kiss </t>
  </si>
  <si>
    <t xml:space="preserve">Bianka </t>
  </si>
  <si>
    <t xml:space="preserve">Kállai </t>
  </si>
  <si>
    <t xml:space="preserve">Boros </t>
  </si>
  <si>
    <t xml:space="preserve">Bauer </t>
  </si>
  <si>
    <t>Joseph</t>
  </si>
  <si>
    <t xml:space="preserve">Dömötör </t>
  </si>
  <si>
    <t xml:space="preserve">Czethoffer </t>
  </si>
  <si>
    <t xml:space="preserve">Bence </t>
  </si>
  <si>
    <t xml:space="preserve">Levente </t>
  </si>
  <si>
    <t>Papp Levente</t>
  </si>
  <si>
    <t>Lányi Martin</t>
  </si>
  <si>
    <t xml:space="preserve">Lőrincz Bence </t>
  </si>
  <si>
    <t>Bauer Tamás</t>
  </si>
  <si>
    <t>Putnoki Levente</t>
  </si>
  <si>
    <t>Jakab Tamás</t>
  </si>
  <si>
    <t>53 40</t>
  </si>
  <si>
    <t>42 41</t>
  </si>
  <si>
    <t>24 14</t>
  </si>
  <si>
    <t>53 53</t>
  </si>
  <si>
    <t>71 71</t>
  </si>
  <si>
    <t>17 17</t>
  </si>
  <si>
    <t>74 86</t>
  </si>
  <si>
    <t>47 68</t>
  </si>
  <si>
    <t>24 53 10/3</t>
  </si>
  <si>
    <t>42 35 3/10</t>
  </si>
  <si>
    <t>24 41 7/10</t>
  </si>
  <si>
    <t>42 14 10/7</t>
  </si>
  <si>
    <t>24 40 10/8</t>
  </si>
  <si>
    <t>42 04 8/10</t>
  </si>
  <si>
    <t>42 14 6/10</t>
  </si>
  <si>
    <t>24 41 10/6</t>
  </si>
  <si>
    <t>35 45</t>
  </si>
  <si>
    <t>53 54</t>
  </si>
  <si>
    <t>35 14</t>
  </si>
  <si>
    <t>53 35 10/7</t>
  </si>
  <si>
    <t>35 53 7/10</t>
  </si>
  <si>
    <t>14 42 10/8</t>
  </si>
  <si>
    <t>41 24 8/10</t>
  </si>
  <si>
    <t>42 53</t>
  </si>
  <si>
    <t>24 35</t>
  </si>
  <si>
    <t>04 53 10/8</t>
  </si>
  <si>
    <t>41 04 10/8</t>
  </si>
  <si>
    <t>41 54</t>
  </si>
  <si>
    <t>14 45</t>
  </si>
  <si>
    <t>40 24 10/6</t>
  </si>
  <si>
    <t>04 42 6/10</t>
  </si>
  <si>
    <t>24 41 9/11</t>
  </si>
  <si>
    <t>42 14 11/9</t>
  </si>
  <si>
    <t>35 24</t>
  </si>
  <si>
    <t>34 sérülés</t>
  </si>
  <si>
    <t>43 sérülés</t>
  </si>
  <si>
    <t>sérülés</t>
  </si>
  <si>
    <t>53 24 10/7</t>
  </si>
  <si>
    <t>53 14 8/10</t>
  </si>
  <si>
    <t>35 41 10/8</t>
  </si>
  <si>
    <t>24 54 10/8</t>
  </si>
  <si>
    <t>42 45 8/10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</si>
</sst>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0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sz val="6"/>
      <color indexed="9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.5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i/>
      <sz val="8.5"/>
      <color indexed="9"/>
      <name val="Arial"/>
      <family val="2"/>
    </font>
    <font>
      <sz val="8.5"/>
      <color indexed="14"/>
      <name val="Arial"/>
      <family val="2"/>
    </font>
    <font>
      <b/>
      <sz val="8.5"/>
      <color indexed="9"/>
      <name val="Arial"/>
      <family val="2"/>
      <charset val="238"/>
    </font>
    <font>
      <sz val="7"/>
      <color indexed="23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7"/>
      <color indexed="9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7"/>
      <color rgb="FFFF0000"/>
      <name val="Arial"/>
      <family val="2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8.5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000000"/>
      <name val="Segoe UI"/>
      <family val="2"/>
      <charset val="238"/>
    </font>
    <font>
      <i/>
      <sz val="8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5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14" fontId="17" fillId="4" borderId="5" xfId="0" applyNumberFormat="1" applyFont="1" applyFill="1" applyBorder="1" applyAlignment="1">
      <alignment horizontal="left" vertical="center"/>
    </xf>
    <xf numFmtId="49" fontId="17" fillId="2" borderId="0" xfId="0" applyNumberFormat="1" applyFont="1" applyFill="1" applyAlignment="1">
      <alignment vertical="center"/>
    </xf>
    <xf numFmtId="49" fontId="17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19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/>
    <xf numFmtId="0" fontId="20" fillId="2" borderId="0" xfId="1" applyFont="1" applyFill="1"/>
    <xf numFmtId="0" fontId="0" fillId="0" borderId="0" xfId="0" applyAlignment="1">
      <alignment horizontal="center"/>
    </xf>
    <xf numFmtId="49" fontId="21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2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1" fillId="2" borderId="6" xfId="0" applyNumberFormat="1" applyFont="1" applyFill="1" applyBorder="1" applyAlignment="1">
      <alignment horizontal="right" vertical="center"/>
    </xf>
    <xf numFmtId="49" fontId="23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49" fontId="23" fillId="2" borderId="0" xfId="0" applyNumberFormat="1" applyFont="1" applyFill="1" applyAlignment="1">
      <alignment vertical="center"/>
    </xf>
    <xf numFmtId="49" fontId="24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8" fillId="2" borderId="7" xfId="0" applyNumberFormat="1" applyFont="1" applyFill="1" applyBorder="1" applyAlignment="1">
      <alignment horizontal="left" vertical="center"/>
    </xf>
    <xf numFmtId="49" fontId="18" fillId="2" borderId="7" xfId="0" applyNumberFormat="1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8" fillId="2" borderId="0" xfId="0" applyNumberFormat="1" applyFont="1" applyFill="1" applyAlignment="1">
      <alignment vertical="center"/>
    </xf>
    <xf numFmtId="0" fontId="17" fillId="2" borderId="0" xfId="2" applyNumberFormat="1" applyFont="1" applyFill="1" applyAlignment="1" applyProtection="1">
      <alignment vertical="center"/>
      <protection locked="0"/>
    </xf>
    <xf numFmtId="0" fontId="18" fillId="2" borderId="0" xfId="0" applyFont="1" applyFill="1" applyAlignment="1">
      <alignment vertical="center"/>
    </xf>
    <xf numFmtId="49" fontId="18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23" fillId="2" borderId="0" xfId="0" applyNumberFormat="1" applyFont="1" applyFill="1" applyAlignment="1">
      <alignment horizontal="right" vertical="center"/>
    </xf>
    <xf numFmtId="49" fontId="18" fillId="0" borderId="6" xfId="0" applyNumberFormat="1" applyFont="1" applyBorder="1" applyAlignment="1">
      <alignment horizontal="right" vertical="center"/>
    </xf>
    <xf numFmtId="49" fontId="9" fillId="6" borderId="0" xfId="0" applyNumberFormat="1" applyFont="1" applyFill="1" applyAlignment="1">
      <alignment vertical="center"/>
    </xf>
    <xf numFmtId="49" fontId="9" fillId="6" borderId="17" xfId="0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10" fillId="0" borderId="0" xfId="0" applyFont="1" applyAlignment="1">
      <alignment horizontal="center" vertical="center"/>
    </xf>
    <xf numFmtId="49" fontId="0" fillId="0" borderId="6" xfId="0" applyNumberForma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9" fillId="0" borderId="0" xfId="0" applyFont="1"/>
    <xf numFmtId="49" fontId="19" fillId="0" borderId="0" xfId="0" applyNumberFormat="1" applyFont="1"/>
    <xf numFmtId="49" fontId="36" fillId="0" borderId="0" xfId="0" applyNumberFormat="1" applyFont="1" applyAlignment="1">
      <alignment horizontal="left"/>
    </xf>
    <xf numFmtId="0" fontId="37" fillId="0" borderId="0" xfId="0" applyFont="1" applyAlignment="1">
      <alignment horizontal="center" vertical="center"/>
    </xf>
    <xf numFmtId="0" fontId="39" fillId="0" borderId="0" xfId="0" applyFont="1"/>
    <xf numFmtId="0" fontId="16" fillId="0" borderId="0" xfId="0" applyFont="1"/>
    <xf numFmtId="0" fontId="5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1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30" fillId="0" borderId="0" xfId="0" applyNumberFormat="1" applyFont="1" applyAlignment="1">
      <alignment vertical="top"/>
    </xf>
    <xf numFmtId="49" fontId="31" fillId="0" borderId="0" xfId="0" applyNumberFormat="1" applyFont="1"/>
    <xf numFmtId="49" fontId="16" fillId="0" borderId="0" xfId="0" applyNumberFormat="1" applyFont="1"/>
    <xf numFmtId="0" fontId="37" fillId="0" borderId="0" xfId="0" applyFont="1" applyAlignment="1">
      <alignment vertical="center"/>
    </xf>
    <xf numFmtId="49" fontId="34" fillId="2" borderId="0" xfId="0" applyNumberFormat="1" applyFont="1" applyFill="1" applyAlignment="1">
      <alignment vertical="center"/>
    </xf>
    <xf numFmtId="0" fontId="17" fillId="0" borderId="6" xfId="0" applyFont="1" applyBorder="1" applyAlignment="1">
      <alignment vertical="center"/>
    </xf>
    <xf numFmtId="49" fontId="17" fillId="0" borderId="6" xfId="0" applyNumberFormat="1" applyFont="1" applyBorder="1" applyAlignment="1">
      <alignment vertical="center"/>
    </xf>
    <xf numFmtId="49" fontId="40" fillId="0" borderId="6" xfId="0" applyNumberFormat="1" applyFont="1" applyBorder="1" applyAlignment="1">
      <alignment vertical="center"/>
    </xf>
    <xf numFmtId="49" fontId="17" fillId="0" borderId="6" xfId="2" applyNumberFormat="1" applyFont="1" applyBorder="1" applyAlignment="1" applyProtection="1">
      <alignment vertical="center"/>
      <protection locked="0"/>
    </xf>
    <xf numFmtId="0" fontId="18" fillId="0" borderId="6" xfId="0" applyFont="1" applyBorder="1" applyAlignment="1">
      <alignment horizontal="left" vertical="center"/>
    </xf>
    <xf numFmtId="49" fontId="9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39" fillId="2" borderId="0" xfId="0" applyNumberFormat="1" applyFont="1" applyFill="1" applyAlignment="1">
      <alignment horizontal="center" vertical="center"/>
    </xf>
    <xf numFmtId="49" fontId="39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right" vertical="center"/>
    </xf>
    <xf numFmtId="49" fontId="0" fillId="0" borderId="0" xfId="0" applyNumberFormat="1" applyAlignment="1">
      <alignment vertical="center"/>
    </xf>
    <xf numFmtId="0" fontId="41" fillId="0" borderId="0" xfId="0" applyFont="1" applyAlignment="1">
      <alignment vertical="center"/>
    </xf>
    <xf numFmtId="49" fontId="41" fillId="2" borderId="0" xfId="0" applyNumberFormat="1" applyFont="1" applyFill="1" applyAlignment="1">
      <alignment horizontal="center" vertical="center"/>
    </xf>
    <xf numFmtId="0" fontId="42" fillId="0" borderId="0" xfId="0" applyFont="1" applyAlignment="1">
      <alignment vertical="center"/>
    </xf>
    <xf numFmtId="0" fontId="43" fillId="8" borderId="7" xfId="0" applyFont="1" applyFill="1" applyBorder="1" applyAlignment="1">
      <alignment horizontal="center" vertical="center"/>
    </xf>
    <xf numFmtId="0" fontId="41" fillId="0" borderId="7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44" fillId="0" borderId="7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6" borderId="0" xfId="0" applyFont="1" applyFill="1" applyAlignment="1">
      <alignment vertical="center"/>
    </xf>
    <xf numFmtId="0" fontId="46" fillId="0" borderId="0" xfId="0" applyFont="1" applyAlignment="1">
      <alignment vertical="center"/>
    </xf>
    <xf numFmtId="0" fontId="46" fillId="6" borderId="0" xfId="0" applyFont="1" applyFill="1" applyAlignment="1">
      <alignment vertical="center"/>
    </xf>
    <xf numFmtId="49" fontId="45" fillId="6" borderId="0" xfId="0" applyNumberFormat="1" applyFont="1" applyFill="1" applyAlignment="1">
      <alignment vertical="center"/>
    </xf>
    <xf numFmtId="49" fontId="46" fillId="6" borderId="0" xfId="0" applyNumberFormat="1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9" fillId="0" borderId="10" xfId="0" applyFont="1" applyBorder="1" applyAlignment="1">
      <alignment vertical="center"/>
    </xf>
    <xf numFmtId="49" fontId="45" fillId="2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39" fillId="0" borderId="0" xfId="0" applyFont="1" applyAlignment="1">
      <alignment horizontal="right" vertical="center"/>
    </xf>
    <xf numFmtId="0" fontId="49" fillId="9" borderId="19" xfId="0" applyFont="1" applyFill="1" applyBorder="1" applyAlignment="1">
      <alignment horizontal="right" vertical="center"/>
    </xf>
    <xf numFmtId="0" fontId="44" fillId="0" borderId="7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45" fillId="0" borderId="7" xfId="0" applyFont="1" applyBorder="1" applyAlignment="1">
      <alignment vertical="center"/>
    </xf>
    <xf numFmtId="0" fontId="44" fillId="0" borderId="18" xfId="0" applyFont="1" applyBorder="1" applyAlignment="1">
      <alignment horizontal="center" vertical="center"/>
    </xf>
    <xf numFmtId="0" fontId="44" fillId="0" borderId="17" xfId="0" applyFont="1" applyBorder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9" fillId="9" borderId="17" xfId="0" applyFont="1" applyFill="1" applyBorder="1" applyAlignment="1">
      <alignment horizontal="right" vertical="center"/>
    </xf>
    <xf numFmtId="49" fontId="44" fillId="0" borderId="7" xfId="0" applyNumberFormat="1" applyFont="1" applyBorder="1" applyAlignment="1">
      <alignment vertical="center"/>
    </xf>
    <xf numFmtId="49" fontId="44" fillId="0" borderId="0" xfId="0" applyNumberFormat="1" applyFont="1" applyAlignment="1">
      <alignment vertical="center"/>
    </xf>
    <xf numFmtId="0" fontId="44" fillId="0" borderId="17" xfId="0" applyFont="1" applyBorder="1" applyAlignment="1">
      <alignment vertical="center"/>
    </xf>
    <xf numFmtId="49" fontId="44" fillId="0" borderId="17" xfId="0" applyNumberFormat="1" applyFont="1" applyBorder="1" applyAlignment="1">
      <alignment vertical="center"/>
    </xf>
    <xf numFmtId="0" fontId="44" fillId="0" borderId="18" xfId="0" applyFont="1" applyBorder="1" applyAlignment="1">
      <alignment vertical="center"/>
    </xf>
    <xf numFmtId="0" fontId="50" fillId="0" borderId="18" xfId="0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50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49" fontId="44" fillId="0" borderId="18" xfId="0" applyNumberFormat="1" applyFont="1" applyBorder="1" applyAlignment="1">
      <alignment vertical="center"/>
    </xf>
    <xf numFmtId="0" fontId="52" fillId="0" borderId="0" xfId="0" applyFont="1" applyAlignment="1">
      <alignment vertical="center"/>
    </xf>
    <xf numFmtId="49" fontId="53" fillId="2" borderId="0" xfId="0" applyNumberFormat="1" applyFont="1" applyFill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49" fontId="41" fillId="0" borderId="0" xfId="0" applyNumberFormat="1" applyFont="1" applyAlignment="1">
      <alignment horizontal="center" vertical="center"/>
    </xf>
    <xf numFmtId="49" fontId="45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45" fillId="0" borderId="0" xfId="0" applyFont="1" applyAlignment="1">
      <alignment horizontal="left" vertical="center"/>
    </xf>
    <xf numFmtId="49" fontId="19" fillId="6" borderId="0" xfId="0" applyNumberFormat="1" applyFont="1" applyFill="1" applyAlignment="1">
      <alignment vertical="center"/>
    </xf>
    <xf numFmtId="49" fontId="33" fillId="6" borderId="0" xfId="0" applyNumberFormat="1" applyFont="1" applyFill="1" applyAlignment="1">
      <alignment horizontal="center" vertical="center"/>
    </xf>
    <xf numFmtId="49" fontId="54" fillId="0" borderId="0" xfId="0" applyNumberFormat="1" applyFont="1" applyAlignment="1">
      <alignment vertical="center"/>
    </xf>
    <xf numFmtId="49" fontId="55" fillId="0" borderId="0" xfId="0" applyNumberFormat="1" applyFont="1" applyAlignment="1">
      <alignment horizontal="center" vertical="center"/>
    </xf>
    <xf numFmtId="49" fontId="54" fillId="6" borderId="0" xfId="0" applyNumberFormat="1" applyFont="1" applyFill="1" applyAlignment="1">
      <alignment vertical="center"/>
    </xf>
    <xf numFmtId="49" fontId="55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29" fillId="2" borderId="20" xfId="0" applyFont="1" applyFill="1" applyBorder="1" applyAlignment="1">
      <alignment vertical="center"/>
    </xf>
    <xf numFmtId="0" fontId="29" fillId="2" borderId="21" xfId="0" applyFont="1" applyFill="1" applyBorder="1" applyAlignment="1">
      <alignment vertical="center"/>
    </xf>
    <xf numFmtId="0" fontId="29" fillId="2" borderId="22" xfId="0" applyFont="1" applyFill="1" applyBorder="1" applyAlignment="1">
      <alignment vertical="center"/>
    </xf>
    <xf numFmtId="49" fontId="56" fillId="2" borderId="21" xfId="0" applyNumberFormat="1" applyFont="1" applyFill="1" applyBorder="1" applyAlignment="1">
      <alignment horizontal="center" vertical="center"/>
    </xf>
    <xf numFmtId="49" fontId="56" fillId="2" borderId="21" xfId="0" applyNumberFormat="1" applyFont="1" applyFill="1" applyBorder="1" applyAlignment="1">
      <alignment vertical="center"/>
    </xf>
    <xf numFmtId="49" fontId="56" fillId="2" borderId="21" xfId="0" applyNumberFormat="1" applyFont="1" applyFill="1" applyBorder="1" applyAlignment="1">
      <alignment horizontal="centerContinuous" vertical="center"/>
    </xf>
    <xf numFmtId="49" fontId="56" fillId="2" borderId="23" xfId="0" applyNumberFormat="1" applyFont="1" applyFill="1" applyBorder="1" applyAlignment="1">
      <alignment horizontal="centerContinuous" vertical="center"/>
    </xf>
    <xf numFmtId="49" fontId="57" fillId="2" borderId="21" xfId="0" applyNumberFormat="1" applyFont="1" applyFill="1" applyBorder="1" applyAlignment="1">
      <alignment vertical="center"/>
    </xf>
    <xf numFmtId="49" fontId="57" fillId="2" borderId="23" xfId="0" applyNumberFormat="1" applyFont="1" applyFill="1" applyBorder="1" applyAlignment="1">
      <alignment vertical="center"/>
    </xf>
    <xf numFmtId="49" fontId="29" fillId="2" borderId="21" xfId="0" applyNumberFormat="1" applyFont="1" applyFill="1" applyBorder="1" applyAlignment="1">
      <alignment horizontal="left" vertical="center"/>
    </xf>
    <xf numFmtId="49" fontId="29" fillId="0" borderId="21" xfId="0" applyNumberFormat="1" applyFont="1" applyBorder="1" applyAlignment="1">
      <alignment horizontal="left" vertical="center"/>
    </xf>
    <xf numFmtId="49" fontId="57" fillId="6" borderId="23" xfId="0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24" xfId="0" applyNumberFormat="1" applyFont="1" applyBorder="1" applyAlignment="1">
      <alignment vertical="center"/>
    </xf>
    <xf numFmtId="49" fontId="9" fillId="0" borderId="17" xfId="0" applyNumberFormat="1" applyFont="1" applyBorder="1" applyAlignment="1">
      <alignment horizontal="right" vertical="center"/>
    </xf>
    <xf numFmtId="49" fontId="9" fillId="0" borderId="0" xfId="0" applyNumberFormat="1" applyFont="1" applyAlignment="1">
      <alignment horizontal="center" vertical="center"/>
    </xf>
    <xf numFmtId="49" fontId="9" fillId="6" borderId="0" xfId="0" applyNumberFormat="1" applyFont="1" applyFill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49" fontId="39" fillId="0" borderId="0" xfId="0" applyNumberFormat="1" applyFont="1" applyAlignment="1">
      <alignment vertical="center"/>
    </xf>
    <xf numFmtId="49" fontId="39" fillId="0" borderId="17" xfId="0" applyNumberFormat="1" applyFont="1" applyBorder="1" applyAlignment="1">
      <alignment vertical="center"/>
    </xf>
    <xf numFmtId="49" fontId="29" fillId="2" borderId="25" xfId="0" applyNumberFormat="1" applyFont="1" applyFill="1" applyBorder="1" applyAlignment="1">
      <alignment vertical="center"/>
    </xf>
    <xf numFmtId="49" fontId="29" fillId="2" borderId="26" xfId="0" applyNumberFormat="1" applyFont="1" applyFill="1" applyBorder="1" applyAlignment="1">
      <alignment vertical="center"/>
    </xf>
    <xf numFmtId="49" fontId="39" fillId="2" borderId="17" xfId="0" applyNumberFormat="1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49" fontId="39" fillId="0" borderId="7" xfId="0" applyNumberFormat="1" applyFont="1" applyBorder="1" applyAlignment="1">
      <alignment vertical="center"/>
    </xf>
    <xf numFmtId="49" fontId="9" fillId="0" borderId="7" xfId="0" applyNumberFormat="1" applyFont="1" applyBorder="1" applyAlignment="1">
      <alignment vertical="center"/>
    </xf>
    <xf numFmtId="49" fontId="39" fillId="0" borderId="18" xfId="0" applyNumberFormat="1" applyFont="1" applyBorder="1" applyAlignment="1">
      <alignment vertical="center"/>
    </xf>
    <xf numFmtId="49" fontId="9" fillId="0" borderId="27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horizontal="right" vertical="center"/>
    </xf>
    <xf numFmtId="0" fontId="9" fillId="2" borderId="24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49" fontId="9" fillId="0" borderId="7" xfId="0" applyNumberFormat="1" applyFont="1" applyBorder="1" applyAlignment="1">
      <alignment horizontal="center" vertical="center"/>
    </xf>
    <xf numFmtId="0" fontId="9" fillId="6" borderId="7" xfId="0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center" vertical="center"/>
    </xf>
    <xf numFmtId="49" fontId="9" fillId="6" borderId="18" xfId="0" applyNumberFormat="1" applyFont="1" applyFill="1" applyBorder="1" applyAlignment="1">
      <alignment vertical="center"/>
    </xf>
    <xf numFmtId="49" fontId="35" fillId="0" borderId="7" xfId="0" applyNumberFormat="1" applyFont="1" applyBorder="1" applyAlignment="1">
      <alignment horizontal="center" vertical="center"/>
    </xf>
    <xf numFmtId="0" fontId="49" fillId="9" borderId="18" xfId="0" applyFont="1" applyFill="1" applyBorder="1" applyAlignment="1">
      <alignment horizontal="right" vertical="center"/>
    </xf>
    <xf numFmtId="0" fontId="45" fillId="2" borderId="0" xfId="0" applyFont="1" applyFill="1" applyAlignment="1">
      <alignment horizontal="center" vertical="center"/>
    </xf>
    <xf numFmtId="49" fontId="56" fillId="2" borderId="23" xfId="0" applyNumberFormat="1" applyFont="1" applyFill="1" applyBorder="1" applyAlignment="1">
      <alignment vertical="center"/>
    </xf>
    <xf numFmtId="0" fontId="59" fillId="0" borderId="0" xfId="0" applyFont="1" applyAlignment="1">
      <alignment vertical="center"/>
    </xf>
    <xf numFmtId="0" fontId="0" fillId="6" borderId="0" xfId="0" applyFill="1" applyAlignment="1">
      <alignment horizontal="center" vertical="center"/>
    </xf>
    <xf numFmtId="0" fontId="3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34" fillId="2" borderId="0" xfId="0" applyFont="1" applyFill="1" applyAlignment="1">
      <alignment vertical="center"/>
    </xf>
    <xf numFmtId="0" fontId="24" fillId="2" borderId="0" xfId="0" applyFont="1" applyFill="1" applyAlignment="1">
      <alignment horizontal="right" vertical="center"/>
    </xf>
    <xf numFmtId="0" fontId="0" fillId="0" borderId="6" xfId="0" applyBorder="1" applyAlignment="1">
      <alignment vertical="center"/>
    </xf>
    <xf numFmtId="0" fontId="40" fillId="0" borderId="6" xfId="0" applyFont="1" applyBorder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39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41" fillId="2" borderId="0" xfId="0" applyFont="1" applyFill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46" fillId="0" borderId="7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58" fillId="0" borderId="18" xfId="0" applyFont="1" applyBorder="1" applyAlignment="1">
      <alignment horizontal="right" vertical="center"/>
    </xf>
    <xf numFmtId="0" fontId="60" fillId="0" borderId="17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4" fillId="0" borderId="7" xfId="0" applyFont="1" applyBorder="1" applyAlignment="1">
      <alignment horizontal="left" vertical="center"/>
    </xf>
    <xf numFmtId="0" fontId="58" fillId="0" borderId="7" xfId="0" applyFont="1" applyBorder="1" applyAlignment="1">
      <alignment horizontal="right" vertical="center"/>
    </xf>
    <xf numFmtId="0" fontId="46" fillId="0" borderId="18" xfId="0" applyFont="1" applyBorder="1" applyAlignment="1">
      <alignment horizontal="center" vertical="center"/>
    </xf>
    <xf numFmtId="0" fontId="46" fillId="0" borderId="17" xfId="0" applyFont="1" applyBorder="1" applyAlignment="1">
      <alignment vertical="center"/>
    </xf>
    <xf numFmtId="0" fontId="58" fillId="0" borderId="0" xfId="0" applyFont="1" applyAlignment="1">
      <alignment horizontal="right" vertical="center"/>
    </xf>
    <xf numFmtId="0" fontId="46" fillId="0" borderId="0" xfId="0" applyFont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46" fillId="0" borderId="17" xfId="0" applyFont="1" applyBorder="1" applyAlignment="1">
      <alignment horizontal="left" vertical="center"/>
    </xf>
    <xf numFmtId="0" fontId="58" fillId="0" borderId="17" xfId="0" applyFont="1" applyBorder="1" applyAlignment="1">
      <alignment horizontal="right" vertical="center"/>
    </xf>
    <xf numFmtId="0" fontId="46" fillId="6" borderId="0" xfId="0" applyFont="1" applyFill="1" applyAlignment="1">
      <alignment horizontal="right" vertical="center"/>
    </xf>
    <xf numFmtId="0" fontId="46" fillId="6" borderId="7" xfId="0" applyFont="1" applyFill="1" applyBorder="1" applyAlignment="1">
      <alignment horizontal="right" vertical="center"/>
    </xf>
    <xf numFmtId="0" fontId="58" fillId="6" borderId="0" xfId="0" applyFont="1" applyFill="1" applyAlignment="1">
      <alignment horizontal="right" vertical="center"/>
    </xf>
    <xf numFmtId="0" fontId="53" fillId="2" borderId="0" xfId="0" applyFont="1" applyFill="1" applyAlignment="1">
      <alignment horizontal="center" vertical="center"/>
    </xf>
    <xf numFmtId="0" fontId="45" fillId="6" borderId="0" xfId="0" applyFont="1" applyFill="1" applyAlignment="1">
      <alignment horizontal="center" vertical="center"/>
    </xf>
    <xf numFmtId="49" fontId="45" fillId="6" borderId="0" xfId="0" applyNumberFormat="1" applyFont="1" applyFill="1" applyAlignment="1">
      <alignment horizontal="center" vertical="center"/>
    </xf>
    <xf numFmtId="1" fontId="45" fillId="6" borderId="0" xfId="0" applyNumberFormat="1" applyFont="1" applyFill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49" fontId="35" fillId="6" borderId="17" xfId="0" applyNumberFormat="1" applyFont="1" applyFill="1" applyBorder="1" applyAlignment="1">
      <alignment vertical="center"/>
    </xf>
    <xf numFmtId="49" fontId="35" fillId="0" borderId="0" xfId="0" applyNumberFormat="1" applyFont="1" applyAlignment="1">
      <alignment vertical="center"/>
    </xf>
    <xf numFmtId="49" fontId="9" fillId="6" borderId="7" xfId="0" applyNumberFormat="1" applyFont="1" applyFill="1" applyBorder="1" applyAlignment="1">
      <alignment vertical="center"/>
    </xf>
    <xf numFmtId="49" fontId="35" fillId="6" borderId="18" xfId="0" applyNumberFormat="1" applyFont="1" applyFill="1" applyBorder="1" applyAlignment="1">
      <alignment vertical="center"/>
    </xf>
    <xf numFmtId="49" fontId="35" fillId="0" borderId="7" xfId="0" applyNumberFormat="1" applyFont="1" applyBorder="1" applyAlignment="1">
      <alignment vertical="center"/>
    </xf>
    <xf numFmtId="0" fontId="61" fillId="7" borderId="18" xfId="0" applyFont="1" applyFill="1" applyBorder="1" applyAlignment="1">
      <alignment vertical="center"/>
    </xf>
    <xf numFmtId="49" fontId="29" fillId="2" borderId="26" xfId="0" applyNumberFormat="1" applyFont="1" applyFill="1" applyBorder="1" applyAlignment="1">
      <alignment horizontal="left" vertical="center"/>
    </xf>
    <xf numFmtId="49" fontId="57" fillId="2" borderId="26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29" fillId="2" borderId="24" xfId="0" applyFont="1" applyFill="1" applyBorder="1" applyAlignment="1">
      <alignment vertical="center"/>
    </xf>
    <xf numFmtId="49" fontId="9" fillId="2" borderId="24" xfId="0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0" fontId="63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26" fillId="2" borderId="28" xfId="0" applyFont="1" applyFill="1" applyBorder="1" applyAlignment="1">
      <alignment horizontal="left" vertical="center"/>
    </xf>
    <xf numFmtId="0" fontId="27" fillId="2" borderId="29" xfId="0" applyFont="1" applyFill="1" applyBorder="1" applyAlignment="1">
      <alignment horizontal="left" vertical="center"/>
    </xf>
    <xf numFmtId="49" fontId="64" fillId="0" borderId="0" xfId="0" applyNumberFormat="1" applyFont="1" applyAlignment="1">
      <alignment vertical="top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25" xfId="0" applyNumberFormat="1" applyFont="1" applyFill="1" applyBorder="1" applyAlignment="1">
      <alignment vertical="center"/>
    </xf>
    <xf numFmtId="49" fontId="9" fillId="2" borderId="26" xfId="0" applyNumberFormat="1" applyFont="1" applyFill="1" applyBorder="1" applyAlignment="1">
      <alignment vertical="center"/>
    </xf>
    <xf numFmtId="49" fontId="9" fillId="2" borderId="19" xfId="0" applyNumberFormat="1" applyFont="1" applyFill="1" applyBorder="1" applyAlignment="1">
      <alignment horizontal="right" vertical="center"/>
    </xf>
    <xf numFmtId="0" fontId="29" fillId="2" borderId="0" xfId="0" applyFont="1" applyFill="1" applyAlignment="1">
      <alignment vertical="center"/>
    </xf>
    <xf numFmtId="0" fontId="29" fillId="2" borderId="30" xfId="0" applyFont="1" applyFill="1" applyBorder="1" applyAlignment="1">
      <alignment vertical="center"/>
    </xf>
    <xf numFmtId="49" fontId="64" fillId="0" borderId="0" xfId="0" applyNumberFormat="1" applyFont="1" applyAlignment="1">
      <alignment horizontal="center"/>
    </xf>
    <xf numFmtId="0" fontId="9" fillId="2" borderId="7" xfId="0" applyFont="1" applyFill="1" applyBorder="1" applyAlignment="1">
      <alignment vertical="center"/>
    </xf>
    <xf numFmtId="0" fontId="42" fillId="0" borderId="7" xfId="0" applyFont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46" fillId="0" borderId="26" xfId="0" applyFont="1" applyBorder="1" applyAlignment="1">
      <alignment vertical="center"/>
    </xf>
    <xf numFmtId="49" fontId="9" fillId="0" borderId="27" xfId="0" applyNumberFormat="1" applyFont="1" applyBorder="1" applyAlignment="1">
      <alignment horizontal="center" vertical="center"/>
    </xf>
    <xf numFmtId="49" fontId="35" fillId="2" borderId="17" xfId="0" applyNumberFormat="1" applyFont="1" applyFill="1" applyBorder="1" applyAlignment="1">
      <alignment vertical="center"/>
    </xf>
    <xf numFmtId="49" fontId="35" fillId="2" borderId="18" xfId="0" applyNumberFormat="1" applyFont="1" applyFill="1" applyBorder="1" applyAlignment="1">
      <alignment vertical="center"/>
    </xf>
    <xf numFmtId="14" fontId="17" fillId="0" borderId="6" xfId="0" applyNumberFormat="1" applyFont="1" applyBorder="1" applyAlignment="1">
      <alignment horizontal="left" vertical="center"/>
    </xf>
    <xf numFmtId="49" fontId="65" fillId="2" borderId="4" xfId="0" applyNumberFormat="1" applyFont="1" applyFill="1" applyBorder="1" applyAlignment="1">
      <alignment vertical="center"/>
    </xf>
    <xf numFmtId="49" fontId="65" fillId="2" borderId="0" xfId="0" applyNumberFormat="1" applyFont="1" applyFill="1" applyAlignment="1">
      <alignment vertical="center"/>
    </xf>
    <xf numFmtId="49" fontId="66" fillId="2" borderId="0" xfId="0" applyNumberFormat="1" applyFont="1" applyFill="1" applyAlignment="1">
      <alignment horizontal="left" vertical="center"/>
    </xf>
    <xf numFmtId="49" fontId="36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42" fillId="0" borderId="7" xfId="0" applyFont="1" applyBorder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49" fontId="9" fillId="0" borderId="7" xfId="0" applyNumberFormat="1" applyFont="1" applyBorder="1" applyAlignment="1">
      <alignment horizontal="right" vertical="center"/>
    </xf>
    <xf numFmtId="49" fontId="9" fillId="2" borderId="26" xfId="0" applyNumberFormat="1" applyFont="1" applyFill="1" applyBorder="1" applyAlignment="1">
      <alignment horizontal="right" vertical="center"/>
    </xf>
    <xf numFmtId="0" fontId="29" fillId="2" borderId="17" xfId="0" applyFont="1" applyFill="1" applyBorder="1" applyAlignment="1">
      <alignment vertical="center"/>
    </xf>
    <xf numFmtId="0" fontId="29" fillId="2" borderId="23" xfId="0" applyFont="1" applyFill="1" applyBorder="1" applyAlignment="1">
      <alignment vertical="center"/>
    </xf>
    <xf numFmtId="49" fontId="9" fillId="0" borderId="25" xfId="0" applyNumberFormat="1" applyFont="1" applyBorder="1" applyAlignment="1">
      <alignment vertical="center"/>
    </xf>
    <xf numFmtId="49" fontId="9" fillId="0" borderId="26" xfId="0" applyNumberFormat="1" applyFont="1" applyBorder="1" applyAlignment="1">
      <alignment vertical="center"/>
    </xf>
    <xf numFmtId="49" fontId="9" fillId="0" borderId="26" xfId="0" applyNumberFormat="1" applyFont="1" applyBorder="1" applyAlignment="1">
      <alignment horizontal="right" vertical="center"/>
    </xf>
    <xf numFmtId="49" fontId="9" fillId="0" borderId="19" xfId="0" applyNumberFormat="1" applyFont="1" applyBorder="1" applyAlignment="1">
      <alignment horizontal="right" vertical="center"/>
    </xf>
    <xf numFmtId="0" fontId="42" fillId="0" borderId="0" xfId="0" applyFont="1" applyAlignment="1">
      <alignment horizontal="center" vertical="center" shrinkToFit="1"/>
    </xf>
    <xf numFmtId="49" fontId="9" fillId="2" borderId="0" xfId="0" applyNumberFormat="1" applyFont="1" applyFill="1" applyAlignment="1">
      <alignment horizontal="center" vertical="center" shrinkToFit="1"/>
    </xf>
    <xf numFmtId="0" fontId="65" fillId="2" borderId="0" xfId="0" applyFont="1" applyFill="1"/>
    <xf numFmtId="0" fontId="67" fillId="0" borderId="0" xfId="0" applyFont="1"/>
    <xf numFmtId="0" fontId="9" fillId="2" borderId="0" xfId="0" applyFont="1" applyFill="1" applyAlignment="1">
      <alignment horizontal="center" vertical="center" shrinkToFit="1"/>
    </xf>
    <xf numFmtId="0" fontId="14" fillId="4" borderId="5" xfId="0" applyFont="1" applyFill="1" applyBorder="1" applyAlignment="1">
      <alignment horizontal="left" vertical="center"/>
    </xf>
    <xf numFmtId="0" fontId="19" fillId="4" borderId="5" xfId="0" applyFont="1" applyFill="1" applyBorder="1" applyAlignment="1">
      <alignment vertical="center"/>
    </xf>
    <xf numFmtId="0" fontId="68" fillId="0" borderId="0" xfId="0" applyFont="1"/>
    <xf numFmtId="0" fontId="69" fillId="0" borderId="7" xfId="0" applyFont="1" applyBorder="1" applyAlignment="1">
      <alignment vertical="center"/>
    </xf>
    <xf numFmtId="0" fontId="72" fillId="0" borderId="0" xfId="0" applyFont="1" applyAlignment="1">
      <alignment horizontal="right" vertical="center"/>
    </xf>
    <xf numFmtId="0" fontId="69" fillId="0" borderId="7" xfId="0" applyFont="1" applyBorder="1" applyAlignment="1">
      <alignment vertical="center" shrinkToFit="1"/>
    </xf>
    <xf numFmtId="0" fontId="73" fillId="0" borderId="7" xfId="0" applyFont="1" applyBorder="1" applyAlignment="1">
      <alignment vertical="center"/>
    </xf>
    <xf numFmtId="0" fontId="69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41" fillId="0" borderId="7" xfId="0" applyFont="1" applyBorder="1" applyAlignment="1">
      <alignment vertical="center" shrinkToFit="1"/>
    </xf>
    <xf numFmtId="0" fontId="69" fillId="0" borderId="0" xfId="0" applyFont="1" applyAlignment="1">
      <alignment horizontal="center" vertical="center" shrinkToFit="1"/>
    </xf>
    <xf numFmtId="0" fontId="74" fillId="0" borderId="0" xfId="0" applyFont="1" applyAlignment="1">
      <alignment horizontal="center" vertical="center" shrinkToFit="1"/>
    </xf>
    <xf numFmtId="49" fontId="12" fillId="6" borderId="0" xfId="0" applyNumberFormat="1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49" fontId="64" fillId="6" borderId="0" xfId="0" applyNumberFormat="1" applyFont="1" applyFill="1" applyAlignment="1">
      <alignment vertical="top"/>
    </xf>
    <xf numFmtId="49" fontId="30" fillId="6" borderId="0" xfId="0" applyNumberFormat="1" applyFont="1" applyFill="1" applyAlignment="1">
      <alignment vertical="top"/>
    </xf>
    <xf numFmtId="49" fontId="36" fillId="6" borderId="0" xfId="0" applyNumberFormat="1" applyFont="1" applyFill="1" applyAlignment="1">
      <alignment horizontal="center"/>
    </xf>
    <xf numFmtId="49" fontId="36" fillId="6" borderId="0" xfId="0" applyNumberFormat="1" applyFont="1" applyFill="1" applyAlignment="1">
      <alignment horizontal="left"/>
    </xf>
    <xf numFmtId="49" fontId="15" fillId="6" borderId="0" xfId="0" applyNumberFormat="1" applyFont="1" applyFill="1" applyAlignment="1">
      <alignment horizontal="left"/>
    </xf>
    <xf numFmtId="0" fontId="67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1" fillId="6" borderId="0" xfId="0" applyNumberFormat="1" applyFont="1" applyFill="1"/>
    <xf numFmtId="49" fontId="19" fillId="6" borderId="0" xfId="0" applyNumberFormat="1" applyFont="1" applyFill="1"/>
    <xf numFmtId="49" fontId="16" fillId="6" borderId="0" xfId="0" applyNumberFormat="1" applyFont="1" applyFill="1"/>
    <xf numFmtId="14" fontId="17" fillId="6" borderId="6" xfId="0" applyNumberFormat="1" applyFont="1" applyFill="1" applyBorder="1" applyAlignment="1">
      <alignment horizontal="left" vertical="center"/>
    </xf>
    <xf numFmtId="49" fontId="17" fillId="6" borderId="6" xfId="0" applyNumberFormat="1" applyFont="1" applyFill="1" applyBorder="1" applyAlignment="1">
      <alignment vertical="center"/>
    </xf>
    <xf numFmtId="49" fontId="0" fillId="6" borderId="6" xfId="0" applyNumberFormat="1" applyFill="1" applyBorder="1" applyAlignment="1">
      <alignment vertical="center"/>
    </xf>
    <xf numFmtId="49" fontId="40" fillId="6" borderId="6" xfId="0" applyNumberFormat="1" applyFont="1" applyFill="1" applyBorder="1" applyAlignment="1">
      <alignment vertical="center"/>
    </xf>
    <xf numFmtId="49" fontId="17" fillId="6" borderId="6" xfId="2" applyNumberFormat="1" applyFont="1" applyFill="1" applyBorder="1" applyAlignment="1" applyProtection="1">
      <alignment vertical="center"/>
      <protection locked="0"/>
    </xf>
    <xf numFmtId="0" fontId="18" fillId="6" borderId="6" xfId="0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horizontal="right" vertical="center"/>
    </xf>
    <xf numFmtId="0" fontId="42" fillId="6" borderId="7" xfId="0" applyFont="1" applyFill="1" applyBorder="1" applyAlignment="1">
      <alignment horizontal="center" vertical="center"/>
    </xf>
    <xf numFmtId="0" fontId="42" fillId="6" borderId="7" xfId="0" applyFont="1" applyFill="1" applyBorder="1" applyAlignment="1">
      <alignment horizontal="center" vertical="center" shrinkToFit="1"/>
    </xf>
    <xf numFmtId="0" fontId="41" fillId="6" borderId="7" xfId="0" applyFont="1" applyFill="1" applyBorder="1" applyAlignment="1">
      <alignment vertical="center"/>
    </xf>
    <xf numFmtId="0" fontId="44" fillId="6" borderId="7" xfId="0" applyFont="1" applyFill="1" applyBorder="1" applyAlignment="1">
      <alignment horizontal="center" vertical="center"/>
    </xf>
    <xf numFmtId="0" fontId="44" fillId="6" borderId="0" xfId="0" applyFont="1" applyFill="1" applyAlignment="1">
      <alignment vertical="center"/>
    </xf>
    <xf numFmtId="0" fontId="42" fillId="6" borderId="0" xfId="0" applyFont="1" applyFill="1" applyAlignment="1">
      <alignment horizontal="center" vertical="center"/>
    </xf>
    <xf numFmtId="0" fontId="42" fillId="6" borderId="0" xfId="0" applyFont="1" applyFill="1" applyAlignment="1">
      <alignment horizontal="center" vertical="center" shrinkToFit="1"/>
    </xf>
    <xf numFmtId="0" fontId="48" fillId="6" borderId="0" xfId="0" applyFont="1" applyFill="1" applyAlignment="1">
      <alignment vertical="center"/>
    </xf>
    <xf numFmtId="0" fontId="44" fillId="6" borderId="7" xfId="0" applyFont="1" applyFill="1" applyBorder="1" applyAlignment="1">
      <alignment vertical="center"/>
    </xf>
    <xf numFmtId="0" fontId="0" fillId="6" borderId="7" xfId="0" applyFill="1" applyBorder="1"/>
    <xf numFmtId="0" fontId="44" fillId="6" borderId="18" xfId="0" applyFont="1" applyFill="1" applyBorder="1" applyAlignment="1">
      <alignment horizontal="center" vertical="center"/>
    </xf>
    <xf numFmtId="0" fontId="44" fillId="6" borderId="17" xfId="0" applyFont="1" applyFill="1" applyBorder="1" applyAlignment="1">
      <alignment horizontal="left" vertical="center"/>
    </xf>
    <xf numFmtId="0" fontId="44" fillId="6" borderId="0" xfId="0" applyFont="1" applyFill="1" applyAlignment="1">
      <alignment horizontal="center" vertical="center"/>
    </xf>
    <xf numFmtId="49" fontId="44" fillId="6" borderId="7" xfId="0" applyNumberFormat="1" applyFont="1" applyFill="1" applyBorder="1" applyAlignment="1">
      <alignment vertical="center"/>
    </xf>
    <xf numFmtId="49" fontId="44" fillId="6" borderId="0" xfId="0" applyNumberFormat="1" applyFont="1" applyFill="1" applyAlignment="1">
      <alignment vertical="center"/>
    </xf>
    <xf numFmtId="0" fontId="44" fillId="6" borderId="17" xfId="0" applyFont="1" applyFill="1" applyBorder="1" applyAlignment="1">
      <alignment vertical="center"/>
    </xf>
    <xf numFmtId="49" fontId="44" fillId="6" borderId="17" xfId="0" applyNumberFormat="1" applyFont="1" applyFill="1" applyBorder="1" applyAlignment="1">
      <alignment vertical="center"/>
    </xf>
    <xf numFmtId="0" fontId="44" fillId="6" borderId="18" xfId="0" applyFont="1" applyFill="1" applyBorder="1" applyAlignment="1">
      <alignment vertical="center"/>
    </xf>
    <xf numFmtId="0" fontId="50" fillId="6" borderId="18" xfId="0" applyFont="1" applyFill="1" applyBorder="1" applyAlignment="1">
      <alignment horizontal="center" vertical="center"/>
    </xf>
    <xf numFmtId="0" fontId="51" fillId="6" borderId="0" xfId="0" applyFont="1" applyFill="1" applyAlignment="1">
      <alignment vertical="center"/>
    </xf>
    <xf numFmtId="0" fontId="50" fillId="6" borderId="7" xfId="0" applyFont="1" applyFill="1" applyBorder="1" applyAlignment="1">
      <alignment horizontal="center" vertical="center"/>
    </xf>
    <xf numFmtId="49" fontId="44" fillId="6" borderId="18" xfId="0" applyNumberFormat="1" applyFont="1" applyFill="1" applyBorder="1" applyAlignment="1">
      <alignment vertical="center"/>
    </xf>
    <xf numFmtId="0" fontId="52" fillId="6" borderId="0" xfId="0" applyFont="1" applyFill="1" applyAlignment="1">
      <alignment vertical="center"/>
    </xf>
    <xf numFmtId="0" fontId="9" fillId="6" borderId="0" xfId="0" applyFont="1" applyFill="1" applyAlignment="1">
      <alignment horizontal="right" vertical="center"/>
    </xf>
    <xf numFmtId="0" fontId="45" fillId="6" borderId="0" xfId="0" applyFont="1" applyFill="1" applyAlignment="1">
      <alignment horizontal="left" vertical="center"/>
    </xf>
    <xf numFmtId="0" fontId="19" fillId="6" borderId="0" xfId="0" applyFont="1" applyFill="1"/>
    <xf numFmtId="0" fontId="10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19" fillId="6" borderId="10" xfId="0" applyFont="1" applyFill="1" applyBorder="1" applyAlignment="1">
      <alignment vertical="center"/>
    </xf>
    <xf numFmtId="0" fontId="19" fillId="6" borderId="13" xfId="0" applyFont="1" applyFill="1" applyBorder="1" applyAlignment="1">
      <alignment vertical="center"/>
    </xf>
    <xf numFmtId="0" fontId="19" fillId="6" borderId="16" xfId="0" applyFont="1" applyFill="1" applyBorder="1" applyAlignment="1">
      <alignment vertical="center"/>
    </xf>
    <xf numFmtId="0" fontId="0" fillId="6" borderId="0" xfId="0" applyFill="1"/>
    <xf numFmtId="0" fontId="5" fillId="6" borderId="0" xfId="0" applyFont="1" applyFill="1" applyAlignment="1">
      <alignment vertical="top"/>
    </xf>
    <xf numFmtId="49" fontId="41" fillId="6" borderId="0" xfId="0" applyNumberFormat="1" applyFont="1" applyFill="1" applyAlignment="1">
      <alignment horizontal="center" vertical="center"/>
    </xf>
    <xf numFmtId="49" fontId="35" fillId="6" borderId="0" xfId="0" applyNumberFormat="1" applyFont="1" applyFill="1" applyAlignment="1">
      <alignment horizontal="center" vertical="center"/>
    </xf>
    <xf numFmtId="49" fontId="39" fillId="6" borderId="0" xfId="0" applyNumberFormat="1" applyFont="1" applyFill="1" applyAlignment="1">
      <alignment vertical="center"/>
    </xf>
    <xf numFmtId="49" fontId="39" fillId="6" borderId="17" xfId="0" applyNumberFormat="1" applyFont="1" applyFill="1" applyBorder="1" applyAlignment="1">
      <alignment vertical="center"/>
    </xf>
    <xf numFmtId="49" fontId="29" fillId="6" borderId="25" xfId="0" applyNumberFormat="1" applyFont="1" applyFill="1" applyBorder="1" applyAlignment="1">
      <alignment vertical="center"/>
    </xf>
    <xf numFmtId="49" fontId="29" fillId="6" borderId="26" xfId="0" applyNumberFormat="1" applyFont="1" applyFill="1" applyBorder="1" applyAlignment="1">
      <alignment vertical="center"/>
    </xf>
    <xf numFmtId="49" fontId="39" fillId="6" borderId="7" xfId="0" applyNumberFormat="1" applyFont="1" applyFill="1" applyBorder="1" applyAlignment="1">
      <alignment vertical="center"/>
    </xf>
    <xf numFmtId="49" fontId="39" fillId="6" borderId="18" xfId="0" applyNumberFormat="1" applyFont="1" applyFill="1" applyBorder="1" applyAlignment="1">
      <alignment vertical="center"/>
    </xf>
    <xf numFmtId="49" fontId="35" fillId="6" borderId="7" xfId="0" applyNumberFormat="1" applyFont="1" applyFill="1" applyBorder="1" applyAlignment="1">
      <alignment horizontal="center" vertical="center"/>
    </xf>
    <xf numFmtId="49" fontId="9" fillId="6" borderId="25" xfId="0" applyNumberFormat="1" applyFont="1" applyFill="1" applyBorder="1" applyAlignment="1">
      <alignment vertical="center"/>
    </xf>
    <xf numFmtId="49" fontId="9" fillId="6" borderId="26" xfId="0" applyNumberFormat="1" applyFont="1" applyFill="1" applyBorder="1" applyAlignment="1">
      <alignment vertical="center"/>
    </xf>
    <xf numFmtId="49" fontId="9" fillId="6" borderId="26" xfId="0" applyNumberFormat="1" applyFont="1" applyFill="1" applyBorder="1" applyAlignment="1">
      <alignment horizontal="right" vertical="center"/>
    </xf>
    <xf numFmtId="49" fontId="9" fillId="6" borderId="19" xfId="0" applyNumberFormat="1" applyFont="1" applyFill="1" applyBorder="1" applyAlignment="1">
      <alignment horizontal="right" vertical="center"/>
    </xf>
    <xf numFmtId="49" fontId="9" fillId="6" borderId="27" xfId="0" applyNumberFormat="1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right" vertical="center"/>
    </xf>
    <xf numFmtId="49" fontId="9" fillId="6" borderId="18" xfId="0" applyNumberFormat="1" applyFont="1" applyFill="1" applyBorder="1" applyAlignment="1">
      <alignment horizontal="right" vertical="center"/>
    </xf>
    <xf numFmtId="49" fontId="69" fillId="2" borderId="0" xfId="0" applyNumberFormat="1" applyFont="1" applyFill="1" applyAlignment="1">
      <alignment horizontal="center" vertical="center"/>
    </xf>
    <xf numFmtId="0" fontId="69" fillId="6" borderId="7" xfId="0" applyFont="1" applyFill="1" applyBorder="1" applyAlignment="1">
      <alignment vertical="center"/>
    </xf>
    <xf numFmtId="0" fontId="75" fillId="6" borderId="7" xfId="0" applyFont="1" applyFill="1" applyBorder="1" applyAlignment="1">
      <alignment vertical="center"/>
    </xf>
    <xf numFmtId="49" fontId="75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68" fillId="6" borderId="7" xfId="0" applyFont="1" applyFill="1" applyBorder="1"/>
    <xf numFmtId="0" fontId="69" fillId="6" borderId="7" xfId="0" applyFont="1" applyFill="1" applyBorder="1" applyAlignment="1">
      <alignment horizontal="center" vertical="center" shrinkToFit="1"/>
    </xf>
    <xf numFmtId="0" fontId="73" fillId="6" borderId="7" xfId="0" applyFont="1" applyFill="1" applyBorder="1"/>
    <xf numFmtId="49" fontId="23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right" vertical="center"/>
    </xf>
    <xf numFmtId="49" fontId="40" fillId="0" borderId="0" xfId="0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0" fontId="73" fillId="6" borderId="0" xfId="0" applyFont="1" applyFill="1"/>
    <xf numFmtId="49" fontId="29" fillId="0" borderId="0" xfId="0" applyNumberFormat="1" applyFont="1" applyAlignment="1">
      <alignment horizontal="left" vertical="center"/>
    </xf>
    <xf numFmtId="49" fontId="57" fillId="0" borderId="0" xfId="0" applyNumberFormat="1" applyFont="1" applyAlignment="1">
      <alignment vertical="center"/>
    </xf>
    <xf numFmtId="49" fontId="29" fillId="0" borderId="0" xfId="0" applyNumberFormat="1" applyFont="1" applyAlignment="1">
      <alignment vertical="center"/>
    </xf>
    <xf numFmtId="0" fontId="49" fillId="0" borderId="0" xfId="0" applyFont="1" applyAlignment="1">
      <alignment horizontal="right" vertical="center"/>
    </xf>
    <xf numFmtId="49" fontId="56" fillId="2" borderId="26" xfId="0" applyNumberFormat="1" applyFont="1" applyFill="1" applyBorder="1" applyAlignment="1">
      <alignment horizontal="center" vertical="center"/>
    </xf>
    <xf numFmtId="49" fontId="56" fillId="2" borderId="26" xfId="0" applyNumberFormat="1" applyFont="1" applyFill="1" applyBorder="1" applyAlignment="1">
      <alignment vertical="center"/>
    </xf>
    <xf numFmtId="49" fontId="9" fillId="6" borderId="25" xfId="0" applyNumberFormat="1" applyFont="1" applyFill="1" applyBorder="1" applyAlignment="1">
      <alignment horizontal="center" vertical="center"/>
    </xf>
    <xf numFmtId="49" fontId="39" fillId="6" borderId="26" xfId="0" applyNumberFormat="1" applyFont="1" applyFill="1" applyBorder="1" applyAlignment="1">
      <alignment vertical="center"/>
    </xf>
    <xf numFmtId="0" fontId="0" fillId="6" borderId="19" xfId="0" applyFill="1" applyBorder="1"/>
    <xf numFmtId="49" fontId="9" fillId="6" borderId="24" xfId="0" applyNumberFormat="1" applyFont="1" applyFill="1" applyBorder="1" applyAlignment="1">
      <alignment horizontal="center" vertical="center"/>
    </xf>
    <xf numFmtId="0" fontId="0" fillId="6" borderId="17" xfId="0" applyFill="1" applyBorder="1"/>
    <xf numFmtId="49" fontId="9" fillId="6" borderId="27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5" fillId="6" borderId="25" xfId="0" applyNumberFormat="1" applyFont="1" applyFill="1" applyBorder="1" applyAlignment="1">
      <alignment horizontal="center" vertical="center"/>
    </xf>
    <xf numFmtId="49" fontId="9" fillId="6" borderId="19" xfId="0" applyNumberFormat="1" applyFont="1" applyFill="1" applyBorder="1" applyAlignment="1">
      <alignment vertical="center"/>
    </xf>
    <xf numFmtId="49" fontId="35" fillId="6" borderId="24" xfId="0" applyNumberFormat="1" applyFont="1" applyFill="1" applyBorder="1" applyAlignment="1">
      <alignment horizontal="center" vertical="center"/>
    </xf>
    <xf numFmtId="49" fontId="35" fillId="6" borderId="27" xfId="0" applyNumberFormat="1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vertical="center"/>
    </xf>
    <xf numFmtId="49" fontId="9" fillId="6" borderId="24" xfId="0" applyNumberFormat="1" applyFont="1" applyFill="1" applyBorder="1" applyAlignment="1">
      <alignment vertical="center"/>
    </xf>
    <xf numFmtId="0" fontId="0" fillId="2" borderId="21" xfId="0" applyFill="1" applyBorder="1"/>
    <xf numFmtId="0" fontId="0" fillId="6" borderId="26" xfId="0" applyFill="1" applyBorder="1"/>
    <xf numFmtId="0" fontId="1" fillId="6" borderId="0" xfId="0" applyFont="1" applyFill="1"/>
    <xf numFmtId="0" fontId="76" fillId="2" borderId="0" xfId="0" applyFont="1" applyFill="1" applyAlignment="1">
      <alignment horizontal="center" shrinkToFit="1"/>
    </xf>
    <xf numFmtId="0" fontId="77" fillId="10" borderId="0" xfId="0" applyFont="1" applyFill="1"/>
    <xf numFmtId="0" fontId="77" fillId="6" borderId="0" xfId="0" applyFont="1" applyFill="1"/>
    <xf numFmtId="0" fontId="73" fillId="6" borderId="7" xfId="0" applyFont="1" applyFill="1" applyBorder="1" applyAlignment="1">
      <alignment horizontal="center" vertical="center" shrinkToFit="1"/>
    </xf>
    <xf numFmtId="0" fontId="73" fillId="6" borderId="7" xfId="0" applyFont="1" applyFill="1" applyBorder="1" applyAlignment="1">
      <alignment vertical="center" shrinkToFit="1"/>
    </xf>
    <xf numFmtId="0" fontId="73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68" fillId="6" borderId="0" xfId="0" applyFont="1" applyFill="1" applyAlignment="1">
      <alignment horizontal="center"/>
    </xf>
    <xf numFmtId="0" fontId="0" fillId="6" borderId="5" xfId="0" applyFill="1" applyBorder="1"/>
    <xf numFmtId="0" fontId="68" fillId="10" borderId="5" xfId="0" applyFont="1" applyFill="1" applyBorder="1" applyAlignment="1">
      <alignment horizontal="center" vertical="center"/>
    </xf>
    <xf numFmtId="0" fontId="73" fillId="6" borderId="0" xfId="0" applyFont="1" applyFill="1" applyAlignment="1">
      <alignment horizontal="center" vertical="center"/>
    </xf>
    <xf numFmtId="0" fontId="0" fillId="6" borderId="0" xfId="0" applyFill="1" applyAlignment="1">
      <alignment horizontal="right" vertical="center" shrinkToFit="1"/>
    </xf>
    <xf numFmtId="0" fontId="68" fillId="6" borderId="0" xfId="0" applyFont="1" applyFill="1" applyAlignment="1">
      <alignment horizontal="center" vertical="center"/>
    </xf>
    <xf numFmtId="49" fontId="19" fillId="3" borderId="0" xfId="0" applyNumberFormat="1" applyFont="1" applyFill="1"/>
    <xf numFmtId="0" fontId="0" fillId="3" borderId="0" xfId="0" applyFill="1" applyAlignment="1">
      <alignment horizontal="center"/>
    </xf>
    <xf numFmtId="49" fontId="19" fillId="4" borderId="0" xfId="0" applyNumberFormat="1" applyFont="1" applyFill="1"/>
    <xf numFmtId="0" fontId="0" fillId="4" borderId="0" xfId="0" applyFill="1" applyAlignment="1">
      <alignment horizontal="center"/>
    </xf>
    <xf numFmtId="49" fontId="19" fillId="11" borderId="0" xfId="0" applyNumberFormat="1" applyFont="1" applyFill="1"/>
    <xf numFmtId="0" fontId="0" fillId="11" borderId="0" xfId="0" applyFill="1" applyAlignment="1">
      <alignment horizontal="center"/>
    </xf>
    <xf numFmtId="0" fontId="68" fillId="10" borderId="0" xfId="0" applyFont="1" applyFill="1" applyAlignment="1">
      <alignment horizontal="center"/>
    </xf>
    <xf numFmtId="0" fontId="78" fillId="6" borderId="0" xfId="0" applyFont="1" applyFill="1" applyAlignment="1">
      <alignment horizontal="center"/>
    </xf>
    <xf numFmtId="0" fontId="78" fillId="10" borderId="0" xfId="0" applyFont="1" applyFill="1" applyAlignment="1">
      <alignment horizontal="center"/>
    </xf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12" borderId="31" xfId="0" applyFill="1" applyBorder="1" applyAlignment="1">
      <alignment horizontal="center"/>
    </xf>
    <xf numFmtId="0" fontId="0" fillId="0" borderId="6" xfId="0" applyBorder="1"/>
    <xf numFmtId="49" fontId="18" fillId="4" borderId="5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0" fillId="13" borderId="0" xfId="0" applyFill="1"/>
    <xf numFmtId="0" fontId="79" fillId="14" borderId="0" xfId="0" applyFont="1" applyFill="1" applyAlignment="1">
      <alignment horizontal="center" vertical="center"/>
    </xf>
    <xf numFmtId="0" fontId="0" fillId="10" borderId="7" xfId="0" applyFill="1" applyBorder="1" applyAlignment="1">
      <alignment horizontal="center"/>
    </xf>
    <xf numFmtId="0" fontId="80" fillId="6" borderId="7" xfId="0" applyFont="1" applyFill="1" applyBorder="1" applyAlignment="1">
      <alignment horizontal="center"/>
    </xf>
    <xf numFmtId="0" fontId="80" fillId="6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81" fillId="6" borderId="0" xfId="0" applyFont="1" applyFill="1" applyAlignment="1">
      <alignment vertical="center"/>
    </xf>
    <xf numFmtId="0" fontId="82" fillId="6" borderId="0" xfId="0" applyFont="1" applyFill="1"/>
    <xf numFmtId="49" fontId="68" fillId="2" borderId="0" xfId="0" applyNumberFormat="1" applyFont="1" applyFill="1" applyAlignment="1">
      <alignment horizontal="center" vertical="center"/>
    </xf>
    <xf numFmtId="49" fontId="12" fillId="4" borderId="23" xfId="0" applyNumberFormat="1" applyFont="1" applyFill="1" applyBorder="1" applyAlignment="1">
      <alignment vertical="center"/>
    </xf>
    <xf numFmtId="0" fontId="75" fillId="0" borderId="7" xfId="0" applyFont="1" applyBorder="1" applyAlignment="1">
      <alignment vertical="center" shrinkToFit="1"/>
    </xf>
    <xf numFmtId="0" fontId="75" fillId="0" borderId="7" xfId="0" applyFont="1" applyBorder="1" applyAlignment="1">
      <alignment vertical="center"/>
    </xf>
    <xf numFmtId="0" fontId="68" fillId="0" borderId="7" xfId="0" applyFont="1" applyBorder="1" applyAlignment="1">
      <alignment vertical="center"/>
    </xf>
    <xf numFmtId="0" fontId="83" fillId="0" borderId="0" xfId="0" applyFont="1" applyAlignment="1">
      <alignment horizontal="right" vertical="center"/>
    </xf>
    <xf numFmtId="0" fontId="70" fillId="6" borderId="0" xfId="0" applyFont="1" applyFill="1" applyAlignment="1">
      <alignment vertical="center"/>
    </xf>
    <xf numFmtId="0" fontId="71" fillId="6" borderId="0" xfId="0" applyFont="1" applyFill="1" applyAlignment="1">
      <alignment vertical="center"/>
    </xf>
    <xf numFmtId="0" fontId="83" fillId="6" borderId="0" xfId="0" applyFont="1" applyFill="1" applyAlignment="1">
      <alignment horizontal="right" vertical="center"/>
    </xf>
    <xf numFmtId="0" fontId="73" fillId="6" borderId="5" xfId="0" applyFont="1" applyFill="1" applyBorder="1" applyAlignment="1">
      <alignment horizontal="center" vertical="center"/>
    </xf>
    <xf numFmtId="0" fontId="73" fillId="6" borderId="0" xfId="0" applyFont="1" applyFill="1" applyAlignment="1">
      <alignment horizontal="center"/>
    </xf>
    <xf numFmtId="0" fontId="75" fillId="6" borderId="7" xfId="0" applyFont="1" applyFill="1" applyBorder="1" applyAlignment="1">
      <alignment horizontal="center" vertical="center" shrinkToFit="1"/>
    </xf>
    <xf numFmtId="0" fontId="84" fillId="10" borderId="0" xfId="0" applyFont="1" applyFill="1" applyAlignment="1">
      <alignment horizontal="center"/>
    </xf>
    <xf numFmtId="0" fontId="85" fillId="10" borderId="0" xfId="0" applyFont="1" applyFill="1" applyAlignment="1">
      <alignment horizontal="center"/>
    </xf>
    <xf numFmtId="0" fontId="0" fillId="0" borderId="24" xfId="0" applyBorder="1"/>
    <xf numFmtId="0" fontId="0" fillId="2" borderId="23" xfId="0" applyFill="1" applyBorder="1"/>
    <xf numFmtId="0" fontId="73" fillId="3" borderId="0" xfId="0" applyFont="1" applyFill="1" applyAlignment="1">
      <alignment horizontal="center"/>
    </xf>
    <xf numFmtId="0" fontId="73" fillId="4" borderId="0" xfId="0" applyFont="1" applyFill="1" applyAlignment="1">
      <alignment horizontal="center"/>
    </xf>
    <xf numFmtId="0" fontId="73" fillId="11" borderId="0" xfId="0" applyFont="1" applyFill="1" applyAlignment="1">
      <alignment horizontal="center"/>
    </xf>
    <xf numFmtId="0" fontId="45" fillId="16" borderId="0" xfId="0" applyFont="1" applyFill="1" applyAlignment="1">
      <alignment vertical="center"/>
    </xf>
    <xf numFmtId="49" fontId="54" fillId="16" borderId="0" xfId="0" applyNumberFormat="1" applyFont="1" applyFill="1" applyAlignment="1">
      <alignment vertical="center"/>
    </xf>
    <xf numFmtId="0" fontId="14" fillId="6" borderId="0" xfId="0" applyFont="1" applyFill="1" applyAlignment="1">
      <alignment horizontal="left"/>
    </xf>
    <xf numFmtId="49" fontId="11" fillId="4" borderId="20" xfId="0" applyNumberFormat="1" applyFont="1" applyFill="1" applyBorder="1" applyAlignment="1">
      <alignment vertical="center"/>
    </xf>
    <xf numFmtId="0" fontId="42" fillId="0" borderId="7" xfId="0" applyFont="1" applyBorder="1" applyAlignment="1">
      <alignment vertical="center"/>
    </xf>
    <xf numFmtId="0" fontId="53" fillId="0" borderId="7" xfId="0" applyFont="1" applyBorder="1" applyAlignment="1">
      <alignment vertical="center"/>
    </xf>
    <xf numFmtId="0" fontId="53" fillId="6" borderId="7" xfId="0" applyFont="1" applyFill="1" applyBorder="1" applyAlignment="1">
      <alignment vertical="center"/>
    </xf>
    <xf numFmtId="0" fontId="32" fillId="6" borderId="7" xfId="0" applyFont="1" applyFill="1" applyBorder="1"/>
    <xf numFmtId="0" fontId="42" fillId="6" borderId="7" xfId="0" applyFont="1" applyFill="1" applyBorder="1" applyAlignment="1">
      <alignment vertical="center"/>
    </xf>
    <xf numFmtId="0" fontId="2" fillId="6" borderId="7" xfId="0" applyFont="1" applyFill="1" applyBorder="1"/>
    <xf numFmtId="0" fontId="86" fillId="6" borderId="7" xfId="0" applyFont="1" applyFill="1" applyBorder="1" applyAlignment="1">
      <alignment vertical="center"/>
    </xf>
    <xf numFmtId="0" fontId="87" fillId="6" borderId="7" xfId="0" applyFont="1" applyFill="1" applyBorder="1"/>
    <xf numFmtId="0" fontId="53" fillId="0" borderId="0" xfId="0" applyFont="1" applyAlignment="1">
      <alignment vertical="center"/>
    </xf>
    <xf numFmtId="0" fontId="32" fillId="10" borderId="5" xfId="0" applyFont="1" applyFill="1" applyBorder="1" applyAlignment="1">
      <alignment horizontal="center" vertical="center"/>
    </xf>
    <xf numFmtId="14" fontId="25" fillId="2" borderId="26" xfId="0" applyNumberFormat="1" applyFont="1" applyFill="1" applyBorder="1" applyAlignment="1">
      <alignment horizontal="left" vertical="center" wrapText="1"/>
    </xf>
    <xf numFmtId="49" fontId="12" fillId="6" borderId="0" xfId="0" applyNumberFormat="1" applyFont="1" applyFill="1" applyAlignment="1">
      <alignment vertical="top" shrinkToFit="1"/>
    </xf>
    <xf numFmtId="14" fontId="17" fillId="6" borderId="6" xfId="0" applyNumberFormat="1" applyFont="1" applyFill="1" applyBorder="1" applyAlignment="1">
      <alignment horizontal="left" vertical="center"/>
    </xf>
    <xf numFmtId="0" fontId="2" fillId="6" borderId="7" xfId="0" applyFont="1" applyFill="1" applyBorder="1" applyAlignment="1">
      <alignment vertical="center" shrinkToFit="1"/>
    </xf>
    <xf numFmtId="0" fontId="73" fillId="6" borderId="7" xfId="0" applyFont="1" applyFill="1" applyBorder="1" applyAlignment="1">
      <alignment vertical="center" shrinkToFit="1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right" vertical="center" shrinkToFit="1"/>
    </xf>
    <xf numFmtId="0" fontId="0" fillId="15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6" borderId="26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0" fillId="6" borderId="7" xfId="0" applyFill="1" applyBorder="1" applyAlignment="1">
      <alignment horizontal="center"/>
    </xf>
    <xf numFmtId="0" fontId="0" fillId="0" borderId="20" xfId="0" applyBorder="1" applyAlignment="1">
      <alignment horizontal="right" vertical="center" shrinkToFit="1"/>
    </xf>
    <xf numFmtId="0" fontId="0" fillId="0" borderId="23" xfId="0" applyBorder="1" applyAlignment="1">
      <alignment horizontal="right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14" fontId="17" fillId="0" borderId="6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0" fillId="17" borderId="7" xfId="0" applyFill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</cellXfs>
  <cellStyles count="3">
    <cellStyle name="Hivatkozás" xfId="1" builtinId="8"/>
    <cellStyle name="Normál" xfId="0" builtinId="0"/>
    <cellStyle name="Pénznem" xfId="2" builtinId="4"/>
  </cellStyles>
  <dxfs count="78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BE73CD04-339A-4D4B-B649-7EA6F95A0B2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343" name="Picture 13">
          <a:extLst>
            <a:ext uri="{FF2B5EF4-FFF2-40B4-BE49-F238E27FC236}">
              <a16:creationId xmlns:a16="http://schemas.microsoft.com/office/drawing/2014/main" id="{50AAB88F-5AD5-27B9-1D9C-06AC2CA11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295039" name="Picture 3">
          <a:extLst>
            <a:ext uri="{FF2B5EF4-FFF2-40B4-BE49-F238E27FC236}">
              <a16:creationId xmlns:a16="http://schemas.microsoft.com/office/drawing/2014/main" id="{01FE68D9-4EA7-5003-5495-646DBEE80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56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94913" name="Button 1" hidden="1">
              <a:extLst>
                <a:ext uri="{63B3BB69-23CF-44E3-9099-C40C66FF867C}">
                  <a14:compatExt spid="_x0000_s294913"/>
                </a:ext>
                <a:ext uri="{FF2B5EF4-FFF2-40B4-BE49-F238E27FC236}">
                  <a16:creationId xmlns:a16="http://schemas.microsoft.com/office/drawing/2014/main" id="{00000000-0008-0000-0900-000001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94914" name="Button 2" hidden="1">
              <a:extLst>
                <a:ext uri="{63B3BB69-23CF-44E3-9099-C40C66FF867C}">
                  <a14:compatExt spid="_x0000_s294914"/>
                </a:ext>
                <a:ext uri="{FF2B5EF4-FFF2-40B4-BE49-F238E27FC236}">
                  <a16:creationId xmlns:a16="http://schemas.microsoft.com/office/drawing/2014/main" id="{00000000-0008-0000-0900-000002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266700</xdr:colOff>
      <xdr:row>0</xdr:row>
      <xdr:rowOff>30480</xdr:rowOff>
    </xdr:from>
    <xdr:to>
      <xdr:col>17</xdr:col>
      <xdr:colOff>106680</xdr:colOff>
      <xdr:row>2</xdr:row>
      <xdr:rowOff>0</xdr:rowOff>
    </xdr:to>
    <xdr:pic>
      <xdr:nvPicPr>
        <xdr:cNvPr id="278653" name="Picture 6">
          <a:extLst>
            <a:ext uri="{FF2B5EF4-FFF2-40B4-BE49-F238E27FC236}">
              <a16:creationId xmlns:a16="http://schemas.microsoft.com/office/drawing/2014/main" id="{4F0BB093-5724-F53D-CE90-CC1BE686E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7440" y="3048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510540</xdr:colOff>
          <xdr:row>0</xdr:row>
          <xdr:rowOff>7620</xdr:rowOff>
        </xdr:from>
        <xdr:to>
          <xdr:col>14</xdr:col>
          <xdr:colOff>350520</xdr:colOff>
          <xdr:row>0</xdr:row>
          <xdr:rowOff>175260</xdr:rowOff>
        </xdr:to>
        <xdr:sp macro="" textlink="">
          <xdr:nvSpPr>
            <xdr:cNvPr id="278529" name="Button 1" hidden="1">
              <a:extLst>
                <a:ext uri="{63B3BB69-23CF-44E3-9099-C40C66FF867C}">
                  <a14:compatExt spid="_x0000_s278529"/>
                </a:ext>
                <a:ext uri="{FF2B5EF4-FFF2-40B4-BE49-F238E27FC236}">
                  <a16:creationId xmlns:a16="http://schemas.microsoft.com/office/drawing/2014/main" id="{00000000-0008-0000-0A00-0000014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495300</xdr:colOff>
          <xdr:row>0</xdr:row>
          <xdr:rowOff>175260</xdr:rowOff>
        </xdr:from>
        <xdr:to>
          <xdr:col>14</xdr:col>
          <xdr:colOff>350520</xdr:colOff>
          <xdr:row>1</xdr:row>
          <xdr:rowOff>45720</xdr:rowOff>
        </xdr:to>
        <xdr:sp macro="" textlink="">
          <xdr:nvSpPr>
            <xdr:cNvPr id="278530" name="Button 2" hidden="1">
              <a:extLst>
                <a:ext uri="{63B3BB69-23CF-44E3-9099-C40C66FF867C}">
                  <a14:compatExt spid="_x0000_s278530"/>
                </a:ext>
                <a:ext uri="{FF2B5EF4-FFF2-40B4-BE49-F238E27FC236}">
                  <a16:creationId xmlns:a16="http://schemas.microsoft.com/office/drawing/2014/main" id="{00000000-0008-0000-0A00-0000024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9128" name="Picture 1">
          <a:extLst>
            <a:ext uri="{FF2B5EF4-FFF2-40B4-BE49-F238E27FC236}">
              <a16:creationId xmlns:a16="http://schemas.microsoft.com/office/drawing/2014/main" id="{D46E5573-91E3-5A81-9B19-EAD95EAC3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0538" name="Picture 1">
          <a:extLst>
            <a:ext uri="{FF2B5EF4-FFF2-40B4-BE49-F238E27FC236}">
              <a16:creationId xmlns:a16="http://schemas.microsoft.com/office/drawing/2014/main" id="{FB85D477-7D77-5CA4-E070-89BFED477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2586" name="Picture 1">
          <a:extLst>
            <a:ext uri="{FF2B5EF4-FFF2-40B4-BE49-F238E27FC236}">
              <a16:creationId xmlns:a16="http://schemas.microsoft.com/office/drawing/2014/main" id="{E51418B9-51F9-845D-F849-A14D6AE2D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59514" name="Picture 3">
          <a:extLst>
            <a:ext uri="{FF2B5EF4-FFF2-40B4-BE49-F238E27FC236}">
              <a16:creationId xmlns:a16="http://schemas.microsoft.com/office/drawing/2014/main" id="{3DF190BE-4F03-3799-013E-3BAF243EA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4634" name="Picture 1">
          <a:extLst>
            <a:ext uri="{FF2B5EF4-FFF2-40B4-BE49-F238E27FC236}">
              <a16:creationId xmlns:a16="http://schemas.microsoft.com/office/drawing/2014/main" id="{552FDAC3-5561-0B96-1E4B-685D6C0A0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103558" name="Picture 9">
          <a:extLst>
            <a:ext uri="{FF2B5EF4-FFF2-40B4-BE49-F238E27FC236}">
              <a16:creationId xmlns:a16="http://schemas.microsoft.com/office/drawing/2014/main" id="{DDF84E6F-33A7-5DED-A28F-D6439D892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103425" name="Button 1" hidden="1">
              <a:extLst>
                <a:ext uri="{63B3BB69-23CF-44E3-9099-C40C66FF867C}">
                  <a14:compatExt spid="_x0000_s103425"/>
                </a:ext>
                <a:ext uri="{FF2B5EF4-FFF2-40B4-BE49-F238E27FC236}">
                  <a16:creationId xmlns:a16="http://schemas.microsoft.com/office/drawing/2014/main" id="{00000000-0008-0000-1000-000001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103426" name="Button 2" hidden="1">
              <a:extLst>
                <a:ext uri="{63B3BB69-23CF-44E3-9099-C40C66FF867C}">
                  <a14:compatExt spid="_x0000_s103426"/>
                </a:ext>
                <a:ext uri="{FF2B5EF4-FFF2-40B4-BE49-F238E27FC236}">
                  <a16:creationId xmlns:a16="http://schemas.microsoft.com/office/drawing/2014/main" id="{00000000-0008-0000-1000-000002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266700</xdr:colOff>
      <xdr:row>0</xdr:row>
      <xdr:rowOff>22860</xdr:rowOff>
    </xdr:from>
    <xdr:to>
      <xdr:col>17</xdr:col>
      <xdr:colOff>106680</xdr:colOff>
      <xdr:row>1</xdr:row>
      <xdr:rowOff>160020</xdr:rowOff>
    </xdr:to>
    <xdr:pic>
      <xdr:nvPicPr>
        <xdr:cNvPr id="119938" name="Picture 7">
          <a:extLst>
            <a:ext uri="{FF2B5EF4-FFF2-40B4-BE49-F238E27FC236}">
              <a16:creationId xmlns:a16="http://schemas.microsoft.com/office/drawing/2014/main" id="{13BBCBB6-C14C-69CB-D046-21DE44409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510540</xdr:colOff>
          <xdr:row>0</xdr:row>
          <xdr:rowOff>7620</xdr:rowOff>
        </xdr:from>
        <xdr:to>
          <xdr:col>14</xdr:col>
          <xdr:colOff>350520</xdr:colOff>
          <xdr:row>0</xdr:row>
          <xdr:rowOff>175260</xdr:rowOff>
        </xdr:to>
        <xdr:sp macro="" textlink="">
          <xdr:nvSpPr>
            <xdr:cNvPr id="119809" name="Button 1" hidden="1">
              <a:extLst>
                <a:ext uri="{63B3BB69-23CF-44E3-9099-C40C66FF867C}">
                  <a14:compatExt spid="_x0000_s119809"/>
                </a:ext>
                <a:ext uri="{FF2B5EF4-FFF2-40B4-BE49-F238E27FC236}">
                  <a16:creationId xmlns:a16="http://schemas.microsoft.com/office/drawing/2014/main" id="{00000000-0008-0000-1100-00000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495300</xdr:colOff>
          <xdr:row>0</xdr:row>
          <xdr:rowOff>175260</xdr:rowOff>
        </xdr:from>
        <xdr:to>
          <xdr:col>14</xdr:col>
          <xdr:colOff>350520</xdr:colOff>
          <xdr:row>1</xdr:row>
          <xdr:rowOff>45720</xdr:rowOff>
        </xdr:to>
        <xdr:sp macro="" textlink="">
          <xdr:nvSpPr>
            <xdr:cNvPr id="119810" name="Button 2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00000000-0008-0000-11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300152" name="Picture 1">
          <a:extLst>
            <a:ext uri="{FF2B5EF4-FFF2-40B4-BE49-F238E27FC236}">
              <a16:creationId xmlns:a16="http://schemas.microsoft.com/office/drawing/2014/main" id="{84776A75-D8F9-B773-B79D-F5BFE5B92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07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54" name="Picture 23">
          <a:extLst>
            <a:ext uri="{FF2B5EF4-FFF2-40B4-BE49-F238E27FC236}">
              <a16:creationId xmlns:a16="http://schemas.microsoft.com/office/drawing/2014/main" id="{92DB15D1-4D0D-9191-5141-AD0227EF2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8104" name="Picture 1">
          <a:extLst>
            <a:ext uri="{FF2B5EF4-FFF2-40B4-BE49-F238E27FC236}">
              <a16:creationId xmlns:a16="http://schemas.microsoft.com/office/drawing/2014/main" id="{BBB41BFC-1A91-08AD-D298-155B97F7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1562" name="Picture 1">
          <a:extLst>
            <a:ext uri="{FF2B5EF4-FFF2-40B4-BE49-F238E27FC236}">
              <a16:creationId xmlns:a16="http://schemas.microsoft.com/office/drawing/2014/main" id="{91F3D073-2EC8-29F5-A878-07B89DABD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15529" name="Picture 1">
          <a:extLst>
            <a:ext uri="{FF2B5EF4-FFF2-40B4-BE49-F238E27FC236}">
              <a16:creationId xmlns:a16="http://schemas.microsoft.com/office/drawing/2014/main" id="{ECD2CE4C-F75E-28AD-6C5F-E52AA76F6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7080" name="Picture 1">
          <a:extLst>
            <a:ext uri="{FF2B5EF4-FFF2-40B4-BE49-F238E27FC236}">
              <a16:creationId xmlns:a16="http://schemas.microsoft.com/office/drawing/2014/main" id="{78FCE158-4036-9BE1-4F3E-0C6C21592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6058" name="Picture 3">
          <a:extLst>
            <a:ext uri="{FF2B5EF4-FFF2-40B4-BE49-F238E27FC236}">
              <a16:creationId xmlns:a16="http://schemas.microsoft.com/office/drawing/2014/main" id="{AC1A3FB5-551C-1E4E-8FA8-1724C478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5049" name="Picture 1">
          <a:extLst>
            <a:ext uri="{FF2B5EF4-FFF2-40B4-BE49-F238E27FC236}">
              <a16:creationId xmlns:a16="http://schemas.microsoft.com/office/drawing/2014/main" id="{DD0086CF-7940-122D-A915-596A3F2DD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7097" name="Picture 1">
          <a:extLst>
            <a:ext uri="{FF2B5EF4-FFF2-40B4-BE49-F238E27FC236}">
              <a16:creationId xmlns:a16="http://schemas.microsoft.com/office/drawing/2014/main" id="{0397A055-E70A-77C1-D9B7-B9FB60388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4025" name="Picture 3">
          <a:extLst>
            <a:ext uri="{FF2B5EF4-FFF2-40B4-BE49-F238E27FC236}">
              <a16:creationId xmlns:a16="http://schemas.microsoft.com/office/drawing/2014/main" id="{3C841DAB-4DB2-181F-7C91-FE869EB06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6" Type="http://schemas.openxmlformats.org/officeDocument/2006/relationships/comments" Target="../comments1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Relationship Id="rId6" Type="http://schemas.openxmlformats.org/officeDocument/2006/relationships/comments" Target="../comments2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8.xml"/><Relationship Id="rId5" Type="http://schemas.openxmlformats.org/officeDocument/2006/relationships/comments" Target="../comments3.xml"/><Relationship Id="rId4" Type="http://schemas.openxmlformats.org/officeDocument/2006/relationships/ctrlProp" Target="../ctrlProps/ctrlProp9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E42C4-B3CC-4B1B-BB39-B5033819D1C6}">
  <sheetPr codeName="Sheet1"/>
  <dimension ref="A1:G18"/>
  <sheetViews>
    <sheetView showGridLines="0" showZeros="0" workbookViewId="0">
      <selection activeCell="E14" sqref="E14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261" t="s">
        <v>107</v>
      </c>
      <c r="B1" s="3"/>
      <c r="C1" s="3"/>
      <c r="D1" s="262"/>
      <c r="E1" s="4"/>
      <c r="F1" s="5"/>
      <c r="G1" s="5"/>
    </row>
    <row r="2" spans="1:7" s="6" customFormat="1" ht="36.75" customHeight="1" thickBot="1" x14ac:dyDescent="0.3">
      <c r="A2" s="7" t="s">
        <v>13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14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285" t="s">
        <v>15</v>
      </c>
      <c r="B5" s="21"/>
      <c r="C5" s="21"/>
      <c r="D5" s="21"/>
      <c r="E5" s="467"/>
      <c r="F5" s="23"/>
      <c r="G5" s="24"/>
    </row>
    <row r="6" spans="1:7" s="2" customFormat="1" ht="24.6" x14ac:dyDescent="0.25">
      <c r="A6" s="489" t="s">
        <v>124</v>
      </c>
      <c r="B6" s="468"/>
      <c r="C6" s="25"/>
      <c r="D6" s="26"/>
      <c r="E6" s="27"/>
      <c r="F6" s="5"/>
      <c r="G6" s="5"/>
    </row>
    <row r="7" spans="1:7" s="18" customFormat="1" ht="15" customHeight="1" x14ac:dyDescent="0.25">
      <c r="A7" s="286" t="s">
        <v>108</v>
      </c>
      <c r="B7" s="286" t="s">
        <v>109</v>
      </c>
      <c r="C7" s="286" t="s">
        <v>110</v>
      </c>
      <c r="D7" s="286" t="s">
        <v>111</v>
      </c>
      <c r="E7" s="286" t="s">
        <v>112</v>
      </c>
      <c r="F7" s="23"/>
      <c r="G7" s="24"/>
    </row>
    <row r="8" spans="1:7" s="2" customFormat="1" ht="16.5" customHeight="1" x14ac:dyDescent="0.25">
      <c r="A8" s="306"/>
      <c r="B8" s="306"/>
      <c r="C8" s="306"/>
      <c r="D8" s="306"/>
      <c r="E8" s="306"/>
      <c r="F8" s="5"/>
      <c r="G8" s="5"/>
    </row>
    <row r="9" spans="1:7" s="2" customFormat="1" ht="15" customHeight="1" x14ac:dyDescent="0.25">
      <c r="A9" s="285" t="s">
        <v>16</v>
      </c>
      <c r="B9" s="21"/>
      <c r="C9" s="286" t="s">
        <v>17</v>
      </c>
      <c r="D9" s="286"/>
      <c r="E9" s="287" t="s">
        <v>18</v>
      </c>
      <c r="F9" s="5"/>
      <c r="G9" s="5"/>
    </row>
    <row r="10" spans="1:7" s="2" customFormat="1" x14ac:dyDescent="0.25">
      <c r="A10" s="30" t="s">
        <v>125</v>
      </c>
      <c r="B10" s="31"/>
      <c r="C10" s="32" t="s">
        <v>126</v>
      </c>
      <c r="D10" s="286" t="s">
        <v>63</v>
      </c>
      <c r="E10" s="451" t="s">
        <v>127</v>
      </c>
      <c r="F10" s="5"/>
      <c r="G10" s="5"/>
    </row>
    <row r="11" spans="1:7" x14ac:dyDescent="0.25">
      <c r="A11" s="20"/>
      <c r="B11" s="21"/>
      <c r="C11" s="303" t="s">
        <v>54</v>
      </c>
      <c r="D11" s="303" t="s">
        <v>104</v>
      </c>
      <c r="E11" s="303" t="s">
        <v>105</v>
      </c>
      <c r="F11" s="34"/>
      <c r="G11" s="34"/>
    </row>
    <row r="12" spans="1:7" s="2" customFormat="1" x14ac:dyDescent="0.25">
      <c r="A12" s="263"/>
      <c r="B12" s="5"/>
      <c r="C12" s="307"/>
      <c r="D12" s="307" t="s">
        <v>128</v>
      </c>
      <c r="E12" s="307" t="s">
        <v>129</v>
      </c>
      <c r="F12" s="5"/>
      <c r="G12" s="5"/>
    </row>
    <row r="13" spans="1:7" ht="7.5" customHeight="1" x14ac:dyDescent="0.25">
      <c r="A13" s="34"/>
      <c r="B13" s="34"/>
      <c r="C13" s="34"/>
      <c r="D13" s="34"/>
      <c r="E13" s="38"/>
      <c r="F13" s="34"/>
      <c r="G13" s="34"/>
    </row>
    <row r="14" spans="1:7" ht="112.5" customHeight="1" x14ac:dyDescent="0.25">
      <c r="A14" s="34"/>
      <c r="B14" s="34"/>
      <c r="C14" s="34"/>
      <c r="D14" s="34"/>
      <c r="E14" s="38"/>
      <c r="F14" s="34"/>
      <c r="G14" s="34"/>
    </row>
    <row r="15" spans="1:7" ht="18.75" customHeight="1" x14ac:dyDescent="0.25">
      <c r="A15" s="33"/>
      <c r="B15" s="33"/>
      <c r="C15" s="33"/>
      <c r="D15" s="33"/>
      <c r="E15" s="38"/>
      <c r="F15" s="34"/>
      <c r="G15" s="34"/>
    </row>
    <row r="16" spans="1:7" ht="17.25" customHeight="1" x14ac:dyDescent="0.25">
      <c r="A16" s="33"/>
      <c r="B16" s="33"/>
      <c r="C16" s="33"/>
      <c r="D16" s="33"/>
      <c r="E16" s="33"/>
      <c r="F16" s="34"/>
      <c r="G16" s="34"/>
    </row>
    <row r="17" spans="1:7" ht="12.75" customHeight="1" x14ac:dyDescent="0.25">
      <c r="A17" s="39"/>
      <c r="B17" s="446"/>
      <c r="C17" s="264"/>
      <c r="D17" s="40"/>
      <c r="E17" s="38"/>
      <c r="F17" s="34"/>
      <c r="G17" s="34"/>
    </row>
    <row r="18" spans="1:7" x14ac:dyDescent="0.25">
      <c r="A18" s="34"/>
      <c r="B18" s="34"/>
      <c r="C18" s="34"/>
      <c r="D18" s="34"/>
      <c r="E18" s="38"/>
      <c r="F18" s="34"/>
      <c r="G18" s="34"/>
    </row>
  </sheetData>
  <phoneticPr fontId="62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2F202-EFC3-493A-93CF-B3B66E413C7F}">
  <sheetPr codeName="Munka6">
    <tabColor indexed="11"/>
  </sheetPr>
  <dimension ref="A1:AS140"/>
  <sheetViews>
    <sheetView workbookViewId="0">
      <selection activeCell="M19" sqref="M19"/>
    </sheetView>
  </sheetViews>
  <sheetFormatPr defaultRowHeight="13.2" x14ac:dyDescent="0.25"/>
  <cols>
    <col min="1" max="2" width="3.33203125" customWidth="1"/>
    <col min="3" max="4" width="4.6640625" customWidth="1"/>
    <col min="5" max="5" width="11.66406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97" customWidth="1"/>
    <col min="11" max="11" width="10.6640625" customWidth="1"/>
    <col min="12" max="12" width="1.6640625" style="97" customWidth="1"/>
    <col min="13" max="13" width="10.6640625" customWidth="1"/>
    <col min="14" max="14" width="1.6640625" style="98" customWidth="1"/>
    <col min="15" max="15" width="10.6640625" customWidth="1"/>
    <col min="16" max="16" width="1.6640625" style="97" customWidth="1"/>
    <col min="17" max="17" width="10.6640625" customWidth="1"/>
    <col min="18" max="18" width="1.6640625" style="98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466" customWidth="1"/>
  </cols>
  <sheetData>
    <row r="1" spans="1:45" s="99" customFormat="1" ht="21.75" customHeight="1" x14ac:dyDescent="0.25">
      <c r="A1" s="319" t="str">
        <f>Altalanos!$A$6</f>
        <v xml:space="preserve">Diákolimpia Tolna megye - Paks </v>
      </c>
      <c r="B1" s="319"/>
      <c r="C1" s="320"/>
      <c r="D1" s="320"/>
      <c r="E1" s="320"/>
      <c r="F1" s="320"/>
      <c r="G1" s="320"/>
      <c r="H1" s="319"/>
      <c r="I1" s="321"/>
      <c r="J1" s="322"/>
      <c r="K1" s="323" t="s">
        <v>42</v>
      </c>
      <c r="L1" s="324"/>
      <c r="M1" s="325"/>
      <c r="N1" s="322"/>
      <c r="O1" s="322" t="s">
        <v>12</v>
      </c>
      <c r="P1" s="322"/>
      <c r="Q1" s="320"/>
      <c r="R1" s="322"/>
      <c r="T1" s="370"/>
      <c r="U1" s="370"/>
      <c r="V1" s="370"/>
      <c r="W1" s="370"/>
      <c r="X1" s="370"/>
      <c r="Y1" s="370"/>
      <c r="Z1" s="370"/>
      <c r="AA1" s="370"/>
      <c r="AB1" s="457" t="e">
        <f>IF($Y$5=1,CONCATENATE(VLOOKUP($Y$3,$AA$2:$AH$14,2)),CONCATENATE(VLOOKUP($Y$3,$AA$16:$AH$25,2)))</f>
        <v>#N/A</v>
      </c>
      <c r="AC1" s="457" t="e">
        <f>IF($Y$5=1,CONCATENATE(VLOOKUP($Y$3,$AA$2:$AH$14,3)),CONCATENATE(VLOOKUP($Y$3,$AA$16:$AH$25,3)))</f>
        <v>#N/A</v>
      </c>
      <c r="AD1" s="457" t="e">
        <f>IF($Y$5=1,CONCATENATE(VLOOKUP($Y$3,$AA$2:$AH$14,4)),CONCATENATE(VLOOKUP($Y$3,$AA$16:$AH$25,4)))</f>
        <v>#N/A</v>
      </c>
      <c r="AE1" s="457" t="e">
        <f>IF($Y$5=1,CONCATENATE(VLOOKUP($Y$3,$AA$2:$AH$14,5)),CONCATENATE(VLOOKUP($Y$3,$AA$16:$AH$25,5)))</f>
        <v>#N/A</v>
      </c>
      <c r="AF1" s="457" t="e">
        <f>IF($Y$5=1,CONCATENATE(VLOOKUP($Y$3,$AA$2:$AH$14,6)),CONCATENATE(VLOOKUP($Y$3,$AA$16:$AH$25,6)))</f>
        <v>#N/A</v>
      </c>
      <c r="AG1" s="457" t="e">
        <f>IF($Y$5=1,CONCATENATE(VLOOKUP($Y$3,$AA$2:$AH$14,7)),CONCATENATE(VLOOKUP($Y$3,$AA$16:$AH$25,7)))</f>
        <v>#N/A</v>
      </c>
      <c r="AH1" s="457" t="e">
        <f>IF($Y$5=1,CONCATENATE(VLOOKUP($Y$3,$AA$2:$AH$14,8)),CONCATENATE(VLOOKUP($Y$3,$AA$16:$AH$25,8)))</f>
        <v>#N/A</v>
      </c>
      <c r="AI1" s="463"/>
      <c r="AJ1" s="463"/>
      <c r="AK1" s="463"/>
    </row>
    <row r="2" spans="1:45" s="93" customFormat="1" x14ac:dyDescent="0.25">
      <c r="A2" s="326" t="s">
        <v>41</v>
      </c>
      <c r="B2" s="327"/>
      <c r="C2" s="327"/>
      <c r="D2" s="327"/>
      <c r="E2" s="327">
        <f>Altalanos!$A$8</f>
        <v>0</v>
      </c>
      <c r="F2" s="327"/>
      <c r="G2" s="328"/>
      <c r="H2" s="329"/>
      <c r="I2" s="329"/>
      <c r="J2" s="330"/>
      <c r="K2" s="324"/>
      <c r="L2" s="324"/>
      <c r="M2" s="324"/>
      <c r="N2" s="330"/>
      <c r="O2" s="329"/>
      <c r="P2" s="330"/>
      <c r="Q2" s="329"/>
      <c r="R2" s="330"/>
      <c r="T2" s="363"/>
      <c r="U2" s="363"/>
      <c r="V2" s="363"/>
      <c r="W2" s="363"/>
      <c r="X2" s="363"/>
      <c r="Y2" s="448"/>
      <c r="Z2" s="447"/>
      <c r="AA2" s="447" t="s">
        <v>64</v>
      </c>
      <c r="AB2" s="438">
        <v>300</v>
      </c>
      <c r="AC2" s="438">
        <v>250</v>
      </c>
      <c r="AD2" s="438">
        <v>200</v>
      </c>
      <c r="AE2" s="438">
        <v>150</v>
      </c>
      <c r="AF2" s="438">
        <v>120</v>
      </c>
      <c r="AG2" s="438">
        <v>90</v>
      </c>
      <c r="AH2" s="438">
        <v>40</v>
      </c>
      <c r="AI2" s="423"/>
      <c r="AJ2" s="423"/>
      <c r="AK2" s="423"/>
      <c r="AL2" s="363"/>
      <c r="AM2" s="363"/>
      <c r="AN2" s="363"/>
      <c r="AO2" s="363"/>
      <c r="AP2" s="363"/>
      <c r="AQ2" s="363"/>
      <c r="AR2" s="363"/>
      <c r="AS2" s="363"/>
    </row>
    <row r="3" spans="1:45" s="19" customFormat="1" ht="11.25" customHeight="1" x14ac:dyDescent="0.25">
      <c r="A3" s="51" t="s">
        <v>20</v>
      </c>
      <c r="B3" s="51"/>
      <c r="C3" s="51"/>
      <c r="D3" s="51"/>
      <c r="E3" s="51"/>
      <c r="F3" s="51"/>
      <c r="G3" s="51" t="s">
        <v>17</v>
      </c>
      <c r="H3" s="51"/>
      <c r="I3" s="51"/>
      <c r="J3" s="107"/>
      <c r="K3" s="51" t="s">
        <v>25</v>
      </c>
      <c r="L3" s="107"/>
      <c r="M3" s="51"/>
      <c r="N3" s="107"/>
      <c r="O3" s="51"/>
      <c r="P3" s="107"/>
      <c r="Q3" s="51"/>
      <c r="R3" s="52" t="s">
        <v>26</v>
      </c>
      <c r="T3" s="364"/>
      <c r="U3" s="364"/>
      <c r="V3" s="364"/>
      <c r="W3" s="364"/>
      <c r="X3" s="364"/>
      <c r="Y3" s="447" t="str">
        <f>IF(K4="OB","A",IF(K4="IX","W",IF(K4="","",K4)))</f>
        <v/>
      </c>
      <c r="Z3" s="447"/>
      <c r="AA3" s="447" t="s">
        <v>65</v>
      </c>
      <c r="AB3" s="438">
        <v>280</v>
      </c>
      <c r="AC3" s="438">
        <v>230</v>
      </c>
      <c r="AD3" s="438">
        <v>180</v>
      </c>
      <c r="AE3" s="438">
        <v>140</v>
      </c>
      <c r="AF3" s="438">
        <v>80</v>
      </c>
      <c r="AG3" s="438">
        <v>0</v>
      </c>
      <c r="AH3" s="438">
        <v>0</v>
      </c>
      <c r="AI3" s="423"/>
      <c r="AJ3" s="423"/>
      <c r="AK3" s="423"/>
      <c r="AL3" s="364"/>
      <c r="AM3" s="364"/>
      <c r="AN3" s="364"/>
      <c r="AO3" s="364"/>
      <c r="AP3" s="364"/>
      <c r="AQ3" s="364"/>
      <c r="AR3" s="364"/>
      <c r="AS3" s="364"/>
    </row>
    <row r="4" spans="1:45" s="29" customFormat="1" ht="11.25" customHeight="1" thickBot="1" x14ac:dyDescent="0.3">
      <c r="A4" s="502" t="str">
        <f>Altalanos!$A$10</f>
        <v>2025.04.28-29</v>
      </c>
      <c r="B4" s="502"/>
      <c r="C4" s="502"/>
      <c r="D4" s="331"/>
      <c r="E4" s="332"/>
      <c r="F4" s="332"/>
      <c r="G4" s="332" t="str">
        <f>Altalanos!$C$10</f>
        <v>Paks</v>
      </c>
      <c r="H4" s="333"/>
      <c r="I4" s="332"/>
      <c r="J4" s="334"/>
      <c r="K4" s="335"/>
      <c r="L4" s="334"/>
      <c r="M4" s="336"/>
      <c r="N4" s="334"/>
      <c r="O4" s="332"/>
      <c r="P4" s="334"/>
      <c r="Q4" s="332"/>
      <c r="R4" s="337" t="str">
        <f>Altalanos!$E$10</f>
        <v>Lakatosné Klopcsik Diana</v>
      </c>
      <c r="T4" s="365"/>
      <c r="U4" s="365"/>
      <c r="V4" s="365"/>
      <c r="W4" s="365"/>
      <c r="X4" s="365"/>
      <c r="Y4" s="447"/>
      <c r="Z4" s="447"/>
      <c r="AA4" s="447" t="s">
        <v>94</v>
      </c>
      <c r="AB4" s="438">
        <v>250</v>
      </c>
      <c r="AC4" s="438">
        <v>200</v>
      </c>
      <c r="AD4" s="438">
        <v>150</v>
      </c>
      <c r="AE4" s="438">
        <v>120</v>
      </c>
      <c r="AF4" s="438">
        <v>90</v>
      </c>
      <c r="AG4" s="438">
        <v>60</v>
      </c>
      <c r="AH4" s="438">
        <v>25</v>
      </c>
      <c r="AI4" s="423"/>
      <c r="AJ4" s="423"/>
      <c r="AK4" s="423"/>
      <c r="AL4" s="365"/>
      <c r="AM4" s="365"/>
      <c r="AN4" s="365"/>
      <c r="AO4" s="365"/>
      <c r="AP4" s="365"/>
      <c r="AQ4" s="365"/>
      <c r="AR4" s="365"/>
      <c r="AS4" s="365"/>
    </row>
    <row r="5" spans="1:45" s="19" customFormat="1" x14ac:dyDescent="0.25">
      <c r="A5" s="113"/>
      <c r="B5" s="114" t="s">
        <v>2</v>
      </c>
      <c r="C5" s="302" t="s">
        <v>33</v>
      </c>
      <c r="D5" s="114" t="s">
        <v>32</v>
      </c>
      <c r="E5" s="114" t="s">
        <v>30</v>
      </c>
      <c r="F5" s="115" t="s">
        <v>23</v>
      </c>
      <c r="G5" s="115" t="s">
        <v>24</v>
      </c>
      <c r="H5" s="115"/>
      <c r="I5" s="115" t="s">
        <v>27</v>
      </c>
      <c r="J5" s="115"/>
      <c r="K5" s="114" t="s">
        <v>31</v>
      </c>
      <c r="L5" s="116"/>
      <c r="M5" s="114" t="s">
        <v>48</v>
      </c>
      <c r="N5" s="116"/>
      <c r="O5" s="114" t="s">
        <v>47</v>
      </c>
      <c r="P5" s="116"/>
      <c r="Q5" s="114"/>
      <c r="R5" s="117"/>
      <c r="T5" s="364"/>
      <c r="U5" s="364"/>
      <c r="V5" s="364"/>
      <c r="W5" s="364"/>
      <c r="X5" s="364"/>
      <c r="Y5" s="447">
        <f>IF(OR(Altalanos!$A$8="F1",Altalanos!$A$8="F2",Altalanos!$A$8="N1",Altalanos!$A$8="N2"),1,2)</f>
        <v>2</v>
      </c>
      <c r="Z5" s="447"/>
      <c r="AA5" s="447" t="s">
        <v>95</v>
      </c>
      <c r="AB5" s="438">
        <v>200</v>
      </c>
      <c r="AC5" s="438">
        <v>150</v>
      </c>
      <c r="AD5" s="438">
        <v>120</v>
      </c>
      <c r="AE5" s="438">
        <v>90</v>
      </c>
      <c r="AF5" s="438">
        <v>60</v>
      </c>
      <c r="AG5" s="438">
        <v>40</v>
      </c>
      <c r="AH5" s="438">
        <v>15</v>
      </c>
      <c r="AI5" s="423"/>
      <c r="AJ5" s="423"/>
      <c r="AK5" s="423"/>
      <c r="AL5" s="364"/>
      <c r="AM5" s="364"/>
      <c r="AN5" s="364"/>
      <c r="AO5" s="364"/>
      <c r="AP5" s="364"/>
      <c r="AQ5" s="364"/>
      <c r="AR5" s="364"/>
      <c r="AS5" s="364"/>
    </row>
    <row r="6" spans="1:45" s="19" customFormat="1" ht="11.1" customHeight="1" thickBot="1" x14ac:dyDescent="0.3">
      <c r="A6" s="223"/>
      <c r="B6" s="452"/>
      <c r="C6" s="452"/>
      <c r="D6" s="452"/>
      <c r="E6" s="452"/>
      <c r="F6" s="223" t="str">
        <f>IF(Y3="","",CONCATENATE(VLOOKUP(Y3,AB1:AH1,4)," pont"))</f>
        <v/>
      </c>
      <c r="G6" s="453"/>
      <c r="H6" s="5"/>
      <c r="I6" s="453"/>
      <c r="J6" s="454"/>
      <c r="K6" s="452" t="str">
        <f>IF(Y3="","",CONCATENATE(VLOOKUP(Y3,AB1:AH1,3)," pont"))</f>
        <v/>
      </c>
      <c r="L6" s="454"/>
      <c r="M6" s="452" t="str">
        <f>IF(Y3="","",CONCATENATE(VLOOKUP(Y3,AB1:AH1,2)," pont"))</f>
        <v/>
      </c>
      <c r="N6" s="454"/>
      <c r="O6" s="452" t="str">
        <f>IF(Y3="","",CONCATENATE(VLOOKUP(Y3,AB1:AH1,1)," pont"))</f>
        <v/>
      </c>
      <c r="P6" s="454"/>
      <c r="Q6" s="452"/>
      <c r="R6" s="455"/>
      <c r="T6" s="364"/>
      <c r="U6" s="364"/>
      <c r="V6" s="364"/>
      <c r="W6" s="364"/>
      <c r="X6" s="364"/>
      <c r="Y6" s="447"/>
      <c r="Z6" s="447"/>
      <c r="AA6" s="447" t="s">
        <v>96</v>
      </c>
      <c r="AB6" s="438">
        <v>150</v>
      </c>
      <c r="AC6" s="438">
        <v>120</v>
      </c>
      <c r="AD6" s="438">
        <v>90</v>
      </c>
      <c r="AE6" s="438">
        <v>60</v>
      </c>
      <c r="AF6" s="438">
        <v>40</v>
      </c>
      <c r="AG6" s="438">
        <v>25</v>
      </c>
      <c r="AH6" s="438">
        <v>10</v>
      </c>
      <c r="AI6" s="423"/>
      <c r="AJ6" s="423"/>
      <c r="AK6" s="423"/>
      <c r="AL6" s="364"/>
      <c r="AM6" s="364"/>
      <c r="AN6" s="364"/>
      <c r="AO6" s="364"/>
      <c r="AP6" s="364"/>
      <c r="AQ6" s="364"/>
      <c r="AR6" s="364"/>
      <c r="AS6" s="364"/>
    </row>
    <row r="7" spans="1:45" s="35" customFormat="1" ht="12.9" customHeight="1" x14ac:dyDescent="0.25">
      <c r="A7" s="121">
        <v>1</v>
      </c>
      <c r="B7" s="338" t="e">
        <f>IF($E7="","",VLOOKUP($E7,#REF!,14))</f>
        <v>#REF!</v>
      </c>
      <c r="C7" s="339"/>
      <c r="D7" s="339"/>
      <c r="E7" s="124" t="s">
        <v>143</v>
      </c>
      <c r="F7" s="124" t="s">
        <v>134</v>
      </c>
      <c r="G7" s="124"/>
      <c r="H7" s="340"/>
      <c r="I7" s="340"/>
      <c r="J7" s="341"/>
      <c r="K7" s="342"/>
      <c r="L7" s="342"/>
      <c r="M7" s="342"/>
      <c r="N7" s="342"/>
      <c r="O7" s="128"/>
      <c r="P7" s="130"/>
      <c r="Q7" s="131"/>
      <c r="R7" s="132"/>
      <c r="S7" s="133"/>
      <c r="T7" s="133"/>
      <c r="U7" s="366" t="str">
        <f>Birók!P21</f>
        <v>Bíró</v>
      </c>
      <c r="V7" s="133"/>
      <c r="W7" s="133"/>
      <c r="X7" s="133"/>
      <c r="Y7" s="447"/>
      <c r="Z7" s="447"/>
      <c r="AA7" s="447" t="s">
        <v>97</v>
      </c>
      <c r="AB7" s="438">
        <v>120</v>
      </c>
      <c r="AC7" s="438">
        <v>90</v>
      </c>
      <c r="AD7" s="438">
        <v>60</v>
      </c>
      <c r="AE7" s="438">
        <v>40</v>
      </c>
      <c r="AF7" s="438">
        <v>25</v>
      </c>
      <c r="AG7" s="438">
        <v>10</v>
      </c>
      <c r="AH7" s="438">
        <v>5</v>
      </c>
      <c r="AI7" s="423"/>
      <c r="AJ7" s="423"/>
      <c r="AK7" s="423"/>
      <c r="AL7" s="133"/>
      <c r="AM7" s="133"/>
      <c r="AN7" s="133"/>
      <c r="AO7" s="133"/>
      <c r="AP7" s="133"/>
      <c r="AQ7" s="133"/>
      <c r="AR7" s="133"/>
      <c r="AS7" s="133"/>
    </row>
    <row r="8" spans="1:45" s="35" customFormat="1" ht="12.9" customHeight="1" x14ac:dyDescent="0.25">
      <c r="A8" s="135"/>
      <c r="B8" s="343"/>
      <c r="C8" s="344"/>
      <c r="D8" s="344"/>
      <c r="E8" s="137"/>
      <c r="F8" s="137"/>
      <c r="G8" s="138"/>
      <c r="H8" s="345"/>
      <c r="I8" s="475" t="s">
        <v>0</v>
      </c>
      <c r="J8" s="140"/>
      <c r="K8" s="346" t="s">
        <v>340</v>
      </c>
      <c r="L8" s="346"/>
      <c r="M8" s="342"/>
      <c r="N8" s="342"/>
      <c r="O8" s="128"/>
      <c r="P8" s="130"/>
      <c r="Q8" s="131"/>
      <c r="R8" s="132"/>
      <c r="S8" s="133"/>
      <c r="T8" s="133"/>
      <c r="U8" s="367" t="str">
        <f>Birók!P22</f>
        <v xml:space="preserve">T Lisztmajer </v>
      </c>
      <c r="V8" s="133"/>
      <c r="W8" s="133"/>
      <c r="X8" s="133"/>
      <c r="Y8" s="447"/>
      <c r="Z8" s="447"/>
      <c r="AA8" s="447" t="s">
        <v>98</v>
      </c>
      <c r="AB8" s="438">
        <v>90</v>
      </c>
      <c r="AC8" s="438">
        <v>60</v>
      </c>
      <c r="AD8" s="438">
        <v>40</v>
      </c>
      <c r="AE8" s="438">
        <v>25</v>
      </c>
      <c r="AF8" s="438">
        <v>10</v>
      </c>
      <c r="AG8" s="438">
        <v>5</v>
      </c>
      <c r="AH8" s="438">
        <v>2</v>
      </c>
      <c r="AI8" s="423"/>
      <c r="AJ8" s="423"/>
      <c r="AK8" s="423"/>
      <c r="AL8" s="133"/>
      <c r="AM8" s="133"/>
      <c r="AN8" s="133"/>
      <c r="AO8" s="133"/>
      <c r="AP8" s="133"/>
      <c r="AQ8" s="133"/>
      <c r="AR8" s="133"/>
      <c r="AS8" s="133"/>
    </row>
    <row r="9" spans="1:45" s="35" customFormat="1" ht="12.9" customHeight="1" x14ac:dyDescent="0.25">
      <c r="A9" s="135">
        <v>2</v>
      </c>
      <c r="B9" s="338" t="e">
        <f>IF($E9="","",VLOOKUP($E9,#REF!,14))</f>
        <v>#REF!</v>
      </c>
      <c r="C9" s="339"/>
      <c r="D9" s="339"/>
      <c r="E9" s="490" t="s">
        <v>144</v>
      </c>
      <c r="F9" s="143" t="s">
        <v>145</v>
      </c>
      <c r="G9" s="143"/>
      <c r="H9" s="388"/>
      <c r="I9" s="388"/>
      <c r="J9" s="348"/>
      <c r="K9" s="342" t="s">
        <v>313</v>
      </c>
      <c r="L9" s="349"/>
      <c r="M9" s="342"/>
      <c r="N9" s="342"/>
      <c r="O9" s="128"/>
      <c r="P9" s="130"/>
      <c r="Q9" s="131"/>
      <c r="R9" s="132"/>
      <c r="S9" s="133"/>
      <c r="T9" s="133"/>
      <c r="U9" s="367" t="str">
        <f>Birók!P23</f>
        <v xml:space="preserve">P Lisztmajer </v>
      </c>
      <c r="V9" s="133"/>
      <c r="W9" s="133"/>
      <c r="X9" s="133"/>
      <c r="Y9" s="447"/>
      <c r="Z9" s="447"/>
      <c r="AA9" s="447" t="s">
        <v>99</v>
      </c>
      <c r="AB9" s="438">
        <v>60</v>
      </c>
      <c r="AC9" s="438">
        <v>40</v>
      </c>
      <c r="AD9" s="438">
        <v>25</v>
      </c>
      <c r="AE9" s="438">
        <v>10</v>
      </c>
      <c r="AF9" s="438">
        <v>5</v>
      </c>
      <c r="AG9" s="438">
        <v>2</v>
      </c>
      <c r="AH9" s="438">
        <v>1</v>
      </c>
      <c r="AI9" s="423"/>
      <c r="AJ9" s="423"/>
      <c r="AK9" s="423"/>
      <c r="AL9" s="133"/>
      <c r="AM9" s="133"/>
      <c r="AN9" s="133"/>
      <c r="AO9" s="133"/>
      <c r="AP9" s="133"/>
      <c r="AQ9" s="133"/>
      <c r="AR9" s="133"/>
      <c r="AS9" s="133"/>
    </row>
    <row r="10" spans="1:45" s="35" customFormat="1" ht="12.9" customHeight="1" x14ac:dyDescent="0.25">
      <c r="A10" s="135"/>
      <c r="B10" s="343"/>
      <c r="C10" s="344"/>
      <c r="D10" s="344"/>
      <c r="E10" s="137"/>
      <c r="F10" s="137"/>
      <c r="G10" s="138"/>
      <c r="H10" s="474"/>
      <c r="I10" s="473"/>
      <c r="J10" s="350"/>
      <c r="K10" s="475" t="s">
        <v>0</v>
      </c>
      <c r="L10" s="148"/>
      <c r="M10" s="346" t="s">
        <v>148</v>
      </c>
      <c r="N10" s="351"/>
      <c r="O10" s="352"/>
      <c r="P10" s="352"/>
      <c r="Q10" s="131"/>
      <c r="R10" s="132"/>
      <c r="S10" s="133"/>
      <c r="T10" s="133"/>
      <c r="U10" s="367" t="str">
        <f>Birók!P24</f>
        <v xml:space="preserve">N Németh </v>
      </c>
      <c r="V10" s="133"/>
      <c r="W10" s="133"/>
      <c r="X10" s="133"/>
      <c r="Y10" s="447"/>
      <c r="Z10" s="447"/>
      <c r="AA10" s="447" t="s">
        <v>100</v>
      </c>
      <c r="AB10" s="438">
        <v>40</v>
      </c>
      <c r="AC10" s="438">
        <v>25</v>
      </c>
      <c r="AD10" s="438">
        <v>15</v>
      </c>
      <c r="AE10" s="438">
        <v>7</v>
      </c>
      <c r="AF10" s="438">
        <v>4</v>
      </c>
      <c r="AG10" s="438">
        <v>1</v>
      </c>
      <c r="AH10" s="438">
        <v>0</v>
      </c>
      <c r="AI10" s="423"/>
      <c r="AJ10" s="423"/>
      <c r="AK10" s="423"/>
      <c r="AL10" s="133"/>
      <c r="AM10" s="133"/>
      <c r="AN10" s="133"/>
      <c r="AO10" s="133"/>
      <c r="AP10" s="133"/>
      <c r="AQ10" s="133"/>
      <c r="AR10" s="133"/>
      <c r="AS10" s="133"/>
    </row>
    <row r="11" spans="1:45" s="35" customFormat="1" ht="12.9" customHeight="1" x14ac:dyDescent="0.25">
      <c r="A11" s="135">
        <v>3</v>
      </c>
      <c r="B11" s="338" t="e">
        <f>IF($E11="","",VLOOKUP($E11,#REF!,14))</f>
        <v>#REF!</v>
      </c>
      <c r="C11" s="339"/>
      <c r="D11" s="339"/>
      <c r="E11" s="143" t="s">
        <v>146</v>
      </c>
      <c r="F11" s="143" t="s">
        <v>147</v>
      </c>
      <c r="G11" s="143"/>
      <c r="H11" s="388"/>
      <c r="I11" s="388"/>
      <c r="J11" s="341"/>
      <c r="K11" s="342"/>
      <c r="L11" s="353"/>
      <c r="M11" s="342" t="s">
        <v>402</v>
      </c>
      <c r="N11" s="354"/>
      <c r="O11" s="352"/>
      <c r="P11" s="352"/>
      <c r="Q11" s="131"/>
      <c r="R11" s="132"/>
      <c r="S11" s="133"/>
      <c r="T11" s="133"/>
      <c r="U11" s="367" t="str">
        <f>Birók!P25</f>
        <v xml:space="preserve">D Gerzsei </v>
      </c>
      <c r="V11" s="133"/>
      <c r="W11" s="133"/>
      <c r="X11" s="133"/>
      <c r="Y11" s="447"/>
      <c r="Z11" s="447"/>
      <c r="AA11" s="447" t="s">
        <v>101</v>
      </c>
      <c r="AB11" s="438">
        <v>25</v>
      </c>
      <c r="AC11" s="438">
        <v>15</v>
      </c>
      <c r="AD11" s="438">
        <v>10</v>
      </c>
      <c r="AE11" s="438">
        <v>6</v>
      </c>
      <c r="AF11" s="438">
        <v>3</v>
      </c>
      <c r="AG11" s="438">
        <v>1</v>
      </c>
      <c r="AH11" s="438">
        <v>0</v>
      </c>
      <c r="AI11" s="423"/>
      <c r="AJ11" s="423"/>
      <c r="AK11" s="423"/>
      <c r="AL11" s="133"/>
      <c r="AM11" s="133"/>
      <c r="AN11" s="133"/>
      <c r="AO11" s="133"/>
      <c r="AP11" s="133"/>
      <c r="AQ11" s="133"/>
      <c r="AR11" s="133"/>
      <c r="AS11" s="133"/>
    </row>
    <row r="12" spans="1:45" s="35" customFormat="1" ht="12.9" customHeight="1" x14ac:dyDescent="0.25">
      <c r="A12" s="135"/>
      <c r="B12" s="343"/>
      <c r="C12" s="344"/>
      <c r="D12" s="344"/>
      <c r="E12" s="137"/>
      <c r="F12" s="137"/>
      <c r="G12" s="138"/>
      <c r="H12" s="474"/>
      <c r="I12" s="475" t="s">
        <v>0</v>
      </c>
      <c r="J12" s="140"/>
      <c r="K12" s="346" t="s">
        <v>351</v>
      </c>
      <c r="L12" s="355"/>
      <c r="M12" s="342"/>
      <c r="N12" s="354"/>
      <c r="O12" s="352"/>
      <c r="P12" s="352"/>
      <c r="Q12" s="131"/>
      <c r="R12" s="132"/>
      <c r="S12" s="133"/>
      <c r="T12" s="133"/>
      <c r="U12" s="367" t="str">
        <f>Birók!P26</f>
        <v>G Rosta</v>
      </c>
      <c r="V12" s="133"/>
      <c r="W12" s="133"/>
      <c r="X12" s="133"/>
      <c r="Y12" s="447"/>
      <c r="Z12" s="447"/>
      <c r="AA12" s="447" t="s">
        <v>106</v>
      </c>
      <c r="AB12" s="438">
        <v>15</v>
      </c>
      <c r="AC12" s="438">
        <v>10</v>
      </c>
      <c r="AD12" s="438">
        <v>6</v>
      </c>
      <c r="AE12" s="438">
        <v>3</v>
      </c>
      <c r="AF12" s="438">
        <v>1</v>
      </c>
      <c r="AG12" s="438">
        <v>0</v>
      </c>
      <c r="AH12" s="438">
        <v>0</v>
      </c>
      <c r="AI12" s="423"/>
      <c r="AJ12" s="423"/>
      <c r="AK12" s="423"/>
      <c r="AL12" s="133"/>
      <c r="AM12" s="133"/>
      <c r="AN12" s="133"/>
      <c r="AO12" s="133"/>
      <c r="AP12" s="133"/>
      <c r="AQ12" s="133"/>
      <c r="AR12" s="133"/>
      <c r="AS12" s="133"/>
    </row>
    <row r="13" spans="1:45" s="35" customFormat="1" ht="12.9" customHeight="1" x14ac:dyDescent="0.25">
      <c r="A13" s="135">
        <v>4</v>
      </c>
      <c r="B13" s="338" t="e">
        <f>IF($E13="","",VLOOKUP($E13,#REF!,14))</f>
        <v>#REF!</v>
      </c>
      <c r="C13" s="339"/>
      <c r="D13" s="339"/>
      <c r="E13" s="143" t="s">
        <v>148</v>
      </c>
      <c r="F13" s="143" t="s">
        <v>149</v>
      </c>
      <c r="G13" s="143"/>
      <c r="H13" s="388"/>
      <c r="I13" s="388"/>
      <c r="J13" s="356"/>
      <c r="K13" s="342" t="s">
        <v>313</v>
      </c>
      <c r="L13" s="342"/>
      <c r="M13" s="342"/>
      <c r="N13" s="354"/>
      <c r="O13" s="352"/>
      <c r="P13" s="352"/>
      <c r="Q13" s="131"/>
      <c r="R13" s="132"/>
      <c r="S13" s="133"/>
      <c r="T13" s="133"/>
      <c r="U13" s="367" t="str">
        <f>Birók!P27</f>
        <v>A Korpácsi</v>
      </c>
      <c r="V13" s="133"/>
      <c r="W13" s="133"/>
      <c r="X13" s="133"/>
      <c r="Y13" s="447"/>
      <c r="Z13" s="447"/>
      <c r="AA13" s="447" t="s">
        <v>102</v>
      </c>
      <c r="AB13" s="438">
        <v>10</v>
      </c>
      <c r="AC13" s="438">
        <v>6</v>
      </c>
      <c r="AD13" s="438">
        <v>3</v>
      </c>
      <c r="AE13" s="438">
        <v>1</v>
      </c>
      <c r="AF13" s="438">
        <v>0</v>
      </c>
      <c r="AG13" s="438">
        <v>0</v>
      </c>
      <c r="AH13" s="438">
        <v>0</v>
      </c>
      <c r="AI13" s="423"/>
      <c r="AJ13" s="423"/>
      <c r="AK13" s="423"/>
      <c r="AL13" s="133"/>
      <c r="AM13" s="133"/>
      <c r="AN13" s="133"/>
      <c r="AO13" s="133"/>
      <c r="AP13" s="133"/>
      <c r="AQ13" s="133"/>
      <c r="AR13" s="133"/>
      <c r="AS13" s="133"/>
    </row>
    <row r="14" spans="1:45" s="35" customFormat="1" ht="12.9" customHeight="1" x14ac:dyDescent="0.25">
      <c r="A14" s="135"/>
      <c r="B14" s="343"/>
      <c r="C14" s="344"/>
      <c r="D14" s="344"/>
      <c r="E14" s="125" t="s">
        <v>152</v>
      </c>
      <c r="F14" s="125" t="s">
        <v>153</v>
      </c>
      <c r="G14" s="66"/>
      <c r="H14" s="474"/>
      <c r="I14" s="473"/>
      <c r="J14" s="350"/>
      <c r="K14" s="342"/>
      <c r="L14" s="342"/>
      <c r="M14" s="475" t="s">
        <v>0</v>
      </c>
      <c r="N14" s="148"/>
      <c r="O14" s="346" t="s">
        <v>358</v>
      </c>
      <c r="P14" s="351"/>
      <c r="Q14" s="131"/>
      <c r="R14" s="132"/>
      <c r="S14" s="133"/>
      <c r="T14" s="133"/>
      <c r="U14" s="367" t="str">
        <f>Birók!P28</f>
        <v xml:space="preserve">L Gáspár </v>
      </c>
      <c r="V14" s="133"/>
      <c r="W14" s="133"/>
      <c r="X14" s="133"/>
      <c r="Y14" s="447"/>
      <c r="Z14" s="447"/>
      <c r="AA14" s="447" t="s">
        <v>103</v>
      </c>
      <c r="AB14" s="438">
        <v>3</v>
      </c>
      <c r="AC14" s="438">
        <v>2</v>
      </c>
      <c r="AD14" s="438">
        <v>1</v>
      </c>
      <c r="AE14" s="438">
        <v>0</v>
      </c>
      <c r="AF14" s="438">
        <v>0</v>
      </c>
      <c r="AG14" s="438">
        <v>0</v>
      </c>
      <c r="AH14" s="438">
        <v>0</v>
      </c>
      <c r="AI14" s="423"/>
      <c r="AJ14" s="423"/>
      <c r="AK14" s="423"/>
      <c r="AL14" s="133"/>
      <c r="AM14" s="133"/>
      <c r="AN14" s="133"/>
      <c r="AO14" s="133"/>
      <c r="AP14" s="133"/>
      <c r="AQ14" s="133"/>
      <c r="AR14" s="133"/>
      <c r="AS14" s="133"/>
    </row>
    <row r="15" spans="1:45" s="35" customFormat="1" ht="12.9" customHeight="1" x14ac:dyDescent="0.25">
      <c r="A15" s="387">
        <v>5</v>
      </c>
      <c r="B15" s="338" t="e">
        <f>IF($E15="","",VLOOKUP($E15,#REF!,14))</f>
        <v>#REF!</v>
      </c>
      <c r="C15" s="339"/>
      <c r="D15" s="339"/>
      <c r="E15" s="491" t="s">
        <v>150</v>
      </c>
      <c r="F15" s="491" t="s">
        <v>151</v>
      </c>
      <c r="G15" s="470"/>
      <c r="H15" s="494" t="s">
        <v>323</v>
      </c>
      <c r="I15" s="388"/>
      <c r="J15" s="358"/>
      <c r="K15" s="342"/>
      <c r="L15" s="342"/>
      <c r="M15" s="342"/>
      <c r="N15" s="354"/>
      <c r="O15" s="342" t="s">
        <v>311</v>
      </c>
      <c r="P15" s="352"/>
      <c r="Q15" s="131"/>
      <c r="R15" s="132"/>
      <c r="S15" s="133"/>
      <c r="T15" s="133"/>
      <c r="U15" s="367" t="str">
        <f>Birók!P29</f>
        <v xml:space="preserve"> </v>
      </c>
      <c r="V15" s="133"/>
      <c r="W15" s="133"/>
      <c r="X15" s="133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23"/>
      <c r="AJ15" s="423"/>
      <c r="AK15" s="423"/>
      <c r="AL15" s="133"/>
      <c r="AM15" s="133"/>
      <c r="AN15" s="133"/>
      <c r="AO15" s="133"/>
      <c r="AP15" s="133"/>
      <c r="AQ15" s="133"/>
      <c r="AR15" s="133"/>
      <c r="AS15" s="133"/>
    </row>
    <row r="16" spans="1:45" s="35" customFormat="1" ht="12.9" customHeight="1" thickBot="1" x14ac:dyDescent="0.3">
      <c r="A16" s="135"/>
      <c r="B16" s="343"/>
      <c r="C16" s="344"/>
      <c r="D16" s="344"/>
      <c r="E16" s="137"/>
      <c r="F16" s="137"/>
      <c r="G16" s="138"/>
      <c r="H16" s="474"/>
      <c r="I16" s="475" t="s">
        <v>0</v>
      </c>
      <c r="J16" s="140"/>
      <c r="K16" s="346" t="s">
        <v>150</v>
      </c>
      <c r="L16" s="346"/>
      <c r="M16" s="342"/>
      <c r="N16" s="354"/>
      <c r="O16" s="475"/>
      <c r="P16" s="352"/>
      <c r="Q16" s="131"/>
      <c r="R16" s="132"/>
      <c r="S16" s="133"/>
      <c r="T16" s="133"/>
      <c r="U16" s="368" t="str">
        <f>Birók!P30</f>
        <v>Egyik sem</v>
      </c>
      <c r="V16" s="133"/>
      <c r="W16" s="133"/>
      <c r="X16" s="133"/>
      <c r="Y16" s="447"/>
      <c r="Z16" s="447"/>
      <c r="AA16" s="447" t="s">
        <v>64</v>
      </c>
      <c r="AB16" s="438">
        <v>150</v>
      </c>
      <c r="AC16" s="438">
        <v>120</v>
      </c>
      <c r="AD16" s="438">
        <v>90</v>
      </c>
      <c r="AE16" s="438">
        <v>60</v>
      </c>
      <c r="AF16" s="438">
        <v>40</v>
      </c>
      <c r="AG16" s="438">
        <v>25</v>
      </c>
      <c r="AH16" s="438">
        <v>15</v>
      </c>
      <c r="AI16" s="423"/>
      <c r="AJ16" s="423"/>
      <c r="AK16" s="423"/>
      <c r="AL16" s="133"/>
      <c r="AM16" s="133"/>
      <c r="AN16" s="133"/>
      <c r="AO16" s="133"/>
      <c r="AP16" s="133"/>
      <c r="AQ16" s="133"/>
      <c r="AR16" s="133"/>
      <c r="AS16" s="133"/>
    </row>
    <row r="17" spans="1:45" s="35" customFormat="1" ht="12.9" customHeight="1" x14ac:dyDescent="0.25">
      <c r="A17" s="135">
        <v>6</v>
      </c>
      <c r="B17" s="338" t="e">
        <f>IF($E17="","",VLOOKUP($E17,#REF!,14))</f>
        <v>#REF!</v>
      </c>
      <c r="C17" s="339"/>
      <c r="D17" s="339"/>
      <c r="E17" s="143" t="s">
        <v>154</v>
      </c>
      <c r="F17" s="143" t="s">
        <v>155</v>
      </c>
      <c r="G17" s="143"/>
      <c r="H17" s="388"/>
      <c r="I17" s="388"/>
      <c r="J17" s="348"/>
      <c r="K17" s="342" t="s">
        <v>313</v>
      </c>
      <c r="L17" s="349"/>
      <c r="M17" s="342"/>
      <c r="N17" s="354"/>
      <c r="O17" s="352"/>
      <c r="P17" s="352"/>
      <c r="Q17" s="131"/>
      <c r="R17" s="132"/>
      <c r="S17" s="133"/>
      <c r="T17" s="133"/>
      <c r="U17" s="133"/>
      <c r="V17" s="133"/>
      <c r="W17" s="133"/>
      <c r="X17" s="133"/>
      <c r="Y17" s="447"/>
      <c r="Z17" s="447"/>
      <c r="AA17" s="447" t="s">
        <v>94</v>
      </c>
      <c r="AB17" s="438">
        <v>120</v>
      </c>
      <c r="AC17" s="438">
        <v>90</v>
      </c>
      <c r="AD17" s="438">
        <v>60</v>
      </c>
      <c r="AE17" s="438">
        <v>40</v>
      </c>
      <c r="AF17" s="438">
        <v>25</v>
      </c>
      <c r="AG17" s="438">
        <v>15</v>
      </c>
      <c r="AH17" s="438">
        <v>8</v>
      </c>
      <c r="AI17" s="423"/>
      <c r="AJ17" s="423"/>
      <c r="AK17" s="423"/>
      <c r="AL17" s="133"/>
      <c r="AM17" s="133"/>
      <c r="AN17" s="133"/>
      <c r="AO17" s="133"/>
      <c r="AP17" s="133"/>
      <c r="AQ17" s="133"/>
      <c r="AR17" s="133"/>
      <c r="AS17" s="133"/>
    </row>
    <row r="18" spans="1:45" s="35" customFormat="1" ht="12.9" customHeight="1" x14ac:dyDescent="0.25">
      <c r="A18" s="135"/>
      <c r="B18" s="343"/>
      <c r="C18" s="344"/>
      <c r="D18" s="344"/>
      <c r="E18" s="137"/>
      <c r="F18" s="137"/>
      <c r="G18" s="138"/>
      <c r="H18" s="474"/>
      <c r="I18" s="473"/>
      <c r="J18" s="350"/>
      <c r="K18" s="475" t="s">
        <v>0</v>
      </c>
      <c r="L18" s="148"/>
      <c r="M18" s="346" t="s">
        <v>337</v>
      </c>
      <c r="N18" s="359"/>
      <c r="O18" s="352"/>
      <c r="P18" s="352"/>
      <c r="Q18" s="131"/>
      <c r="R18" s="132"/>
      <c r="S18" s="133"/>
      <c r="T18" s="133"/>
      <c r="U18" s="133"/>
      <c r="V18" s="133"/>
      <c r="W18" s="133"/>
      <c r="X18" s="133"/>
      <c r="Y18" s="447"/>
      <c r="Z18" s="447"/>
      <c r="AA18" s="447" t="s">
        <v>95</v>
      </c>
      <c r="AB18" s="438">
        <v>90</v>
      </c>
      <c r="AC18" s="438">
        <v>60</v>
      </c>
      <c r="AD18" s="438">
        <v>40</v>
      </c>
      <c r="AE18" s="438">
        <v>25</v>
      </c>
      <c r="AF18" s="438">
        <v>15</v>
      </c>
      <c r="AG18" s="438">
        <v>8</v>
      </c>
      <c r="AH18" s="438">
        <v>4</v>
      </c>
      <c r="AI18" s="423"/>
      <c r="AJ18" s="423"/>
      <c r="AK18" s="423"/>
      <c r="AL18" s="133"/>
      <c r="AM18" s="133"/>
      <c r="AN18" s="133"/>
      <c r="AO18" s="133"/>
      <c r="AP18" s="133"/>
      <c r="AQ18" s="133"/>
      <c r="AR18" s="133"/>
      <c r="AS18" s="133"/>
    </row>
    <row r="19" spans="1:45" s="35" customFormat="1" ht="12.9" customHeight="1" x14ac:dyDescent="0.25">
      <c r="A19" s="135">
        <v>7</v>
      </c>
      <c r="B19" s="338" t="e">
        <f>IF($E19="","",VLOOKUP($E19,#REF!,14))</f>
        <v>#REF!</v>
      </c>
      <c r="C19" s="339"/>
      <c r="D19" s="339"/>
      <c r="E19" s="143" t="s">
        <v>156</v>
      </c>
      <c r="F19" s="143" t="s">
        <v>157</v>
      </c>
      <c r="G19" s="143"/>
      <c r="H19" s="388"/>
      <c r="I19" s="388"/>
      <c r="J19" s="341"/>
      <c r="K19" s="342"/>
      <c r="L19" s="353"/>
      <c r="M19" s="342" t="s">
        <v>403</v>
      </c>
      <c r="N19" s="352"/>
      <c r="O19" s="352"/>
      <c r="P19" s="352"/>
      <c r="Q19" s="131"/>
      <c r="R19" s="132"/>
      <c r="S19" s="133"/>
      <c r="T19" s="133"/>
      <c r="U19" s="133"/>
      <c r="V19" s="133"/>
      <c r="W19" s="133"/>
      <c r="X19" s="133"/>
      <c r="Y19" s="447"/>
      <c r="Z19" s="447"/>
      <c r="AA19" s="447" t="s">
        <v>96</v>
      </c>
      <c r="AB19" s="438">
        <v>60</v>
      </c>
      <c r="AC19" s="438">
        <v>40</v>
      </c>
      <c r="AD19" s="438">
        <v>25</v>
      </c>
      <c r="AE19" s="438">
        <v>15</v>
      </c>
      <c r="AF19" s="438">
        <v>8</v>
      </c>
      <c r="AG19" s="438">
        <v>4</v>
      </c>
      <c r="AH19" s="438">
        <v>2</v>
      </c>
      <c r="AI19" s="423"/>
      <c r="AJ19" s="423"/>
      <c r="AK19" s="423"/>
      <c r="AL19" s="133"/>
      <c r="AM19" s="133"/>
      <c r="AN19" s="133"/>
      <c r="AO19" s="133"/>
      <c r="AP19" s="133"/>
      <c r="AQ19" s="133"/>
      <c r="AR19" s="133"/>
      <c r="AS19" s="133"/>
    </row>
    <row r="20" spans="1:45" s="35" customFormat="1" ht="12.9" customHeight="1" x14ac:dyDescent="0.25">
      <c r="A20" s="135"/>
      <c r="B20" s="343"/>
      <c r="C20" s="344"/>
      <c r="D20" s="344"/>
      <c r="E20" s="137"/>
      <c r="F20" s="137"/>
      <c r="G20" s="138"/>
      <c r="H20" s="345"/>
      <c r="I20" s="475" t="s">
        <v>0</v>
      </c>
      <c r="J20" s="140"/>
      <c r="K20" s="346" t="s">
        <v>337</v>
      </c>
      <c r="L20" s="355"/>
      <c r="M20" s="342"/>
      <c r="N20" s="352"/>
      <c r="O20" s="352"/>
      <c r="P20" s="352"/>
      <c r="Q20" s="131"/>
      <c r="R20" s="132"/>
      <c r="S20" s="133"/>
      <c r="T20" s="133"/>
      <c r="U20" s="133"/>
      <c r="V20" s="133"/>
      <c r="W20" s="133"/>
      <c r="X20" s="133"/>
      <c r="Y20" s="447"/>
      <c r="Z20" s="447"/>
      <c r="AA20" s="447" t="s">
        <v>97</v>
      </c>
      <c r="AB20" s="438">
        <v>40</v>
      </c>
      <c r="AC20" s="438">
        <v>25</v>
      </c>
      <c r="AD20" s="438">
        <v>15</v>
      </c>
      <c r="AE20" s="438">
        <v>8</v>
      </c>
      <c r="AF20" s="438">
        <v>4</v>
      </c>
      <c r="AG20" s="438">
        <v>2</v>
      </c>
      <c r="AH20" s="438">
        <v>1</v>
      </c>
      <c r="AI20" s="423"/>
      <c r="AJ20" s="423"/>
      <c r="AK20" s="423"/>
      <c r="AL20" s="133"/>
      <c r="AM20" s="133"/>
      <c r="AN20" s="133"/>
      <c r="AO20" s="133"/>
      <c r="AP20" s="133"/>
      <c r="AQ20" s="133"/>
      <c r="AR20" s="133"/>
      <c r="AS20" s="133"/>
    </row>
    <row r="21" spans="1:45" s="35" customFormat="1" ht="12.9" customHeight="1" x14ac:dyDescent="0.25">
      <c r="A21" s="390">
        <v>8</v>
      </c>
      <c r="B21" s="338" t="e">
        <f>IF($E21="","",VLOOKUP($E21,#REF!,14))</f>
        <v>#REF!</v>
      </c>
      <c r="C21" s="339"/>
      <c r="D21" s="339"/>
      <c r="E21" s="143" t="s">
        <v>158</v>
      </c>
      <c r="F21" s="143" t="s">
        <v>159</v>
      </c>
      <c r="G21" s="143"/>
      <c r="H21" s="389"/>
      <c r="I21" s="389"/>
      <c r="J21" s="356"/>
      <c r="K21" s="342" t="s">
        <v>308</v>
      </c>
      <c r="L21" s="342"/>
      <c r="M21" s="342"/>
      <c r="N21" s="352"/>
      <c r="O21" s="352"/>
      <c r="P21" s="352"/>
      <c r="Q21" s="131"/>
      <c r="R21" s="132"/>
      <c r="S21" s="133"/>
      <c r="T21" s="133"/>
      <c r="U21" s="133"/>
      <c r="V21" s="133"/>
      <c r="W21" s="133"/>
      <c r="X21" s="133"/>
      <c r="Y21" s="447"/>
      <c r="Z21" s="447"/>
      <c r="AA21" s="447" t="s">
        <v>98</v>
      </c>
      <c r="AB21" s="438">
        <v>25</v>
      </c>
      <c r="AC21" s="438">
        <v>15</v>
      </c>
      <c r="AD21" s="438">
        <v>10</v>
      </c>
      <c r="AE21" s="438">
        <v>6</v>
      </c>
      <c r="AF21" s="438">
        <v>3</v>
      </c>
      <c r="AG21" s="438">
        <v>1</v>
      </c>
      <c r="AH21" s="438">
        <v>0</v>
      </c>
      <c r="AI21" s="423"/>
      <c r="AJ21" s="423"/>
      <c r="AK21" s="423"/>
      <c r="AL21" s="133"/>
      <c r="AM21" s="133"/>
      <c r="AN21" s="133"/>
      <c r="AO21" s="133"/>
      <c r="AP21" s="133"/>
      <c r="AQ21" s="133"/>
      <c r="AR21" s="133"/>
      <c r="AS21" s="133"/>
    </row>
    <row r="22" spans="1:45" s="35" customFormat="1" ht="9.6" customHeight="1" x14ac:dyDescent="0.25">
      <c r="A22" s="371"/>
      <c r="B22" s="128"/>
      <c r="C22" s="128"/>
      <c r="D22" s="128"/>
      <c r="E22" s="245"/>
      <c r="F22" s="128"/>
      <c r="G22" s="128"/>
      <c r="H22" s="128"/>
      <c r="I22" s="128"/>
      <c r="J22" s="245"/>
      <c r="K22" s="128"/>
      <c r="L22" s="128"/>
      <c r="M22" s="128"/>
      <c r="N22" s="131"/>
      <c r="O22" s="131"/>
      <c r="P22" s="131"/>
      <c r="Q22" s="131"/>
      <c r="R22" s="132"/>
      <c r="S22" s="133"/>
      <c r="T22" s="133"/>
      <c r="U22" s="133"/>
      <c r="V22" s="133"/>
      <c r="W22" s="133"/>
      <c r="X22" s="133"/>
      <c r="Y22" s="447"/>
      <c r="Z22" s="447"/>
      <c r="AA22" s="447" t="s">
        <v>99</v>
      </c>
      <c r="AB22" s="438">
        <v>15</v>
      </c>
      <c r="AC22" s="438">
        <v>10</v>
      </c>
      <c r="AD22" s="438">
        <v>6</v>
      </c>
      <c r="AE22" s="438">
        <v>3</v>
      </c>
      <c r="AF22" s="438">
        <v>1</v>
      </c>
      <c r="AG22" s="438">
        <v>0</v>
      </c>
      <c r="AH22" s="438">
        <v>0</v>
      </c>
      <c r="AI22" s="423"/>
      <c r="AJ22" s="423"/>
      <c r="AK22" s="423"/>
      <c r="AL22" s="133"/>
      <c r="AM22" s="133"/>
      <c r="AN22" s="133"/>
      <c r="AO22" s="133"/>
      <c r="AP22" s="133"/>
      <c r="AQ22" s="133"/>
      <c r="AR22" s="133"/>
      <c r="AS22" s="133"/>
    </row>
    <row r="23" spans="1:45" s="35" customFormat="1" ht="9.6" customHeight="1" x14ac:dyDescent="0.25">
      <c r="A23" s="246"/>
      <c r="B23" s="245"/>
      <c r="C23" s="245"/>
      <c r="D23" s="245"/>
      <c r="E23" s="245"/>
      <c r="F23" s="128"/>
      <c r="G23" s="128"/>
      <c r="H23" s="133"/>
      <c r="I23" s="361"/>
      <c r="J23" s="245"/>
      <c r="K23" s="128"/>
      <c r="L23" s="128"/>
      <c r="M23" s="128"/>
      <c r="N23" s="131"/>
      <c r="O23" s="131"/>
      <c r="P23" s="131"/>
      <c r="Q23" s="131"/>
      <c r="R23" s="132"/>
      <c r="S23" s="133"/>
      <c r="T23" s="133"/>
      <c r="U23" s="133"/>
      <c r="V23" s="133"/>
      <c r="W23" s="133"/>
      <c r="X23" s="133"/>
      <c r="Y23" s="447"/>
      <c r="Z23" s="447"/>
      <c r="AA23" s="447" t="s">
        <v>100</v>
      </c>
      <c r="AB23" s="438">
        <v>10</v>
      </c>
      <c r="AC23" s="438">
        <v>6</v>
      </c>
      <c r="AD23" s="438">
        <v>3</v>
      </c>
      <c r="AE23" s="438">
        <v>1</v>
      </c>
      <c r="AF23" s="438">
        <v>0</v>
      </c>
      <c r="AG23" s="438">
        <v>0</v>
      </c>
      <c r="AH23" s="438">
        <v>0</v>
      </c>
      <c r="AI23" s="423"/>
      <c r="AJ23" s="423"/>
      <c r="AK23" s="423"/>
      <c r="AL23" s="133"/>
      <c r="AM23" s="133"/>
      <c r="AN23" s="133"/>
      <c r="AO23" s="133"/>
      <c r="AP23" s="133"/>
      <c r="AQ23" s="133"/>
      <c r="AR23" s="133"/>
      <c r="AS23" s="133"/>
    </row>
    <row r="24" spans="1:45" s="35" customFormat="1" ht="9.6" customHeight="1" x14ac:dyDescent="0.25">
      <c r="A24" s="246"/>
      <c r="B24" s="128"/>
      <c r="C24" s="128"/>
      <c r="D24" s="128"/>
      <c r="E24" s="245"/>
      <c r="F24" s="128"/>
      <c r="G24" s="128"/>
      <c r="H24" s="128"/>
      <c r="I24" s="128"/>
      <c r="J24" s="245"/>
      <c r="K24" s="128"/>
      <c r="L24" s="362"/>
      <c r="M24" s="128"/>
      <c r="N24" s="131"/>
      <c r="O24" s="131"/>
      <c r="P24" s="131"/>
      <c r="Q24" s="131"/>
      <c r="R24" s="132"/>
      <c r="S24" s="133"/>
      <c r="T24" s="133"/>
      <c r="U24" s="133"/>
      <c r="V24" s="133"/>
      <c r="W24" s="133"/>
      <c r="X24" s="133"/>
      <c r="Y24" s="447"/>
      <c r="Z24" s="447"/>
      <c r="AA24" s="447" t="s">
        <v>101</v>
      </c>
      <c r="AB24" s="438">
        <v>6</v>
      </c>
      <c r="AC24" s="438">
        <v>3</v>
      </c>
      <c r="AD24" s="438">
        <v>1</v>
      </c>
      <c r="AE24" s="438">
        <v>0</v>
      </c>
      <c r="AF24" s="438">
        <v>0</v>
      </c>
      <c r="AG24" s="438">
        <v>0</v>
      </c>
      <c r="AH24" s="438">
        <v>0</v>
      </c>
      <c r="AI24" s="423"/>
      <c r="AJ24" s="423"/>
      <c r="AK24" s="423"/>
      <c r="AL24" s="133"/>
      <c r="AM24" s="133"/>
      <c r="AN24" s="133"/>
      <c r="AO24" s="133"/>
      <c r="AP24" s="133"/>
      <c r="AQ24" s="133"/>
      <c r="AR24" s="133"/>
      <c r="AS24" s="133"/>
    </row>
    <row r="25" spans="1:45" s="35" customFormat="1" ht="9.6" customHeight="1" x14ac:dyDescent="0.25">
      <c r="A25" s="246"/>
      <c r="B25" s="245"/>
      <c r="C25" s="245"/>
      <c r="D25" s="245"/>
      <c r="E25" s="245"/>
      <c r="F25" s="128"/>
      <c r="G25" s="128"/>
      <c r="H25" s="133"/>
      <c r="I25" s="128"/>
      <c r="J25" s="245"/>
      <c r="K25" s="361"/>
      <c r="L25" s="245"/>
      <c r="M25" s="128"/>
      <c r="N25" s="131"/>
      <c r="O25" s="131"/>
      <c r="P25" s="131"/>
      <c r="Q25" s="131"/>
      <c r="R25" s="132"/>
      <c r="S25" s="133"/>
      <c r="T25" s="133"/>
      <c r="U25" s="133"/>
      <c r="V25" s="133"/>
      <c r="W25" s="133"/>
      <c r="X25" s="133"/>
      <c r="Y25" s="447"/>
      <c r="Z25" s="447"/>
      <c r="AA25" s="447" t="s">
        <v>106</v>
      </c>
      <c r="AB25" s="438">
        <v>3</v>
      </c>
      <c r="AC25" s="438">
        <v>2</v>
      </c>
      <c r="AD25" s="438">
        <v>1</v>
      </c>
      <c r="AE25" s="438">
        <v>0</v>
      </c>
      <c r="AF25" s="438">
        <v>0</v>
      </c>
      <c r="AG25" s="438">
        <v>0</v>
      </c>
      <c r="AH25" s="438">
        <v>0</v>
      </c>
      <c r="AI25" s="423"/>
      <c r="AJ25" s="423"/>
      <c r="AK25" s="423"/>
      <c r="AL25" s="133"/>
      <c r="AM25" s="133"/>
      <c r="AN25" s="133"/>
      <c r="AO25" s="133"/>
      <c r="AP25" s="133"/>
      <c r="AQ25" s="133"/>
      <c r="AR25" s="133"/>
      <c r="AS25" s="133"/>
    </row>
    <row r="26" spans="1:45" s="35" customFormat="1" ht="9.6" customHeight="1" x14ac:dyDescent="0.25">
      <c r="A26" s="246"/>
      <c r="B26" s="128"/>
      <c r="C26" s="128"/>
      <c r="D26" s="128"/>
      <c r="E26" s="245"/>
      <c r="F26" s="128"/>
      <c r="G26" s="128"/>
      <c r="H26" s="128"/>
      <c r="I26" s="128"/>
      <c r="J26" s="245"/>
      <c r="K26" s="128"/>
      <c r="L26" s="128"/>
      <c r="M26" s="128"/>
      <c r="N26" s="131"/>
      <c r="O26" s="131"/>
      <c r="P26" s="131"/>
      <c r="Q26" s="131"/>
      <c r="R26" s="132"/>
      <c r="S26" s="166"/>
      <c r="T26" s="133"/>
      <c r="U26" s="133"/>
      <c r="V26" s="133"/>
      <c r="W26" s="133"/>
      <c r="X26" s="133"/>
      <c r="Y26"/>
      <c r="Z26"/>
      <c r="AA26"/>
      <c r="AB26"/>
      <c r="AC26"/>
      <c r="AD26"/>
      <c r="AE26"/>
      <c r="AF26"/>
      <c r="AG26"/>
      <c r="AH26"/>
      <c r="AI26" s="423"/>
      <c r="AJ26" s="423"/>
      <c r="AK26" s="423"/>
      <c r="AL26" s="133"/>
      <c r="AM26" s="133"/>
      <c r="AN26" s="133"/>
      <c r="AO26" s="133"/>
      <c r="AP26" s="133"/>
      <c r="AQ26" s="133"/>
      <c r="AR26" s="133"/>
      <c r="AS26" s="133"/>
    </row>
    <row r="27" spans="1:45" s="35" customFormat="1" ht="9.6" customHeight="1" x14ac:dyDescent="0.25">
      <c r="A27" s="246"/>
      <c r="B27" s="245"/>
      <c r="C27" s="245"/>
      <c r="D27" s="245"/>
      <c r="E27" s="245"/>
      <c r="F27" s="128"/>
      <c r="G27" s="128"/>
      <c r="H27" s="133"/>
      <c r="I27" s="361"/>
      <c r="J27" s="245"/>
      <c r="K27" s="128"/>
      <c r="L27" s="128"/>
      <c r="M27" s="128"/>
      <c r="N27" s="131"/>
      <c r="O27" s="131"/>
      <c r="P27" s="131"/>
      <c r="Q27" s="131"/>
      <c r="R27" s="132"/>
      <c r="S27" s="133"/>
      <c r="T27" s="133"/>
      <c r="U27" s="133"/>
      <c r="V27" s="133"/>
      <c r="W27" s="133"/>
      <c r="X27" s="133"/>
      <c r="Y27"/>
      <c r="Z27"/>
      <c r="AA27"/>
      <c r="AB27"/>
      <c r="AC27"/>
      <c r="AD27"/>
      <c r="AE27"/>
      <c r="AF27"/>
      <c r="AG27"/>
      <c r="AH27"/>
      <c r="AI27" s="423"/>
      <c r="AJ27" s="423"/>
      <c r="AK27" s="423"/>
      <c r="AL27" s="133"/>
      <c r="AM27" s="133"/>
      <c r="AN27" s="133"/>
      <c r="AO27" s="133"/>
      <c r="AP27" s="133"/>
      <c r="AQ27" s="133"/>
      <c r="AR27" s="133"/>
      <c r="AS27" s="133"/>
    </row>
    <row r="28" spans="1:45" s="35" customFormat="1" ht="9.6" customHeight="1" x14ac:dyDescent="0.25">
      <c r="A28" s="246"/>
      <c r="B28" s="128"/>
      <c r="C28" s="128"/>
      <c r="D28" s="128"/>
      <c r="E28" s="245"/>
      <c r="F28" s="128"/>
      <c r="G28" s="128"/>
      <c r="H28" s="128"/>
      <c r="I28" s="128"/>
      <c r="J28" s="245"/>
      <c r="K28" s="128"/>
      <c r="L28" s="128"/>
      <c r="M28" s="128"/>
      <c r="N28" s="131"/>
      <c r="O28" s="131"/>
      <c r="P28" s="131"/>
      <c r="Q28" s="131"/>
      <c r="R28" s="132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464"/>
      <c r="AJ28" s="464"/>
      <c r="AK28" s="464"/>
      <c r="AL28" s="133"/>
      <c r="AM28" s="133"/>
      <c r="AN28" s="133"/>
      <c r="AO28" s="133"/>
      <c r="AP28" s="133"/>
      <c r="AQ28" s="133"/>
      <c r="AR28" s="133"/>
      <c r="AS28" s="133"/>
    </row>
    <row r="29" spans="1:45" s="35" customFormat="1" ht="9.6" customHeight="1" x14ac:dyDescent="0.25">
      <c r="A29" s="246"/>
      <c r="B29" s="245"/>
      <c r="C29" s="245"/>
      <c r="D29" s="245"/>
      <c r="E29" s="245"/>
      <c r="F29" s="128"/>
      <c r="G29" s="128"/>
      <c r="H29" s="133"/>
      <c r="I29" s="128"/>
      <c r="J29" s="245"/>
      <c r="K29" s="128"/>
      <c r="L29" s="128"/>
      <c r="M29" s="361"/>
      <c r="N29" s="245"/>
      <c r="O29" s="128"/>
      <c r="P29" s="131"/>
      <c r="Q29" s="131"/>
      <c r="R29" s="132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464"/>
      <c r="AJ29" s="464"/>
      <c r="AK29" s="464"/>
      <c r="AL29" s="133"/>
      <c r="AM29" s="133"/>
      <c r="AN29" s="133"/>
      <c r="AO29" s="133"/>
      <c r="AP29" s="133"/>
      <c r="AQ29" s="133"/>
      <c r="AR29" s="133"/>
      <c r="AS29" s="133"/>
    </row>
    <row r="30" spans="1:45" s="35" customFormat="1" ht="9.6" customHeight="1" x14ac:dyDescent="0.25">
      <c r="A30" s="246"/>
      <c r="B30" s="128"/>
      <c r="C30" s="128"/>
      <c r="D30" s="128"/>
      <c r="E30" s="245"/>
      <c r="F30" s="128"/>
      <c r="G30" s="128"/>
      <c r="H30" s="128"/>
      <c r="I30" s="128"/>
      <c r="J30" s="245"/>
      <c r="K30" s="128"/>
      <c r="L30" s="128"/>
      <c r="M30" s="128"/>
      <c r="N30" s="131"/>
      <c r="O30" s="128"/>
      <c r="P30" s="131"/>
      <c r="Q30" s="131"/>
      <c r="R30" s="132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464"/>
      <c r="AJ30" s="464"/>
      <c r="AK30" s="464"/>
      <c r="AL30" s="133"/>
      <c r="AM30" s="133"/>
      <c r="AN30" s="133"/>
      <c r="AO30" s="133"/>
      <c r="AP30" s="133"/>
      <c r="AQ30" s="133"/>
      <c r="AR30" s="133"/>
      <c r="AS30" s="133"/>
    </row>
    <row r="31" spans="1:45" s="35" customFormat="1" ht="9.6" customHeight="1" x14ac:dyDescent="0.25">
      <c r="A31" s="246"/>
      <c r="B31" s="245"/>
      <c r="C31" s="245"/>
      <c r="D31" s="245"/>
      <c r="E31" s="245"/>
      <c r="F31" s="128"/>
      <c r="G31" s="128"/>
      <c r="H31" s="133"/>
      <c r="I31" s="361"/>
      <c r="J31" s="245"/>
      <c r="K31" s="128"/>
      <c r="L31" s="128"/>
      <c r="M31" s="128"/>
      <c r="N31" s="131"/>
      <c r="O31" s="131"/>
      <c r="P31" s="131"/>
      <c r="Q31" s="131"/>
      <c r="R31" s="132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464"/>
      <c r="AJ31" s="464"/>
      <c r="AK31" s="464"/>
      <c r="AL31" s="133"/>
      <c r="AM31" s="133"/>
      <c r="AN31" s="133"/>
      <c r="AO31" s="133"/>
      <c r="AP31" s="133"/>
      <c r="AQ31" s="133"/>
      <c r="AR31" s="133"/>
      <c r="AS31" s="133"/>
    </row>
    <row r="32" spans="1:45" s="35" customFormat="1" ht="9.6" customHeight="1" x14ac:dyDescent="0.25">
      <c r="A32" s="246"/>
      <c r="B32" s="128"/>
      <c r="C32" s="128"/>
      <c r="D32" s="128"/>
      <c r="E32" s="245"/>
      <c r="F32" s="128"/>
      <c r="G32" s="128"/>
      <c r="H32" s="128"/>
      <c r="I32" s="128"/>
      <c r="J32" s="245"/>
      <c r="K32" s="128"/>
      <c r="L32" s="362"/>
      <c r="M32" s="128"/>
      <c r="N32" s="131"/>
      <c r="O32" s="131"/>
      <c r="P32" s="131"/>
      <c r="Q32" s="131"/>
      <c r="R32" s="132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464"/>
      <c r="AJ32" s="464"/>
      <c r="AK32" s="464"/>
      <c r="AL32" s="133"/>
      <c r="AM32" s="133"/>
      <c r="AN32" s="133"/>
      <c r="AO32" s="133"/>
      <c r="AP32" s="133"/>
      <c r="AQ32" s="133"/>
      <c r="AR32" s="133"/>
      <c r="AS32" s="133"/>
    </row>
    <row r="33" spans="1:45" s="35" customFormat="1" ht="9.6" customHeight="1" x14ac:dyDescent="0.25">
      <c r="A33" s="246"/>
      <c r="B33" s="245"/>
      <c r="C33" s="245"/>
      <c r="D33" s="245"/>
      <c r="E33" s="245"/>
      <c r="F33" s="128"/>
      <c r="G33" s="128"/>
      <c r="H33" s="133"/>
      <c r="I33" s="128"/>
      <c r="J33" s="245"/>
      <c r="K33" s="361"/>
      <c r="L33" s="245"/>
      <c r="M33" s="128"/>
      <c r="N33" s="131"/>
      <c r="O33" s="131"/>
      <c r="P33" s="131"/>
      <c r="Q33" s="131"/>
      <c r="R33" s="132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464"/>
      <c r="AJ33" s="464"/>
      <c r="AK33" s="464"/>
      <c r="AL33" s="133"/>
      <c r="AM33" s="133"/>
      <c r="AN33" s="133"/>
      <c r="AO33" s="133"/>
      <c r="AP33" s="133"/>
      <c r="AQ33" s="133"/>
      <c r="AR33" s="133"/>
      <c r="AS33" s="133"/>
    </row>
    <row r="34" spans="1:45" s="35" customFormat="1" ht="9.6" customHeight="1" x14ac:dyDescent="0.25">
      <c r="A34" s="246"/>
      <c r="B34" s="128"/>
      <c r="C34" s="128"/>
      <c r="D34" s="128"/>
      <c r="E34" s="245"/>
      <c r="F34" s="128"/>
      <c r="G34" s="128"/>
      <c r="H34" s="128"/>
      <c r="I34" s="128"/>
      <c r="J34" s="245"/>
      <c r="K34" s="128"/>
      <c r="L34" s="128"/>
      <c r="M34" s="128"/>
      <c r="N34" s="131"/>
      <c r="O34" s="131"/>
      <c r="P34" s="131"/>
      <c r="Q34" s="131"/>
      <c r="R34" s="132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464"/>
      <c r="AJ34" s="464"/>
      <c r="AK34" s="464"/>
      <c r="AL34" s="133"/>
      <c r="AM34" s="133"/>
      <c r="AN34" s="133"/>
      <c r="AO34" s="133"/>
      <c r="AP34" s="133"/>
      <c r="AQ34" s="133"/>
      <c r="AR34" s="133"/>
      <c r="AS34" s="133"/>
    </row>
    <row r="35" spans="1:45" s="35" customFormat="1" ht="9.6" customHeight="1" x14ac:dyDescent="0.25">
      <c r="A35" s="246"/>
      <c r="B35" s="245"/>
      <c r="C35" s="245"/>
      <c r="D35" s="245"/>
      <c r="E35" s="245"/>
      <c r="F35" s="128"/>
      <c r="G35" s="128"/>
      <c r="H35" s="133"/>
      <c r="I35" s="361"/>
      <c r="J35" s="245"/>
      <c r="K35" s="128"/>
      <c r="L35" s="128"/>
      <c r="M35" s="128"/>
      <c r="N35" s="131"/>
      <c r="O35" s="131"/>
      <c r="P35" s="131"/>
      <c r="Q35" s="131"/>
      <c r="R35" s="132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464"/>
      <c r="AJ35" s="464"/>
      <c r="AK35" s="464"/>
      <c r="AL35" s="133"/>
      <c r="AM35" s="133"/>
      <c r="AN35" s="133"/>
      <c r="AO35" s="133"/>
      <c r="AP35" s="133"/>
      <c r="AQ35" s="133"/>
      <c r="AR35" s="133"/>
      <c r="AS35" s="133"/>
    </row>
    <row r="36" spans="1:45" s="35" customFormat="1" ht="9.6" customHeight="1" x14ac:dyDescent="0.25">
      <c r="A36" s="371"/>
      <c r="B36" s="128"/>
      <c r="C36" s="128"/>
      <c r="D36" s="128"/>
      <c r="E36" s="245"/>
      <c r="F36" s="128"/>
      <c r="G36" s="128"/>
      <c r="H36" s="128"/>
      <c r="I36" s="128"/>
      <c r="J36" s="245"/>
      <c r="K36" s="128"/>
      <c r="L36" s="128"/>
      <c r="M36" s="128"/>
      <c r="N36" s="128"/>
      <c r="O36" s="128"/>
      <c r="P36" s="128"/>
      <c r="Q36" s="131"/>
      <c r="R36" s="132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464"/>
      <c r="AJ36" s="464"/>
      <c r="AK36" s="464"/>
      <c r="AL36" s="133"/>
      <c r="AM36" s="133"/>
      <c r="AN36" s="133"/>
      <c r="AO36" s="133"/>
      <c r="AP36" s="133"/>
      <c r="AQ36" s="133"/>
      <c r="AR36" s="133"/>
      <c r="AS36" s="133"/>
    </row>
    <row r="37" spans="1:45" s="35" customFormat="1" ht="9.6" customHeight="1" x14ac:dyDescent="0.25">
      <c r="A37" s="246"/>
      <c r="B37" s="245"/>
      <c r="C37" s="245"/>
      <c r="D37" s="245"/>
      <c r="E37" s="245"/>
      <c r="F37" s="357"/>
      <c r="G37" s="357"/>
      <c r="H37" s="360"/>
      <c r="I37" s="342"/>
      <c r="J37" s="350"/>
      <c r="K37" s="342"/>
      <c r="L37" s="342"/>
      <c r="M37" s="342"/>
      <c r="N37" s="352"/>
      <c r="O37" s="352"/>
      <c r="P37" s="352"/>
      <c r="Q37" s="131"/>
      <c r="R37" s="132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464"/>
      <c r="AJ37" s="464"/>
      <c r="AK37" s="464"/>
      <c r="AL37" s="133"/>
      <c r="AM37" s="133"/>
      <c r="AN37" s="133"/>
      <c r="AO37" s="133"/>
      <c r="AP37" s="133"/>
      <c r="AQ37" s="133"/>
      <c r="AR37" s="133"/>
      <c r="AS37" s="133"/>
    </row>
    <row r="38" spans="1:45" s="35" customFormat="1" ht="9.6" customHeight="1" x14ac:dyDescent="0.25">
      <c r="A38" s="371"/>
      <c r="B38" s="128"/>
      <c r="C38" s="128"/>
      <c r="D38" s="128"/>
      <c r="E38" s="245"/>
      <c r="F38" s="128"/>
      <c r="G38" s="128"/>
      <c r="H38" s="128"/>
      <c r="I38" s="128"/>
      <c r="J38" s="245"/>
      <c r="K38" s="128"/>
      <c r="L38" s="128"/>
      <c r="M38" s="128"/>
      <c r="N38" s="131"/>
      <c r="O38" s="131"/>
      <c r="P38" s="131"/>
      <c r="Q38" s="131"/>
      <c r="R38" s="132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464"/>
      <c r="AJ38" s="464"/>
      <c r="AK38" s="464"/>
      <c r="AL38" s="133"/>
      <c r="AM38" s="133"/>
      <c r="AN38" s="133"/>
      <c r="AO38" s="133"/>
      <c r="AP38" s="133"/>
      <c r="AQ38" s="133"/>
      <c r="AR38" s="133"/>
      <c r="AS38" s="133"/>
    </row>
    <row r="39" spans="1:45" s="35" customFormat="1" ht="9.6" customHeight="1" x14ac:dyDescent="0.25">
      <c r="A39" s="246"/>
      <c r="B39" s="245"/>
      <c r="C39" s="245"/>
      <c r="D39" s="245"/>
      <c r="E39" s="245"/>
      <c r="F39" s="128"/>
      <c r="G39" s="128"/>
      <c r="H39" s="133"/>
      <c r="I39" s="361"/>
      <c r="J39" s="245"/>
      <c r="K39" s="128"/>
      <c r="L39" s="128"/>
      <c r="M39" s="128"/>
      <c r="N39" s="131"/>
      <c r="O39" s="131"/>
      <c r="P39" s="131"/>
      <c r="Q39" s="131"/>
      <c r="R39" s="132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464"/>
      <c r="AJ39" s="464"/>
      <c r="AK39" s="464"/>
      <c r="AL39" s="133"/>
      <c r="AM39" s="133"/>
      <c r="AN39" s="133"/>
      <c r="AO39" s="133"/>
      <c r="AP39" s="133"/>
      <c r="AQ39" s="133"/>
      <c r="AR39" s="133"/>
      <c r="AS39" s="133"/>
    </row>
    <row r="40" spans="1:45" s="35" customFormat="1" ht="9.6" customHeight="1" x14ac:dyDescent="0.25">
      <c r="A40" s="246"/>
      <c r="B40" s="128"/>
      <c r="C40" s="128"/>
      <c r="D40" s="128"/>
      <c r="E40" s="245"/>
      <c r="F40" s="128"/>
      <c r="G40" s="128"/>
      <c r="H40" s="128"/>
      <c r="I40" s="128"/>
      <c r="J40" s="245"/>
      <c r="K40" s="128"/>
      <c r="L40" s="362"/>
      <c r="M40" s="128"/>
      <c r="N40" s="131"/>
      <c r="O40" s="131"/>
      <c r="P40" s="131"/>
      <c r="Q40" s="131"/>
      <c r="R40" s="132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464"/>
      <c r="AJ40" s="464"/>
      <c r="AK40" s="464"/>
      <c r="AL40" s="133"/>
      <c r="AM40" s="133"/>
      <c r="AN40" s="133"/>
      <c r="AO40" s="133"/>
      <c r="AP40" s="133"/>
      <c r="AQ40" s="133"/>
      <c r="AR40" s="133"/>
      <c r="AS40" s="133"/>
    </row>
    <row r="41" spans="1:45" s="35" customFormat="1" ht="9.6" customHeight="1" x14ac:dyDescent="0.25">
      <c r="A41" s="246"/>
      <c r="B41" s="245"/>
      <c r="C41" s="245"/>
      <c r="D41" s="245"/>
      <c r="E41" s="245"/>
      <c r="F41" s="128"/>
      <c r="G41" s="128"/>
      <c r="H41" s="133"/>
      <c r="I41" s="128"/>
      <c r="J41" s="245"/>
      <c r="K41" s="361"/>
      <c r="L41" s="245"/>
      <c r="M41" s="128"/>
      <c r="N41" s="131"/>
      <c r="O41" s="131"/>
      <c r="P41" s="131"/>
      <c r="Q41" s="131"/>
      <c r="R41" s="132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464"/>
      <c r="AJ41" s="464"/>
      <c r="AK41" s="464"/>
      <c r="AL41" s="133"/>
      <c r="AM41" s="133"/>
      <c r="AN41" s="133"/>
      <c r="AO41" s="133"/>
      <c r="AP41" s="133"/>
      <c r="AQ41" s="133"/>
      <c r="AR41" s="133"/>
      <c r="AS41" s="133"/>
    </row>
    <row r="42" spans="1:45" s="35" customFormat="1" ht="9.6" customHeight="1" x14ac:dyDescent="0.25">
      <c r="A42" s="246"/>
      <c r="B42" s="128"/>
      <c r="C42" s="128"/>
      <c r="D42" s="128"/>
      <c r="E42" s="245"/>
      <c r="F42" s="128"/>
      <c r="G42" s="128"/>
      <c r="H42" s="128"/>
      <c r="I42" s="128"/>
      <c r="J42" s="245"/>
      <c r="K42" s="128"/>
      <c r="L42" s="128"/>
      <c r="M42" s="128"/>
      <c r="N42" s="131"/>
      <c r="O42" s="131"/>
      <c r="P42" s="131"/>
      <c r="Q42" s="131"/>
      <c r="R42" s="132"/>
      <c r="S42" s="166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464"/>
      <c r="AJ42" s="464"/>
      <c r="AK42" s="464"/>
      <c r="AL42" s="133"/>
      <c r="AM42" s="133"/>
      <c r="AN42" s="133"/>
      <c r="AO42" s="133"/>
      <c r="AP42" s="133"/>
      <c r="AQ42" s="133"/>
      <c r="AR42" s="133"/>
      <c r="AS42" s="133"/>
    </row>
    <row r="43" spans="1:45" s="35" customFormat="1" ht="9.6" customHeight="1" x14ac:dyDescent="0.25">
      <c r="A43" s="246"/>
      <c r="B43" s="245"/>
      <c r="C43" s="245"/>
      <c r="D43" s="245"/>
      <c r="E43" s="245"/>
      <c r="F43" s="128"/>
      <c r="G43" s="128"/>
      <c r="H43" s="133"/>
      <c r="I43" s="361"/>
      <c r="J43" s="245"/>
      <c r="K43" s="128"/>
      <c r="L43" s="128"/>
      <c r="M43" s="128"/>
      <c r="N43" s="131"/>
      <c r="O43" s="131"/>
      <c r="P43" s="131"/>
      <c r="Q43" s="131"/>
      <c r="R43" s="132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464"/>
      <c r="AJ43" s="464"/>
      <c r="AK43" s="464"/>
      <c r="AL43" s="133"/>
      <c r="AM43" s="133"/>
      <c r="AN43" s="133"/>
      <c r="AO43" s="133"/>
      <c r="AP43" s="133"/>
      <c r="AQ43" s="133"/>
      <c r="AR43" s="133"/>
      <c r="AS43" s="133"/>
    </row>
    <row r="44" spans="1:45" s="35" customFormat="1" ht="9.6" customHeight="1" x14ac:dyDescent="0.25">
      <c r="A44" s="246"/>
      <c r="B44" s="128"/>
      <c r="C44" s="128"/>
      <c r="D44" s="128"/>
      <c r="E44" s="245"/>
      <c r="F44" s="128"/>
      <c r="G44" s="128"/>
      <c r="H44" s="128"/>
      <c r="I44" s="128"/>
      <c r="J44" s="245"/>
      <c r="K44" s="128"/>
      <c r="L44" s="128"/>
      <c r="M44" s="128"/>
      <c r="N44" s="131"/>
      <c r="O44" s="131"/>
      <c r="P44" s="131"/>
      <c r="Q44" s="131"/>
      <c r="R44" s="132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464"/>
      <c r="AJ44" s="464"/>
      <c r="AK44" s="464"/>
      <c r="AL44" s="133"/>
      <c r="AM44" s="133"/>
      <c r="AN44" s="133"/>
      <c r="AO44" s="133"/>
      <c r="AP44" s="133"/>
      <c r="AQ44" s="133"/>
      <c r="AR44" s="133"/>
      <c r="AS44" s="133"/>
    </row>
    <row r="45" spans="1:45" s="35" customFormat="1" ht="9.6" customHeight="1" x14ac:dyDescent="0.25">
      <c r="A45" s="246"/>
      <c r="B45" s="245"/>
      <c r="C45" s="245"/>
      <c r="D45" s="245"/>
      <c r="E45" s="245"/>
      <c r="F45" s="128"/>
      <c r="G45" s="128"/>
      <c r="H45" s="133"/>
      <c r="I45" s="128"/>
      <c r="J45" s="245"/>
      <c r="K45" s="128"/>
      <c r="L45" s="128"/>
      <c r="M45" s="361"/>
      <c r="N45" s="245"/>
      <c r="O45" s="128"/>
      <c r="P45" s="131"/>
      <c r="Q45" s="131"/>
      <c r="R45" s="132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464"/>
      <c r="AJ45" s="464"/>
      <c r="AK45" s="464"/>
      <c r="AL45" s="133"/>
      <c r="AM45" s="133"/>
      <c r="AN45" s="133"/>
      <c r="AO45" s="133"/>
      <c r="AP45" s="133"/>
      <c r="AQ45" s="133"/>
      <c r="AR45" s="133"/>
      <c r="AS45" s="133"/>
    </row>
    <row r="46" spans="1:45" s="35" customFormat="1" ht="9.6" customHeight="1" x14ac:dyDescent="0.25">
      <c r="A46" s="246"/>
      <c r="B46" s="128"/>
      <c r="C46" s="128"/>
      <c r="D46" s="128"/>
      <c r="E46" s="245"/>
      <c r="F46" s="128"/>
      <c r="G46" s="128"/>
      <c r="H46" s="128"/>
      <c r="I46" s="128"/>
      <c r="J46" s="245"/>
      <c r="K46" s="128"/>
      <c r="L46" s="128"/>
      <c r="M46" s="128"/>
      <c r="N46" s="131"/>
      <c r="O46" s="128"/>
      <c r="P46" s="131"/>
      <c r="Q46" s="131"/>
      <c r="R46" s="132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464"/>
      <c r="AJ46" s="464"/>
      <c r="AK46" s="464"/>
      <c r="AL46" s="133"/>
      <c r="AM46" s="133"/>
      <c r="AN46" s="133"/>
      <c r="AO46" s="133"/>
      <c r="AP46" s="133"/>
      <c r="AQ46" s="133"/>
      <c r="AR46" s="133"/>
      <c r="AS46" s="133"/>
    </row>
    <row r="47" spans="1:45" s="35" customFormat="1" ht="9.6" customHeight="1" x14ac:dyDescent="0.25">
      <c r="A47" s="246"/>
      <c r="B47" s="245"/>
      <c r="C47" s="245"/>
      <c r="D47" s="245"/>
      <c r="E47" s="245"/>
      <c r="F47" s="128"/>
      <c r="G47" s="128"/>
      <c r="H47" s="133"/>
      <c r="I47" s="361"/>
      <c r="J47" s="245"/>
      <c r="K47" s="128"/>
      <c r="L47" s="128"/>
      <c r="M47" s="128"/>
      <c r="N47" s="131"/>
      <c r="O47" s="131"/>
      <c r="P47" s="131"/>
      <c r="Q47" s="131"/>
      <c r="R47" s="132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464"/>
      <c r="AJ47" s="464"/>
      <c r="AK47" s="464"/>
      <c r="AL47" s="133"/>
      <c r="AM47" s="133"/>
      <c r="AN47" s="133"/>
      <c r="AO47" s="133"/>
      <c r="AP47" s="133"/>
      <c r="AQ47" s="133"/>
      <c r="AR47" s="133"/>
      <c r="AS47" s="133"/>
    </row>
    <row r="48" spans="1:45" s="35" customFormat="1" ht="9.6" customHeight="1" x14ac:dyDescent="0.25">
      <c r="A48" s="246"/>
      <c r="B48" s="128"/>
      <c r="C48" s="128"/>
      <c r="D48" s="128"/>
      <c r="E48" s="245"/>
      <c r="F48" s="128"/>
      <c r="G48" s="128"/>
      <c r="H48" s="128"/>
      <c r="I48" s="128"/>
      <c r="J48" s="245"/>
      <c r="K48" s="128"/>
      <c r="L48" s="362"/>
      <c r="M48" s="128"/>
      <c r="N48" s="131"/>
      <c r="O48" s="131"/>
      <c r="P48" s="131"/>
      <c r="Q48" s="131"/>
      <c r="R48" s="132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464"/>
      <c r="AJ48" s="464"/>
      <c r="AK48" s="464"/>
      <c r="AL48" s="133"/>
      <c r="AM48" s="133"/>
      <c r="AN48" s="133"/>
      <c r="AO48" s="133"/>
      <c r="AP48" s="133"/>
      <c r="AQ48" s="133"/>
      <c r="AR48" s="133"/>
      <c r="AS48" s="133"/>
    </row>
    <row r="49" spans="1:45" s="35" customFormat="1" ht="9.6" customHeight="1" x14ac:dyDescent="0.25">
      <c r="A49" s="246"/>
      <c r="B49" s="245"/>
      <c r="C49" s="245"/>
      <c r="D49" s="245"/>
      <c r="E49" s="245"/>
      <c r="F49" s="128"/>
      <c r="G49" s="128"/>
      <c r="H49" s="133"/>
      <c r="I49" s="128"/>
      <c r="J49" s="245"/>
      <c r="K49" s="361"/>
      <c r="L49" s="245"/>
      <c r="M49" s="128"/>
      <c r="N49" s="131"/>
      <c r="O49" s="131"/>
      <c r="P49" s="131"/>
      <c r="Q49" s="131"/>
      <c r="R49" s="132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464"/>
      <c r="AJ49" s="464"/>
      <c r="AK49" s="464"/>
      <c r="AL49" s="133"/>
      <c r="AM49" s="133"/>
      <c r="AN49" s="133"/>
      <c r="AO49" s="133"/>
      <c r="AP49" s="133"/>
      <c r="AQ49" s="133"/>
      <c r="AR49" s="133"/>
      <c r="AS49" s="133"/>
    </row>
    <row r="50" spans="1:45" s="35" customFormat="1" ht="9.6" customHeight="1" x14ac:dyDescent="0.25">
      <c r="A50" s="246"/>
      <c r="B50" s="128"/>
      <c r="C50" s="128"/>
      <c r="D50" s="128"/>
      <c r="E50" s="245"/>
      <c r="F50" s="128"/>
      <c r="G50" s="128"/>
      <c r="H50" s="128"/>
      <c r="I50" s="128"/>
      <c r="J50" s="245"/>
      <c r="K50" s="128"/>
      <c r="L50" s="128"/>
      <c r="M50" s="128"/>
      <c r="N50" s="131"/>
      <c r="O50" s="131"/>
      <c r="P50" s="131"/>
      <c r="Q50" s="131"/>
      <c r="R50" s="132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464"/>
      <c r="AJ50" s="464"/>
      <c r="AK50" s="464"/>
      <c r="AL50" s="133"/>
      <c r="AM50" s="133"/>
      <c r="AN50" s="133"/>
      <c r="AO50" s="133"/>
      <c r="AP50" s="133"/>
      <c r="AQ50" s="133"/>
      <c r="AR50" s="133"/>
      <c r="AS50" s="133"/>
    </row>
    <row r="51" spans="1:45" s="35" customFormat="1" ht="9.6" customHeight="1" x14ac:dyDescent="0.25">
      <c r="A51" s="246"/>
      <c r="B51" s="245"/>
      <c r="C51" s="245"/>
      <c r="D51" s="245"/>
      <c r="E51" s="245"/>
      <c r="F51" s="128"/>
      <c r="G51" s="128"/>
      <c r="H51" s="133"/>
      <c r="I51" s="361"/>
      <c r="J51" s="245"/>
      <c r="K51" s="128"/>
      <c r="L51" s="128"/>
      <c r="M51" s="128"/>
      <c r="N51" s="131"/>
      <c r="O51" s="131"/>
      <c r="P51" s="131"/>
      <c r="Q51" s="131"/>
      <c r="R51" s="132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464"/>
      <c r="AJ51" s="464"/>
      <c r="AK51" s="464"/>
      <c r="AL51" s="133"/>
      <c r="AM51" s="133"/>
      <c r="AN51" s="133"/>
      <c r="AO51" s="133"/>
      <c r="AP51" s="133"/>
      <c r="AQ51" s="133"/>
      <c r="AR51" s="133"/>
      <c r="AS51" s="133"/>
    </row>
    <row r="52" spans="1:45" s="35" customFormat="1" ht="9.6" customHeight="1" x14ac:dyDescent="0.25">
      <c r="A52" s="371"/>
      <c r="B52" s="128"/>
      <c r="C52" s="128"/>
      <c r="D52" s="128"/>
      <c r="E52" s="245"/>
      <c r="F52" s="486"/>
      <c r="G52" s="486"/>
      <c r="H52" s="486"/>
      <c r="I52" s="486"/>
      <c r="J52" s="245"/>
      <c r="K52" s="128"/>
      <c r="L52" s="128"/>
      <c r="M52" s="128"/>
      <c r="N52" s="128"/>
      <c r="O52" s="128"/>
      <c r="P52" s="128"/>
      <c r="Q52" s="131"/>
      <c r="R52" s="132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464"/>
      <c r="AJ52" s="464"/>
      <c r="AK52" s="464"/>
      <c r="AL52" s="133"/>
      <c r="AM52" s="133"/>
      <c r="AN52" s="133"/>
      <c r="AO52" s="133"/>
      <c r="AP52" s="133"/>
      <c r="AQ52" s="133"/>
      <c r="AR52" s="133"/>
      <c r="AS52" s="133"/>
    </row>
    <row r="53" spans="1:45" s="2" customFormat="1" ht="6.75" customHeight="1" x14ac:dyDescent="0.25">
      <c r="A53" s="167"/>
      <c r="B53" s="167"/>
      <c r="C53" s="167"/>
      <c r="D53" s="167"/>
      <c r="E53" s="167"/>
      <c r="F53" s="487"/>
      <c r="G53" s="487"/>
      <c r="H53" s="487"/>
      <c r="I53" s="487"/>
      <c r="J53" s="169"/>
      <c r="K53" s="170"/>
      <c r="L53" s="171"/>
      <c r="M53" s="170"/>
      <c r="N53" s="171"/>
      <c r="O53" s="170"/>
      <c r="P53" s="171"/>
      <c r="Q53" s="170"/>
      <c r="R53" s="171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464"/>
      <c r="AJ53" s="464"/>
      <c r="AK53" s="464"/>
      <c r="AL53" s="172"/>
      <c r="AM53" s="172"/>
      <c r="AN53" s="172"/>
      <c r="AO53" s="172"/>
      <c r="AP53" s="172"/>
      <c r="AQ53" s="172"/>
      <c r="AR53" s="172"/>
      <c r="AS53" s="172"/>
    </row>
    <row r="54" spans="1:45" s="18" customFormat="1" ht="10.5" customHeight="1" x14ac:dyDescent="0.25">
      <c r="A54" s="173" t="s">
        <v>33</v>
      </c>
      <c r="B54" s="174"/>
      <c r="C54" s="174"/>
      <c r="D54" s="296"/>
      <c r="E54" s="176" t="s">
        <v>3</v>
      </c>
      <c r="F54" s="177" t="s">
        <v>35</v>
      </c>
      <c r="G54" s="176"/>
      <c r="H54" s="178"/>
      <c r="I54" s="179"/>
      <c r="J54" s="176" t="s">
        <v>3</v>
      </c>
      <c r="K54" s="177" t="s">
        <v>44</v>
      </c>
      <c r="L54" s="180"/>
      <c r="M54" s="177" t="s">
        <v>45</v>
      </c>
      <c r="N54" s="181"/>
      <c r="O54" s="182" t="s">
        <v>46</v>
      </c>
      <c r="P54" s="182"/>
      <c r="Q54" s="183"/>
      <c r="R54" s="184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465"/>
      <c r="AJ54" s="465"/>
      <c r="AK54" s="465"/>
      <c r="AL54" s="86"/>
      <c r="AM54" s="86"/>
      <c r="AN54" s="86"/>
      <c r="AO54" s="86"/>
      <c r="AP54" s="86"/>
      <c r="AQ54" s="86"/>
      <c r="AR54" s="86"/>
      <c r="AS54" s="86"/>
    </row>
    <row r="55" spans="1:45" s="18" customFormat="1" ht="9" customHeight="1" x14ac:dyDescent="0.25">
      <c r="A55" s="380" t="s">
        <v>34</v>
      </c>
      <c r="B55" s="381"/>
      <c r="C55" s="382"/>
      <c r="D55" s="383"/>
      <c r="E55" s="189">
        <v>1</v>
      </c>
      <c r="F55" s="86" t="e">
        <f>IF(E55&gt;$R$62,,UPPER(VLOOKUP(E55,#REF!,2)))</f>
        <v>#REF!</v>
      </c>
      <c r="G55" s="189"/>
      <c r="H55" s="86"/>
      <c r="I55" s="85"/>
      <c r="J55" s="372" t="s">
        <v>4</v>
      </c>
      <c r="K55" s="84"/>
      <c r="L55" s="373"/>
      <c r="M55" s="84"/>
      <c r="N55" s="374"/>
      <c r="O55" s="375" t="s">
        <v>38</v>
      </c>
      <c r="P55" s="376"/>
      <c r="Q55" s="376"/>
      <c r="R55" s="374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465"/>
      <c r="AJ55" s="465"/>
      <c r="AK55" s="465"/>
      <c r="AL55" s="86"/>
      <c r="AM55" s="86"/>
      <c r="AN55" s="86"/>
      <c r="AO55" s="86"/>
      <c r="AP55" s="86"/>
      <c r="AQ55" s="86"/>
      <c r="AR55" s="86"/>
      <c r="AS55" s="86"/>
    </row>
    <row r="56" spans="1:45" s="18" customFormat="1" ht="9" customHeight="1" x14ac:dyDescent="0.25">
      <c r="A56" s="384" t="s">
        <v>43</v>
      </c>
      <c r="B56" s="251"/>
      <c r="C56" s="385"/>
      <c r="D56" s="386"/>
      <c r="E56" s="189">
        <v>2</v>
      </c>
      <c r="F56" s="86" t="e">
        <f>IF(E56&gt;$R$62,,UPPER(VLOOKUP(E56,#REF!,2)))</f>
        <v>#REF!</v>
      </c>
      <c r="G56" s="189"/>
      <c r="H56" s="86"/>
      <c r="I56" s="85"/>
      <c r="J56" s="372" t="s">
        <v>5</v>
      </c>
      <c r="K56" s="84"/>
      <c r="L56" s="373"/>
      <c r="M56" s="84"/>
      <c r="N56" s="374"/>
      <c r="O56" s="205"/>
      <c r="P56" s="377"/>
      <c r="Q56" s="251"/>
      <c r="R56" s="378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465"/>
      <c r="AJ56" s="465"/>
      <c r="AK56" s="465"/>
      <c r="AL56" s="86"/>
      <c r="AM56" s="86"/>
      <c r="AN56" s="86"/>
      <c r="AO56" s="86"/>
      <c r="AP56" s="86"/>
      <c r="AQ56" s="86"/>
      <c r="AR56" s="86"/>
      <c r="AS56" s="86"/>
    </row>
    <row r="57" spans="1:45" s="18" customFormat="1" ht="9" customHeight="1" x14ac:dyDescent="0.25">
      <c r="A57" s="270"/>
      <c r="B57" s="271"/>
      <c r="C57" s="294"/>
      <c r="D57" s="272"/>
      <c r="E57" s="189"/>
      <c r="F57" s="86"/>
      <c r="G57" s="189"/>
      <c r="H57" s="86"/>
      <c r="I57" s="85"/>
      <c r="J57" s="372" t="s">
        <v>6</v>
      </c>
      <c r="K57" s="84"/>
      <c r="L57" s="373"/>
      <c r="M57" s="84"/>
      <c r="N57" s="374"/>
      <c r="O57" s="375" t="s">
        <v>39</v>
      </c>
      <c r="P57" s="376"/>
      <c r="Q57" s="376"/>
      <c r="R57" s="374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465"/>
      <c r="AJ57" s="465"/>
      <c r="AK57" s="465"/>
      <c r="AL57" s="86"/>
      <c r="AM57" s="86"/>
      <c r="AN57" s="86"/>
      <c r="AO57" s="86"/>
      <c r="AP57" s="86"/>
      <c r="AQ57" s="86"/>
      <c r="AR57" s="86"/>
      <c r="AS57" s="86"/>
    </row>
    <row r="58" spans="1:45" s="18" customFormat="1" ht="9" customHeight="1" x14ac:dyDescent="0.25">
      <c r="A58" s="202"/>
      <c r="B58" s="113"/>
      <c r="C58" s="113"/>
      <c r="D58" s="203"/>
      <c r="E58" s="189"/>
      <c r="F58" s="86"/>
      <c r="G58" s="189"/>
      <c r="H58" s="86"/>
      <c r="I58" s="85"/>
      <c r="J58" s="372" t="s">
        <v>7</v>
      </c>
      <c r="K58" s="84"/>
      <c r="L58" s="373"/>
      <c r="M58" s="84"/>
      <c r="N58" s="374"/>
      <c r="O58" s="84"/>
      <c r="P58" s="373"/>
      <c r="Q58" s="84"/>
      <c r="R58" s="374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465"/>
      <c r="AJ58" s="465"/>
      <c r="AK58" s="465"/>
      <c r="AL58" s="86"/>
      <c r="AM58" s="86"/>
      <c r="AN58" s="86"/>
      <c r="AO58" s="86"/>
      <c r="AP58" s="86"/>
      <c r="AQ58" s="86"/>
      <c r="AR58" s="86"/>
      <c r="AS58" s="86"/>
    </row>
    <row r="59" spans="1:45" s="18" customFormat="1" ht="9" customHeight="1" x14ac:dyDescent="0.25">
      <c r="A59" s="258"/>
      <c r="B59" s="273"/>
      <c r="C59" s="273"/>
      <c r="D59" s="295"/>
      <c r="E59" s="189"/>
      <c r="F59" s="86"/>
      <c r="G59" s="189"/>
      <c r="H59" s="86"/>
      <c r="I59" s="85"/>
      <c r="J59" s="372" t="s">
        <v>8</v>
      </c>
      <c r="K59" s="84"/>
      <c r="L59" s="373"/>
      <c r="M59" s="84"/>
      <c r="N59" s="374"/>
      <c r="O59" s="251"/>
      <c r="P59" s="377"/>
      <c r="Q59" s="251"/>
      <c r="R59" s="378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465"/>
      <c r="AJ59" s="465"/>
      <c r="AK59" s="465"/>
      <c r="AL59" s="86"/>
      <c r="AM59" s="86"/>
      <c r="AN59" s="86"/>
      <c r="AO59" s="86"/>
      <c r="AP59" s="86"/>
      <c r="AQ59" s="86"/>
      <c r="AR59" s="86"/>
      <c r="AS59" s="86"/>
    </row>
    <row r="60" spans="1:45" s="18" customFormat="1" ht="9" customHeight="1" x14ac:dyDescent="0.25">
      <c r="A60" s="259"/>
      <c r="B60" s="23"/>
      <c r="C60" s="113"/>
      <c r="D60" s="203"/>
      <c r="E60" s="189"/>
      <c r="F60" s="86"/>
      <c r="G60" s="189"/>
      <c r="H60" s="86"/>
      <c r="I60" s="85"/>
      <c r="J60" s="372" t="s">
        <v>9</v>
      </c>
      <c r="K60" s="84"/>
      <c r="L60" s="373"/>
      <c r="M60" s="84"/>
      <c r="N60" s="374"/>
      <c r="O60" s="375" t="s">
        <v>29</v>
      </c>
      <c r="P60" s="376"/>
      <c r="Q60" s="376"/>
      <c r="R60" s="374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465"/>
      <c r="AJ60" s="465"/>
      <c r="AK60" s="465"/>
      <c r="AL60" s="86"/>
      <c r="AM60" s="86"/>
      <c r="AN60" s="86"/>
      <c r="AO60" s="86"/>
      <c r="AP60" s="86"/>
      <c r="AQ60" s="86"/>
      <c r="AR60" s="86"/>
      <c r="AS60" s="86"/>
    </row>
    <row r="61" spans="1:45" s="18" customFormat="1" ht="9" customHeight="1" x14ac:dyDescent="0.25">
      <c r="A61" s="259"/>
      <c r="B61" s="23"/>
      <c r="C61" s="220"/>
      <c r="D61" s="268"/>
      <c r="E61" s="189"/>
      <c r="F61" s="86"/>
      <c r="G61" s="189"/>
      <c r="H61" s="86"/>
      <c r="I61" s="85"/>
      <c r="J61" s="372" t="s">
        <v>10</v>
      </c>
      <c r="K61" s="84"/>
      <c r="L61" s="373"/>
      <c r="M61" s="84"/>
      <c r="N61" s="374"/>
      <c r="O61" s="84"/>
      <c r="P61" s="373"/>
      <c r="Q61" s="84"/>
      <c r="R61" s="374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465"/>
      <c r="AJ61" s="465"/>
      <c r="AK61" s="465"/>
      <c r="AL61" s="86"/>
      <c r="AM61" s="86"/>
      <c r="AN61" s="86"/>
      <c r="AO61" s="86"/>
      <c r="AP61" s="86"/>
      <c r="AQ61" s="86"/>
      <c r="AR61" s="86"/>
      <c r="AS61" s="86"/>
    </row>
    <row r="62" spans="1:45" s="18" customFormat="1" ht="9" customHeight="1" x14ac:dyDescent="0.25">
      <c r="A62" s="260"/>
      <c r="B62" s="257"/>
      <c r="C62" s="290"/>
      <c r="D62" s="269"/>
      <c r="E62" s="206"/>
      <c r="F62" s="205"/>
      <c r="G62" s="206"/>
      <c r="H62" s="205"/>
      <c r="I62" s="207"/>
      <c r="J62" s="379" t="s">
        <v>11</v>
      </c>
      <c r="K62" s="251"/>
      <c r="L62" s="377"/>
      <c r="M62" s="251"/>
      <c r="N62" s="378"/>
      <c r="O62" s="251" t="str">
        <f>R4</f>
        <v>Lakatosné Klopcsik Diana</v>
      </c>
      <c r="P62" s="377"/>
      <c r="Q62" s="251"/>
      <c r="R62" s="209" t="e">
        <f>MIN(4,#REF!)</f>
        <v>#REF!</v>
      </c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465"/>
      <c r="AJ62" s="465"/>
      <c r="AK62" s="465"/>
      <c r="AL62" s="86"/>
      <c r="AM62" s="86"/>
      <c r="AN62" s="86"/>
      <c r="AO62" s="86"/>
      <c r="AP62" s="86"/>
      <c r="AQ62" s="86"/>
      <c r="AR62" s="86"/>
      <c r="AS62" s="86"/>
    </row>
    <row r="63" spans="1:45" x14ac:dyDescent="0.25">
      <c r="T63" s="369"/>
      <c r="U63" s="369"/>
      <c r="V63" s="369"/>
      <c r="W63" s="369"/>
      <c r="X63" s="369"/>
      <c r="Y63" s="369"/>
      <c r="Z63" s="369"/>
      <c r="AA63" s="369"/>
      <c r="AB63" s="369"/>
      <c r="AC63" s="369"/>
      <c r="AD63" s="369"/>
      <c r="AE63" s="369"/>
      <c r="AF63" s="369"/>
      <c r="AG63" s="369"/>
      <c r="AH63" s="369"/>
      <c r="AL63" s="369"/>
      <c r="AM63" s="369"/>
      <c r="AN63" s="369"/>
      <c r="AO63" s="369"/>
      <c r="AP63" s="369"/>
      <c r="AQ63" s="369"/>
      <c r="AR63" s="369"/>
      <c r="AS63" s="369"/>
    </row>
    <row r="64" spans="1:45" x14ac:dyDescent="0.25">
      <c r="T64" s="369"/>
      <c r="U64" s="369"/>
      <c r="V64" s="369"/>
      <c r="W64" s="369"/>
      <c r="X64" s="369"/>
      <c r="Y64" s="369"/>
      <c r="Z64" s="369"/>
      <c r="AA64" s="369"/>
      <c r="AB64" s="369"/>
      <c r="AC64" s="369"/>
      <c r="AD64" s="369"/>
      <c r="AE64" s="369"/>
      <c r="AF64" s="369"/>
      <c r="AG64" s="369"/>
      <c r="AH64" s="369"/>
      <c r="AL64" s="369"/>
      <c r="AM64" s="369"/>
      <c r="AN64" s="369"/>
      <c r="AO64" s="369"/>
      <c r="AP64" s="369"/>
      <c r="AQ64" s="369"/>
      <c r="AR64" s="369"/>
      <c r="AS64" s="369"/>
    </row>
    <row r="65" spans="20:45" x14ac:dyDescent="0.25">
      <c r="T65" s="369"/>
      <c r="U65" s="369"/>
      <c r="V65" s="369"/>
      <c r="W65" s="369"/>
      <c r="X65" s="369"/>
      <c r="Y65" s="369"/>
      <c r="Z65" s="369"/>
      <c r="AA65" s="369"/>
      <c r="AB65" s="369"/>
      <c r="AC65" s="369"/>
      <c r="AD65" s="369"/>
      <c r="AE65" s="369"/>
      <c r="AF65" s="369"/>
      <c r="AG65" s="369"/>
      <c r="AH65" s="369"/>
      <c r="AL65" s="369"/>
      <c r="AM65" s="369"/>
      <c r="AN65" s="369"/>
      <c r="AO65" s="369"/>
      <c r="AP65" s="369"/>
      <c r="AQ65" s="369"/>
      <c r="AR65" s="369"/>
      <c r="AS65" s="369"/>
    </row>
    <row r="66" spans="20:45" x14ac:dyDescent="0.25">
      <c r="T66" s="369"/>
      <c r="U66" s="369"/>
      <c r="V66" s="369"/>
      <c r="W66" s="369"/>
      <c r="X66" s="369"/>
      <c r="Y66" s="369"/>
      <c r="Z66" s="369"/>
      <c r="AA66" s="369"/>
      <c r="AB66" s="369"/>
      <c r="AC66" s="369"/>
      <c r="AD66" s="369"/>
      <c r="AE66" s="369"/>
      <c r="AF66" s="369"/>
      <c r="AG66" s="369"/>
      <c r="AH66" s="369"/>
      <c r="AL66" s="369"/>
      <c r="AM66" s="369"/>
      <c r="AN66" s="369"/>
      <c r="AO66" s="369"/>
      <c r="AP66" s="369"/>
      <c r="AQ66" s="369"/>
      <c r="AR66" s="369"/>
      <c r="AS66" s="369"/>
    </row>
    <row r="67" spans="20:45" x14ac:dyDescent="0.25">
      <c r="T67" s="369"/>
      <c r="U67" s="369"/>
      <c r="V67" s="369"/>
      <c r="W67" s="369"/>
      <c r="X67" s="369"/>
      <c r="Y67" s="369"/>
      <c r="Z67" s="369"/>
      <c r="AA67" s="369"/>
      <c r="AB67" s="369"/>
      <c r="AC67" s="369"/>
      <c r="AD67" s="369"/>
      <c r="AE67" s="369"/>
      <c r="AF67" s="369"/>
      <c r="AG67" s="369"/>
      <c r="AH67" s="369"/>
      <c r="AL67" s="369"/>
      <c r="AM67" s="369"/>
      <c r="AN67" s="369"/>
      <c r="AO67" s="369"/>
      <c r="AP67" s="369"/>
      <c r="AQ67" s="369"/>
      <c r="AR67" s="369"/>
      <c r="AS67" s="369"/>
    </row>
    <row r="68" spans="20:45" x14ac:dyDescent="0.25">
      <c r="T68" s="369"/>
      <c r="U68" s="369"/>
      <c r="V68" s="369"/>
      <c r="W68" s="369"/>
      <c r="X68" s="369"/>
      <c r="Y68" s="369"/>
      <c r="Z68" s="369"/>
      <c r="AA68" s="369"/>
      <c r="AB68" s="369"/>
      <c r="AC68" s="369"/>
      <c r="AD68" s="369"/>
      <c r="AE68" s="369"/>
      <c r="AF68" s="369"/>
      <c r="AG68" s="369"/>
      <c r="AH68" s="369"/>
      <c r="AL68" s="369"/>
      <c r="AM68" s="369"/>
      <c r="AN68" s="369"/>
      <c r="AO68" s="369"/>
      <c r="AP68" s="369"/>
      <c r="AQ68" s="369"/>
      <c r="AR68" s="369"/>
      <c r="AS68" s="369"/>
    </row>
    <row r="69" spans="20:45" x14ac:dyDescent="0.25">
      <c r="T69" s="369"/>
      <c r="U69" s="369"/>
      <c r="V69" s="369"/>
      <c r="W69" s="369"/>
      <c r="X69" s="369"/>
      <c r="Y69" s="369"/>
      <c r="Z69" s="369"/>
      <c r="AA69" s="369"/>
      <c r="AB69" s="369"/>
      <c r="AC69" s="369"/>
      <c r="AD69" s="369"/>
      <c r="AE69" s="369"/>
      <c r="AF69" s="369"/>
      <c r="AG69" s="369"/>
      <c r="AH69" s="369"/>
      <c r="AL69" s="369"/>
      <c r="AM69" s="369"/>
      <c r="AN69" s="369"/>
      <c r="AO69" s="369"/>
      <c r="AP69" s="369"/>
      <c r="AQ69" s="369"/>
      <c r="AR69" s="369"/>
      <c r="AS69" s="369"/>
    </row>
    <row r="70" spans="20:45" x14ac:dyDescent="0.25">
      <c r="T70" s="369"/>
      <c r="U70" s="369"/>
      <c r="V70" s="369"/>
      <c r="W70" s="369"/>
      <c r="X70" s="369"/>
      <c r="Y70" s="369"/>
      <c r="Z70" s="369"/>
      <c r="AA70" s="369"/>
      <c r="AB70" s="369"/>
      <c r="AC70" s="369"/>
      <c r="AD70" s="369"/>
      <c r="AE70" s="369"/>
      <c r="AF70" s="369"/>
      <c r="AG70" s="369"/>
      <c r="AH70" s="369"/>
      <c r="AL70" s="369"/>
      <c r="AM70" s="369"/>
      <c r="AN70" s="369"/>
      <c r="AO70" s="369"/>
      <c r="AP70" s="369"/>
      <c r="AQ70" s="369"/>
      <c r="AR70" s="369"/>
      <c r="AS70" s="369"/>
    </row>
    <row r="71" spans="20:45" x14ac:dyDescent="0.25"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L71" s="369"/>
      <c r="AM71" s="369"/>
      <c r="AN71" s="369"/>
      <c r="AO71" s="369"/>
      <c r="AP71" s="369"/>
      <c r="AQ71" s="369"/>
      <c r="AR71" s="369"/>
      <c r="AS71" s="369"/>
    </row>
    <row r="72" spans="20:45" x14ac:dyDescent="0.25">
      <c r="T72" s="369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L72" s="369"/>
      <c r="AM72" s="369"/>
      <c r="AN72" s="369"/>
      <c r="AO72" s="369"/>
      <c r="AP72" s="369"/>
      <c r="AQ72" s="369"/>
      <c r="AR72" s="369"/>
      <c r="AS72" s="369"/>
    </row>
    <row r="73" spans="20:45" x14ac:dyDescent="0.25"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L73" s="369"/>
      <c r="AM73" s="369"/>
      <c r="AN73" s="369"/>
      <c r="AO73" s="369"/>
      <c r="AP73" s="369"/>
      <c r="AQ73" s="369"/>
      <c r="AR73" s="369"/>
      <c r="AS73" s="369"/>
    </row>
    <row r="74" spans="20:45" x14ac:dyDescent="0.25">
      <c r="T74" s="369"/>
      <c r="U74" s="369"/>
      <c r="V74" s="369"/>
      <c r="W74" s="369"/>
      <c r="X74" s="369"/>
      <c r="Y74" s="369"/>
      <c r="Z74" s="369"/>
      <c r="AA74" s="369"/>
      <c r="AB74" s="369"/>
      <c r="AC74" s="369"/>
      <c r="AD74" s="369"/>
      <c r="AE74" s="369"/>
      <c r="AF74" s="369"/>
      <c r="AG74" s="369"/>
      <c r="AH74" s="369"/>
      <c r="AL74" s="369"/>
      <c r="AM74" s="369"/>
      <c r="AN74" s="369"/>
      <c r="AO74" s="369"/>
      <c r="AP74" s="369"/>
      <c r="AQ74" s="369"/>
      <c r="AR74" s="369"/>
      <c r="AS74" s="369"/>
    </row>
    <row r="75" spans="20:45" x14ac:dyDescent="0.25">
      <c r="T75" s="369"/>
      <c r="U75" s="369"/>
      <c r="V75" s="369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L75" s="369"/>
      <c r="AM75" s="369"/>
      <c r="AN75" s="369"/>
      <c r="AO75" s="369"/>
      <c r="AP75" s="369"/>
      <c r="AQ75" s="369"/>
      <c r="AR75" s="369"/>
      <c r="AS75" s="369"/>
    </row>
    <row r="76" spans="20:45" x14ac:dyDescent="0.25">
      <c r="T76" s="369"/>
      <c r="U76" s="369"/>
      <c r="V76" s="369"/>
      <c r="W76" s="369"/>
      <c r="X76" s="369"/>
      <c r="Y76" s="369"/>
      <c r="Z76" s="369"/>
      <c r="AA76" s="369"/>
      <c r="AB76" s="369"/>
      <c r="AC76" s="369"/>
      <c r="AD76" s="369"/>
      <c r="AE76" s="369"/>
      <c r="AF76" s="369"/>
      <c r="AG76" s="369"/>
      <c r="AH76" s="369"/>
      <c r="AL76" s="369"/>
      <c r="AM76" s="369"/>
      <c r="AN76" s="369"/>
      <c r="AO76" s="369"/>
      <c r="AP76" s="369"/>
      <c r="AQ76" s="369"/>
      <c r="AR76" s="369"/>
      <c r="AS76" s="369"/>
    </row>
    <row r="77" spans="20:45" x14ac:dyDescent="0.25">
      <c r="T77" s="369"/>
      <c r="U77" s="369"/>
      <c r="V77" s="369"/>
      <c r="W77" s="369"/>
      <c r="X77" s="369"/>
      <c r="Y77" s="369"/>
      <c r="Z77" s="369"/>
      <c r="AA77" s="369"/>
      <c r="AB77" s="369"/>
      <c r="AC77" s="369"/>
      <c r="AD77" s="369"/>
      <c r="AE77" s="369"/>
      <c r="AF77" s="369"/>
      <c r="AG77" s="369"/>
      <c r="AH77" s="369"/>
      <c r="AL77" s="369"/>
      <c r="AM77" s="369"/>
      <c r="AN77" s="369"/>
      <c r="AO77" s="369"/>
      <c r="AP77" s="369"/>
      <c r="AQ77" s="369"/>
      <c r="AR77" s="369"/>
      <c r="AS77" s="369"/>
    </row>
    <row r="78" spans="20:45" x14ac:dyDescent="0.25">
      <c r="T78" s="369"/>
      <c r="U78" s="369"/>
      <c r="V78" s="369"/>
      <c r="W78" s="369"/>
      <c r="X78" s="369"/>
      <c r="Y78" s="369"/>
      <c r="Z78" s="369"/>
      <c r="AA78" s="369"/>
      <c r="AB78" s="369"/>
      <c r="AC78" s="369"/>
      <c r="AD78" s="369"/>
      <c r="AE78" s="369"/>
      <c r="AF78" s="369"/>
      <c r="AG78" s="369"/>
      <c r="AH78" s="369"/>
      <c r="AL78" s="369"/>
      <c r="AM78" s="369"/>
      <c r="AN78" s="369"/>
      <c r="AO78" s="369"/>
      <c r="AP78" s="369"/>
      <c r="AQ78" s="369"/>
      <c r="AR78" s="369"/>
      <c r="AS78" s="369"/>
    </row>
    <row r="79" spans="20:45" x14ac:dyDescent="0.25"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L79" s="369"/>
      <c r="AM79" s="369"/>
      <c r="AN79" s="369"/>
      <c r="AO79" s="369"/>
      <c r="AP79" s="369"/>
      <c r="AQ79" s="369"/>
      <c r="AR79" s="369"/>
      <c r="AS79" s="369"/>
    </row>
    <row r="80" spans="20:45" x14ac:dyDescent="0.25">
      <c r="T80" s="369"/>
      <c r="U80" s="369"/>
      <c r="V80" s="369"/>
      <c r="W80" s="369"/>
      <c r="X80" s="369"/>
      <c r="Y80" s="369"/>
      <c r="Z80" s="369"/>
      <c r="AA80" s="369"/>
      <c r="AB80" s="369"/>
      <c r="AC80" s="369"/>
      <c r="AD80" s="369"/>
      <c r="AE80" s="369"/>
      <c r="AF80" s="369"/>
      <c r="AG80" s="369"/>
      <c r="AH80" s="369"/>
      <c r="AL80" s="369"/>
      <c r="AM80" s="369"/>
      <c r="AN80" s="369"/>
      <c r="AO80" s="369"/>
      <c r="AP80" s="369"/>
      <c r="AQ80" s="369"/>
      <c r="AR80" s="369"/>
      <c r="AS80" s="369"/>
    </row>
    <row r="81" spans="20:45" x14ac:dyDescent="0.25">
      <c r="T81" s="369"/>
      <c r="U81" s="369"/>
      <c r="V81" s="369"/>
      <c r="W81" s="369"/>
      <c r="X81" s="369"/>
      <c r="Y81" s="369"/>
      <c r="Z81" s="369"/>
      <c r="AA81" s="369"/>
      <c r="AB81" s="369"/>
      <c r="AC81" s="369"/>
      <c r="AD81" s="369"/>
      <c r="AE81" s="369"/>
      <c r="AF81" s="369"/>
      <c r="AG81" s="369"/>
      <c r="AH81" s="369"/>
      <c r="AL81" s="369"/>
      <c r="AM81" s="369"/>
      <c r="AN81" s="369"/>
      <c r="AO81" s="369"/>
      <c r="AP81" s="369"/>
      <c r="AQ81" s="369"/>
      <c r="AR81" s="369"/>
      <c r="AS81" s="369"/>
    </row>
    <row r="82" spans="20:45" x14ac:dyDescent="0.25">
      <c r="T82" s="369"/>
      <c r="U82" s="369"/>
      <c r="V82" s="369"/>
      <c r="W82" s="369"/>
      <c r="X82" s="369"/>
      <c r="Y82" s="369"/>
      <c r="Z82" s="369"/>
      <c r="AA82" s="369"/>
      <c r="AB82" s="369"/>
      <c r="AC82" s="369"/>
      <c r="AD82" s="369"/>
      <c r="AE82" s="369"/>
      <c r="AF82" s="369"/>
      <c r="AG82" s="369"/>
      <c r="AH82" s="369"/>
      <c r="AL82" s="369"/>
      <c r="AM82" s="369"/>
      <c r="AN82" s="369"/>
      <c r="AO82" s="369"/>
      <c r="AP82" s="369"/>
      <c r="AQ82" s="369"/>
      <c r="AR82" s="369"/>
      <c r="AS82" s="369"/>
    </row>
    <row r="83" spans="20:45" x14ac:dyDescent="0.25"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369"/>
      <c r="AL83" s="369"/>
      <c r="AM83" s="369"/>
      <c r="AN83" s="369"/>
      <c r="AO83" s="369"/>
      <c r="AP83" s="369"/>
      <c r="AQ83" s="369"/>
      <c r="AR83" s="369"/>
      <c r="AS83" s="369"/>
    </row>
    <row r="84" spans="20:45" x14ac:dyDescent="0.25">
      <c r="T84" s="369"/>
      <c r="U84" s="369"/>
      <c r="V84" s="369"/>
      <c r="W84" s="369"/>
      <c r="X84" s="369"/>
      <c r="Y84" s="369"/>
      <c r="Z84" s="369"/>
      <c r="AA84" s="369"/>
      <c r="AB84" s="369"/>
      <c r="AC84" s="369"/>
      <c r="AD84" s="369"/>
      <c r="AE84" s="369"/>
      <c r="AF84" s="369"/>
      <c r="AG84" s="369"/>
      <c r="AH84" s="369"/>
      <c r="AL84" s="369"/>
      <c r="AM84" s="369"/>
      <c r="AN84" s="369"/>
      <c r="AO84" s="369"/>
      <c r="AP84" s="369"/>
      <c r="AQ84" s="369"/>
      <c r="AR84" s="369"/>
      <c r="AS84" s="369"/>
    </row>
    <row r="85" spans="20:45" x14ac:dyDescent="0.25">
      <c r="T85" s="369"/>
      <c r="U85" s="369"/>
      <c r="V85" s="369"/>
      <c r="W85" s="369"/>
      <c r="X85" s="369"/>
      <c r="Y85" s="369"/>
      <c r="Z85" s="369"/>
      <c r="AA85" s="369"/>
      <c r="AB85" s="369"/>
      <c r="AC85" s="369"/>
      <c r="AD85" s="369"/>
      <c r="AE85" s="369"/>
      <c r="AF85" s="369"/>
      <c r="AG85" s="369"/>
      <c r="AH85" s="369"/>
      <c r="AL85" s="369"/>
      <c r="AM85" s="369"/>
      <c r="AN85" s="369"/>
      <c r="AO85" s="369"/>
      <c r="AP85" s="369"/>
      <c r="AQ85" s="369"/>
      <c r="AR85" s="369"/>
      <c r="AS85" s="369"/>
    </row>
    <row r="86" spans="20:45" x14ac:dyDescent="0.25">
      <c r="T86" s="369"/>
      <c r="U86" s="369"/>
      <c r="V86" s="369"/>
      <c r="W86" s="369"/>
      <c r="X86" s="369"/>
      <c r="Y86" s="369"/>
      <c r="Z86" s="369"/>
      <c r="AA86" s="369"/>
      <c r="AB86" s="369"/>
      <c r="AC86" s="369"/>
      <c r="AD86" s="369"/>
      <c r="AE86" s="369"/>
      <c r="AF86" s="369"/>
      <c r="AG86" s="369"/>
      <c r="AH86" s="369"/>
      <c r="AL86" s="369"/>
      <c r="AM86" s="369"/>
      <c r="AN86" s="369"/>
      <c r="AO86" s="369"/>
      <c r="AP86" s="369"/>
      <c r="AQ86" s="369"/>
      <c r="AR86" s="369"/>
      <c r="AS86" s="369"/>
    </row>
    <row r="87" spans="20:45" x14ac:dyDescent="0.25">
      <c r="T87" s="369"/>
      <c r="U87" s="369"/>
      <c r="V87" s="369"/>
      <c r="W87" s="369"/>
      <c r="X87" s="369"/>
      <c r="Y87" s="369"/>
      <c r="Z87" s="369"/>
      <c r="AA87" s="369"/>
      <c r="AB87" s="369"/>
      <c r="AC87" s="369"/>
      <c r="AD87" s="369"/>
      <c r="AE87" s="369"/>
      <c r="AF87" s="369"/>
      <c r="AG87" s="369"/>
      <c r="AH87" s="369"/>
      <c r="AL87" s="369"/>
      <c r="AM87" s="369"/>
      <c r="AN87" s="369"/>
      <c r="AO87" s="369"/>
      <c r="AP87" s="369"/>
      <c r="AQ87" s="369"/>
      <c r="AR87" s="369"/>
      <c r="AS87" s="369"/>
    </row>
    <row r="88" spans="20:45" x14ac:dyDescent="0.25">
      <c r="T88" s="369"/>
      <c r="U88" s="369"/>
      <c r="V88" s="369"/>
      <c r="W88" s="369"/>
      <c r="X88" s="369"/>
      <c r="Y88" s="369"/>
      <c r="Z88" s="369"/>
      <c r="AA88" s="369"/>
      <c r="AB88" s="369"/>
      <c r="AC88" s="369"/>
      <c r="AD88" s="369"/>
      <c r="AE88" s="369"/>
      <c r="AF88" s="369"/>
      <c r="AG88" s="369"/>
      <c r="AH88" s="369"/>
      <c r="AL88" s="369"/>
      <c r="AM88" s="369"/>
      <c r="AN88" s="369"/>
      <c r="AO88" s="369"/>
      <c r="AP88" s="369"/>
      <c r="AQ88" s="369"/>
      <c r="AR88" s="369"/>
      <c r="AS88" s="369"/>
    </row>
    <row r="89" spans="20:45" x14ac:dyDescent="0.25">
      <c r="T89" s="369"/>
      <c r="U89" s="369"/>
      <c r="V89" s="369"/>
      <c r="W89" s="369"/>
      <c r="X89" s="369"/>
      <c r="Y89" s="369"/>
      <c r="Z89" s="369"/>
      <c r="AA89" s="369"/>
      <c r="AB89" s="369"/>
      <c r="AC89" s="369"/>
      <c r="AD89" s="369"/>
      <c r="AE89" s="369"/>
      <c r="AF89" s="369"/>
      <c r="AG89" s="369"/>
      <c r="AH89" s="369"/>
      <c r="AL89" s="369"/>
      <c r="AM89" s="369"/>
      <c r="AN89" s="369"/>
      <c r="AO89" s="369"/>
      <c r="AP89" s="369"/>
      <c r="AQ89" s="369"/>
      <c r="AR89" s="369"/>
      <c r="AS89" s="369"/>
    </row>
    <row r="90" spans="20:45" x14ac:dyDescent="0.25">
      <c r="T90" s="369"/>
      <c r="U90" s="369"/>
      <c r="V90" s="369"/>
      <c r="W90" s="369"/>
      <c r="X90" s="369"/>
      <c r="Y90" s="369"/>
      <c r="Z90" s="369"/>
      <c r="AA90" s="369"/>
      <c r="AB90" s="369"/>
      <c r="AC90" s="369"/>
      <c r="AD90" s="369"/>
      <c r="AE90" s="369"/>
      <c r="AF90" s="369"/>
      <c r="AG90" s="369"/>
      <c r="AH90" s="369"/>
      <c r="AL90" s="369"/>
      <c r="AM90" s="369"/>
      <c r="AN90" s="369"/>
      <c r="AO90" s="369"/>
      <c r="AP90" s="369"/>
      <c r="AQ90" s="369"/>
      <c r="AR90" s="369"/>
      <c r="AS90" s="369"/>
    </row>
    <row r="91" spans="20:45" x14ac:dyDescent="0.25">
      <c r="T91" s="369"/>
      <c r="U91" s="369"/>
      <c r="V91" s="369"/>
      <c r="W91" s="369"/>
      <c r="X91" s="369"/>
      <c r="Y91" s="369"/>
      <c r="Z91" s="369"/>
      <c r="AA91" s="369"/>
      <c r="AB91" s="369"/>
      <c r="AC91" s="369"/>
      <c r="AD91" s="369"/>
      <c r="AE91" s="369"/>
      <c r="AF91" s="369"/>
      <c r="AG91" s="369"/>
      <c r="AH91" s="369"/>
      <c r="AL91" s="369"/>
      <c r="AM91" s="369"/>
      <c r="AN91" s="369"/>
      <c r="AO91" s="369"/>
      <c r="AP91" s="369"/>
      <c r="AQ91" s="369"/>
      <c r="AR91" s="369"/>
      <c r="AS91" s="369"/>
    </row>
    <row r="92" spans="20:45" x14ac:dyDescent="0.25">
      <c r="T92" s="369"/>
      <c r="U92" s="369"/>
      <c r="V92" s="369"/>
      <c r="W92" s="369"/>
      <c r="X92" s="369"/>
      <c r="Y92" s="369"/>
      <c r="Z92" s="369"/>
      <c r="AA92" s="369"/>
      <c r="AB92" s="369"/>
      <c r="AC92" s="369"/>
      <c r="AD92" s="369"/>
      <c r="AE92" s="369"/>
      <c r="AF92" s="369"/>
      <c r="AG92" s="369"/>
      <c r="AH92" s="369"/>
      <c r="AL92" s="369"/>
      <c r="AM92" s="369"/>
      <c r="AN92" s="369"/>
      <c r="AO92" s="369"/>
      <c r="AP92" s="369"/>
      <c r="AQ92" s="369"/>
      <c r="AR92" s="369"/>
      <c r="AS92" s="369"/>
    </row>
    <row r="93" spans="20:45" x14ac:dyDescent="0.25">
      <c r="T93" s="369"/>
      <c r="U93" s="369"/>
      <c r="V93" s="369"/>
      <c r="W93" s="369"/>
      <c r="X93" s="369"/>
      <c r="Y93" s="369"/>
      <c r="Z93" s="369"/>
      <c r="AA93" s="369"/>
      <c r="AB93" s="369"/>
      <c r="AC93" s="369"/>
      <c r="AD93" s="369"/>
      <c r="AE93" s="369"/>
      <c r="AF93" s="369"/>
      <c r="AG93" s="369"/>
      <c r="AH93" s="369"/>
      <c r="AL93" s="369"/>
      <c r="AM93" s="369"/>
      <c r="AN93" s="369"/>
      <c r="AO93" s="369"/>
      <c r="AP93" s="369"/>
      <c r="AQ93" s="369"/>
      <c r="AR93" s="369"/>
      <c r="AS93" s="369"/>
    </row>
    <row r="94" spans="20:45" x14ac:dyDescent="0.25">
      <c r="T94" s="369"/>
      <c r="U94" s="369"/>
      <c r="V94" s="369"/>
      <c r="W94" s="369"/>
      <c r="X94" s="369"/>
      <c r="Y94" s="369"/>
      <c r="Z94" s="369"/>
      <c r="AA94" s="369"/>
      <c r="AB94" s="369"/>
      <c r="AC94" s="369"/>
      <c r="AD94" s="369"/>
      <c r="AE94" s="369"/>
      <c r="AF94" s="369"/>
      <c r="AG94" s="369"/>
      <c r="AH94" s="369"/>
      <c r="AL94" s="369"/>
      <c r="AM94" s="369"/>
      <c r="AN94" s="369"/>
      <c r="AO94" s="369"/>
      <c r="AP94" s="369"/>
      <c r="AQ94" s="369"/>
      <c r="AR94" s="369"/>
      <c r="AS94" s="369"/>
    </row>
    <row r="95" spans="20:45" x14ac:dyDescent="0.25">
      <c r="T95" s="369"/>
      <c r="U95" s="369"/>
      <c r="V95" s="369"/>
      <c r="W95" s="369"/>
      <c r="X95" s="369"/>
      <c r="Y95" s="369"/>
      <c r="Z95" s="369"/>
      <c r="AA95" s="369"/>
      <c r="AB95" s="369"/>
      <c r="AC95" s="369"/>
      <c r="AD95" s="369"/>
      <c r="AE95" s="369"/>
      <c r="AF95" s="369"/>
      <c r="AG95" s="369"/>
      <c r="AH95" s="369"/>
      <c r="AL95" s="369"/>
      <c r="AM95" s="369"/>
      <c r="AN95" s="369"/>
      <c r="AO95" s="369"/>
      <c r="AP95" s="369"/>
      <c r="AQ95" s="369"/>
      <c r="AR95" s="369"/>
      <c r="AS95" s="369"/>
    </row>
    <row r="96" spans="20:45" x14ac:dyDescent="0.25">
      <c r="T96" s="369"/>
      <c r="U96" s="369"/>
      <c r="V96" s="369"/>
      <c r="W96" s="369"/>
      <c r="X96" s="369"/>
      <c r="Y96" s="369"/>
      <c r="Z96" s="369"/>
      <c r="AA96" s="369"/>
      <c r="AB96" s="369"/>
      <c r="AC96" s="369"/>
      <c r="AD96" s="369"/>
      <c r="AE96" s="369"/>
      <c r="AF96" s="369"/>
      <c r="AG96" s="369"/>
      <c r="AH96" s="369"/>
      <c r="AL96" s="369"/>
      <c r="AM96" s="369"/>
      <c r="AN96" s="369"/>
      <c r="AO96" s="369"/>
      <c r="AP96" s="369"/>
      <c r="AQ96" s="369"/>
      <c r="AR96" s="369"/>
      <c r="AS96" s="369"/>
    </row>
    <row r="97" spans="20:45" x14ac:dyDescent="0.25">
      <c r="T97" s="369"/>
      <c r="U97" s="369"/>
      <c r="V97" s="369"/>
      <c r="W97" s="369"/>
      <c r="X97" s="369"/>
      <c r="Y97" s="369"/>
      <c r="Z97" s="369"/>
      <c r="AA97" s="369"/>
      <c r="AB97" s="369"/>
      <c r="AC97" s="369"/>
      <c r="AD97" s="369"/>
      <c r="AE97" s="369"/>
      <c r="AF97" s="369"/>
      <c r="AG97" s="369"/>
      <c r="AH97" s="369"/>
      <c r="AL97" s="369"/>
      <c r="AM97" s="369"/>
      <c r="AN97" s="369"/>
      <c r="AO97" s="369"/>
      <c r="AP97" s="369"/>
      <c r="AQ97" s="369"/>
      <c r="AR97" s="369"/>
      <c r="AS97" s="369"/>
    </row>
    <row r="98" spans="20:45" x14ac:dyDescent="0.25">
      <c r="T98" s="369"/>
      <c r="U98" s="369"/>
      <c r="V98" s="369"/>
      <c r="W98" s="369"/>
      <c r="X98" s="369"/>
      <c r="Y98" s="369"/>
      <c r="Z98" s="369"/>
      <c r="AA98" s="369"/>
      <c r="AB98" s="369"/>
      <c r="AC98" s="369"/>
      <c r="AD98" s="369"/>
      <c r="AE98" s="369"/>
      <c r="AF98" s="369"/>
      <c r="AG98" s="369"/>
      <c r="AH98" s="369"/>
      <c r="AL98" s="369"/>
      <c r="AM98" s="369"/>
      <c r="AN98" s="369"/>
      <c r="AO98" s="369"/>
      <c r="AP98" s="369"/>
      <c r="AQ98" s="369"/>
      <c r="AR98" s="369"/>
      <c r="AS98" s="369"/>
    </row>
    <row r="99" spans="20:45" x14ac:dyDescent="0.25">
      <c r="T99" s="369"/>
      <c r="U99" s="369"/>
      <c r="V99" s="369"/>
      <c r="W99" s="369"/>
      <c r="X99" s="369"/>
      <c r="Y99" s="369"/>
      <c r="Z99" s="369"/>
      <c r="AA99" s="369"/>
      <c r="AB99" s="369"/>
      <c r="AC99" s="369"/>
      <c r="AD99" s="369"/>
      <c r="AE99" s="369"/>
      <c r="AF99" s="369"/>
      <c r="AG99" s="369"/>
      <c r="AH99" s="369"/>
      <c r="AL99" s="369"/>
      <c r="AM99" s="369"/>
      <c r="AN99" s="369"/>
      <c r="AO99" s="369"/>
      <c r="AP99" s="369"/>
      <c r="AQ99" s="369"/>
      <c r="AR99" s="369"/>
      <c r="AS99" s="369"/>
    </row>
    <row r="100" spans="20:45" x14ac:dyDescent="0.25">
      <c r="T100" s="369"/>
      <c r="U100" s="369"/>
      <c r="V100" s="369"/>
      <c r="W100" s="369"/>
      <c r="X100" s="369"/>
      <c r="Y100" s="369"/>
      <c r="Z100" s="369"/>
      <c r="AA100" s="369"/>
      <c r="AB100" s="369"/>
      <c r="AC100" s="369"/>
      <c r="AD100" s="369"/>
      <c r="AE100" s="369"/>
      <c r="AF100" s="369"/>
      <c r="AG100" s="369"/>
      <c r="AH100" s="369"/>
      <c r="AL100" s="369"/>
      <c r="AM100" s="369"/>
      <c r="AN100" s="369"/>
      <c r="AO100" s="369"/>
      <c r="AP100" s="369"/>
      <c r="AQ100" s="369"/>
      <c r="AR100" s="369"/>
      <c r="AS100" s="369"/>
    </row>
    <row r="101" spans="20:45" x14ac:dyDescent="0.25">
      <c r="T101" s="369"/>
      <c r="U101" s="369"/>
      <c r="V101" s="369"/>
      <c r="W101" s="369"/>
      <c r="X101" s="369"/>
      <c r="Y101" s="369"/>
      <c r="Z101" s="369"/>
      <c r="AA101" s="369"/>
      <c r="AB101" s="369"/>
      <c r="AC101" s="369"/>
      <c r="AD101" s="369"/>
      <c r="AE101" s="369"/>
      <c r="AF101" s="369"/>
      <c r="AG101" s="369"/>
      <c r="AH101" s="369"/>
      <c r="AL101" s="369"/>
      <c r="AM101" s="369"/>
      <c r="AN101" s="369"/>
      <c r="AO101" s="369"/>
      <c r="AP101" s="369"/>
      <c r="AQ101" s="369"/>
      <c r="AR101" s="369"/>
      <c r="AS101" s="369"/>
    </row>
    <row r="102" spans="20:45" x14ac:dyDescent="0.25">
      <c r="T102" s="369"/>
      <c r="U102" s="369"/>
      <c r="V102" s="369"/>
      <c r="W102" s="369"/>
      <c r="X102" s="369"/>
      <c r="Y102" s="369"/>
      <c r="Z102" s="369"/>
      <c r="AA102" s="369"/>
      <c r="AB102" s="369"/>
      <c r="AC102" s="369"/>
      <c r="AD102" s="369"/>
      <c r="AE102" s="369"/>
      <c r="AF102" s="369"/>
      <c r="AG102" s="369"/>
      <c r="AH102" s="369"/>
      <c r="AL102" s="369"/>
      <c r="AM102" s="369"/>
      <c r="AN102" s="369"/>
      <c r="AO102" s="369"/>
      <c r="AP102" s="369"/>
      <c r="AQ102" s="369"/>
      <c r="AR102" s="369"/>
      <c r="AS102" s="369"/>
    </row>
    <row r="103" spans="20:45" x14ac:dyDescent="0.25"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69"/>
      <c r="AH103" s="369"/>
      <c r="AL103" s="369"/>
      <c r="AM103" s="369"/>
      <c r="AN103" s="369"/>
      <c r="AO103" s="369"/>
      <c r="AP103" s="369"/>
      <c r="AQ103" s="369"/>
      <c r="AR103" s="369"/>
      <c r="AS103" s="369"/>
    </row>
    <row r="104" spans="20:45" x14ac:dyDescent="0.25">
      <c r="T104" s="369"/>
      <c r="U104" s="369"/>
      <c r="V104" s="369"/>
      <c r="W104" s="369"/>
      <c r="X104" s="369"/>
      <c r="Y104" s="369"/>
      <c r="Z104" s="369"/>
      <c r="AA104" s="369"/>
      <c r="AB104" s="369"/>
      <c r="AC104" s="369"/>
      <c r="AD104" s="369"/>
      <c r="AE104" s="369"/>
      <c r="AF104" s="369"/>
      <c r="AG104" s="369"/>
      <c r="AH104" s="369"/>
      <c r="AL104" s="369"/>
      <c r="AM104" s="369"/>
      <c r="AN104" s="369"/>
      <c r="AO104" s="369"/>
      <c r="AP104" s="369"/>
      <c r="AQ104" s="369"/>
      <c r="AR104" s="369"/>
      <c r="AS104" s="369"/>
    </row>
    <row r="105" spans="20:45" x14ac:dyDescent="0.25">
      <c r="T105" s="369"/>
      <c r="U105" s="369"/>
      <c r="V105" s="369"/>
      <c r="W105" s="369"/>
      <c r="X105" s="369"/>
      <c r="Y105" s="369"/>
      <c r="Z105" s="369"/>
      <c r="AA105" s="369"/>
      <c r="AB105" s="369"/>
      <c r="AC105" s="369"/>
      <c r="AD105" s="369"/>
      <c r="AE105" s="369"/>
      <c r="AF105" s="369"/>
      <c r="AG105" s="369"/>
      <c r="AH105" s="369"/>
      <c r="AL105" s="369"/>
      <c r="AM105" s="369"/>
      <c r="AN105" s="369"/>
      <c r="AO105" s="369"/>
      <c r="AP105" s="369"/>
      <c r="AQ105" s="369"/>
      <c r="AR105" s="369"/>
      <c r="AS105" s="369"/>
    </row>
    <row r="106" spans="20:45" x14ac:dyDescent="0.25">
      <c r="T106" s="369"/>
      <c r="U106" s="369"/>
      <c r="V106" s="369"/>
      <c r="W106" s="369"/>
      <c r="X106" s="369"/>
      <c r="Y106" s="369"/>
      <c r="Z106" s="369"/>
      <c r="AA106" s="369"/>
      <c r="AB106" s="369"/>
      <c r="AC106" s="369"/>
      <c r="AD106" s="369"/>
      <c r="AE106" s="369"/>
      <c r="AF106" s="369"/>
      <c r="AG106" s="369"/>
      <c r="AH106" s="369"/>
      <c r="AL106" s="369"/>
      <c r="AM106" s="369"/>
      <c r="AN106" s="369"/>
      <c r="AO106" s="369"/>
      <c r="AP106" s="369"/>
      <c r="AQ106" s="369"/>
      <c r="AR106" s="369"/>
      <c r="AS106" s="369"/>
    </row>
    <row r="107" spans="20:45" x14ac:dyDescent="0.25"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69"/>
      <c r="AH107" s="369"/>
      <c r="AL107" s="369"/>
      <c r="AM107" s="369"/>
      <c r="AN107" s="369"/>
      <c r="AO107" s="369"/>
      <c r="AP107" s="369"/>
      <c r="AQ107" s="369"/>
      <c r="AR107" s="369"/>
      <c r="AS107" s="369"/>
    </row>
    <row r="108" spans="20:45" x14ac:dyDescent="0.25">
      <c r="T108" s="369"/>
      <c r="U108" s="369"/>
      <c r="V108" s="369"/>
      <c r="W108" s="369"/>
      <c r="X108" s="369"/>
      <c r="Y108" s="369"/>
      <c r="Z108" s="369"/>
      <c r="AA108" s="369"/>
      <c r="AB108" s="369"/>
      <c r="AC108" s="369"/>
      <c r="AD108" s="369"/>
      <c r="AE108" s="369"/>
      <c r="AF108" s="369"/>
      <c r="AG108" s="369"/>
      <c r="AH108" s="369"/>
      <c r="AL108" s="369"/>
      <c r="AM108" s="369"/>
      <c r="AN108" s="369"/>
      <c r="AO108" s="369"/>
      <c r="AP108" s="369"/>
      <c r="AQ108" s="369"/>
      <c r="AR108" s="369"/>
      <c r="AS108" s="369"/>
    </row>
    <row r="109" spans="20:45" x14ac:dyDescent="0.25">
      <c r="T109" s="369"/>
      <c r="U109" s="369"/>
      <c r="V109" s="369"/>
      <c r="W109" s="369"/>
      <c r="X109" s="369"/>
      <c r="Y109" s="369"/>
      <c r="Z109" s="369"/>
      <c r="AA109" s="369"/>
      <c r="AB109" s="369"/>
      <c r="AC109" s="369"/>
      <c r="AD109" s="369"/>
      <c r="AE109" s="369"/>
      <c r="AF109" s="369"/>
      <c r="AG109" s="369"/>
      <c r="AH109" s="369"/>
      <c r="AL109" s="369"/>
      <c r="AM109" s="369"/>
      <c r="AN109" s="369"/>
      <c r="AO109" s="369"/>
      <c r="AP109" s="369"/>
      <c r="AQ109" s="369"/>
      <c r="AR109" s="369"/>
      <c r="AS109" s="369"/>
    </row>
    <row r="110" spans="20:45" x14ac:dyDescent="0.25">
      <c r="T110" s="369"/>
      <c r="U110" s="369"/>
      <c r="V110" s="369"/>
      <c r="W110" s="369"/>
      <c r="X110" s="369"/>
      <c r="Y110" s="369"/>
      <c r="Z110" s="369"/>
      <c r="AA110" s="369"/>
      <c r="AB110" s="369"/>
      <c r="AC110" s="369"/>
      <c r="AD110" s="369"/>
      <c r="AE110" s="369"/>
      <c r="AF110" s="369"/>
      <c r="AG110" s="369"/>
      <c r="AH110" s="369"/>
      <c r="AL110" s="369"/>
      <c r="AM110" s="369"/>
      <c r="AN110" s="369"/>
      <c r="AO110" s="369"/>
      <c r="AP110" s="369"/>
      <c r="AQ110" s="369"/>
      <c r="AR110" s="369"/>
      <c r="AS110" s="369"/>
    </row>
    <row r="111" spans="20:45" x14ac:dyDescent="0.25">
      <c r="T111" s="369"/>
      <c r="U111" s="369"/>
      <c r="V111" s="369"/>
      <c r="W111" s="369"/>
      <c r="X111" s="369"/>
      <c r="Y111" s="369"/>
      <c r="Z111" s="369"/>
      <c r="AA111" s="369"/>
      <c r="AB111" s="369"/>
      <c r="AC111" s="369"/>
      <c r="AD111" s="369"/>
      <c r="AE111" s="369"/>
      <c r="AF111" s="369"/>
      <c r="AG111" s="369"/>
      <c r="AH111" s="369"/>
      <c r="AL111" s="369"/>
      <c r="AM111" s="369"/>
      <c r="AN111" s="369"/>
      <c r="AO111" s="369"/>
      <c r="AP111" s="369"/>
      <c r="AQ111" s="369"/>
      <c r="AR111" s="369"/>
      <c r="AS111" s="369"/>
    </row>
    <row r="112" spans="20:45" x14ac:dyDescent="0.25">
      <c r="T112" s="369"/>
      <c r="U112" s="369"/>
      <c r="V112" s="369"/>
      <c r="W112" s="369"/>
      <c r="X112" s="369"/>
      <c r="Y112" s="369"/>
      <c r="Z112" s="369"/>
      <c r="AA112" s="369"/>
      <c r="AB112" s="369"/>
      <c r="AC112" s="369"/>
      <c r="AD112" s="369"/>
      <c r="AE112" s="369"/>
      <c r="AF112" s="369"/>
      <c r="AG112" s="369"/>
      <c r="AH112" s="369"/>
      <c r="AL112" s="369"/>
      <c r="AM112" s="369"/>
      <c r="AN112" s="369"/>
      <c r="AO112" s="369"/>
      <c r="AP112" s="369"/>
      <c r="AQ112" s="369"/>
      <c r="AR112" s="369"/>
      <c r="AS112" s="369"/>
    </row>
    <row r="113" spans="20:45" x14ac:dyDescent="0.25">
      <c r="T113" s="369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L113" s="369"/>
      <c r="AM113" s="369"/>
      <c r="AN113" s="369"/>
      <c r="AO113" s="369"/>
      <c r="AP113" s="369"/>
      <c r="AQ113" s="369"/>
      <c r="AR113" s="369"/>
      <c r="AS113" s="369"/>
    </row>
    <row r="114" spans="20:45" x14ac:dyDescent="0.25">
      <c r="T114" s="369"/>
      <c r="U114" s="369"/>
      <c r="V114" s="369"/>
      <c r="W114" s="369"/>
      <c r="X114" s="369"/>
      <c r="Y114" s="369"/>
      <c r="Z114" s="369"/>
      <c r="AA114" s="369"/>
      <c r="AB114" s="369"/>
      <c r="AC114" s="369"/>
      <c r="AD114" s="369"/>
      <c r="AE114" s="369"/>
      <c r="AF114" s="369"/>
      <c r="AG114" s="369"/>
      <c r="AH114" s="369"/>
      <c r="AL114" s="369"/>
      <c r="AM114" s="369"/>
      <c r="AN114" s="369"/>
      <c r="AO114" s="369"/>
      <c r="AP114" s="369"/>
      <c r="AQ114" s="369"/>
      <c r="AR114" s="369"/>
      <c r="AS114" s="369"/>
    </row>
    <row r="115" spans="20:45" x14ac:dyDescent="0.25">
      <c r="T115" s="369"/>
      <c r="U115" s="369"/>
      <c r="V115" s="369"/>
      <c r="W115" s="369"/>
      <c r="X115" s="369"/>
      <c r="Y115" s="369"/>
      <c r="Z115" s="369"/>
      <c r="AA115" s="369"/>
      <c r="AB115" s="369"/>
      <c r="AC115" s="369"/>
      <c r="AD115" s="369"/>
      <c r="AE115" s="369"/>
      <c r="AF115" s="369"/>
      <c r="AG115" s="369"/>
      <c r="AH115" s="369"/>
      <c r="AL115" s="369"/>
      <c r="AM115" s="369"/>
      <c r="AN115" s="369"/>
      <c r="AO115" s="369"/>
      <c r="AP115" s="369"/>
      <c r="AQ115" s="369"/>
      <c r="AR115" s="369"/>
      <c r="AS115" s="369"/>
    </row>
    <row r="116" spans="20:45" x14ac:dyDescent="0.25">
      <c r="T116" s="369"/>
      <c r="U116" s="369"/>
      <c r="V116" s="369"/>
      <c r="W116" s="369"/>
      <c r="X116" s="369"/>
      <c r="Y116" s="369"/>
      <c r="Z116" s="369"/>
      <c r="AA116" s="369"/>
      <c r="AB116" s="369"/>
      <c r="AC116" s="369"/>
      <c r="AD116" s="369"/>
      <c r="AE116" s="369"/>
      <c r="AF116" s="369"/>
      <c r="AG116" s="369"/>
      <c r="AH116" s="369"/>
      <c r="AL116" s="369"/>
      <c r="AM116" s="369"/>
      <c r="AN116" s="369"/>
      <c r="AO116" s="369"/>
      <c r="AP116" s="369"/>
      <c r="AQ116" s="369"/>
      <c r="AR116" s="369"/>
      <c r="AS116" s="369"/>
    </row>
    <row r="117" spans="20:45" x14ac:dyDescent="0.25">
      <c r="T117" s="369"/>
      <c r="U117" s="369"/>
      <c r="V117" s="369"/>
      <c r="W117" s="369"/>
      <c r="X117" s="369"/>
      <c r="Y117" s="369"/>
      <c r="Z117" s="369"/>
      <c r="AA117" s="369"/>
      <c r="AB117" s="369"/>
      <c r="AC117" s="369"/>
      <c r="AD117" s="369"/>
      <c r="AE117" s="369"/>
      <c r="AF117" s="369"/>
      <c r="AG117" s="369"/>
      <c r="AH117" s="369"/>
      <c r="AL117" s="369"/>
      <c r="AM117" s="369"/>
      <c r="AN117" s="369"/>
      <c r="AO117" s="369"/>
      <c r="AP117" s="369"/>
      <c r="AQ117" s="369"/>
      <c r="AR117" s="369"/>
      <c r="AS117" s="369"/>
    </row>
    <row r="118" spans="20:45" x14ac:dyDescent="0.25">
      <c r="T118" s="369"/>
      <c r="U118" s="369"/>
      <c r="V118" s="369"/>
      <c r="W118" s="369"/>
      <c r="X118" s="369"/>
      <c r="Y118" s="369"/>
      <c r="Z118" s="369"/>
      <c r="AA118" s="369"/>
      <c r="AB118" s="369"/>
      <c r="AC118" s="369"/>
      <c r="AD118" s="369"/>
      <c r="AE118" s="369"/>
      <c r="AF118" s="369"/>
      <c r="AG118" s="369"/>
      <c r="AH118" s="369"/>
      <c r="AL118" s="369"/>
      <c r="AM118" s="369"/>
      <c r="AN118" s="369"/>
      <c r="AO118" s="369"/>
      <c r="AP118" s="369"/>
      <c r="AQ118" s="369"/>
      <c r="AR118" s="369"/>
      <c r="AS118" s="369"/>
    </row>
    <row r="119" spans="20:45" x14ac:dyDescent="0.25">
      <c r="T119" s="369"/>
      <c r="U119" s="369"/>
      <c r="V119" s="369"/>
      <c r="W119" s="369"/>
      <c r="X119" s="369"/>
      <c r="Y119" s="369"/>
      <c r="Z119" s="369"/>
      <c r="AA119" s="369"/>
      <c r="AB119" s="369"/>
      <c r="AC119" s="369"/>
      <c r="AD119" s="369"/>
      <c r="AE119" s="369"/>
      <c r="AF119" s="369"/>
      <c r="AG119" s="369"/>
      <c r="AH119" s="369"/>
      <c r="AL119" s="369"/>
      <c r="AM119" s="369"/>
      <c r="AN119" s="369"/>
      <c r="AO119" s="369"/>
      <c r="AP119" s="369"/>
      <c r="AQ119" s="369"/>
      <c r="AR119" s="369"/>
      <c r="AS119" s="369"/>
    </row>
    <row r="120" spans="20:45" x14ac:dyDescent="0.25">
      <c r="T120" s="369"/>
      <c r="U120" s="369"/>
      <c r="V120" s="369"/>
      <c r="W120" s="369"/>
      <c r="X120" s="369"/>
      <c r="Y120" s="369"/>
      <c r="Z120" s="369"/>
      <c r="AA120" s="369"/>
      <c r="AB120" s="369"/>
      <c r="AC120" s="369"/>
      <c r="AD120" s="369"/>
      <c r="AE120" s="369"/>
      <c r="AF120" s="369"/>
      <c r="AG120" s="369"/>
      <c r="AH120" s="369"/>
      <c r="AL120" s="369"/>
      <c r="AM120" s="369"/>
      <c r="AN120" s="369"/>
      <c r="AO120" s="369"/>
      <c r="AP120" s="369"/>
      <c r="AQ120" s="369"/>
      <c r="AR120" s="369"/>
      <c r="AS120" s="369"/>
    </row>
    <row r="121" spans="20:45" x14ac:dyDescent="0.25">
      <c r="T121" s="369"/>
      <c r="U121" s="369"/>
      <c r="V121" s="369"/>
      <c r="W121" s="369"/>
      <c r="X121" s="369"/>
      <c r="Y121" s="369"/>
      <c r="Z121" s="369"/>
      <c r="AA121" s="369"/>
      <c r="AB121" s="369"/>
      <c r="AC121" s="369"/>
      <c r="AD121" s="369"/>
      <c r="AE121" s="369"/>
      <c r="AF121" s="369"/>
      <c r="AG121" s="369"/>
      <c r="AH121" s="369"/>
      <c r="AL121" s="369"/>
      <c r="AM121" s="369"/>
      <c r="AN121" s="369"/>
      <c r="AO121" s="369"/>
      <c r="AP121" s="369"/>
      <c r="AQ121" s="369"/>
      <c r="AR121" s="369"/>
      <c r="AS121" s="369"/>
    </row>
    <row r="122" spans="20:45" x14ac:dyDescent="0.25">
      <c r="T122" s="369"/>
      <c r="U122" s="369"/>
      <c r="V122" s="369"/>
      <c r="W122" s="369"/>
      <c r="X122" s="369"/>
      <c r="Y122" s="369"/>
      <c r="Z122" s="369"/>
      <c r="AA122" s="369"/>
      <c r="AB122" s="369"/>
      <c r="AC122" s="369"/>
      <c r="AD122" s="369"/>
      <c r="AE122" s="369"/>
      <c r="AF122" s="369"/>
      <c r="AG122" s="369"/>
      <c r="AH122" s="369"/>
      <c r="AL122" s="369"/>
      <c r="AM122" s="369"/>
      <c r="AN122" s="369"/>
      <c r="AO122" s="369"/>
      <c r="AP122" s="369"/>
      <c r="AQ122" s="369"/>
      <c r="AR122" s="369"/>
      <c r="AS122" s="369"/>
    </row>
    <row r="123" spans="20:45" x14ac:dyDescent="0.25">
      <c r="T123" s="369"/>
      <c r="U123" s="369"/>
      <c r="V123" s="369"/>
      <c r="W123" s="369"/>
      <c r="X123" s="369"/>
      <c r="Y123" s="369"/>
      <c r="Z123" s="369"/>
      <c r="AA123" s="369"/>
      <c r="AB123" s="369"/>
      <c r="AC123" s="369"/>
      <c r="AD123" s="369"/>
      <c r="AE123" s="369"/>
      <c r="AF123" s="369"/>
      <c r="AG123" s="369"/>
      <c r="AH123" s="369"/>
      <c r="AL123" s="369"/>
      <c r="AM123" s="369"/>
      <c r="AN123" s="369"/>
      <c r="AO123" s="369"/>
      <c r="AP123" s="369"/>
      <c r="AQ123" s="369"/>
      <c r="AR123" s="369"/>
      <c r="AS123" s="369"/>
    </row>
    <row r="124" spans="20:45" x14ac:dyDescent="0.25">
      <c r="T124" s="369"/>
      <c r="U124" s="369"/>
      <c r="V124" s="369"/>
      <c r="W124" s="369"/>
      <c r="X124" s="369"/>
      <c r="Y124" s="369"/>
      <c r="Z124" s="369"/>
      <c r="AA124" s="369"/>
      <c r="AB124" s="369"/>
      <c r="AC124" s="369"/>
      <c r="AD124" s="369"/>
      <c r="AE124" s="369"/>
      <c r="AF124" s="369"/>
      <c r="AG124" s="369"/>
      <c r="AH124" s="369"/>
      <c r="AL124" s="369"/>
      <c r="AM124" s="369"/>
      <c r="AN124" s="369"/>
      <c r="AO124" s="369"/>
      <c r="AP124" s="369"/>
      <c r="AQ124" s="369"/>
      <c r="AR124" s="369"/>
      <c r="AS124" s="369"/>
    </row>
    <row r="125" spans="20:45" x14ac:dyDescent="0.25">
      <c r="T125" s="369"/>
      <c r="U125" s="369"/>
      <c r="V125" s="369"/>
      <c r="W125" s="369"/>
      <c r="X125" s="369"/>
      <c r="Y125" s="369"/>
      <c r="Z125" s="369"/>
      <c r="AA125" s="369"/>
      <c r="AB125" s="369"/>
      <c r="AC125" s="369"/>
      <c r="AD125" s="369"/>
      <c r="AE125" s="369"/>
      <c r="AF125" s="369"/>
      <c r="AG125" s="369"/>
      <c r="AH125" s="369"/>
      <c r="AL125" s="369"/>
      <c r="AM125" s="369"/>
      <c r="AN125" s="369"/>
      <c r="AO125" s="369"/>
      <c r="AP125" s="369"/>
      <c r="AQ125" s="369"/>
      <c r="AR125" s="369"/>
      <c r="AS125" s="369"/>
    </row>
    <row r="126" spans="20:45" x14ac:dyDescent="0.25">
      <c r="T126" s="369"/>
      <c r="U126" s="369"/>
      <c r="V126" s="369"/>
      <c r="W126" s="369"/>
      <c r="X126" s="369"/>
      <c r="Y126" s="369"/>
      <c r="Z126" s="369"/>
      <c r="AA126" s="369"/>
      <c r="AB126" s="369"/>
      <c r="AC126" s="369"/>
      <c r="AD126" s="369"/>
      <c r="AE126" s="369"/>
      <c r="AF126" s="369"/>
      <c r="AG126" s="369"/>
      <c r="AH126" s="369"/>
      <c r="AL126" s="369"/>
      <c r="AM126" s="369"/>
      <c r="AN126" s="369"/>
      <c r="AO126" s="369"/>
      <c r="AP126" s="369"/>
      <c r="AQ126" s="369"/>
      <c r="AR126" s="369"/>
      <c r="AS126" s="369"/>
    </row>
    <row r="127" spans="20:45" x14ac:dyDescent="0.25">
      <c r="T127" s="369"/>
      <c r="U127" s="369"/>
      <c r="V127" s="369"/>
      <c r="W127" s="369"/>
      <c r="X127" s="369"/>
      <c r="Y127" s="369"/>
      <c r="Z127" s="369"/>
      <c r="AA127" s="369"/>
      <c r="AB127" s="369"/>
      <c r="AC127" s="369"/>
      <c r="AD127" s="369"/>
      <c r="AE127" s="369"/>
      <c r="AF127" s="369"/>
      <c r="AG127" s="369"/>
      <c r="AH127" s="369"/>
      <c r="AL127" s="369"/>
      <c r="AM127" s="369"/>
      <c r="AN127" s="369"/>
      <c r="AO127" s="369"/>
      <c r="AP127" s="369"/>
      <c r="AQ127" s="369"/>
      <c r="AR127" s="369"/>
      <c r="AS127" s="369"/>
    </row>
    <row r="128" spans="20:45" x14ac:dyDescent="0.25">
      <c r="T128" s="369"/>
      <c r="U128" s="369"/>
      <c r="V128" s="369"/>
      <c r="W128" s="369"/>
      <c r="X128" s="369"/>
      <c r="Y128" s="369"/>
      <c r="Z128" s="369"/>
      <c r="AA128" s="369"/>
      <c r="AB128" s="369"/>
      <c r="AC128" s="369"/>
      <c r="AD128" s="369"/>
      <c r="AE128" s="369"/>
      <c r="AF128" s="369"/>
      <c r="AG128" s="369"/>
      <c r="AH128" s="369"/>
      <c r="AL128" s="369"/>
      <c r="AM128" s="369"/>
      <c r="AN128" s="369"/>
      <c r="AO128" s="369"/>
      <c r="AP128" s="369"/>
      <c r="AQ128" s="369"/>
      <c r="AR128" s="369"/>
      <c r="AS128" s="369"/>
    </row>
    <row r="129" spans="20:45" x14ac:dyDescent="0.25">
      <c r="T129" s="369"/>
      <c r="U129" s="369"/>
      <c r="V129" s="369"/>
      <c r="W129" s="369"/>
      <c r="X129" s="369"/>
      <c r="Y129" s="369"/>
      <c r="Z129" s="369"/>
      <c r="AA129" s="369"/>
      <c r="AB129" s="369"/>
      <c r="AC129" s="369"/>
      <c r="AD129" s="369"/>
      <c r="AE129" s="369"/>
      <c r="AF129" s="369"/>
      <c r="AG129" s="369"/>
      <c r="AH129" s="369"/>
      <c r="AL129" s="369"/>
      <c r="AM129" s="369"/>
      <c r="AN129" s="369"/>
      <c r="AO129" s="369"/>
      <c r="AP129" s="369"/>
      <c r="AQ129" s="369"/>
      <c r="AR129" s="369"/>
      <c r="AS129" s="369"/>
    </row>
    <row r="130" spans="20:45" x14ac:dyDescent="0.25">
      <c r="T130" s="369"/>
      <c r="U130" s="369"/>
      <c r="V130" s="369"/>
      <c r="W130" s="369"/>
      <c r="X130" s="369"/>
      <c r="Y130" s="369"/>
      <c r="Z130" s="369"/>
      <c r="AA130" s="369"/>
      <c r="AB130" s="369"/>
      <c r="AC130" s="369"/>
      <c r="AD130" s="369"/>
      <c r="AE130" s="369"/>
      <c r="AF130" s="369"/>
      <c r="AG130" s="369"/>
      <c r="AH130" s="369"/>
      <c r="AL130" s="369"/>
      <c r="AM130" s="369"/>
      <c r="AN130" s="369"/>
      <c r="AO130" s="369"/>
      <c r="AP130" s="369"/>
      <c r="AQ130" s="369"/>
      <c r="AR130" s="369"/>
      <c r="AS130" s="369"/>
    </row>
    <row r="131" spans="20:45" x14ac:dyDescent="0.25">
      <c r="T131" s="369"/>
      <c r="U131" s="369"/>
      <c r="V131" s="369"/>
      <c r="W131" s="369"/>
      <c r="X131" s="369"/>
      <c r="Y131" s="369"/>
      <c r="Z131" s="369"/>
      <c r="AA131" s="369"/>
      <c r="AB131" s="369"/>
      <c r="AC131" s="369"/>
      <c r="AD131" s="369"/>
      <c r="AE131" s="369"/>
      <c r="AF131" s="369"/>
      <c r="AG131" s="369"/>
      <c r="AH131" s="369"/>
      <c r="AL131" s="369"/>
      <c r="AM131" s="369"/>
      <c r="AN131" s="369"/>
      <c r="AO131" s="369"/>
      <c r="AP131" s="369"/>
      <c r="AQ131" s="369"/>
      <c r="AR131" s="369"/>
      <c r="AS131" s="369"/>
    </row>
    <row r="132" spans="20:45" x14ac:dyDescent="0.25">
      <c r="T132" s="369"/>
      <c r="U132" s="369"/>
      <c r="V132" s="369"/>
      <c r="W132" s="369"/>
      <c r="X132" s="369"/>
      <c r="Y132" s="369"/>
      <c r="Z132" s="369"/>
      <c r="AA132" s="369"/>
      <c r="AB132" s="369"/>
      <c r="AC132" s="369"/>
      <c r="AD132" s="369"/>
      <c r="AE132" s="369"/>
      <c r="AF132" s="369"/>
      <c r="AG132" s="369"/>
      <c r="AH132" s="369"/>
      <c r="AL132" s="369"/>
      <c r="AM132" s="369"/>
      <c r="AN132" s="369"/>
      <c r="AO132" s="369"/>
      <c r="AP132" s="369"/>
      <c r="AQ132" s="369"/>
      <c r="AR132" s="369"/>
      <c r="AS132" s="369"/>
    </row>
    <row r="133" spans="20:45" x14ac:dyDescent="0.25">
      <c r="T133" s="369"/>
      <c r="U133" s="369"/>
      <c r="V133" s="369"/>
      <c r="W133" s="369"/>
      <c r="X133" s="369"/>
      <c r="Y133" s="369"/>
      <c r="Z133" s="369"/>
      <c r="AA133" s="369"/>
      <c r="AB133" s="369"/>
      <c r="AC133" s="369"/>
      <c r="AD133" s="369"/>
      <c r="AE133" s="369"/>
      <c r="AF133" s="369"/>
      <c r="AG133" s="369"/>
      <c r="AH133" s="369"/>
      <c r="AL133" s="369"/>
      <c r="AM133" s="369"/>
      <c r="AN133" s="369"/>
      <c r="AO133" s="369"/>
      <c r="AP133" s="369"/>
      <c r="AQ133" s="369"/>
      <c r="AR133" s="369"/>
      <c r="AS133" s="369"/>
    </row>
    <row r="134" spans="20:45" x14ac:dyDescent="0.25">
      <c r="T134" s="369"/>
      <c r="U134" s="369"/>
      <c r="V134" s="369"/>
      <c r="W134" s="369"/>
      <c r="X134" s="369"/>
      <c r="Y134" s="369"/>
      <c r="Z134" s="369"/>
      <c r="AA134" s="369"/>
      <c r="AB134" s="369"/>
      <c r="AC134" s="369"/>
      <c r="AD134" s="369"/>
      <c r="AE134" s="369"/>
      <c r="AF134" s="369"/>
      <c r="AG134" s="369"/>
      <c r="AH134" s="369"/>
      <c r="AL134" s="369"/>
      <c r="AM134" s="369"/>
      <c r="AN134" s="369"/>
      <c r="AO134" s="369"/>
      <c r="AP134" s="369"/>
      <c r="AQ134" s="369"/>
      <c r="AR134" s="369"/>
      <c r="AS134" s="369"/>
    </row>
    <row r="135" spans="20:45" x14ac:dyDescent="0.25">
      <c r="T135" s="369"/>
      <c r="U135" s="369"/>
      <c r="V135" s="369"/>
      <c r="W135" s="369"/>
      <c r="X135" s="369"/>
      <c r="Y135" s="369"/>
      <c r="Z135" s="369"/>
      <c r="AA135" s="369"/>
      <c r="AB135" s="369"/>
      <c r="AC135" s="369"/>
      <c r="AD135" s="369"/>
      <c r="AE135" s="369"/>
      <c r="AF135" s="369"/>
      <c r="AG135" s="369"/>
      <c r="AH135" s="369"/>
      <c r="AL135" s="369"/>
      <c r="AM135" s="369"/>
      <c r="AN135" s="369"/>
      <c r="AO135" s="369"/>
      <c r="AP135" s="369"/>
      <c r="AQ135" s="369"/>
      <c r="AR135" s="369"/>
      <c r="AS135" s="369"/>
    </row>
    <row r="136" spans="20:45" x14ac:dyDescent="0.25">
      <c r="T136" s="369"/>
      <c r="U136" s="369"/>
      <c r="V136" s="369"/>
      <c r="W136" s="369"/>
      <c r="X136" s="369"/>
      <c r="Y136" s="369"/>
      <c r="Z136" s="369"/>
      <c r="AA136" s="369"/>
      <c r="AB136" s="369"/>
      <c r="AC136" s="369"/>
      <c r="AD136" s="369"/>
      <c r="AE136" s="369"/>
      <c r="AF136" s="369"/>
      <c r="AG136" s="369"/>
      <c r="AH136" s="369"/>
      <c r="AL136" s="369"/>
      <c r="AM136" s="369"/>
      <c r="AN136" s="369"/>
      <c r="AO136" s="369"/>
      <c r="AP136" s="369"/>
      <c r="AQ136" s="369"/>
      <c r="AR136" s="369"/>
      <c r="AS136" s="369"/>
    </row>
    <row r="137" spans="20:45" x14ac:dyDescent="0.25">
      <c r="T137" s="369"/>
      <c r="U137" s="369"/>
      <c r="V137" s="369"/>
      <c r="W137" s="369"/>
      <c r="X137" s="369"/>
      <c r="Y137" s="369"/>
      <c r="Z137" s="369"/>
      <c r="AA137" s="369"/>
      <c r="AB137" s="369"/>
      <c r="AC137" s="369"/>
      <c r="AD137" s="369"/>
      <c r="AE137" s="369"/>
      <c r="AF137" s="369"/>
      <c r="AG137" s="369"/>
      <c r="AH137" s="369"/>
      <c r="AL137" s="369"/>
      <c r="AM137" s="369"/>
      <c r="AN137" s="369"/>
      <c r="AO137" s="369"/>
      <c r="AP137" s="369"/>
      <c r="AQ137" s="369"/>
      <c r="AR137" s="369"/>
      <c r="AS137" s="369"/>
    </row>
    <row r="138" spans="20:45" x14ac:dyDescent="0.25">
      <c r="T138" s="369"/>
      <c r="U138" s="369"/>
      <c r="V138" s="369"/>
      <c r="W138" s="369"/>
      <c r="X138" s="369"/>
      <c r="Y138" s="369"/>
      <c r="Z138" s="369"/>
      <c r="AA138" s="369"/>
      <c r="AB138" s="369"/>
      <c r="AC138" s="369"/>
      <c r="AD138" s="369"/>
      <c r="AE138" s="369"/>
      <c r="AF138" s="369"/>
      <c r="AG138" s="369"/>
      <c r="AH138" s="369"/>
      <c r="AL138" s="369"/>
      <c r="AM138" s="369"/>
      <c r="AN138" s="369"/>
      <c r="AO138" s="369"/>
      <c r="AP138" s="369"/>
      <c r="AQ138" s="369"/>
      <c r="AR138" s="369"/>
      <c r="AS138" s="369"/>
    </row>
    <row r="139" spans="20:45" x14ac:dyDescent="0.25">
      <c r="T139" s="369"/>
      <c r="U139" s="369"/>
      <c r="V139" s="369"/>
      <c r="W139" s="369"/>
      <c r="X139" s="369"/>
      <c r="Y139" s="369"/>
      <c r="Z139" s="369"/>
      <c r="AA139" s="369"/>
      <c r="AB139" s="369"/>
      <c r="AC139" s="369"/>
      <c r="AD139" s="369"/>
      <c r="AE139" s="369"/>
      <c r="AF139" s="369"/>
      <c r="AG139" s="369"/>
      <c r="AH139" s="369"/>
      <c r="AL139" s="369"/>
      <c r="AM139" s="369"/>
      <c r="AN139" s="369"/>
      <c r="AO139" s="369"/>
      <c r="AP139" s="369"/>
      <c r="AQ139" s="369"/>
      <c r="AR139" s="369"/>
      <c r="AS139" s="369"/>
    </row>
    <row r="140" spans="20:45" x14ac:dyDescent="0.25">
      <c r="T140" s="369"/>
      <c r="U140" s="369"/>
      <c r="V140" s="369"/>
      <c r="W140" s="369"/>
      <c r="X140" s="369"/>
      <c r="Y140" s="369"/>
      <c r="Z140" s="369"/>
      <c r="AA140" s="369"/>
      <c r="AB140" s="369"/>
      <c r="AC140" s="369"/>
      <c r="AD140" s="369"/>
      <c r="AE140" s="369"/>
      <c r="AF140" s="369"/>
      <c r="AG140" s="369"/>
      <c r="AH140" s="369"/>
      <c r="AL140" s="369"/>
      <c r="AM140" s="369"/>
      <c r="AN140" s="369"/>
      <c r="AO140" s="369"/>
      <c r="AP140" s="369"/>
      <c r="AQ140" s="369"/>
      <c r="AR140" s="369"/>
      <c r="AS140" s="369"/>
    </row>
  </sheetData>
  <mergeCells count="1">
    <mergeCell ref="A4:C4"/>
  </mergeCells>
  <phoneticPr fontId="62" type="noConversion"/>
  <conditionalFormatting sqref="B22 B24 B26 B28 B30 B32 B34 B36 B38 B40 B42 B44 B46 B48 B50 B52">
    <cfRule type="cellIs" dxfId="63" priority="14" stopIfTrue="1" operator="equal">
      <formula>"QA"</formula>
    </cfRule>
    <cfRule type="cellIs" dxfId="62" priority="15" stopIfTrue="1" operator="equal">
      <formula>"DA"</formula>
    </cfRule>
  </conditionalFormatting>
  <conditionalFormatting sqref="E22 E24 E26 E28 E30 E32 E34 E36 E38 E40 E42 E44 E46 E48 E50 E52">
    <cfRule type="expression" dxfId="61" priority="9" stopIfTrue="1">
      <formula>AND($E22&lt;9,$C22&gt;0)</formula>
    </cfRule>
  </conditionalFormatting>
  <conditionalFormatting sqref="F22 F24 F26 F28 F30 F32 F34 F36 F38 F40 F42 F44 F46 F48 F50">
    <cfRule type="cellIs" dxfId="60" priority="10" stopIfTrue="1" operator="equal">
      <formula>"Bye"</formula>
    </cfRule>
    <cfRule type="expression" dxfId="59" priority="11" stopIfTrue="1">
      <formula>AND($E22&lt;9,$C22&gt;0)</formula>
    </cfRule>
  </conditionalFormatting>
  <conditionalFormatting sqref="G7:H7 G9:H9 G11:H11 G13:H13 G15:H15 G17:H17 G19:H19 G21:H21">
    <cfRule type="expression" dxfId="58" priority="1" stopIfTrue="1">
      <formula>AND($E7&lt;9,$C7&gt;0)</formula>
    </cfRule>
  </conditionalFormatting>
  <conditionalFormatting sqref="G22:I22 G24:I24 G26:I26 G28:I28 G30:I30 G32:I32 G34:I34 G36:I36 G38:I38 G40:I40 G42:I42 G44:I44 G46:I46 G48:I48 G50:I50">
    <cfRule type="expression" dxfId="57" priority="5" stopIfTrue="1">
      <formula>AND($E22&lt;9,$C22&gt;0)</formula>
    </cfRule>
  </conditionalFormatting>
  <conditionalFormatting sqref="I8 K10 I12 M14 I16 K18 I20 I23 K25 I27 M29 I31 K33 I35 I39 K41 I43 M45 I47 K49 I51">
    <cfRule type="expression" dxfId="56" priority="6" stopIfTrue="1">
      <formula>AND($O$1="CU",I8="Umpire")</formula>
    </cfRule>
    <cfRule type="expression" dxfId="55" priority="7" stopIfTrue="1">
      <formula>AND($O$1="CU",I8&lt;&gt;"Umpire",J8&lt;&gt;"")</formula>
    </cfRule>
    <cfRule type="expression" dxfId="54" priority="8" stopIfTrue="1">
      <formula>AND($O$1="CU",I8&lt;&gt;"Umpire")</formula>
    </cfRule>
  </conditionalFormatting>
  <conditionalFormatting sqref="J8 L10 J12 N14 J16 L18 J20 R62">
    <cfRule type="expression" dxfId="53" priority="16" stopIfTrue="1">
      <formula>$O$1="CU"</formula>
    </cfRule>
  </conditionalFormatting>
  <conditionalFormatting sqref="K8 M10 K12 O14 K16 M18 K20 K23 M25 K27 O29 K31 M33 K35 K39 M41 K43 O45 K47 M49 K51">
    <cfRule type="expression" dxfId="52" priority="12" stopIfTrue="1">
      <formula>J8="as"</formula>
    </cfRule>
    <cfRule type="expression" dxfId="51" priority="13" stopIfTrue="1">
      <formula>J8="bs"</formula>
    </cfRule>
  </conditionalFormatting>
  <conditionalFormatting sqref="O16">
    <cfRule type="expression" dxfId="50" priority="2" stopIfTrue="1">
      <formula>AND($O$1="CU",O16="Umpire")</formula>
    </cfRule>
    <cfRule type="expression" dxfId="49" priority="3" stopIfTrue="1">
      <formula>AND($O$1="CU",O16&lt;&gt;"Umpire",P16&lt;&gt;"")</formula>
    </cfRule>
    <cfRule type="expression" dxfId="48" priority="4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AA3953C9-5299-4A2A-B4AF-7A4BE8A6D034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491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1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09104-356D-41AF-82F7-D7AD1D959710}">
  <sheetPr codeName="Sheet41">
    <tabColor indexed="17"/>
    <pageSetUpPr fitToPage="1"/>
  </sheetPr>
  <dimension ref="A1:U81"/>
  <sheetViews>
    <sheetView showGridLines="0" showZeros="0" workbookViewId="0">
      <selection activeCell="Q33" sqref="Q33"/>
    </sheetView>
  </sheetViews>
  <sheetFormatPr defaultRowHeight="13.2" x14ac:dyDescent="0.25"/>
  <cols>
    <col min="1" max="2" width="3.33203125" customWidth="1"/>
    <col min="3" max="3" width="4.6640625" customWidth="1"/>
    <col min="4" max="4" width="2.88671875" customWidth="1"/>
    <col min="5" max="5" width="5.6640625" customWidth="1"/>
    <col min="6" max="6" width="12.6640625" customWidth="1"/>
    <col min="7" max="7" width="2.6640625" customWidth="1"/>
    <col min="8" max="8" width="6.5546875" customWidth="1"/>
    <col min="9" max="9" width="5.88671875" customWidth="1"/>
    <col min="10" max="10" width="1.6640625" style="97" customWidth="1"/>
    <col min="11" max="11" width="10.6640625" customWidth="1"/>
    <col min="12" max="12" width="1.6640625" style="97" customWidth="1"/>
    <col min="13" max="13" width="10.6640625" customWidth="1"/>
    <col min="14" max="14" width="1.6640625" style="98" customWidth="1"/>
    <col min="15" max="15" width="10.6640625" customWidth="1"/>
    <col min="16" max="16" width="1.6640625" style="97" customWidth="1"/>
    <col min="17" max="17" width="10.6640625" customWidth="1"/>
    <col min="18" max="18" width="1.6640625" style="98" customWidth="1"/>
    <col min="20" max="20" width="8.6640625" customWidth="1"/>
    <col min="21" max="21" width="8.88671875" hidden="1" customWidth="1"/>
    <col min="22" max="22" width="5.6640625" customWidth="1"/>
  </cols>
  <sheetData>
    <row r="1" spans="1:21" s="99" customFormat="1" ht="21.75" customHeight="1" x14ac:dyDescent="0.4">
      <c r="A1" s="87" t="str">
        <f>Altalanos!$A$6</f>
        <v xml:space="preserve">Diákolimpia Tolna megye - Paks </v>
      </c>
      <c r="B1" s="101"/>
      <c r="I1" s="275"/>
      <c r="J1" s="100"/>
      <c r="K1" s="214" t="s">
        <v>52</v>
      </c>
      <c r="L1" s="214"/>
      <c r="M1" s="215"/>
      <c r="N1" s="100"/>
      <c r="O1" s="100"/>
      <c r="P1" s="100"/>
      <c r="R1" s="100"/>
    </row>
    <row r="2" spans="1:21" s="93" customFormat="1" x14ac:dyDescent="0.25">
      <c r="A2" s="304" t="s">
        <v>41</v>
      </c>
      <c r="B2" s="89"/>
      <c r="C2" s="89"/>
      <c r="D2" s="89"/>
      <c r="E2" s="89"/>
      <c r="F2" s="89">
        <f>Altalanos!$A$8</f>
        <v>0</v>
      </c>
      <c r="G2" s="104"/>
      <c r="J2" s="98"/>
      <c r="K2" s="214"/>
      <c r="L2" s="214"/>
      <c r="M2" s="214"/>
      <c r="N2" s="98"/>
      <c r="P2" s="98"/>
      <c r="R2" s="98"/>
    </row>
    <row r="3" spans="1:21" s="19" customFormat="1" ht="10.5" customHeight="1" x14ac:dyDescent="0.25">
      <c r="A3" s="50" t="s">
        <v>20</v>
      </c>
      <c r="B3" s="50"/>
      <c r="C3" s="50"/>
      <c r="D3" s="50"/>
      <c r="E3" s="50"/>
      <c r="F3" s="50"/>
      <c r="G3" s="50" t="s">
        <v>17</v>
      </c>
      <c r="H3" s="50"/>
      <c r="I3" s="50"/>
      <c r="J3" s="216"/>
      <c r="K3" s="51" t="s">
        <v>25</v>
      </c>
      <c r="L3" s="107"/>
      <c r="M3" s="82"/>
      <c r="N3" s="216"/>
      <c r="O3" s="50"/>
      <c r="P3" s="216"/>
      <c r="Q3" s="50"/>
      <c r="R3" s="217" t="s">
        <v>26</v>
      </c>
    </row>
    <row r="4" spans="1:21" s="29" customFormat="1" ht="11.25" customHeight="1" thickBot="1" x14ac:dyDescent="0.3">
      <c r="A4" s="517" t="str">
        <f>Altalanos!$A$10</f>
        <v>2025.04.28-29</v>
      </c>
      <c r="B4" s="517"/>
      <c r="C4" s="517"/>
      <c r="D4" s="108"/>
      <c r="E4" s="284"/>
      <c r="F4" s="108"/>
      <c r="G4" s="109" t="str">
        <f>Altalanos!$C$10</f>
        <v>Paks</v>
      </c>
      <c r="H4" s="218"/>
      <c r="I4" s="108"/>
      <c r="J4" s="219"/>
      <c r="K4" s="111"/>
      <c r="L4" s="110"/>
      <c r="M4" s="92"/>
      <c r="N4" s="219"/>
      <c r="O4" s="108"/>
      <c r="P4" s="219"/>
      <c r="Q4" s="108"/>
      <c r="R4" s="83" t="str">
        <f>Altalanos!$E$10</f>
        <v>Lakatosné Klopcsik Diana</v>
      </c>
    </row>
    <row r="5" spans="1:21" s="19" customFormat="1" ht="9.6" x14ac:dyDescent="0.25">
      <c r="A5" s="220"/>
      <c r="B5" s="53" t="s">
        <v>2</v>
      </c>
      <c r="C5" s="305" t="s">
        <v>55</v>
      </c>
      <c r="D5" s="53" t="s">
        <v>30</v>
      </c>
      <c r="E5" s="305" t="s">
        <v>28</v>
      </c>
      <c r="F5" s="63" t="s">
        <v>23</v>
      </c>
      <c r="G5" s="63" t="s">
        <v>24</v>
      </c>
      <c r="H5" s="63"/>
      <c r="I5" s="63" t="s">
        <v>27</v>
      </c>
      <c r="J5" s="63"/>
      <c r="K5" s="53" t="s">
        <v>31</v>
      </c>
      <c r="L5" s="221"/>
      <c r="M5" s="53" t="s">
        <v>48</v>
      </c>
      <c r="N5" s="221"/>
      <c r="O5" s="53" t="s">
        <v>53</v>
      </c>
      <c r="P5" s="221"/>
      <c r="Q5" s="53"/>
      <c r="R5" s="222"/>
    </row>
    <row r="6" spans="1:21" s="19" customFormat="1" ht="3.75" customHeight="1" thickBot="1" x14ac:dyDescent="0.3">
      <c r="A6" s="223"/>
      <c r="B6" s="90"/>
      <c r="C6" s="90"/>
      <c r="D6" s="90"/>
      <c r="E6" s="90"/>
      <c r="F6" s="22"/>
      <c r="G6" s="22"/>
      <c r="H6" s="2"/>
      <c r="I6" s="22"/>
      <c r="J6" s="96"/>
      <c r="K6" s="90"/>
      <c r="L6" s="96"/>
      <c r="M6" s="90"/>
      <c r="N6" s="96"/>
      <c r="O6" s="90"/>
      <c r="P6" s="96"/>
      <c r="Q6" s="90"/>
      <c r="R6" s="106"/>
    </row>
    <row r="7" spans="1:21" s="35" customFormat="1" ht="10.5" customHeight="1" x14ac:dyDescent="0.25">
      <c r="A7" s="224">
        <v>1</v>
      </c>
      <c r="B7" s="277" t="str">
        <f>IF($D7="","",VLOOKUP($D7,#REF!,14))</f>
        <v/>
      </c>
      <c r="C7" s="277" t="str">
        <f>IF($D7="","",VLOOKUP($D7,#REF!,15))</f>
        <v/>
      </c>
      <c r="D7" s="123"/>
      <c r="E7" s="469" t="str">
        <f>UPPER(IF($D7="","",VLOOKUP($D7,#REF!,5)))</f>
        <v/>
      </c>
      <c r="F7" s="491" t="s">
        <v>160</v>
      </c>
      <c r="G7" s="491" t="s">
        <v>132</v>
      </c>
      <c r="H7" s="471"/>
      <c r="I7" s="470" t="str">
        <f>IF($D7="","",VLOOKUP($D7,#REF!,4))</f>
        <v/>
      </c>
      <c r="J7" s="226"/>
      <c r="K7" s="127"/>
      <c r="L7" s="129"/>
      <c r="M7" s="127"/>
      <c r="N7" s="129"/>
      <c r="O7" s="127"/>
      <c r="P7" s="129"/>
      <c r="Q7" s="127"/>
      <c r="R7" s="130"/>
      <c r="S7" s="133"/>
      <c r="U7" s="134" t="str">
        <f>Birók!P21</f>
        <v>Bíró</v>
      </c>
    </row>
    <row r="8" spans="1:21" s="35" customFormat="1" ht="9.6" customHeight="1" x14ac:dyDescent="0.25">
      <c r="A8" s="210"/>
      <c r="B8" s="227"/>
      <c r="C8" s="227"/>
      <c r="D8" s="227"/>
      <c r="E8" s="469" t="str">
        <f>UPPER(IF($D7="","",VLOOKUP($D7,#REF!,11)))</f>
        <v/>
      </c>
      <c r="F8" s="470" t="str">
        <f>UPPER(IF($D7="","",VLOOKUP($D7,#REF!,8)))</f>
        <v/>
      </c>
      <c r="G8" s="470" t="str">
        <f>IF($D7="","",VLOOKUP($D7,#REF!,9))</f>
        <v/>
      </c>
      <c r="H8" s="471"/>
      <c r="I8" s="470" t="str">
        <f>IF($D7="","",VLOOKUP($D7,#REF!,10))</f>
        <v/>
      </c>
      <c r="J8" s="228"/>
      <c r="K8" s="120" t="str">
        <f>IF(J8="a",F7,IF(J8="b",F9,""))</f>
        <v/>
      </c>
      <c r="L8" s="129"/>
      <c r="M8" s="127"/>
      <c r="N8" s="129"/>
      <c r="O8" s="127"/>
      <c r="P8" s="129"/>
      <c r="Q8" s="127"/>
      <c r="R8" s="130"/>
      <c r="S8" s="133"/>
      <c r="U8" s="142" t="str">
        <f>Birók!P22</f>
        <v xml:space="preserve">T Lisztmajer </v>
      </c>
    </row>
    <row r="9" spans="1:21" s="35" customFormat="1" ht="9.6" customHeight="1" x14ac:dyDescent="0.25">
      <c r="A9" s="210"/>
      <c r="B9" s="136"/>
      <c r="C9" s="136"/>
      <c r="D9" s="136"/>
      <c r="E9" s="136"/>
      <c r="F9" s="122"/>
      <c r="G9" s="122"/>
      <c r="H9" s="2"/>
      <c r="I9" s="122"/>
      <c r="J9" s="229"/>
      <c r="K9" s="230" t="str">
        <f>UPPER(IF(OR(J10="a",J10="as"),F7,IF(OR(J10="b",J10="bs"),F11,)))</f>
        <v/>
      </c>
      <c r="L9" s="231"/>
      <c r="M9" s="127"/>
      <c r="N9" s="129"/>
      <c r="O9" s="127"/>
      <c r="P9" s="129"/>
      <c r="Q9" s="127"/>
      <c r="R9" s="130"/>
      <c r="S9" s="133"/>
      <c r="U9" s="142" t="str">
        <f>Birók!P23</f>
        <v xml:space="preserve">P Lisztmajer </v>
      </c>
    </row>
    <row r="10" spans="1:21" s="35" customFormat="1" ht="9.6" customHeight="1" x14ac:dyDescent="0.25">
      <c r="A10" s="210"/>
      <c r="B10" s="136"/>
      <c r="C10" s="136"/>
      <c r="D10" s="136"/>
      <c r="E10" s="313"/>
      <c r="F10" s="122" t="s">
        <v>199</v>
      </c>
      <c r="G10" s="122" t="s">
        <v>161</v>
      </c>
      <c r="H10" s="315"/>
      <c r="I10" s="310" t="s">
        <v>0</v>
      </c>
      <c r="J10" s="148"/>
      <c r="K10" s="232" t="s">
        <v>130</v>
      </c>
      <c r="L10" s="233"/>
      <c r="M10" s="127"/>
      <c r="N10" s="129"/>
      <c r="O10" s="127"/>
      <c r="P10" s="129"/>
      <c r="Q10" s="127"/>
      <c r="R10" s="130"/>
      <c r="S10" s="133"/>
      <c r="U10" s="142" t="str">
        <f>Birók!P24</f>
        <v xml:space="preserve">N Németh </v>
      </c>
    </row>
    <row r="11" spans="1:21" s="35" customFormat="1" ht="9.6" customHeight="1" x14ac:dyDescent="0.25">
      <c r="A11" s="210">
        <v>2</v>
      </c>
      <c r="B11" s="277" t="str">
        <f>IF($D11="","",VLOOKUP($D11,#REF!,14))</f>
        <v/>
      </c>
      <c r="C11" s="277" t="str">
        <f>IF($D11="","",VLOOKUP($D11,#REF!,15))</f>
        <v/>
      </c>
      <c r="D11" s="123"/>
      <c r="E11" s="311" t="str">
        <f>UPPER(IF($D11="","",VLOOKUP($D11,#REF!,5)))</f>
        <v/>
      </c>
      <c r="F11" s="491" t="s">
        <v>200</v>
      </c>
      <c r="G11" s="491" t="s">
        <v>162</v>
      </c>
      <c r="H11" s="312"/>
      <c r="I11" s="490" t="s">
        <v>311</v>
      </c>
      <c r="J11" s="234"/>
      <c r="K11" s="127" t="s">
        <v>313</v>
      </c>
      <c r="L11" s="235"/>
      <c r="M11" s="165"/>
      <c r="N11" s="231"/>
      <c r="O11" s="127"/>
      <c r="P11" s="129"/>
      <c r="Q11" s="127"/>
      <c r="R11" s="130"/>
      <c r="S11" s="133"/>
      <c r="U11" s="142" t="str">
        <f>Birók!P25</f>
        <v xml:space="preserve">D Gerzsei </v>
      </c>
    </row>
    <row r="12" spans="1:21" s="35" customFormat="1" ht="9.6" customHeight="1" x14ac:dyDescent="0.25">
      <c r="A12" s="210"/>
      <c r="B12" s="227"/>
      <c r="C12" s="227"/>
      <c r="D12" s="227"/>
      <c r="E12" s="311" t="str">
        <f>UPPER(IF($D11="","",VLOOKUP($D11,#REF!,11)))</f>
        <v/>
      </c>
      <c r="F12" s="309" t="str">
        <f>UPPER(IF($D11="","",VLOOKUP($D11,#REF!,8)))</f>
        <v/>
      </c>
      <c r="G12" s="309" t="str">
        <f>IF($D11="","",VLOOKUP($D11,#REF!,9))</f>
        <v/>
      </c>
      <c r="H12" s="312"/>
      <c r="I12" s="309" t="str">
        <f>IF($D11="","",VLOOKUP($D11,#REF!,10))</f>
        <v/>
      </c>
      <c r="J12" s="228"/>
      <c r="K12" s="127"/>
      <c r="L12" s="235"/>
      <c r="M12" s="212"/>
      <c r="N12" s="236"/>
      <c r="O12" s="127"/>
      <c r="P12" s="129"/>
      <c r="Q12" s="127"/>
      <c r="R12" s="130"/>
      <c r="S12" s="133"/>
      <c r="U12" s="142" t="str">
        <f>Birók!P26</f>
        <v>G Rosta</v>
      </c>
    </row>
    <row r="13" spans="1:21" s="35" customFormat="1" ht="9.6" customHeight="1" x14ac:dyDescent="0.25">
      <c r="A13" s="210"/>
      <c r="B13" s="136"/>
      <c r="C13" s="136"/>
      <c r="D13" s="146"/>
      <c r="E13" s="313"/>
      <c r="F13" s="314"/>
      <c r="G13" s="314"/>
      <c r="H13" s="315"/>
      <c r="I13" s="314"/>
      <c r="J13" s="237"/>
      <c r="K13" s="127"/>
      <c r="L13" s="229"/>
      <c r="M13" s="230" t="str">
        <f>UPPER(IF(OR(L14="a",L14="as"),K9,IF(OR(L14="b",L14="bs"),K17,)))</f>
        <v/>
      </c>
      <c r="N13" s="129"/>
      <c r="O13" s="127"/>
      <c r="P13" s="129"/>
      <c r="Q13" s="127"/>
      <c r="R13" s="130"/>
      <c r="S13" s="133"/>
      <c r="U13" s="142" t="str">
        <f>Birók!P27</f>
        <v>A Korpácsi</v>
      </c>
    </row>
    <row r="14" spans="1:21" s="35" customFormat="1" ht="9.6" customHeight="1" x14ac:dyDescent="0.25">
      <c r="A14" s="210"/>
      <c r="B14" s="136"/>
      <c r="C14" s="136"/>
      <c r="D14" s="146"/>
      <c r="E14" s="313"/>
      <c r="F14" s="314"/>
      <c r="G14" s="314"/>
      <c r="H14" s="315"/>
      <c r="I14" s="314"/>
      <c r="J14" s="237"/>
      <c r="K14" s="139" t="s">
        <v>0</v>
      </c>
      <c r="L14" s="148"/>
      <c r="M14" s="232" t="s">
        <v>357</v>
      </c>
      <c r="N14" s="233"/>
      <c r="O14" s="127"/>
      <c r="P14" s="129"/>
      <c r="Q14" s="127"/>
      <c r="R14" s="130"/>
      <c r="S14" s="133"/>
      <c r="U14" s="142" t="str">
        <f>Birók!P28</f>
        <v xml:space="preserve">L Gáspár </v>
      </c>
    </row>
    <row r="15" spans="1:21" s="35" customFormat="1" ht="9.6" customHeight="1" x14ac:dyDescent="0.25">
      <c r="A15" s="238">
        <v>3</v>
      </c>
      <c r="B15" s="277" t="str">
        <f>IF($D15="","",VLOOKUP($D15,#REF!,14))</f>
        <v/>
      </c>
      <c r="C15" s="277" t="str">
        <f>IF($D15="","",VLOOKUP($D15,#REF!,15))</f>
        <v/>
      </c>
      <c r="D15" s="123"/>
      <c r="E15" s="311" t="str">
        <f>UPPER(IF($D15="","",VLOOKUP($D15,#REF!,5)))</f>
        <v/>
      </c>
      <c r="F15" s="490" t="s">
        <v>201</v>
      </c>
      <c r="G15" s="490" t="s">
        <v>163</v>
      </c>
      <c r="H15" s="312"/>
      <c r="I15" s="309" t="str">
        <f>IF($D15="","",VLOOKUP($D15,#REF!,4))</f>
        <v/>
      </c>
      <c r="J15" s="226"/>
      <c r="K15" s="127"/>
      <c r="L15" s="235"/>
      <c r="M15" s="127" t="s">
        <v>310</v>
      </c>
      <c r="N15" s="235"/>
      <c r="O15" s="165"/>
      <c r="P15" s="129"/>
      <c r="Q15" s="127"/>
      <c r="R15" s="130"/>
      <c r="S15" s="133"/>
      <c r="U15" s="142" t="str">
        <f>Birók!P29</f>
        <v xml:space="preserve"> </v>
      </c>
    </row>
    <row r="16" spans="1:21" s="35" customFormat="1" ht="9.6" customHeight="1" thickBot="1" x14ac:dyDescent="0.3">
      <c r="A16" s="210"/>
      <c r="B16" s="227"/>
      <c r="C16" s="227"/>
      <c r="D16" s="227"/>
      <c r="E16" s="311" t="str">
        <f>UPPER(IF($D15="","",VLOOKUP($D15,#REF!,11)))</f>
        <v/>
      </c>
      <c r="F16" s="309" t="str">
        <f>UPPER(IF($D15="","",VLOOKUP($D15,#REF!,8)))</f>
        <v/>
      </c>
      <c r="G16" s="309" t="str">
        <f>IF($D15="","",VLOOKUP($D15,#REF!,9))</f>
        <v/>
      </c>
      <c r="H16" s="312"/>
      <c r="I16" s="309" t="str">
        <f>IF($D15="","",VLOOKUP($D15,#REF!,10))</f>
        <v/>
      </c>
      <c r="J16" s="228"/>
      <c r="K16" s="120" t="str">
        <f>IF(J16="a",F15,IF(J16="b",F17,""))</f>
        <v/>
      </c>
      <c r="L16" s="235"/>
      <c r="M16" s="127"/>
      <c r="N16" s="235"/>
      <c r="O16" s="127"/>
      <c r="P16" s="129"/>
      <c r="Q16" s="127"/>
      <c r="R16" s="130"/>
      <c r="S16" s="133"/>
      <c r="U16" s="157" t="str">
        <f>Birók!P30</f>
        <v>Egyik sem</v>
      </c>
    </row>
    <row r="17" spans="1:19" s="35" customFormat="1" ht="9.6" customHeight="1" x14ac:dyDescent="0.25">
      <c r="A17" s="210"/>
      <c r="B17" s="136"/>
      <c r="C17" s="136"/>
      <c r="D17" s="146"/>
      <c r="E17" s="313"/>
      <c r="F17" s="314"/>
      <c r="G17" s="314"/>
      <c r="H17" s="315"/>
      <c r="I17" s="314"/>
      <c r="J17" s="229"/>
      <c r="K17" s="230" t="str">
        <f>UPPER(IF(OR(J18="a",J18="as"),F15,IF(OR(J18="b",J18="bs"),F19,)))</f>
        <v/>
      </c>
      <c r="L17" s="239"/>
      <c r="M17" s="127"/>
      <c r="N17" s="235"/>
      <c r="O17" s="127"/>
      <c r="P17" s="129"/>
      <c r="Q17" s="127"/>
      <c r="R17" s="130"/>
      <c r="S17" s="133"/>
    </row>
    <row r="18" spans="1:19" s="35" customFormat="1" ht="9.6" customHeight="1" x14ac:dyDescent="0.25">
      <c r="A18" s="210"/>
      <c r="B18" s="136"/>
      <c r="C18" s="136"/>
      <c r="D18" s="146"/>
      <c r="E18" s="313"/>
      <c r="F18" s="314"/>
      <c r="G18" s="314"/>
      <c r="H18" s="315"/>
      <c r="I18" s="310" t="s">
        <v>0</v>
      </c>
      <c r="J18" s="148"/>
      <c r="K18" s="232" t="s">
        <v>202</v>
      </c>
      <c r="L18" s="228"/>
      <c r="M18" s="127"/>
      <c r="N18" s="235"/>
      <c r="O18" s="127"/>
      <c r="P18" s="129"/>
      <c r="Q18" s="127"/>
      <c r="R18" s="130"/>
      <c r="S18" s="133"/>
    </row>
    <row r="19" spans="1:19" s="35" customFormat="1" ht="9.6" customHeight="1" x14ac:dyDescent="0.25">
      <c r="A19" s="210">
        <v>4</v>
      </c>
      <c r="B19" s="277" t="str">
        <f>IF($D19="","",VLOOKUP($D19,#REF!,14))</f>
        <v/>
      </c>
      <c r="C19" s="277" t="str">
        <f>IF($D19="","",VLOOKUP($D19,#REF!,15))</f>
        <v/>
      </c>
      <c r="D19" s="123"/>
      <c r="E19" s="311" t="str">
        <f>UPPER(IF($D19="","",VLOOKUP($D19,#REF!,5)))</f>
        <v/>
      </c>
      <c r="F19" s="490" t="s">
        <v>202</v>
      </c>
      <c r="G19" s="490" t="s">
        <v>164</v>
      </c>
      <c r="H19" s="312"/>
      <c r="I19" s="309" t="str">
        <f>IF($D19="","",VLOOKUP($D19,#REF!,4))</f>
        <v/>
      </c>
      <c r="J19" s="234"/>
      <c r="K19" s="127" t="s">
        <v>313</v>
      </c>
      <c r="L19" s="129"/>
      <c r="M19" s="165"/>
      <c r="N19" s="239"/>
      <c r="O19" s="127"/>
      <c r="P19" s="129"/>
      <c r="Q19" s="127"/>
      <c r="R19" s="130"/>
      <c r="S19" s="133"/>
    </row>
    <row r="20" spans="1:19" s="35" customFormat="1" ht="9.6" customHeight="1" x14ac:dyDescent="0.25">
      <c r="A20" s="210"/>
      <c r="B20" s="227"/>
      <c r="C20" s="227"/>
      <c r="D20" s="227"/>
      <c r="E20" s="311" t="str">
        <f>UPPER(IF($D19="","",VLOOKUP($D19,#REF!,11)))</f>
        <v/>
      </c>
      <c r="F20" s="309" t="str">
        <f>UPPER(IF($D19="","",VLOOKUP($D19,#REF!,8)))</f>
        <v/>
      </c>
      <c r="G20" s="309" t="str">
        <f>IF($D19="","",VLOOKUP($D19,#REF!,9))</f>
        <v/>
      </c>
      <c r="H20" s="312"/>
      <c r="I20" s="309" t="str">
        <f>IF($D19="","",VLOOKUP($D19,#REF!,10))</f>
        <v/>
      </c>
      <c r="J20" s="228"/>
      <c r="K20" s="127"/>
      <c r="L20" s="129"/>
      <c r="M20" s="212"/>
      <c r="N20" s="240"/>
      <c r="O20" s="127"/>
      <c r="P20" s="129"/>
      <c r="Q20" s="127"/>
      <c r="R20" s="130"/>
      <c r="S20" s="133"/>
    </row>
    <row r="21" spans="1:19" s="35" customFormat="1" ht="9.6" customHeight="1" x14ac:dyDescent="0.25">
      <c r="A21" s="210"/>
      <c r="B21" s="136"/>
      <c r="C21" s="136"/>
      <c r="D21" s="136"/>
      <c r="E21" s="313"/>
      <c r="F21" s="314"/>
      <c r="G21" s="314"/>
      <c r="H21" s="315"/>
      <c r="I21" s="314"/>
      <c r="J21" s="237"/>
      <c r="K21" s="127"/>
      <c r="L21" s="129"/>
      <c r="M21" s="127"/>
      <c r="N21" s="229"/>
      <c r="O21" s="230" t="str">
        <f>UPPER(IF(OR(N22="a",N22="as"),M13,IF(OR(N22="b",N22="bs"),M29,)))</f>
        <v/>
      </c>
      <c r="P21" s="129"/>
      <c r="Q21" s="127"/>
      <c r="R21" s="130"/>
      <c r="S21" s="133"/>
    </row>
    <row r="22" spans="1:19" s="35" customFormat="1" ht="9.6" customHeight="1" x14ac:dyDescent="0.25">
      <c r="A22" s="210"/>
      <c r="B22" s="136"/>
      <c r="C22" s="136"/>
      <c r="D22" s="136"/>
      <c r="E22" s="313"/>
      <c r="F22" s="314"/>
      <c r="G22" s="314"/>
      <c r="H22" s="315"/>
      <c r="I22" s="314"/>
      <c r="J22" s="237"/>
      <c r="K22" s="127"/>
      <c r="L22" s="129"/>
      <c r="M22" s="139" t="s">
        <v>0</v>
      </c>
      <c r="N22" s="148"/>
      <c r="O22" s="232" t="s">
        <v>357</v>
      </c>
      <c r="P22" s="233"/>
      <c r="Q22" s="127"/>
      <c r="R22" s="130"/>
      <c r="S22" s="133"/>
    </row>
    <row r="23" spans="1:19" s="35" customFormat="1" ht="9.6" customHeight="1" x14ac:dyDescent="0.25">
      <c r="A23" s="210">
        <v>5</v>
      </c>
      <c r="B23" s="277" t="str">
        <f>IF($D23="","",VLOOKUP($D23,#REF!,14))</f>
        <v/>
      </c>
      <c r="C23" s="277" t="str">
        <f>IF($D23="","",VLOOKUP($D23,#REF!,15))</f>
        <v/>
      </c>
      <c r="D23" s="123"/>
      <c r="E23" s="311" t="str">
        <f>UPPER(IF($D23="","",VLOOKUP($D23,#REF!,5)))</f>
        <v/>
      </c>
      <c r="F23" s="490" t="s">
        <v>169</v>
      </c>
      <c r="G23" s="490" t="s">
        <v>163</v>
      </c>
      <c r="H23" s="312"/>
      <c r="I23" s="309" t="str">
        <f>IF($D23="","",VLOOKUP($D23,#REF!,4))</f>
        <v/>
      </c>
      <c r="J23" s="226"/>
      <c r="K23" s="127"/>
      <c r="L23" s="129"/>
      <c r="M23" s="127"/>
      <c r="N23" s="235"/>
      <c r="O23" s="127" t="s">
        <v>310</v>
      </c>
      <c r="P23" s="280"/>
      <c r="Q23" s="127"/>
      <c r="R23" s="130"/>
      <c r="S23" s="133"/>
    </row>
    <row r="24" spans="1:19" s="35" customFormat="1" ht="9.6" customHeight="1" x14ac:dyDescent="0.25">
      <c r="A24" s="210"/>
      <c r="B24" s="227"/>
      <c r="C24" s="227"/>
      <c r="D24" s="227"/>
      <c r="E24" s="311" t="str">
        <f>UPPER(IF($D23="","",VLOOKUP($D23,#REF!,11)))</f>
        <v/>
      </c>
      <c r="F24" s="309" t="str">
        <f>UPPER(IF($D23="","",VLOOKUP($D23,#REF!,8)))</f>
        <v/>
      </c>
      <c r="G24" s="309" t="str">
        <f>IF($D23="","",VLOOKUP($D23,#REF!,9))</f>
        <v/>
      </c>
      <c r="H24" s="312"/>
      <c r="I24" s="309" t="str">
        <f>IF($D23="","",VLOOKUP($D23,#REF!,10))</f>
        <v/>
      </c>
      <c r="J24" s="228"/>
      <c r="K24" s="120" t="str">
        <f>IF(J24="a",F23,IF(J24="b",F25,""))</f>
        <v/>
      </c>
      <c r="L24" s="129"/>
      <c r="M24" s="127"/>
      <c r="N24" s="235"/>
      <c r="O24" s="127"/>
      <c r="P24" s="129"/>
      <c r="Q24" s="127"/>
      <c r="R24" s="130"/>
      <c r="S24" s="133"/>
    </row>
    <row r="25" spans="1:19" s="35" customFormat="1" ht="9.6" customHeight="1" x14ac:dyDescent="0.25">
      <c r="A25" s="210"/>
      <c r="B25" s="136"/>
      <c r="C25" s="136"/>
      <c r="D25" s="136"/>
      <c r="E25" s="313"/>
      <c r="F25" s="314"/>
      <c r="G25" s="314"/>
      <c r="H25" s="315"/>
      <c r="I25" s="314"/>
      <c r="J25" s="229"/>
      <c r="K25" s="230" t="str">
        <f>UPPER(IF(OR(J26="a",J26="as"),F23,IF(OR(J26="b",J26="bs"),F27,)))</f>
        <v/>
      </c>
      <c r="L25" s="231"/>
      <c r="M25" s="127"/>
      <c r="N25" s="235"/>
      <c r="O25" s="127"/>
      <c r="P25" s="129"/>
      <c r="Q25" s="127"/>
      <c r="R25" s="130"/>
      <c r="S25" s="133"/>
    </row>
    <row r="26" spans="1:19" s="35" customFormat="1" ht="9.6" customHeight="1" x14ac:dyDescent="0.25">
      <c r="A26" s="210"/>
      <c r="B26" s="136"/>
      <c r="C26" s="136"/>
      <c r="D26" s="136"/>
      <c r="E26" s="313"/>
      <c r="F26" s="314"/>
      <c r="G26" s="314"/>
      <c r="H26" s="315"/>
      <c r="I26" s="310" t="s">
        <v>0</v>
      </c>
      <c r="J26" s="148"/>
      <c r="K26" s="232" t="s">
        <v>314</v>
      </c>
      <c r="L26" s="233"/>
      <c r="M26" s="127"/>
      <c r="N26" s="235"/>
      <c r="O26" s="127"/>
      <c r="P26" s="129"/>
      <c r="Q26" s="127"/>
      <c r="R26" s="130"/>
      <c r="S26" s="133"/>
    </row>
    <row r="27" spans="1:19" s="35" customFormat="1" ht="9.6" customHeight="1" x14ac:dyDescent="0.25">
      <c r="A27" s="210">
        <v>6</v>
      </c>
      <c r="B27" s="277" t="str">
        <f>IF($D27="","",VLOOKUP($D27,#REF!,14))</f>
        <v/>
      </c>
      <c r="C27" s="277" t="str">
        <f>IF($D27="","",VLOOKUP($D27,#REF!,15))</f>
        <v/>
      </c>
      <c r="D27" s="123"/>
      <c r="E27" s="311" t="str">
        <f>UPPER(IF($D27="","",VLOOKUP($D27,#REF!,5)))</f>
        <v/>
      </c>
      <c r="F27" s="490" t="s">
        <v>170</v>
      </c>
      <c r="G27" s="490" t="s">
        <v>203</v>
      </c>
      <c r="H27" s="312"/>
      <c r="I27" s="309" t="str">
        <f>IF($D27="","",VLOOKUP($D27,#REF!,4))</f>
        <v/>
      </c>
      <c r="J27" s="234"/>
      <c r="K27" s="127" t="s">
        <v>310</v>
      </c>
      <c r="L27" s="235"/>
      <c r="M27" s="165"/>
      <c r="N27" s="239"/>
      <c r="O27" s="127"/>
      <c r="P27" s="129"/>
      <c r="Q27" s="127"/>
      <c r="R27" s="130"/>
      <c r="S27" s="133"/>
    </row>
    <row r="28" spans="1:19" s="35" customFormat="1" ht="9.6" customHeight="1" x14ac:dyDescent="0.25">
      <c r="A28" s="210"/>
      <c r="B28" s="227"/>
      <c r="C28" s="227"/>
      <c r="D28" s="227"/>
      <c r="E28" s="311" t="str">
        <f>UPPER(IF($D27="","",VLOOKUP($D27,#REF!,11)))</f>
        <v/>
      </c>
      <c r="F28" s="309" t="str">
        <f>UPPER(IF($D27="","",VLOOKUP($D27,#REF!,8)))</f>
        <v/>
      </c>
      <c r="G28" s="309" t="str">
        <f>IF($D27="","",VLOOKUP($D27,#REF!,9))</f>
        <v/>
      </c>
      <c r="H28" s="312"/>
      <c r="I28" s="309" t="str">
        <f>IF($D27="","",VLOOKUP($D27,#REF!,10))</f>
        <v/>
      </c>
      <c r="J28" s="228"/>
      <c r="K28" s="127"/>
      <c r="L28" s="235"/>
      <c r="M28" s="212"/>
      <c r="N28" s="240"/>
      <c r="O28" s="127"/>
      <c r="P28" s="129"/>
      <c r="Q28" s="127"/>
      <c r="R28" s="130"/>
      <c r="S28" s="133"/>
    </row>
    <row r="29" spans="1:19" s="35" customFormat="1" ht="9.6" customHeight="1" x14ac:dyDescent="0.25">
      <c r="A29" s="210"/>
      <c r="B29" s="136"/>
      <c r="C29" s="136"/>
      <c r="D29" s="146"/>
      <c r="E29" s="313"/>
      <c r="F29" s="314"/>
      <c r="G29" s="314"/>
      <c r="H29" s="315"/>
      <c r="I29" s="314"/>
      <c r="J29" s="237"/>
      <c r="K29" s="127"/>
      <c r="L29" s="229"/>
      <c r="M29" s="230" t="str">
        <f>UPPER(IF(OR(L30="a",L30="as"),K25,IF(OR(L30="b",L30="bs"),K33,)))</f>
        <v/>
      </c>
      <c r="N29" s="235"/>
      <c r="O29" s="127"/>
      <c r="P29" s="129"/>
      <c r="Q29" s="127"/>
      <c r="R29" s="130"/>
      <c r="S29" s="133"/>
    </row>
    <row r="30" spans="1:19" s="35" customFormat="1" ht="9.6" customHeight="1" x14ac:dyDescent="0.25">
      <c r="A30" s="210"/>
      <c r="B30" s="136"/>
      <c r="C30" s="136"/>
      <c r="D30" s="146"/>
      <c r="E30" s="313"/>
      <c r="F30" s="498" t="s">
        <v>167</v>
      </c>
      <c r="G30" s="498" t="s">
        <v>168</v>
      </c>
      <c r="H30" s="315"/>
      <c r="I30" s="314"/>
      <c r="J30" s="237"/>
      <c r="K30" s="139" t="s">
        <v>0</v>
      </c>
      <c r="L30" s="148"/>
      <c r="M30" s="232" t="s">
        <v>205</v>
      </c>
      <c r="N30" s="228"/>
      <c r="O30" s="127"/>
      <c r="P30" s="129"/>
      <c r="Q30" s="127"/>
      <c r="R30" s="130"/>
      <c r="S30" s="133"/>
    </row>
    <row r="31" spans="1:19" s="35" customFormat="1" ht="9.6" customHeight="1" x14ac:dyDescent="0.25">
      <c r="A31" s="238">
        <v>7</v>
      </c>
      <c r="B31" s="277" t="str">
        <f>IF($D31="","",VLOOKUP($D31,#REF!,14))</f>
        <v/>
      </c>
      <c r="C31" s="277" t="str">
        <f>IF($D31="","",VLOOKUP($D31,#REF!,15))</f>
        <v/>
      </c>
      <c r="D31" s="123"/>
      <c r="E31" s="311" t="str">
        <f>UPPER(IF($D31="","",VLOOKUP($D31,#REF!,5)))</f>
        <v/>
      </c>
      <c r="F31" s="490" t="s">
        <v>150</v>
      </c>
      <c r="G31" s="490" t="s">
        <v>204</v>
      </c>
      <c r="H31" s="312"/>
      <c r="I31" s="490" t="s">
        <v>310</v>
      </c>
      <c r="J31" s="226"/>
      <c r="K31" s="127"/>
      <c r="L31" s="235"/>
      <c r="M31" s="127" t="s">
        <v>311</v>
      </c>
      <c r="N31" s="129"/>
      <c r="O31" s="165"/>
      <c r="P31" s="129"/>
      <c r="Q31" s="127"/>
      <c r="R31" s="130"/>
      <c r="S31" s="133"/>
    </row>
    <row r="32" spans="1:19" s="35" customFormat="1" ht="9.6" customHeight="1" x14ac:dyDescent="0.25">
      <c r="A32" s="210"/>
      <c r="B32" s="227"/>
      <c r="C32" s="227"/>
      <c r="D32" s="227"/>
      <c r="E32" s="311" t="str">
        <f>UPPER(IF($D31="","",VLOOKUP($D31,#REF!,11)))</f>
        <v/>
      </c>
      <c r="F32" s="309" t="str">
        <f>UPPER(IF($D31="","",VLOOKUP($D31,#REF!,8)))</f>
        <v/>
      </c>
      <c r="G32" s="309" t="str">
        <f>IF($D31="","",VLOOKUP($D31,#REF!,9))</f>
        <v/>
      </c>
      <c r="H32" s="312"/>
      <c r="I32" s="309" t="str">
        <f>IF($D31="","",VLOOKUP($D31,#REF!,10))</f>
        <v/>
      </c>
      <c r="J32" s="228"/>
      <c r="K32" s="120" t="str">
        <f>IF(J32="a",F31,IF(J32="b",F33,""))</f>
        <v/>
      </c>
      <c r="L32" s="235"/>
      <c r="M32" s="127"/>
      <c r="N32" s="129"/>
      <c r="O32" s="127"/>
      <c r="P32" s="129"/>
      <c r="Q32" s="127"/>
      <c r="R32" s="130"/>
      <c r="S32" s="133"/>
    </row>
    <row r="33" spans="1:19" s="35" customFormat="1" ht="9.6" customHeight="1" x14ac:dyDescent="0.25">
      <c r="A33" s="210"/>
      <c r="B33" s="136"/>
      <c r="C33" s="136"/>
      <c r="D33" s="146"/>
      <c r="E33" s="136"/>
      <c r="F33" s="122"/>
      <c r="G33" s="122"/>
      <c r="H33" s="2"/>
      <c r="I33" s="122"/>
      <c r="J33" s="229"/>
      <c r="K33" s="230" t="str">
        <f>UPPER(IF(OR(J34="a",J34="as"),F31,IF(OR(J34="b",J34="bs"),F35,)))</f>
        <v/>
      </c>
      <c r="L33" s="239"/>
      <c r="M33" s="127"/>
      <c r="N33" s="129"/>
      <c r="O33" s="127"/>
      <c r="P33" s="129"/>
      <c r="Q33" s="127"/>
      <c r="R33" s="130"/>
      <c r="S33" s="133"/>
    </row>
    <row r="34" spans="1:19" s="35" customFormat="1" ht="9.6" customHeight="1" x14ac:dyDescent="0.25">
      <c r="A34" s="210"/>
      <c r="B34" s="136"/>
      <c r="C34" s="136"/>
      <c r="D34" s="146"/>
      <c r="E34" s="136"/>
      <c r="F34" s="122"/>
      <c r="G34" s="122"/>
      <c r="H34" s="2"/>
      <c r="I34" s="139" t="s">
        <v>0</v>
      </c>
      <c r="J34" s="148"/>
      <c r="K34" s="232" t="s">
        <v>205</v>
      </c>
      <c r="L34" s="228"/>
      <c r="M34" s="127"/>
      <c r="N34" s="129"/>
      <c r="O34" s="127"/>
      <c r="P34" s="129"/>
      <c r="Q34" s="127"/>
      <c r="R34" s="130"/>
      <c r="S34" s="133"/>
    </row>
    <row r="35" spans="1:19" s="35" customFormat="1" ht="9.6" customHeight="1" x14ac:dyDescent="0.25">
      <c r="A35" s="224">
        <v>8</v>
      </c>
      <c r="B35" s="277" t="str">
        <f>IF($D35="","",VLOOKUP($D35,#REF!,14))</f>
        <v/>
      </c>
      <c r="C35" s="277" t="str">
        <f>IF($D35="","",VLOOKUP($D35,#REF!,15))</f>
        <v/>
      </c>
      <c r="D35" s="123"/>
      <c r="E35" s="311" t="str">
        <f>UPPER(IF($D35="","",VLOOKUP($D35,#REF!,5)))</f>
        <v/>
      </c>
      <c r="F35" s="124" t="s">
        <v>205</v>
      </c>
      <c r="G35" s="124" t="s">
        <v>166</v>
      </c>
      <c r="H35" s="225"/>
      <c r="I35" s="124" t="str">
        <f>IF($D35="","",VLOOKUP($D35,#REF!,4))</f>
        <v/>
      </c>
      <c r="J35" s="234"/>
      <c r="K35" s="127" t="s">
        <v>316</v>
      </c>
      <c r="L35" s="129"/>
      <c r="M35" s="165"/>
      <c r="N35" s="231"/>
      <c r="O35" s="127"/>
      <c r="P35" s="129"/>
      <c r="Q35" s="127"/>
      <c r="R35" s="130"/>
      <c r="S35" s="133"/>
    </row>
    <row r="36" spans="1:19" s="35" customFormat="1" ht="9.6" customHeight="1" x14ac:dyDescent="0.25">
      <c r="A36" s="210"/>
      <c r="B36" s="227"/>
      <c r="C36" s="227"/>
      <c r="D36" s="227"/>
      <c r="E36" s="469" t="str">
        <f>UPPER(IF($D35="","",VLOOKUP($D35,#REF!,11)))</f>
        <v/>
      </c>
      <c r="F36" s="470" t="str">
        <f>UPPER(IF($D35="","",VLOOKUP($D35,#REF!,8)))</f>
        <v/>
      </c>
      <c r="G36" s="470" t="str">
        <f>IF($D35="","",VLOOKUP($D35,#REF!,9))</f>
        <v/>
      </c>
      <c r="H36" s="471"/>
      <c r="I36" s="470" t="str">
        <f>IF($D35="","",VLOOKUP($D35,#REF!,10))</f>
        <v/>
      </c>
      <c r="J36" s="228"/>
      <c r="K36" s="127"/>
      <c r="L36" s="129"/>
      <c r="M36" s="212"/>
      <c r="N36" s="236"/>
      <c r="O36" s="127"/>
      <c r="P36" s="129"/>
      <c r="Q36" s="127"/>
      <c r="R36" s="130"/>
      <c r="S36" s="133"/>
    </row>
    <row r="37" spans="1:19" s="35" customFormat="1" ht="9.6" customHeight="1" x14ac:dyDescent="0.25">
      <c r="A37" s="136"/>
      <c r="B37" s="136"/>
      <c r="C37" s="136"/>
      <c r="D37" s="146"/>
      <c r="E37" s="136"/>
      <c r="F37" s="122"/>
      <c r="G37" s="122"/>
      <c r="H37" s="2"/>
      <c r="I37" s="122"/>
      <c r="J37" s="237"/>
      <c r="K37" s="127"/>
      <c r="L37" s="129"/>
      <c r="M37" s="127"/>
      <c r="N37" s="129"/>
      <c r="O37" s="129"/>
      <c r="P37" s="279"/>
      <c r="Q37" s="230" t="str">
        <f>UPPER(IF(OR(P38="a",P38="as"),O21,IF(OR(P38="b",P38="bs"),O53,)))</f>
        <v/>
      </c>
      <c r="R37" s="241"/>
      <c r="S37" s="133"/>
    </row>
    <row r="38" spans="1:19" s="35" customFormat="1" ht="9.6" customHeight="1" x14ac:dyDescent="0.25">
      <c r="A38" s="136"/>
      <c r="B38" s="136"/>
      <c r="C38" s="136"/>
      <c r="D38" s="146"/>
      <c r="E38" s="136"/>
      <c r="F38" s="122"/>
      <c r="G38" s="122"/>
      <c r="H38" s="2"/>
      <c r="I38" s="122"/>
      <c r="J38" s="237"/>
      <c r="K38" s="127"/>
      <c r="L38" s="129"/>
      <c r="M38" s="127"/>
      <c r="N38" s="129"/>
      <c r="O38" s="139"/>
      <c r="P38" s="129"/>
      <c r="Q38" s="230"/>
      <c r="R38" s="241"/>
      <c r="S38" s="133"/>
    </row>
    <row r="39" spans="1:19" s="35" customFormat="1" ht="9.6" customHeight="1" x14ac:dyDescent="0.25">
      <c r="A39" s="136"/>
      <c r="B39" s="136"/>
      <c r="C39" s="136"/>
      <c r="D39" s="146"/>
      <c r="E39" s="136"/>
      <c r="F39" s="122"/>
      <c r="G39" s="122"/>
      <c r="H39" s="2"/>
      <c r="I39" s="122"/>
      <c r="J39" s="237"/>
      <c r="K39" s="127"/>
      <c r="L39" s="129"/>
      <c r="M39" s="127"/>
      <c r="N39" s="129"/>
      <c r="O39" s="139"/>
      <c r="P39" s="129"/>
      <c r="Q39" s="230"/>
      <c r="R39" s="241"/>
      <c r="S39" s="133"/>
    </row>
    <row r="40" spans="1:19" s="35" customFormat="1" ht="9.6" customHeight="1" x14ac:dyDescent="0.25">
      <c r="A40" s="136"/>
      <c r="B40" s="136"/>
      <c r="C40" s="136"/>
      <c r="D40" s="146"/>
      <c r="E40" s="136"/>
      <c r="F40" s="122"/>
      <c r="G40" s="122"/>
      <c r="H40" s="2"/>
      <c r="I40" s="122"/>
      <c r="J40" s="237"/>
      <c r="K40" s="127"/>
      <c r="L40" s="129"/>
      <c r="M40" s="127"/>
      <c r="N40" s="129"/>
      <c r="O40" s="139"/>
      <c r="P40" s="129"/>
      <c r="Q40" s="230"/>
      <c r="R40" s="241"/>
      <c r="S40" s="133"/>
    </row>
    <row r="41" spans="1:19" s="35" customFormat="1" ht="9.6" customHeight="1" x14ac:dyDescent="0.25">
      <c r="A41" s="136"/>
      <c r="B41" s="136"/>
      <c r="C41" s="136"/>
      <c r="D41" s="146"/>
      <c r="E41" s="136"/>
      <c r="F41" s="122"/>
      <c r="G41" s="122"/>
      <c r="H41" s="2"/>
      <c r="I41" s="122"/>
      <c r="J41" s="237"/>
      <c r="K41" s="127"/>
      <c r="L41" s="129"/>
      <c r="M41" s="127"/>
      <c r="N41" s="129"/>
      <c r="O41" s="139"/>
      <c r="P41" s="129"/>
      <c r="Q41" s="230"/>
      <c r="R41" s="241"/>
      <c r="S41" s="133"/>
    </row>
    <row r="42" spans="1:19" s="35" customFormat="1" ht="9.6" customHeight="1" x14ac:dyDescent="0.25">
      <c r="A42" s="136"/>
      <c r="B42" s="136"/>
      <c r="C42" s="136"/>
      <c r="D42" s="146"/>
      <c r="E42" s="136"/>
      <c r="F42" s="122"/>
      <c r="G42" s="122"/>
      <c r="H42" s="2"/>
      <c r="I42" s="122"/>
      <c r="J42" s="237"/>
      <c r="K42" s="127"/>
      <c r="L42" s="129"/>
      <c r="M42" s="127"/>
      <c r="N42" s="129"/>
      <c r="O42" s="139"/>
      <c r="P42" s="129"/>
      <c r="Q42" s="230"/>
      <c r="R42" s="241"/>
      <c r="S42" s="133"/>
    </row>
    <row r="43" spans="1:19" s="35" customFormat="1" ht="9.6" customHeight="1" x14ac:dyDescent="0.25">
      <c r="A43" s="136"/>
      <c r="B43" s="136"/>
      <c r="C43" s="136"/>
      <c r="D43" s="146"/>
      <c r="E43" s="136"/>
      <c r="F43" s="122"/>
      <c r="G43" s="122"/>
      <c r="H43" s="2"/>
      <c r="I43" s="122"/>
      <c r="J43" s="237"/>
      <c r="K43" s="127"/>
      <c r="L43" s="129"/>
      <c r="M43" s="127"/>
      <c r="N43" s="129"/>
      <c r="O43" s="139"/>
      <c r="P43" s="129"/>
      <c r="Q43" s="230"/>
      <c r="R43" s="241"/>
      <c r="S43" s="133"/>
    </row>
    <row r="44" spans="1:19" s="35" customFormat="1" ht="9.6" customHeight="1" x14ac:dyDescent="0.25">
      <c r="A44" s="136"/>
      <c r="B44" s="136"/>
      <c r="C44" s="136"/>
      <c r="D44" s="146"/>
      <c r="E44" s="136"/>
      <c r="F44" s="122"/>
      <c r="G44" s="122"/>
      <c r="H44" s="2"/>
      <c r="I44" s="122"/>
      <c r="J44" s="237"/>
      <c r="K44" s="127"/>
      <c r="L44" s="129"/>
      <c r="M44" s="127"/>
      <c r="N44" s="129"/>
      <c r="O44" s="139"/>
      <c r="P44" s="129"/>
      <c r="Q44" s="230"/>
      <c r="R44" s="241"/>
      <c r="S44" s="133"/>
    </row>
    <row r="45" spans="1:19" s="35" customFormat="1" ht="9.6" customHeight="1" x14ac:dyDescent="0.25">
      <c r="A45" s="136"/>
      <c r="B45" s="136"/>
      <c r="C45" s="136"/>
      <c r="D45" s="146"/>
      <c r="E45" s="136"/>
      <c r="F45" s="122"/>
      <c r="G45" s="122"/>
      <c r="H45" s="2"/>
      <c r="I45" s="122"/>
      <c r="J45" s="237"/>
      <c r="K45" s="127"/>
      <c r="L45" s="129"/>
      <c r="M45" s="127"/>
      <c r="N45" s="129"/>
      <c r="O45" s="139"/>
      <c r="P45" s="129"/>
      <c r="Q45" s="230"/>
      <c r="R45" s="241"/>
      <c r="S45" s="133"/>
    </row>
    <row r="46" spans="1:19" s="35" customFormat="1" ht="9.6" customHeight="1" x14ac:dyDescent="0.25">
      <c r="A46" s="136"/>
      <c r="B46" s="136"/>
      <c r="C46" s="136"/>
      <c r="D46" s="146"/>
      <c r="E46" s="136"/>
      <c r="F46" s="122"/>
      <c r="G46" s="122"/>
      <c r="H46" s="2"/>
      <c r="I46" s="122"/>
      <c r="J46" s="237"/>
      <c r="K46" s="127"/>
      <c r="L46" s="129"/>
      <c r="M46" s="127"/>
      <c r="N46" s="129"/>
      <c r="O46" s="139"/>
      <c r="P46" s="129"/>
      <c r="Q46" s="230"/>
      <c r="R46" s="241"/>
      <c r="S46" s="133"/>
    </row>
    <row r="47" spans="1:19" s="35" customFormat="1" ht="9.6" customHeight="1" x14ac:dyDescent="0.25">
      <c r="A47" s="136"/>
      <c r="B47" s="136"/>
      <c r="C47" s="136"/>
      <c r="D47" s="146"/>
      <c r="E47" s="136"/>
      <c r="F47" s="122"/>
      <c r="G47" s="122"/>
      <c r="H47" s="2"/>
      <c r="I47" s="122"/>
      <c r="J47" s="237"/>
      <c r="K47" s="127"/>
      <c r="L47" s="129"/>
      <c r="M47" s="127"/>
      <c r="N47" s="129"/>
      <c r="O47" s="139"/>
      <c r="P47" s="129"/>
      <c r="Q47" s="230"/>
      <c r="R47" s="241"/>
      <c r="S47" s="133"/>
    </row>
    <row r="48" spans="1:19" s="35" customFormat="1" ht="9.6" customHeight="1" x14ac:dyDescent="0.25">
      <c r="A48" s="136"/>
      <c r="B48" s="136"/>
      <c r="C48" s="136"/>
      <c r="D48" s="146"/>
      <c r="E48" s="136"/>
      <c r="F48" s="122"/>
      <c r="G48" s="122"/>
      <c r="H48" s="2"/>
      <c r="I48" s="122"/>
      <c r="J48" s="237"/>
      <c r="K48" s="127"/>
      <c r="L48" s="129"/>
      <c r="M48" s="127"/>
      <c r="N48" s="129"/>
      <c r="O48" s="139"/>
      <c r="P48" s="129"/>
      <c r="Q48" s="230"/>
      <c r="R48" s="241"/>
      <c r="S48" s="133"/>
    </row>
    <row r="49" spans="1:19" s="35" customFormat="1" ht="9.6" customHeight="1" x14ac:dyDescent="0.25">
      <c r="A49" s="136"/>
      <c r="B49" s="136"/>
      <c r="C49" s="136"/>
      <c r="D49" s="146"/>
      <c r="E49" s="136"/>
      <c r="F49" s="122"/>
      <c r="G49" s="122"/>
      <c r="H49" s="2"/>
      <c r="I49" s="122"/>
      <c r="J49" s="237"/>
      <c r="K49" s="127"/>
      <c r="L49" s="129"/>
      <c r="M49" s="127"/>
      <c r="N49" s="129"/>
      <c r="O49" s="139"/>
      <c r="P49" s="129"/>
      <c r="Q49" s="230"/>
      <c r="R49" s="241"/>
      <c r="S49" s="133"/>
    </row>
    <row r="50" spans="1:19" s="35" customFormat="1" ht="9.6" customHeight="1" x14ac:dyDescent="0.25">
      <c r="A50" s="136"/>
      <c r="B50" s="136"/>
      <c r="C50" s="136"/>
      <c r="D50" s="146"/>
      <c r="E50" s="136"/>
      <c r="F50" s="122"/>
      <c r="G50" s="122"/>
      <c r="H50" s="2"/>
      <c r="I50" s="122"/>
      <c r="J50" s="237"/>
      <c r="K50" s="127"/>
      <c r="L50" s="129"/>
      <c r="M50" s="127"/>
      <c r="N50" s="129"/>
      <c r="O50" s="139"/>
      <c r="P50" s="129"/>
      <c r="Q50" s="230"/>
      <c r="R50" s="241"/>
      <c r="S50" s="133"/>
    </row>
    <row r="51" spans="1:19" s="35" customFormat="1" ht="9.6" customHeight="1" x14ac:dyDescent="0.25">
      <c r="A51" s="136"/>
      <c r="B51" s="136"/>
      <c r="C51" s="136"/>
      <c r="D51" s="146"/>
      <c r="E51" s="136"/>
      <c r="F51" s="122"/>
      <c r="G51" s="122"/>
      <c r="H51" s="2"/>
      <c r="I51" s="122"/>
      <c r="J51" s="237"/>
      <c r="K51" s="127"/>
      <c r="L51" s="129"/>
      <c r="M51" s="127"/>
      <c r="N51" s="129"/>
      <c r="O51" s="139"/>
      <c r="P51" s="129"/>
      <c r="Q51" s="230"/>
      <c r="R51" s="241"/>
      <c r="S51" s="133"/>
    </row>
    <row r="52" spans="1:19" s="35" customFormat="1" ht="9.6" customHeight="1" x14ac:dyDescent="0.25">
      <c r="A52" s="136"/>
      <c r="B52" s="136"/>
      <c r="C52" s="136"/>
      <c r="D52" s="146"/>
      <c r="E52" s="136"/>
      <c r="F52" s="122"/>
      <c r="G52" s="122"/>
      <c r="H52" s="2"/>
      <c r="I52" s="122"/>
      <c r="J52" s="237"/>
      <c r="K52" s="127"/>
      <c r="L52" s="129"/>
      <c r="M52" s="127"/>
      <c r="N52" s="129"/>
      <c r="O52" s="139"/>
      <c r="P52" s="129"/>
      <c r="Q52" s="230"/>
      <c r="R52" s="241"/>
      <c r="S52" s="133"/>
    </row>
    <row r="53" spans="1:19" s="35" customFormat="1" ht="9.6" customHeight="1" x14ac:dyDescent="0.25">
      <c r="A53" s="136"/>
      <c r="B53" s="136"/>
      <c r="C53" s="136"/>
      <c r="D53" s="146"/>
      <c r="E53" s="136"/>
      <c r="F53" s="122"/>
      <c r="G53" s="122"/>
      <c r="H53" s="2"/>
      <c r="I53" s="122"/>
      <c r="J53" s="237"/>
      <c r="K53" s="127"/>
      <c r="L53" s="129"/>
      <c r="M53" s="127"/>
      <c r="N53" s="129"/>
      <c r="O53" s="139"/>
      <c r="P53" s="129"/>
      <c r="Q53" s="230"/>
      <c r="R53" s="241"/>
      <c r="S53" s="133"/>
    </row>
    <row r="54" spans="1:19" s="35" customFormat="1" ht="9.6" customHeight="1" x14ac:dyDescent="0.25">
      <c r="A54" s="136"/>
      <c r="B54" s="136"/>
      <c r="C54" s="136"/>
      <c r="D54" s="146"/>
      <c r="E54" s="136"/>
      <c r="F54" s="122"/>
      <c r="G54" s="122"/>
      <c r="H54" s="2"/>
      <c r="I54" s="122"/>
      <c r="J54" s="237"/>
      <c r="K54" s="127"/>
      <c r="L54" s="129"/>
      <c r="M54" s="127"/>
      <c r="N54" s="129"/>
      <c r="O54" s="139"/>
      <c r="P54" s="129"/>
      <c r="Q54" s="230"/>
      <c r="R54" s="241"/>
      <c r="S54" s="133"/>
    </row>
    <row r="55" spans="1:19" s="35" customFormat="1" ht="9.6" customHeight="1" x14ac:dyDescent="0.25">
      <c r="A55" s="136"/>
      <c r="B55" s="136"/>
      <c r="C55" s="136"/>
      <c r="D55" s="146"/>
      <c r="E55" s="136"/>
      <c r="F55" s="122"/>
      <c r="G55" s="122"/>
      <c r="H55" s="2"/>
      <c r="I55" s="122"/>
      <c r="J55" s="237"/>
      <c r="K55" s="127"/>
      <c r="L55" s="129"/>
      <c r="M55" s="127"/>
      <c r="N55" s="129"/>
      <c r="O55" s="139"/>
      <c r="P55" s="129"/>
      <c r="Q55" s="230"/>
      <c r="R55" s="241"/>
      <c r="S55" s="133"/>
    </row>
    <row r="56" spans="1:19" s="35" customFormat="1" ht="9.6" customHeight="1" x14ac:dyDescent="0.25">
      <c r="A56" s="136"/>
      <c r="B56" s="136"/>
      <c r="C56" s="136"/>
      <c r="D56" s="146"/>
      <c r="E56" s="136"/>
      <c r="F56" s="122"/>
      <c r="G56" s="122"/>
      <c r="H56" s="2"/>
      <c r="I56" s="122"/>
      <c r="J56" s="237"/>
      <c r="K56" s="127"/>
      <c r="L56" s="129"/>
      <c r="M56" s="127"/>
      <c r="N56" s="129"/>
      <c r="O56" s="139"/>
      <c r="P56" s="129"/>
      <c r="Q56" s="230"/>
      <c r="R56" s="241"/>
      <c r="S56" s="133"/>
    </row>
    <row r="57" spans="1:19" s="35" customFormat="1" ht="9.6" customHeight="1" x14ac:dyDescent="0.25">
      <c r="A57" s="136"/>
      <c r="B57" s="136"/>
      <c r="C57" s="136"/>
      <c r="D57" s="146"/>
      <c r="E57" s="136"/>
      <c r="F57" s="122"/>
      <c r="G57" s="122"/>
      <c r="H57" s="2"/>
      <c r="I57" s="122"/>
      <c r="J57" s="237"/>
      <c r="K57" s="127"/>
      <c r="L57" s="129"/>
      <c r="M57" s="127"/>
      <c r="N57" s="129"/>
      <c r="O57" s="139"/>
      <c r="P57" s="129"/>
      <c r="Q57" s="230"/>
      <c r="R57" s="241"/>
      <c r="S57" s="133"/>
    </row>
    <row r="58" spans="1:19" s="35" customFormat="1" ht="9.6" customHeight="1" x14ac:dyDescent="0.25">
      <c r="A58" s="136"/>
      <c r="B58" s="136"/>
      <c r="C58" s="136"/>
      <c r="D58" s="146"/>
      <c r="E58" s="136"/>
      <c r="F58" s="122"/>
      <c r="G58" s="122"/>
      <c r="H58" s="2"/>
      <c r="I58" s="122"/>
      <c r="J58" s="237"/>
      <c r="K58" s="127"/>
      <c r="L58" s="129"/>
      <c r="M58" s="127"/>
      <c r="N58" s="129"/>
      <c r="O58" s="139"/>
      <c r="P58" s="129"/>
      <c r="Q58" s="230"/>
      <c r="R58" s="241"/>
      <c r="S58" s="133"/>
    </row>
    <row r="59" spans="1:19" s="35" customFormat="1" ht="9.6" customHeight="1" x14ac:dyDescent="0.25">
      <c r="A59" s="136"/>
      <c r="B59" s="136"/>
      <c r="C59" s="136"/>
      <c r="D59" s="146"/>
      <c r="E59" s="136"/>
      <c r="F59" s="122"/>
      <c r="G59" s="122"/>
      <c r="H59" s="2"/>
      <c r="I59" s="122"/>
      <c r="J59" s="237"/>
      <c r="K59" s="127"/>
      <c r="L59" s="129"/>
      <c r="M59" s="127"/>
      <c r="N59" s="129"/>
      <c r="O59" s="139"/>
      <c r="P59" s="129"/>
      <c r="Q59" s="230"/>
      <c r="R59" s="241"/>
      <c r="S59" s="133"/>
    </row>
    <row r="60" spans="1:19" s="35" customFormat="1" ht="9.6" customHeight="1" x14ac:dyDescent="0.25">
      <c r="A60" s="136"/>
      <c r="B60" s="136"/>
      <c r="C60" s="136"/>
      <c r="D60" s="146"/>
      <c r="E60" s="136"/>
      <c r="F60" s="122"/>
      <c r="G60" s="122"/>
      <c r="H60" s="2"/>
      <c r="I60" s="122"/>
      <c r="J60" s="237"/>
      <c r="K60" s="127"/>
      <c r="L60" s="129"/>
      <c r="M60" s="127"/>
      <c r="N60" s="129"/>
      <c r="O60" s="139"/>
      <c r="P60" s="129"/>
      <c r="Q60" s="230"/>
      <c r="R60" s="241"/>
      <c r="S60" s="133"/>
    </row>
    <row r="61" spans="1:19" s="35" customFormat="1" ht="9.6" customHeight="1" x14ac:dyDescent="0.25">
      <c r="A61" s="136"/>
      <c r="B61" s="136"/>
      <c r="C61" s="136"/>
      <c r="D61" s="146"/>
      <c r="E61" s="136"/>
      <c r="F61" s="122"/>
      <c r="G61" s="122"/>
      <c r="H61" s="2"/>
      <c r="I61" s="122"/>
      <c r="J61" s="237"/>
      <c r="K61" s="127"/>
      <c r="L61" s="129"/>
      <c r="M61" s="127"/>
      <c r="N61" s="129"/>
      <c r="O61" s="139"/>
      <c r="P61" s="129"/>
      <c r="Q61" s="230"/>
      <c r="R61" s="241"/>
      <c r="S61" s="133"/>
    </row>
    <row r="62" spans="1:19" s="35" customFormat="1" ht="9.6" customHeight="1" x14ac:dyDescent="0.25">
      <c r="A62" s="136"/>
      <c r="B62" s="136"/>
      <c r="C62" s="136"/>
      <c r="D62" s="146"/>
      <c r="E62" s="136"/>
      <c r="F62" s="122"/>
      <c r="G62" s="122"/>
      <c r="H62" s="2"/>
      <c r="I62" s="122"/>
      <c r="J62" s="237"/>
      <c r="K62" s="127"/>
      <c r="L62" s="129"/>
      <c r="M62" s="127"/>
      <c r="N62" s="129"/>
      <c r="O62" s="139"/>
      <c r="P62" s="129"/>
      <c r="Q62" s="230"/>
      <c r="R62" s="241"/>
      <c r="S62" s="133"/>
    </row>
    <row r="63" spans="1:19" s="35" customFormat="1" ht="9.6" customHeight="1" x14ac:dyDescent="0.25">
      <c r="A63" s="136"/>
      <c r="B63" s="136"/>
      <c r="C63" s="136"/>
      <c r="D63" s="146"/>
      <c r="E63" s="136"/>
      <c r="F63" s="122"/>
      <c r="G63" s="122"/>
      <c r="H63" s="2"/>
      <c r="I63" s="122"/>
      <c r="J63" s="237"/>
      <c r="K63" s="127"/>
      <c r="L63" s="129"/>
      <c r="M63" s="127"/>
      <c r="N63" s="129"/>
      <c r="O63" s="139"/>
      <c r="P63" s="129"/>
      <c r="Q63" s="230"/>
      <c r="R63" s="241"/>
      <c r="S63" s="133"/>
    </row>
    <row r="64" spans="1:19" s="35" customFormat="1" ht="9.6" customHeight="1" x14ac:dyDescent="0.25">
      <c r="A64" s="136"/>
      <c r="B64" s="136"/>
      <c r="C64" s="136"/>
      <c r="D64" s="146"/>
      <c r="E64" s="136"/>
      <c r="F64" s="122"/>
      <c r="G64" s="122"/>
      <c r="H64" s="2"/>
      <c r="I64" s="122"/>
      <c r="J64" s="237"/>
      <c r="K64" s="127"/>
      <c r="L64" s="129"/>
      <c r="M64" s="127"/>
      <c r="N64" s="129"/>
      <c r="O64" s="139"/>
      <c r="P64" s="129"/>
      <c r="Q64" s="230"/>
      <c r="R64" s="241"/>
      <c r="S64" s="133"/>
    </row>
    <row r="65" spans="1:19" s="35" customFormat="1" ht="9.6" customHeight="1" x14ac:dyDescent="0.25">
      <c r="A65" s="136"/>
      <c r="B65" s="136"/>
      <c r="C65" s="136"/>
      <c r="D65" s="146"/>
      <c r="E65" s="136"/>
      <c r="F65" s="122"/>
      <c r="G65" s="122"/>
      <c r="H65" s="2"/>
      <c r="I65" s="122"/>
      <c r="J65" s="237"/>
      <c r="K65" s="127"/>
      <c r="L65" s="129"/>
      <c r="M65" s="127"/>
      <c r="N65" s="129"/>
      <c r="O65" s="139"/>
      <c r="P65" s="129"/>
      <c r="Q65" s="230"/>
      <c r="R65" s="241"/>
      <c r="S65" s="133"/>
    </row>
    <row r="66" spans="1:19" s="35" customFormat="1" ht="9.6" customHeight="1" x14ac:dyDescent="0.25">
      <c r="A66" s="136"/>
      <c r="B66" s="136"/>
      <c r="C66" s="136"/>
      <c r="D66" s="146"/>
      <c r="E66" s="136"/>
      <c r="F66" s="122"/>
      <c r="G66" s="122"/>
      <c r="H66" s="2"/>
      <c r="I66" s="122"/>
      <c r="J66" s="237"/>
      <c r="K66" s="127"/>
      <c r="L66" s="129"/>
      <c r="M66" s="127"/>
      <c r="N66" s="129"/>
      <c r="O66" s="139"/>
      <c r="P66" s="129"/>
      <c r="Q66" s="230"/>
      <c r="R66" s="241"/>
      <c r="S66" s="133"/>
    </row>
    <row r="67" spans="1:19" s="35" customFormat="1" ht="9.6" customHeight="1" x14ac:dyDescent="0.25">
      <c r="A67" s="136"/>
      <c r="B67" s="136"/>
      <c r="C67" s="136"/>
      <c r="D67" s="146"/>
      <c r="E67" s="136"/>
      <c r="F67" s="122"/>
      <c r="G67" s="122"/>
      <c r="H67" s="2"/>
      <c r="I67" s="122"/>
      <c r="J67" s="237"/>
      <c r="K67" s="127"/>
      <c r="L67" s="129"/>
      <c r="M67" s="127"/>
      <c r="N67" s="129"/>
      <c r="O67" s="139"/>
      <c r="P67" s="129"/>
      <c r="Q67" s="230"/>
      <c r="R67" s="241"/>
      <c r="S67" s="133"/>
    </row>
    <row r="68" spans="1:19" s="35" customFormat="1" ht="9.6" customHeight="1" x14ac:dyDescent="0.25">
      <c r="A68" s="136"/>
      <c r="B68" s="136"/>
      <c r="C68" s="136"/>
      <c r="D68" s="146"/>
      <c r="E68" s="136"/>
      <c r="F68" s="122"/>
      <c r="G68" s="122"/>
      <c r="H68" s="2"/>
      <c r="I68" s="122"/>
      <c r="J68" s="237"/>
      <c r="K68" s="127"/>
      <c r="L68" s="129"/>
      <c r="M68" s="127"/>
      <c r="N68" s="129"/>
      <c r="O68" s="139"/>
      <c r="P68" s="129"/>
      <c r="Q68" s="230"/>
      <c r="R68" s="241"/>
      <c r="S68" s="133"/>
    </row>
    <row r="69" spans="1:19" s="35" customFormat="1" ht="9.6" customHeight="1" x14ac:dyDescent="0.25">
      <c r="A69" s="245"/>
      <c r="B69" s="246"/>
      <c r="C69" s="246"/>
      <c r="D69" s="247"/>
      <c r="E69" s="246"/>
      <c r="F69" s="163"/>
      <c r="G69" s="163"/>
      <c r="H69" s="119"/>
      <c r="I69" s="163"/>
      <c r="J69" s="248"/>
      <c r="K69" s="131"/>
      <c r="L69" s="132"/>
      <c r="M69" s="131"/>
      <c r="N69" s="132"/>
      <c r="O69" s="131"/>
      <c r="P69" s="132"/>
      <c r="Q69" s="131"/>
      <c r="R69" s="132"/>
      <c r="S69" s="133"/>
    </row>
    <row r="70" spans="1:19" s="2" customFormat="1" ht="6" customHeight="1" x14ac:dyDescent="0.25">
      <c r="A70" s="245"/>
      <c r="B70" s="246"/>
      <c r="C70" s="246"/>
      <c r="D70" s="247"/>
      <c r="E70" s="246"/>
      <c r="F70" s="163"/>
      <c r="G70" s="163"/>
      <c r="H70" s="119"/>
      <c r="I70" s="163"/>
      <c r="J70" s="248"/>
      <c r="K70" s="131"/>
      <c r="L70" s="132"/>
      <c r="M70" s="170"/>
      <c r="N70" s="171"/>
      <c r="O70" s="170"/>
      <c r="P70" s="171"/>
      <c r="Q70" s="170"/>
      <c r="R70" s="171"/>
      <c r="S70" s="172"/>
    </row>
    <row r="71" spans="1:19" s="18" customFormat="1" ht="10.5" customHeight="1" x14ac:dyDescent="0.25">
      <c r="A71" s="173" t="s">
        <v>33</v>
      </c>
      <c r="B71" s="174"/>
      <c r="C71" s="175"/>
      <c r="D71" s="176" t="s">
        <v>3</v>
      </c>
      <c r="E71" s="174"/>
      <c r="F71" s="177" t="s">
        <v>57</v>
      </c>
      <c r="G71" s="177"/>
      <c r="H71" s="177"/>
      <c r="I71" s="211"/>
      <c r="J71" s="177" t="s">
        <v>3</v>
      </c>
      <c r="K71" s="177" t="s">
        <v>36</v>
      </c>
      <c r="L71" s="180"/>
      <c r="M71" s="177" t="s">
        <v>37</v>
      </c>
      <c r="N71" s="181"/>
      <c r="O71" s="182" t="s">
        <v>58</v>
      </c>
      <c r="P71" s="182"/>
      <c r="Q71" s="183"/>
      <c r="R71" s="184"/>
    </row>
    <row r="72" spans="1:19" s="18" customFormat="1" ht="9" customHeight="1" x14ac:dyDescent="0.25">
      <c r="A72" s="186" t="s">
        <v>60</v>
      </c>
      <c r="B72" s="185"/>
      <c r="C72" s="187"/>
      <c r="D72" s="188">
        <v>1</v>
      </c>
      <c r="E72" s="289"/>
      <c r="F72" s="86" t="e">
        <f>IF(D72&gt;$R$79,,UPPER(VLOOKUP(D72,#REF!,2)))</f>
        <v>#REF!</v>
      </c>
      <c r="G72" s="84"/>
      <c r="H72" s="84"/>
      <c r="I72" s="249"/>
      <c r="J72" s="250" t="s">
        <v>4</v>
      </c>
      <c r="K72" s="185"/>
      <c r="L72" s="191"/>
      <c r="M72" s="185"/>
      <c r="N72" s="192"/>
      <c r="O72" s="193" t="s">
        <v>59</v>
      </c>
      <c r="P72" s="194"/>
      <c r="Q72" s="194"/>
      <c r="R72" s="195"/>
    </row>
    <row r="73" spans="1:19" s="18" customFormat="1" ht="9" customHeight="1" x14ac:dyDescent="0.25">
      <c r="A73" s="200" t="s">
        <v>61</v>
      </c>
      <c r="B73" s="198"/>
      <c r="C73" s="201"/>
      <c r="D73" s="188"/>
      <c r="E73" s="289"/>
      <c r="F73" s="86" t="e">
        <f>IF(D72&gt;$R$79,,UPPER(VLOOKUP(D72,#REF!,8)))</f>
        <v>#REF!</v>
      </c>
      <c r="G73" s="84"/>
      <c r="H73" s="84"/>
      <c r="I73" s="249"/>
      <c r="J73" s="250"/>
      <c r="K73" s="185"/>
      <c r="L73" s="191"/>
      <c r="M73" s="185"/>
      <c r="N73" s="192"/>
      <c r="O73" s="198"/>
      <c r="P73" s="197"/>
      <c r="Q73" s="198"/>
      <c r="R73" s="199"/>
    </row>
    <row r="74" spans="1:19" s="18" customFormat="1" ht="9" customHeight="1" x14ac:dyDescent="0.25">
      <c r="A74" s="270"/>
      <c r="B74" s="271"/>
      <c r="C74" s="272"/>
      <c r="D74" s="188">
        <v>2</v>
      </c>
      <c r="E74" s="113"/>
      <c r="F74" s="86" t="e">
        <f>IF(D74&gt;$R$79,,UPPER(VLOOKUP(D74,#REF!,2)))</f>
        <v>#REF!</v>
      </c>
      <c r="G74" s="84"/>
      <c r="H74" s="84"/>
      <c r="I74" s="249"/>
      <c r="J74" s="250" t="s">
        <v>5</v>
      </c>
      <c r="K74" s="185"/>
      <c r="L74" s="191"/>
      <c r="M74" s="185"/>
      <c r="N74" s="192"/>
      <c r="O74" s="193" t="s">
        <v>39</v>
      </c>
      <c r="P74" s="194"/>
      <c r="Q74" s="194"/>
      <c r="R74" s="195"/>
    </row>
    <row r="75" spans="1:19" s="18" customFormat="1" ht="9" customHeight="1" x14ac:dyDescent="0.25">
      <c r="A75" s="202"/>
      <c r="B75" s="113"/>
      <c r="C75" s="203"/>
      <c r="D75" s="281"/>
      <c r="E75" s="113"/>
      <c r="F75" s="205" t="e">
        <f>IF(D74&gt;$R$79,,UPPER(VLOOKUP(D74,#REF!,8)))</f>
        <v>#REF!</v>
      </c>
      <c r="G75" s="251"/>
      <c r="H75" s="251"/>
      <c r="I75" s="252"/>
      <c r="J75" s="250"/>
      <c r="K75" s="185"/>
      <c r="L75" s="191"/>
      <c r="M75" s="185"/>
      <c r="N75" s="192"/>
      <c r="O75" s="185"/>
      <c r="P75" s="191"/>
      <c r="Q75" s="185"/>
      <c r="R75" s="192"/>
    </row>
    <row r="76" spans="1:19" s="18" customFormat="1" ht="9" customHeight="1" x14ac:dyDescent="0.25">
      <c r="A76" s="258"/>
      <c r="B76" s="273"/>
      <c r="C76" s="274"/>
      <c r="D76" s="114"/>
      <c r="E76" s="273"/>
      <c r="F76" s="24"/>
      <c r="G76" s="23"/>
      <c r="H76" s="23"/>
      <c r="I76" s="282"/>
      <c r="J76" s="250" t="s">
        <v>6</v>
      </c>
      <c r="K76" s="185"/>
      <c r="L76" s="191"/>
      <c r="M76" s="185"/>
      <c r="N76" s="192"/>
      <c r="O76" s="198"/>
      <c r="P76" s="197"/>
      <c r="Q76" s="198"/>
      <c r="R76" s="199"/>
    </row>
    <row r="77" spans="1:19" s="18" customFormat="1" ht="9" customHeight="1" x14ac:dyDescent="0.25">
      <c r="A77" s="259"/>
      <c r="B77" s="23"/>
      <c r="C77" s="203"/>
      <c r="D77" s="114"/>
      <c r="E77" s="113"/>
      <c r="F77" s="24"/>
      <c r="G77" s="23"/>
      <c r="H77" s="23"/>
      <c r="I77" s="282"/>
      <c r="J77" s="250"/>
      <c r="K77" s="185"/>
      <c r="L77" s="191"/>
      <c r="M77" s="185"/>
      <c r="N77" s="192"/>
      <c r="O77" s="193" t="s">
        <v>29</v>
      </c>
      <c r="P77" s="194"/>
      <c r="Q77" s="194"/>
      <c r="R77" s="195"/>
    </row>
    <row r="78" spans="1:19" s="18" customFormat="1" ht="9" customHeight="1" x14ac:dyDescent="0.25">
      <c r="A78" s="259"/>
      <c r="B78" s="23"/>
      <c r="C78" s="268"/>
      <c r="D78" s="114"/>
      <c r="E78" s="220"/>
      <c r="F78" s="24"/>
      <c r="G78" s="23"/>
      <c r="H78" s="23"/>
      <c r="I78" s="282"/>
      <c r="J78" s="250" t="s">
        <v>7</v>
      </c>
      <c r="K78" s="185"/>
      <c r="L78" s="191"/>
      <c r="M78" s="185"/>
      <c r="N78" s="192"/>
      <c r="O78" s="185"/>
      <c r="P78" s="191"/>
      <c r="Q78" s="185"/>
      <c r="R78" s="192"/>
    </row>
    <row r="79" spans="1:19" s="18" customFormat="1" ht="9" customHeight="1" x14ac:dyDescent="0.25">
      <c r="A79" s="260"/>
      <c r="B79" s="257"/>
      <c r="C79" s="269"/>
      <c r="D79" s="278"/>
      <c r="E79" s="290"/>
      <c r="F79" s="276"/>
      <c r="G79" s="257"/>
      <c r="H79" s="257"/>
      <c r="I79" s="283"/>
      <c r="J79" s="253"/>
      <c r="K79" s="198"/>
      <c r="L79" s="197"/>
      <c r="M79" s="198"/>
      <c r="N79" s="199"/>
      <c r="O79" s="198" t="str">
        <f>R4</f>
        <v>Lakatosné Klopcsik Diana</v>
      </c>
      <c r="P79" s="197"/>
      <c r="Q79" s="198"/>
      <c r="R79" s="254" t="e">
        <f>MIN(4,#REF!)</f>
        <v>#REF!</v>
      </c>
    </row>
    <row r="80" spans="1:19" ht="15.75" customHeight="1" x14ac:dyDescent="0.25"/>
    <row r="81" ht="9" customHeight="1" x14ac:dyDescent="0.25"/>
  </sheetData>
  <mergeCells count="1">
    <mergeCell ref="A4:C4"/>
  </mergeCells>
  <phoneticPr fontId="62" type="noConversion"/>
  <conditionalFormatting sqref="D7 D11 D15 D19 D23 D27 D31 D35">
    <cfRule type="cellIs" dxfId="47" priority="10" stopIfTrue="1" operator="lessThan">
      <formula>3</formula>
    </cfRule>
  </conditionalFormatting>
  <conditionalFormatting sqref="E7:F7 E11:F11 E15:F15 E19:F19 E23:F23 E27:F27 E31:F31 E35:F35">
    <cfRule type="cellIs" dxfId="46" priority="9" stopIfTrue="1" operator="equal">
      <formula>"Bye"</formula>
    </cfRule>
  </conditionalFormatting>
  <conditionalFormatting sqref="I10 K14 I18 M22 I26 K30 I34 O38:O68">
    <cfRule type="expression" dxfId="45" priority="1" stopIfTrue="1">
      <formula>AND($O$1="CU",I10="Umpire")</formula>
    </cfRule>
    <cfRule type="expression" dxfId="44" priority="2" stopIfTrue="1">
      <formula>AND($O$1="CU",I10&lt;&gt;"Umpire",J10&lt;&gt;"")</formula>
    </cfRule>
    <cfRule type="expression" dxfId="43" priority="3" stopIfTrue="1">
      <formula>AND($O$1="CU",I10&lt;&gt;"Umpire")</formula>
    </cfRule>
  </conditionalFormatting>
  <conditionalFormatting sqref="J10 L14 J18 N22 J26 L30 J34">
    <cfRule type="expression" dxfId="42" priority="8" stopIfTrue="1">
      <formula>$O$1="CU"</formula>
    </cfRule>
  </conditionalFormatting>
  <conditionalFormatting sqref="K9 M13 K17 O21 K25 M29 K33 Q37">
    <cfRule type="expression" dxfId="41" priority="4" stopIfTrue="1">
      <formula>J10="as"</formula>
    </cfRule>
    <cfRule type="expression" dxfId="40" priority="5" stopIfTrue="1">
      <formula>J10="bs"</formula>
    </cfRule>
  </conditionalFormatting>
  <conditionalFormatting sqref="K10 M14 K18 O22 K26 M30 K34 Q38:Q68">
    <cfRule type="expression" dxfId="39" priority="6" stopIfTrue="1">
      <formula>J10="as"</formula>
    </cfRule>
    <cfRule type="expression" dxfId="38" priority="7" stopIfTrue="1">
      <formula>J10="bs"</formula>
    </cfRule>
  </conditionalFormatting>
  <dataValidations disablePrompts="1" count="1">
    <dataValidation type="list" allowBlank="1" showInputMessage="1" sqref="I10 O38:O68 I34 K14 I26 M22 I18 K30" xr:uid="{735ABAF0-696E-44FC-BD45-FCAFC5FC542C}">
      <formula1>$U$7:$U$16</formula1>
    </dataValidation>
  </dataValidations>
  <printOptions horizontalCentered="1"/>
  <pageMargins left="0.35" right="0.35" top="0.39" bottom="0.39" header="0" footer="0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8529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510540</xdr:colOff>
                    <xdr:row>0</xdr:row>
                    <xdr:rowOff>7620</xdr:rowOff>
                  </from>
                  <to>
                    <xdr:col>14</xdr:col>
                    <xdr:colOff>350520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30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495300</xdr:colOff>
                    <xdr:row>0</xdr:row>
                    <xdr:rowOff>175260</xdr:rowOff>
                  </from>
                  <to>
                    <xdr:col>14</xdr:col>
                    <xdr:colOff>350520</xdr:colOff>
                    <xdr:row>1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41D3B-AD2C-4FA1-B59D-DC1B62B52EDC}">
  <sheetPr codeName="Munka4">
    <tabColor indexed="11"/>
  </sheetPr>
  <dimension ref="A1:AK47"/>
  <sheetViews>
    <sheetView workbookViewId="0">
      <selection activeCell="U38" sqref="U38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501" t="str">
        <f>Altalanos!$A$6</f>
        <v xml:space="preserve">Diákolimpia Tolna megye - Paks </v>
      </c>
      <c r="B1" s="501"/>
      <c r="C1" s="501"/>
      <c r="D1" s="501"/>
      <c r="E1" s="501"/>
      <c r="F1" s="501"/>
      <c r="G1" s="320"/>
      <c r="H1" s="323" t="s">
        <v>42</v>
      </c>
      <c r="I1" s="321"/>
      <c r="J1" s="322"/>
      <c r="L1" s="324"/>
      <c r="M1" s="325"/>
      <c r="N1" s="103"/>
      <c r="O1" s="103" t="s">
        <v>12</v>
      </c>
      <c r="P1" s="103"/>
      <c r="Q1" s="102"/>
      <c r="R1" s="103"/>
      <c r="AB1" s="457" t="e">
        <f>IF(Y5=1,CONCATENATE(VLOOKUP(Y3,AA16:AH27,2)),CONCATENATE(VLOOKUP(Y3,AA2:AK13,2)))</f>
        <v>#N/A</v>
      </c>
      <c r="AC1" s="457" t="e">
        <f>IF(Y5=1,CONCATENATE(VLOOKUP(Y3,AA16:AK27,3)),CONCATENATE(VLOOKUP(Y3,AA2:AK13,3)))</f>
        <v>#N/A</v>
      </c>
      <c r="AD1" s="457" t="e">
        <f>IF(Y5=1,CONCATENATE(VLOOKUP(Y3,AA16:AK27,4)),CONCATENATE(VLOOKUP(Y3,AA2:AK13,4)))</f>
        <v>#N/A</v>
      </c>
      <c r="AE1" s="457" t="e">
        <f>IF(Y5=1,CONCATENATE(VLOOKUP(Y3,AA16:AK27,5)),CONCATENATE(VLOOKUP(Y3,AA2:AK13,5)))</f>
        <v>#N/A</v>
      </c>
      <c r="AF1" s="457" t="e">
        <f>IF(Y5=1,CONCATENATE(VLOOKUP(Y3,AA16:AK27,6)),CONCATENATE(VLOOKUP(Y3,AA2:AK13,6)))</f>
        <v>#N/A</v>
      </c>
      <c r="AG1" s="457" t="e">
        <f>IF(Y5=1,CONCATENATE(VLOOKUP(Y3,AA16:AK27,7)),CONCATENATE(VLOOKUP(Y3,AA2:AK13,7)))</f>
        <v>#N/A</v>
      </c>
      <c r="AH1" s="457" t="e">
        <f>IF(Y5=1,CONCATENATE(VLOOKUP(Y3,AA16:AK27,8)),CONCATENATE(VLOOKUP(Y3,AA2:AK13,8)))</f>
        <v>#N/A</v>
      </c>
      <c r="AI1" s="457" t="e">
        <f>IF(Y5=1,CONCATENATE(VLOOKUP(Y3,AA16:AK27,9)),CONCATENATE(VLOOKUP(Y3,AA2:AK13,9)))</f>
        <v>#N/A</v>
      </c>
      <c r="AJ1" s="457" t="e">
        <f>IF(Y5=1,CONCATENATE(VLOOKUP(Y3,AA16:AK27,10)),CONCATENATE(VLOOKUP(Y3,AA2:AK13,10)))</f>
        <v>#N/A</v>
      </c>
      <c r="AK1" s="457" t="e">
        <f>IF(Y5=1,CONCATENATE(VLOOKUP(Y3,AA16:AK27,11)),CONCATENATE(VLOOKUP(Y3,AA2:AK13,11)))</f>
        <v>#N/A</v>
      </c>
    </row>
    <row r="2" spans="1:37" x14ac:dyDescent="0.25">
      <c r="A2" s="326" t="s">
        <v>41</v>
      </c>
      <c r="B2" s="327"/>
      <c r="C2" s="327"/>
      <c r="D2" s="327"/>
      <c r="E2" s="327">
        <f>Altalanos!$A$8</f>
        <v>0</v>
      </c>
      <c r="F2" s="327"/>
      <c r="G2" s="328"/>
      <c r="H2" s="329"/>
      <c r="I2" s="329"/>
      <c r="J2" s="330"/>
      <c r="K2" s="324"/>
      <c r="L2" s="324"/>
      <c r="M2" s="324"/>
      <c r="N2" s="105"/>
      <c r="O2" s="94"/>
      <c r="P2" s="105"/>
      <c r="Q2" s="94"/>
      <c r="R2" s="105"/>
      <c r="Y2" s="448"/>
      <c r="Z2" s="447"/>
      <c r="AA2" s="447" t="s">
        <v>64</v>
      </c>
      <c r="AB2" s="438">
        <v>150</v>
      </c>
      <c r="AC2" s="438">
        <v>120</v>
      </c>
      <c r="AD2" s="438">
        <v>100</v>
      </c>
      <c r="AE2" s="438">
        <v>80</v>
      </c>
      <c r="AF2" s="438">
        <v>70</v>
      </c>
      <c r="AG2" s="438">
        <v>60</v>
      </c>
      <c r="AH2" s="438">
        <v>55</v>
      </c>
      <c r="AI2" s="438">
        <v>50</v>
      </c>
      <c r="AJ2" s="438">
        <v>45</v>
      </c>
      <c r="AK2" s="43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7"/>
      <c r="K3" s="51"/>
      <c r="L3" s="52" t="s">
        <v>26</v>
      </c>
      <c r="M3" s="51"/>
      <c r="N3" s="396"/>
      <c r="O3" s="395"/>
      <c r="P3" s="396"/>
      <c r="Y3" s="447">
        <f>IF(H4="OB","A",IF(H4="IX","W",H4))</f>
        <v>0</v>
      </c>
      <c r="Z3" s="447"/>
      <c r="AA3" s="447" t="s">
        <v>94</v>
      </c>
      <c r="AB3" s="438">
        <v>120</v>
      </c>
      <c r="AC3" s="438">
        <v>90</v>
      </c>
      <c r="AD3" s="438">
        <v>65</v>
      </c>
      <c r="AE3" s="438">
        <v>55</v>
      </c>
      <c r="AF3" s="438">
        <v>50</v>
      </c>
      <c r="AG3" s="438">
        <v>45</v>
      </c>
      <c r="AH3" s="438">
        <v>40</v>
      </c>
      <c r="AI3" s="438">
        <v>35</v>
      </c>
      <c r="AJ3" s="438">
        <v>25</v>
      </c>
      <c r="AK3" s="438">
        <v>20</v>
      </c>
    </row>
    <row r="4" spans="1:37" ht="13.8" thickBot="1" x14ac:dyDescent="0.3">
      <c r="A4" s="502" t="str">
        <f>Altalanos!$A$10</f>
        <v>2025.04.28-29</v>
      </c>
      <c r="B4" s="502"/>
      <c r="C4" s="502"/>
      <c r="D4" s="331"/>
      <c r="E4" s="332" t="str">
        <f>Altalanos!$C$10</f>
        <v>Paks</v>
      </c>
      <c r="F4" s="332"/>
      <c r="G4" s="332"/>
      <c r="H4" s="335"/>
      <c r="I4" s="332"/>
      <c r="J4" s="334"/>
      <c r="K4" s="335"/>
      <c r="L4" s="337" t="str">
        <f>Altalanos!$E$10</f>
        <v>Lakatosné Klopcsik Diana</v>
      </c>
      <c r="M4" s="335"/>
      <c r="N4" s="398"/>
      <c r="O4" s="399"/>
      <c r="P4" s="398"/>
      <c r="Y4" s="447"/>
      <c r="Z4" s="447"/>
      <c r="AA4" s="447" t="s">
        <v>95</v>
      </c>
      <c r="AB4" s="438">
        <v>90</v>
      </c>
      <c r="AC4" s="438">
        <v>60</v>
      </c>
      <c r="AD4" s="438">
        <v>45</v>
      </c>
      <c r="AE4" s="438">
        <v>34</v>
      </c>
      <c r="AF4" s="438">
        <v>27</v>
      </c>
      <c r="AG4" s="438">
        <v>22</v>
      </c>
      <c r="AH4" s="438">
        <v>18</v>
      </c>
      <c r="AI4" s="438">
        <v>15</v>
      </c>
      <c r="AJ4" s="438">
        <v>12</v>
      </c>
      <c r="AK4" s="438">
        <v>9</v>
      </c>
    </row>
    <row r="5" spans="1:37" x14ac:dyDescent="0.25">
      <c r="A5" s="34"/>
      <c r="B5" s="34" t="s">
        <v>40</v>
      </c>
      <c r="C5" s="391" t="s">
        <v>62</v>
      </c>
      <c r="D5" s="34" t="s">
        <v>33</v>
      </c>
      <c r="E5" s="34" t="s">
        <v>67</v>
      </c>
      <c r="F5" s="34"/>
      <c r="G5" s="34" t="s">
        <v>24</v>
      </c>
      <c r="H5" s="34"/>
      <c r="I5" s="34" t="s">
        <v>27</v>
      </c>
      <c r="J5" s="34"/>
      <c r="K5" s="424" t="s">
        <v>68</v>
      </c>
      <c r="L5" s="424" t="s">
        <v>69</v>
      </c>
      <c r="M5" s="424" t="s">
        <v>70</v>
      </c>
      <c r="O5" s="437" t="s">
        <v>78</v>
      </c>
      <c r="P5" s="438" t="s">
        <v>84</v>
      </c>
      <c r="R5" s="437" t="s">
        <v>78</v>
      </c>
      <c r="S5" s="483" t="s">
        <v>115</v>
      </c>
      <c r="Y5" s="447">
        <f>IF(OR(Altalanos!$A$8="F1",Altalanos!$A$8="F2",Altalanos!$A$8="N1",Altalanos!$A$8="N2"),1,2)</f>
        <v>2</v>
      </c>
      <c r="Z5" s="447"/>
      <c r="AA5" s="447" t="s">
        <v>96</v>
      </c>
      <c r="AB5" s="438">
        <v>60</v>
      </c>
      <c r="AC5" s="438">
        <v>40</v>
      </c>
      <c r="AD5" s="438">
        <v>30</v>
      </c>
      <c r="AE5" s="438">
        <v>20</v>
      </c>
      <c r="AF5" s="438">
        <v>18</v>
      </c>
      <c r="AG5" s="438">
        <v>15</v>
      </c>
      <c r="AH5" s="438">
        <v>12</v>
      </c>
      <c r="AI5" s="438">
        <v>10</v>
      </c>
      <c r="AJ5" s="438">
        <v>8</v>
      </c>
      <c r="AK5" s="438">
        <v>6</v>
      </c>
    </row>
    <row r="6" spans="1:37" x14ac:dyDescent="0.25">
      <c r="A6" s="369"/>
      <c r="B6" s="369"/>
      <c r="C6" s="423"/>
      <c r="D6" s="369"/>
      <c r="E6" s="369"/>
      <c r="F6" s="369"/>
      <c r="G6" s="369"/>
      <c r="H6" s="369"/>
      <c r="I6" s="369"/>
      <c r="J6" s="369"/>
      <c r="K6" s="369"/>
      <c r="L6" s="369"/>
      <c r="M6" s="369"/>
      <c r="O6" s="439" t="s">
        <v>85</v>
      </c>
      <c r="P6" s="440" t="s">
        <v>80</v>
      </c>
      <c r="R6" s="439" t="s">
        <v>85</v>
      </c>
      <c r="S6" s="484" t="s">
        <v>116</v>
      </c>
      <c r="Y6" s="447"/>
      <c r="Z6" s="447"/>
      <c r="AA6" s="447" t="s">
        <v>97</v>
      </c>
      <c r="AB6" s="438">
        <v>40</v>
      </c>
      <c r="AC6" s="438">
        <v>25</v>
      </c>
      <c r="AD6" s="438">
        <v>18</v>
      </c>
      <c r="AE6" s="438">
        <v>13</v>
      </c>
      <c r="AF6" s="438">
        <v>10</v>
      </c>
      <c r="AG6" s="438">
        <v>8</v>
      </c>
      <c r="AH6" s="438">
        <v>6</v>
      </c>
      <c r="AI6" s="438">
        <v>5</v>
      </c>
      <c r="AJ6" s="438">
        <v>4</v>
      </c>
      <c r="AK6" s="438">
        <v>3</v>
      </c>
    </row>
    <row r="7" spans="1:37" x14ac:dyDescent="0.25">
      <c r="A7" s="431" t="s">
        <v>64</v>
      </c>
      <c r="B7" s="443"/>
      <c r="C7" s="393" t="str">
        <f>IF($B7="","",VLOOKUP($B7,#REF!,5))</f>
        <v/>
      </c>
      <c r="D7" s="393" t="str">
        <f>IF($B7="","",VLOOKUP($B7,#REF!,15))</f>
        <v/>
      </c>
      <c r="E7" s="492" t="s">
        <v>190</v>
      </c>
      <c r="F7" s="493" t="s">
        <v>161</v>
      </c>
      <c r="G7" s="389" t="str">
        <f>IF($B7="","",VLOOKUP($B7,#REF!,3))</f>
        <v/>
      </c>
      <c r="H7" s="392"/>
      <c r="I7" s="389" t="str">
        <f>IF($B7="","",VLOOKUP($B7,#REF!,4))</f>
        <v/>
      </c>
      <c r="J7" s="369"/>
      <c r="K7" s="458">
        <v>3</v>
      </c>
      <c r="L7" s="449" t="e">
        <f>IF(K7="","",CONCATENATE(VLOOKUP($Y$3,$AB$1:$AK$1,K7)," pont"))</f>
        <v>#N/A</v>
      </c>
      <c r="M7" s="459"/>
      <c r="O7" s="441" t="s">
        <v>86</v>
      </c>
      <c r="P7" s="442" t="s">
        <v>82</v>
      </c>
      <c r="R7" s="441" t="s">
        <v>86</v>
      </c>
      <c r="S7" s="485" t="s">
        <v>90</v>
      </c>
      <c r="Y7" s="447"/>
      <c r="Z7" s="447"/>
      <c r="AA7" s="447" t="s">
        <v>98</v>
      </c>
      <c r="AB7" s="438">
        <v>25</v>
      </c>
      <c r="AC7" s="438">
        <v>15</v>
      </c>
      <c r="AD7" s="438">
        <v>13</v>
      </c>
      <c r="AE7" s="438">
        <v>8</v>
      </c>
      <c r="AF7" s="438">
        <v>6</v>
      </c>
      <c r="AG7" s="438">
        <v>4</v>
      </c>
      <c r="AH7" s="438">
        <v>3</v>
      </c>
      <c r="AI7" s="438">
        <v>2</v>
      </c>
      <c r="AJ7" s="438">
        <v>1</v>
      </c>
      <c r="AK7" s="438">
        <v>0</v>
      </c>
    </row>
    <row r="8" spans="1:37" x14ac:dyDescent="0.25">
      <c r="A8" s="400"/>
      <c r="B8" s="444"/>
      <c r="C8" s="401"/>
      <c r="D8" s="401"/>
      <c r="E8" s="401"/>
      <c r="F8" s="401"/>
      <c r="G8" s="401"/>
      <c r="H8" s="401"/>
      <c r="I8" s="401"/>
      <c r="J8" s="369"/>
      <c r="K8" s="400"/>
      <c r="L8" s="400"/>
      <c r="M8" s="460"/>
      <c r="Y8" s="447"/>
      <c r="Z8" s="447"/>
      <c r="AA8" s="447" t="s">
        <v>99</v>
      </c>
      <c r="AB8" s="438">
        <v>15</v>
      </c>
      <c r="AC8" s="438">
        <v>10</v>
      </c>
      <c r="AD8" s="438">
        <v>7</v>
      </c>
      <c r="AE8" s="438">
        <v>5</v>
      </c>
      <c r="AF8" s="438">
        <v>4</v>
      </c>
      <c r="AG8" s="438">
        <v>3</v>
      </c>
      <c r="AH8" s="438">
        <v>2</v>
      </c>
      <c r="AI8" s="438">
        <v>1</v>
      </c>
      <c r="AJ8" s="438">
        <v>0</v>
      </c>
      <c r="AK8" s="438">
        <v>0</v>
      </c>
    </row>
    <row r="9" spans="1:37" x14ac:dyDescent="0.25">
      <c r="A9" s="400" t="s">
        <v>65</v>
      </c>
      <c r="B9" s="445"/>
      <c r="C9" s="393" t="str">
        <f>IF($B9="","",VLOOKUP($B9,#REF!,5))</f>
        <v/>
      </c>
      <c r="D9" s="393" t="str">
        <f>IF($B9="","",VLOOKUP($B9,#REF!,15))</f>
        <v/>
      </c>
      <c r="E9" s="494" t="s">
        <v>191</v>
      </c>
      <c r="F9" s="495" t="s">
        <v>192</v>
      </c>
      <c r="G9" s="388" t="str">
        <f>IF($B9="","",VLOOKUP($B9,#REF!,3))</f>
        <v/>
      </c>
      <c r="H9" s="394"/>
      <c r="I9" s="388" t="str">
        <f>IF($B9="","",VLOOKUP($B9,#REF!,4))</f>
        <v/>
      </c>
      <c r="J9" s="369"/>
      <c r="K9" s="458">
        <v>1</v>
      </c>
      <c r="L9" s="449" t="e">
        <f>IF(K9="","",CONCATENATE(VLOOKUP($Y$3,$AB$1:$AK$1,K9)," pont"))</f>
        <v>#N/A</v>
      </c>
      <c r="M9" s="459"/>
      <c r="Y9" s="447"/>
      <c r="Z9" s="447"/>
      <c r="AA9" s="447" t="s">
        <v>100</v>
      </c>
      <c r="AB9" s="438">
        <v>10</v>
      </c>
      <c r="AC9" s="438">
        <v>6</v>
      </c>
      <c r="AD9" s="438">
        <v>4</v>
      </c>
      <c r="AE9" s="438">
        <v>2</v>
      </c>
      <c r="AF9" s="438">
        <v>1</v>
      </c>
      <c r="AG9" s="438">
        <v>0</v>
      </c>
      <c r="AH9" s="438">
        <v>0</v>
      </c>
      <c r="AI9" s="438">
        <v>0</v>
      </c>
      <c r="AJ9" s="438">
        <v>0</v>
      </c>
      <c r="AK9" s="438">
        <v>0</v>
      </c>
    </row>
    <row r="10" spans="1:37" x14ac:dyDescent="0.25">
      <c r="A10" s="400"/>
      <c r="B10" s="444"/>
      <c r="C10" s="401"/>
      <c r="D10" s="401"/>
      <c r="E10" s="401"/>
      <c r="F10" s="401"/>
      <c r="G10" s="401"/>
      <c r="H10" s="401"/>
      <c r="I10" s="401"/>
      <c r="J10" s="369"/>
      <c r="K10" s="400"/>
      <c r="L10" s="400"/>
      <c r="M10" s="460"/>
      <c r="Y10" s="447"/>
      <c r="Z10" s="447"/>
      <c r="AA10" s="447" t="s">
        <v>101</v>
      </c>
      <c r="AB10" s="438">
        <v>6</v>
      </c>
      <c r="AC10" s="438">
        <v>3</v>
      </c>
      <c r="AD10" s="438">
        <v>2</v>
      </c>
      <c r="AE10" s="438">
        <v>1</v>
      </c>
      <c r="AF10" s="438">
        <v>0</v>
      </c>
      <c r="AG10" s="438">
        <v>0</v>
      </c>
      <c r="AH10" s="438">
        <v>0</v>
      </c>
      <c r="AI10" s="438">
        <v>0</v>
      </c>
      <c r="AJ10" s="438">
        <v>0</v>
      </c>
      <c r="AK10" s="438">
        <v>0</v>
      </c>
    </row>
    <row r="11" spans="1:37" x14ac:dyDescent="0.25">
      <c r="A11" s="400" t="s">
        <v>66</v>
      </c>
      <c r="B11" s="445"/>
      <c r="C11" s="393" t="str">
        <f>IF($B11="","",VLOOKUP($B11,#REF!,5))</f>
        <v/>
      </c>
      <c r="D11" s="393" t="str">
        <f>IF($B11="","",VLOOKUP($B11,#REF!,15))</f>
        <v/>
      </c>
      <c r="E11" s="494" t="s">
        <v>193</v>
      </c>
      <c r="F11" s="495" t="s">
        <v>194</v>
      </c>
      <c r="G11" s="388" t="str">
        <f>IF($B11="","",VLOOKUP($B11,#REF!,3))</f>
        <v/>
      </c>
      <c r="H11" s="394"/>
      <c r="I11" s="388" t="str">
        <f>IF($B11="","",VLOOKUP($B11,#REF!,4))</f>
        <v/>
      </c>
      <c r="J11" s="369"/>
      <c r="K11" s="458">
        <v>6</v>
      </c>
      <c r="L11" s="449" t="e">
        <f>IF(K11="","",CONCATENATE(VLOOKUP($Y$3,$AB$1:$AK$1,K11)," pont"))</f>
        <v>#N/A</v>
      </c>
      <c r="M11" s="459"/>
      <c r="Y11" s="447"/>
      <c r="Z11" s="447"/>
      <c r="AA11" s="447" t="s">
        <v>106</v>
      </c>
      <c r="AB11" s="438">
        <v>3</v>
      </c>
      <c r="AC11" s="438">
        <v>2</v>
      </c>
      <c r="AD11" s="438">
        <v>1</v>
      </c>
      <c r="AE11" s="438">
        <v>0</v>
      </c>
      <c r="AF11" s="438">
        <v>0</v>
      </c>
      <c r="AG11" s="438">
        <v>0</v>
      </c>
      <c r="AH11" s="438">
        <v>0</v>
      </c>
      <c r="AI11" s="438">
        <v>0</v>
      </c>
      <c r="AJ11" s="438">
        <v>0</v>
      </c>
      <c r="AK11" s="438">
        <v>0</v>
      </c>
    </row>
    <row r="12" spans="1:37" x14ac:dyDescent="0.25">
      <c r="A12" s="369"/>
      <c r="B12" s="431"/>
      <c r="C12" s="423"/>
      <c r="D12" s="369"/>
      <c r="E12" s="369"/>
      <c r="F12" s="369"/>
      <c r="G12" s="369"/>
      <c r="H12" s="369"/>
      <c r="I12" s="369"/>
      <c r="J12" s="369"/>
      <c r="K12" s="423"/>
      <c r="L12" s="423"/>
      <c r="M12" s="460"/>
      <c r="Y12" s="447"/>
      <c r="Z12" s="447"/>
      <c r="AA12" s="447" t="s">
        <v>102</v>
      </c>
      <c r="AB12" s="456">
        <v>0</v>
      </c>
      <c r="AC12" s="456">
        <v>0</v>
      </c>
      <c r="AD12" s="456">
        <v>0</v>
      </c>
      <c r="AE12" s="456">
        <v>0</v>
      </c>
      <c r="AF12" s="456">
        <v>0</v>
      </c>
      <c r="AG12" s="456">
        <v>0</v>
      </c>
      <c r="AH12" s="456">
        <v>0</v>
      </c>
      <c r="AI12" s="456">
        <v>0</v>
      </c>
      <c r="AJ12" s="456">
        <v>0</v>
      </c>
      <c r="AK12" s="456">
        <v>0</v>
      </c>
    </row>
    <row r="13" spans="1:37" x14ac:dyDescent="0.25">
      <c r="A13" s="431" t="s">
        <v>71</v>
      </c>
      <c r="B13" s="443"/>
      <c r="C13" s="393" t="str">
        <f>IF($B13="","",VLOOKUP($B13,#REF!,5))</f>
        <v/>
      </c>
      <c r="D13" s="393" t="str">
        <f>IF($B13="","",VLOOKUP($B13,#REF!,15))</f>
        <v/>
      </c>
      <c r="E13" s="492" t="s">
        <v>165</v>
      </c>
      <c r="F13" s="493" t="s">
        <v>195</v>
      </c>
      <c r="G13" s="389" t="str">
        <f>IF($B13="","",VLOOKUP($B13,#REF!,3))</f>
        <v/>
      </c>
      <c r="H13" s="392"/>
      <c r="I13" s="389" t="str">
        <f>IF($B13="","",VLOOKUP($B13,#REF!,4))</f>
        <v/>
      </c>
      <c r="J13" s="369"/>
      <c r="K13" s="458">
        <v>4</v>
      </c>
      <c r="L13" s="449" t="e">
        <f>IF(K13="","",CONCATENATE(VLOOKUP($Y$3,$AB$1:$AK$1,K13)," pont"))</f>
        <v>#N/A</v>
      </c>
      <c r="M13" s="459"/>
      <c r="Y13" s="447"/>
      <c r="Z13" s="447"/>
      <c r="AA13" s="447" t="s">
        <v>103</v>
      </c>
      <c r="AB13" s="456">
        <v>0</v>
      </c>
      <c r="AC13" s="456">
        <v>0</v>
      </c>
      <c r="AD13" s="456">
        <v>0</v>
      </c>
      <c r="AE13" s="456">
        <v>0</v>
      </c>
      <c r="AF13" s="456">
        <v>0</v>
      </c>
      <c r="AG13" s="456">
        <v>0</v>
      </c>
      <c r="AH13" s="456">
        <v>0</v>
      </c>
      <c r="AI13" s="456">
        <v>0</v>
      </c>
      <c r="AJ13" s="456">
        <v>0</v>
      </c>
      <c r="AK13" s="456">
        <v>0</v>
      </c>
    </row>
    <row r="14" spans="1:37" x14ac:dyDescent="0.25">
      <c r="A14" s="400"/>
      <c r="B14" s="444"/>
      <c r="C14" s="401"/>
      <c r="D14" s="401"/>
      <c r="E14" s="401"/>
      <c r="F14" s="401"/>
      <c r="G14" s="401"/>
      <c r="H14" s="401"/>
      <c r="I14" s="401"/>
      <c r="J14" s="369"/>
      <c r="K14" s="400"/>
      <c r="L14" s="400"/>
      <c r="M14" s="460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</row>
    <row r="15" spans="1:37" x14ac:dyDescent="0.25">
      <c r="A15" s="400" t="s">
        <v>72</v>
      </c>
      <c r="B15" s="445"/>
      <c r="C15" s="393" t="str">
        <f>IF($B15="","",VLOOKUP($B15,#REF!,5))</f>
        <v/>
      </c>
      <c r="D15" s="393" t="str">
        <f>IF($B15="","",VLOOKUP($B15,#REF!,15))</f>
        <v/>
      </c>
      <c r="E15" s="494" t="s">
        <v>193</v>
      </c>
      <c r="F15" s="495" t="s">
        <v>196</v>
      </c>
      <c r="G15" s="388" t="str">
        <f>IF($B15="","",VLOOKUP($B15,#REF!,3))</f>
        <v/>
      </c>
      <c r="H15" s="394"/>
      <c r="I15" s="388" t="str">
        <f>IF($B15="","",VLOOKUP($B15,#REF!,4))</f>
        <v/>
      </c>
      <c r="J15" s="369"/>
      <c r="K15" s="458">
        <v>2</v>
      </c>
      <c r="L15" s="449" t="e">
        <f>IF(K15="","",CONCATENATE(VLOOKUP($Y$3,$AB$1:$AK$1,K15)," pont"))</f>
        <v>#N/A</v>
      </c>
      <c r="M15" s="459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</row>
    <row r="16" spans="1:37" x14ac:dyDescent="0.25">
      <c r="A16" s="400"/>
      <c r="B16" s="444"/>
      <c r="C16" s="401"/>
      <c r="D16" s="401"/>
      <c r="E16" s="401"/>
      <c r="F16" s="401"/>
      <c r="G16" s="401"/>
      <c r="H16" s="401"/>
      <c r="I16" s="401"/>
      <c r="J16" s="369"/>
      <c r="K16" s="400"/>
      <c r="L16" s="400"/>
      <c r="M16" s="460"/>
      <c r="Y16" s="447"/>
      <c r="Z16" s="447"/>
      <c r="AA16" s="447" t="s">
        <v>64</v>
      </c>
      <c r="AB16" s="447">
        <v>300</v>
      </c>
      <c r="AC16" s="447">
        <v>250</v>
      </c>
      <c r="AD16" s="447">
        <v>220</v>
      </c>
      <c r="AE16" s="447">
        <v>180</v>
      </c>
      <c r="AF16" s="447">
        <v>160</v>
      </c>
      <c r="AG16" s="447">
        <v>150</v>
      </c>
      <c r="AH16" s="447">
        <v>140</v>
      </c>
      <c r="AI16" s="447">
        <v>130</v>
      </c>
      <c r="AJ16" s="447">
        <v>120</v>
      </c>
      <c r="AK16" s="447">
        <v>110</v>
      </c>
    </row>
    <row r="17" spans="1:37" x14ac:dyDescent="0.25">
      <c r="A17" s="400" t="s">
        <v>73</v>
      </c>
      <c r="B17" s="445"/>
      <c r="C17" s="393" t="str">
        <f>IF($B17="","",VLOOKUP($B17,#REF!,5))</f>
        <v/>
      </c>
      <c r="D17" s="393" t="str">
        <f>IF($B17="","",VLOOKUP($B17,#REF!,15))</f>
        <v/>
      </c>
      <c r="E17" s="494" t="s">
        <v>197</v>
      </c>
      <c r="F17" s="495" t="s">
        <v>198</v>
      </c>
      <c r="G17" s="388" t="str">
        <f>IF($B17="","",VLOOKUP($B17,#REF!,3))</f>
        <v/>
      </c>
      <c r="H17" s="394"/>
      <c r="I17" s="388" t="str">
        <f>IF($B17="","",VLOOKUP($B17,#REF!,4))</f>
        <v/>
      </c>
      <c r="J17" s="369"/>
      <c r="K17" s="458">
        <v>5</v>
      </c>
      <c r="L17" s="449" t="e">
        <f>IF(K17="","",CONCATENATE(VLOOKUP($Y$3,$AB$1:$AK$1,K17)," pont"))</f>
        <v>#N/A</v>
      </c>
      <c r="M17" s="459"/>
      <c r="Y17" s="447"/>
      <c r="Z17" s="447"/>
      <c r="AA17" s="447" t="s">
        <v>94</v>
      </c>
      <c r="AB17" s="447">
        <v>250</v>
      </c>
      <c r="AC17" s="447">
        <v>200</v>
      </c>
      <c r="AD17" s="447">
        <v>160</v>
      </c>
      <c r="AE17" s="447">
        <v>140</v>
      </c>
      <c r="AF17" s="447">
        <v>120</v>
      </c>
      <c r="AG17" s="447">
        <v>110</v>
      </c>
      <c r="AH17" s="447">
        <v>100</v>
      </c>
      <c r="AI17" s="447">
        <v>90</v>
      </c>
      <c r="AJ17" s="447">
        <v>80</v>
      </c>
      <c r="AK17" s="447">
        <v>70</v>
      </c>
    </row>
    <row r="18" spans="1:37" x14ac:dyDescent="0.25">
      <c r="A18" s="369"/>
      <c r="B18" s="369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Y18" s="447"/>
      <c r="Z18" s="447"/>
      <c r="AA18" s="447" t="s">
        <v>95</v>
      </c>
      <c r="AB18" s="447">
        <v>200</v>
      </c>
      <c r="AC18" s="447">
        <v>150</v>
      </c>
      <c r="AD18" s="447">
        <v>130</v>
      </c>
      <c r="AE18" s="447">
        <v>110</v>
      </c>
      <c r="AF18" s="447">
        <v>95</v>
      </c>
      <c r="AG18" s="447">
        <v>80</v>
      </c>
      <c r="AH18" s="447">
        <v>70</v>
      </c>
      <c r="AI18" s="447">
        <v>60</v>
      </c>
      <c r="AJ18" s="447">
        <v>55</v>
      </c>
      <c r="AK18" s="447">
        <v>50</v>
      </c>
    </row>
    <row r="19" spans="1:37" x14ac:dyDescent="0.25">
      <c r="A19" s="369"/>
      <c r="B19" s="369"/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Y19" s="447"/>
      <c r="Z19" s="447"/>
      <c r="AA19" s="447" t="s">
        <v>96</v>
      </c>
      <c r="AB19" s="447">
        <v>150</v>
      </c>
      <c r="AC19" s="447">
        <v>120</v>
      </c>
      <c r="AD19" s="447">
        <v>100</v>
      </c>
      <c r="AE19" s="447">
        <v>80</v>
      </c>
      <c r="AF19" s="447">
        <v>70</v>
      </c>
      <c r="AG19" s="447">
        <v>60</v>
      </c>
      <c r="AH19" s="447">
        <v>55</v>
      </c>
      <c r="AI19" s="447">
        <v>50</v>
      </c>
      <c r="AJ19" s="447">
        <v>45</v>
      </c>
      <c r="AK19" s="447">
        <v>40</v>
      </c>
    </row>
    <row r="20" spans="1:37" x14ac:dyDescent="0.25">
      <c r="A20" s="369"/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Y20" s="447"/>
      <c r="Z20" s="447"/>
      <c r="AA20" s="447" t="s">
        <v>97</v>
      </c>
      <c r="AB20" s="447">
        <v>120</v>
      </c>
      <c r="AC20" s="447">
        <v>90</v>
      </c>
      <c r="AD20" s="447">
        <v>65</v>
      </c>
      <c r="AE20" s="447">
        <v>55</v>
      </c>
      <c r="AF20" s="447">
        <v>50</v>
      </c>
      <c r="AG20" s="447">
        <v>45</v>
      </c>
      <c r="AH20" s="447">
        <v>40</v>
      </c>
      <c r="AI20" s="447">
        <v>35</v>
      </c>
      <c r="AJ20" s="447">
        <v>25</v>
      </c>
      <c r="AK20" s="447">
        <v>20</v>
      </c>
    </row>
    <row r="21" spans="1:37" x14ac:dyDescent="0.25">
      <c r="A21" s="369"/>
      <c r="B21" s="369"/>
      <c r="C21" s="369"/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Y21" s="447"/>
      <c r="Z21" s="447"/>
      <c r="AA21" s="447" t="s">
        <v>98</v>
      </c>
      <c r="AB21" s="447">
        <v>90</v>
      </c>
      <c r="AC21" s="447">
        <v>60</v>
      </c>
      <c r="AD21" s="447">
        <v>45</v>
      </c>
      <c r="AE21" s="447">
        <v>34</v>
      </c>
      <c r="AF21" s="447">
        <v>27</v>
      </c>
      <c r="AG21" s="447">
        <v>22</v>
      </c>
      <c r="AH21" s="447">
        <v>18</v>
      </c>
      <c r="AI21" s="447">
        <v>15</v>
      </c>
      <c r="AJ21" s="447">
        <v>12</v>
      </c>
      <c r="AK21" s="447">
        <v>9</v>
      </c>
    </row>
    <row r="22" spans="1:37" ht="18.75" customHeight="1" x14ac:dyDescent="0.25">
      <c r="A22" s="369"/>
      <c r="B22" s="505"/>
      <c r="C22" s="505"/>
      <c r="D22" s="506" t="str">
        <f>E7</f>
        <v>Petrits</v>
      </c>
      <c r="E22" s="506"/>
      <c r="F22" s="506" t="str">
        <f>E9</f>
        <v>Bencze</v>
      </c>
      <c r="G22" s="506"/>
      <c r="H22" s="506" t="str">
        <f>E11</f>
        <v>Kiss</v>
      </c>
      <c r="I22" s="506"/>
      <c r="J22" s="369"/>
      <c r="K22" s="369"/>
      <c r="L22" s="369"/>
      <c r="M22" s="432" t="s">
        <v>68</v>
      </c>
      <c r="Y22" s="447"/>
      <c r="Z22" s="447"/>
      <c r="AA22" s="447" t="s">
        <v>99</v>
      </c>
      <c r="AB22" s="447">
        <v>60</v>
      </c>
      <c r="AC22" s="447">
        <v>40</v>
      </c>
      <c r="AD22" s="447">
        <v>30</v>
      </c>
      <c r="AE22" s="447">
        <v>20</v>
      </c>
      <c r="AF22" s="447">
        <v>18</v>
      </c>
      <c r="AG22" s="447">
        <v>15</v>
      </c>
      <c r="AH22" s="447">
        <v>12</v>
      </c>
      <c r="AI22" s="447">
        <v>10</v>
      </c>
      <c r="AJ22" s="447">
        <v>8</v>
      </c>
      <c r="AK22" s="447">
        <v>6</v>
      </c>
    </row>
    <row r="23" spans="1:37" ht="18.75" customHeight="1" x14ac:dyDescent="0.25">
      <c r="A23" s="430" t="s">
        <v>64</v>
      </c>
      <c r="B23" s="507" t="str">
        <f>E7</f>
        <v>Petrits</v>
      </c>
      <c r="C23" s="507"/>
      <c r="D23" s="508"/>
      <c r="E23" s="508"/>
      <c r="F23" s="509" t="s">
        <v>307</v>
      </c>
      <c r="G23" s="509"/>
      <c r="H23" s="518" t="s">
        <v>308</v>
      </c>
      <c r="I23" s="509"/>
      <c r="J23" s="369"/>
      <c r="K23" s="369"/>
      <c r="L23" s="369"/>
      <c r="M23" s="433">
        <v>2</v>
      </c>
      <c r="Y23" s="447"/>
      <c r="Z23" s="447"/>
      <c r="AA23" s="447" t="s">
        <v>100</v>
      </c>
      <c r="AB23" s="447">
        <v>40</v>
      </c>
      <c r="AC23" s="447">
        <v>25</v>
      </c>
      <c r="AD23" s="447">
        <v>18</v>
      </c>
      <c r="AE23" s="447">
        <v>13</v>
      </c>
      <c r="AF23" s="447">
        <v>8</v>
      </c>
      <c r="AG23" s="447">
        <v>7</v>
      </c>
      <c r="AH23" s="447">
        <v>6</v>
      </c>
      <c r="AI23" s="447">
        <v>5</v>
      </c>
      <c r="AJ23" s="447">
        <v>4</v>
      </c>
      <c r="AK23" s="447">
        <v>3</v>
      </c>
    </row>
    <row r="24" spans="1:37" ht="18.75" customHeight="1" x14ac:dyDescent="0.25">
      <c r="A24" s="430" t="s">
        <v>65</v>
      </c>
      <c r="B24" s="507" t="str">
        <f>E9</f>
        <v>Bencze</v>
      </c>
      <c r="C24" s="507"/>
      <c r="D24" s="509" t="s">
        <v>308</v>
      </c>
      <c r="E24" s="509"/>
      <c r="F24" s="508"/>
      <c r="G24" s="508"/>
      <c r="H24" s="518" t="s">
        <v>316</v>
      </c>
      <c r="I24" s="509"/>
      <c r="J24" s="369"/>
      <c r="K24" s="369"/>
      <c r="L24" s="369"/>
      <c r="M24" s="433">
        <v>1</v>
      </c>
      <c r="Y24" s="447"/>
      <c r="Z24" s="447"/>
      <c r="AA24" s="447" t="s">
        <v>101</v>
      </c>
      <c r="AB24" s="447">
        <v>25</v>
      </c>
      <c r="AC24" s="447">
        <v>15</v>
      </c>
      <c r="AD24" s="447">
        <v>13</v>
      </c>
      <c r="AE24" s="447">
        <v>7</v>
      </c>
      <c r="AF24" s="447">
        <v>6</v>
      </c>
      <c r="AG24" s="447">
        <v>5</v>
      </c>
      <c r="AH24" s="447">
        <v>4</v>
      </c>
      <c r="AI24" s="447">
        <v>3</v>
      </c>
      <c r="AJ24" s="447">
        <v>2</v>
      </c>
      <c r="AK24" s="447">
        <v>1</v>
      </c>
    </row>
    <row r="25" spans="1:37" ht="18.75" customHeight="1" x14ac:dyDescent="0.25">
      <c r="A25" s="430" t="s">
        <v>66</v>
      </c>
      <c r="B25" s="507" t="str">
        <f>E11</f>
        <v>Kiss</v>
      </c>
      <c r="C25" s="507"/>
      <c r="D25" s="518" t="s">
        <v>307</v>
      </c>
      <c r="E25" s="509"/>
      <c r="F25" s="518" t="s">
        <v>315</v>
      </c>
      <c r="G25" s="509"/>
      <c r="H25" s="508"/>
      <c r="I25" s="508"/>
      <c r="J25" s="369"/>
      <c r="K25" s="369"/>
      <c r="L25" s="369"/>
      <c r="M25" s="433">
        <v>3</v>
      </c>
      <c r="Y25" s="447"/>
      <c r="Z25" s="447"/>
      <c r="AA25" s="447" t="s">
        <v>106</v>
      </c>
      <c r="AB25" s="447">
        <v>15</v>
      </c>
      <c r="AC25" s="447">
        <v>10</v>
      </c>
      <c r="AD25" s="447">
        <v>8</v>
      </c>
      <c r="AE25" s="447">
        <v>4</v>
      </c>
      <c r="AF25" s="447">
        <v>3</v>
      </c>
      <c r="AG25" s="447">
        <v>2</v>
      </c>
      <c r="AH25" s="447">
        <v>1</v>
      </c>
      <c r="AI25" s="447">
        <v>0</v>
      </c>
      <c r="AJ25" s="447">
        <v>0</v>
      </c>
      <c r="AK25" s="447">
        <v>0</v>
      </c>
    </row>
    <row r="26" spans="1:37" x14ac:dyDescent="0.25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434"/>
      <c r="Y26" s="447"/>
      <c r="Z26" s="447"/>
      <c r="AA26" s="447" t="s">
        <v>102</v>
      </c>
      <c r="AB26" s="447">
        <v>10</v>
      </c>
      <c r="AC26" s="447">
        <v>6</v>
      </c>
      <c r="AD26" s="447">
        <v>4</v>
      </c>
      <c r="AE26" s="447">
        <v>2</v>
      </c>
      <c r="AF26" s="447">
        <v>1</v>
      </c>
      <c r="AG26" s="447">
        <v>0</v>
      </c>
      <c r="AH26" s="447">
        <v>0</v>
      </c>
      <c r="AI26" s="447">
        <v>0</v>
      </c>
      <c r="AJ26" s="447">
        <v>0</v>
      </c>
      <c r="AK26" s="447">
        <v>0</v>
      </c>
    </row>
    <row r="27" spans="1:37" ht="18.75" customHeight="1" x14ac:dyDescent="0.25">
      <c r="A27" s="369"/>
      <c r="B27" s="505"/>
      <c r="C27" s="505"/>
      <c r="D27" s="506" t="str">
        <f>E13</f>
        <v>Kozma</v>
      </c>
      <c r="E27" s="506"/>
      <c r="F27" s="506" t="str">
        <f>E15</f>
        <v>Kiss</v>
      </c>
      <c r="G27" s="506"/>
      <c r="H27" s="506" t="str">
        <f>E17</f>
        <v>Hingl</v>
      </c>
      <c r="I27" s="506"/>
      <c r="J27" s="369"/>
      <c r="K27" s="369"/>
      <c r="L27" s="369"/>
      <c r="M27" s="434"/>
      <c r="Y27" s="447"/>
      <c r="Z27" s="447"/>
      <c r="AA27" s="447" t="s">
        <v>103</v>
      </c>
      <c r="AB27" s="447">
        <v>3</v>
      </c>
      <c r="AC27" s="447">
        <v>2</v>
      </c>
      <c r="AD27" s="447">
        <v>1</v>
      </c>
      <c r="AE27" s="447">
        <v>0</v>
      </c>
      <c r="AF27" s="447">
        <v>0</v>
      </c>
      <c r="AG27" s="447">
        <v>0</v>
      </c>
      <c r="AH27" s="447">
        <v>0</v>
      </c>
      <c r="AI27" s="447">
        <v>0</v>
      </c>
      <c r="AJ27" s="447">
        <v>0</v>
      </c>
      <c r="AK27" s="447">
        <v>0</v>
      </c>
    </row>
    <row r="28" spans="1:37" ht="18.75" customHeight="1" x14ac:dyDescent="0.25">
      <c r="A28" s="430" t="s">
        <v>71</v>
      </c>
      <c r="B28" s="507" t="str">
        <f>E13</f>
        <v>Kozma</v>
      </c>
      <c r="C28" s="507"/>
      <c r="D28" s="508"/>
      <c r="E28" s="508"/>
      <c r="F28" s="509" t="s">
        <v>379</v>
      </c>
      <c r="G28" s="509"/>
      <c r="H28" s="509" t="s">
        <v>308</v>
      </c>
      <c r="I28" s="509"/>
      <c r="J28" s="369"/>
      <c r="K28" s="369"/>
      <c r="L28" s="369"/>
      <c r="M28" s="433">
        <v>2</v>
      </c>
    </row>
    <row r="29" spans="1:37" ht="18.75" customHeight="1" x14ac:dyDescent="0.25">
      <c r="A29" s="430" t="s">
        <v>72</v>
      </c>
      <c r="B29" s="507" t="str">
        <f>E15</f>
        <v>Kiss</v>
      </c>
      <c r="C29" s="507"/>
      <c r="D29" s="509" t="s">
        <v>378</v>
      </c>
      <c r="E29" s="509"/>
      <c r="F29" s="508"/>
      <c r="G29" s="508"/>
      <c r="H29" s="509" t="s">
        <v>316</v>
      </c>
      <c r="I29" s="509"/>
      <c r="J29" s="369"/>
      <c r="K29" s="369"/>
      <c r="L29" s="369"/>
      <c r="M29" s="433">
        <v>1</v>
      </c>
    </row>
    <row r="30" spans="1:37" ht="18.75" customHeight="1" x14ac:dyDescent="0.25">
      <c r="A30" s="430" t="s">
        <v>73</v>
      </c>
      <c r="B30" s="507" t="str">
        <f>E17</f>
        <v>Hingl</v>
      </c>
      <c r="C30" s="507"/>
      <c r="D30" s="509" t="s">
        <v>307</v>
      </c>
      <c r="E30" s="509"/>
      <c r="F30" s="509" t="s">
        <v>315</v>
      </c>
      <c r="G30" s="509"/>
      <c r="H30" s="508"/>
      <c r="I30" s="508"/>
      <c r="J30" s="369"/>
      <c r="K30" s="369"/>
      <c r="L30" s="369"/>
      <c r="M30" s="433">
        <v>3</v>
      </c>
    </row>
    <row r="31" spans="1:37" x14ac:dyDescent="0.25">
      <c r="A31" s="369"/>
      <c r="B31" s="369"/>
      <c r="C31" s="369"/>
      <c r="D31" s="369"/>
      <c r="E31" s="369"/>
      <c r="F31" s="369"/>
      <c r="G31" s="369"/>
      <c r="H31" s="369"/>
      <c r="I31" s="369"/>
      <c r="J31" s="369"/>
      <c r="K31" s="369"/>
      <c r="L31" s="369"/>
      <c r="M31" s="369"/>
    </row>
    <row r="32" spans="1:37" x14ac:dyDescent="0.25">
      <c r="A32" s="369" t="s">
        <v>48</v>
      </c>
      <c r="B32" s="369"/>
      <c r="C32" s="519" t="s">
        <v>347</v>
      </c>
      <c r="D32" s="519"/>
      <c r="E32" s="400" t="s">
        <v>75</v>
      </c>
      <c r="F32" s="512" t="s">
        <v>348</v>
      </c>
      <c r="G32" s="512"/>
      <c r="H32" s="369"/>
      <c r="I32" s="347" t="s">
        <v>310</v>
      </c>
      <c r="J32" s="369"/>
      <c r="K32" s="369"/>
      <c r="L32" s="369"/>
      <c r="M32" s="369"/>
    </row>
    <row r="33" spans="1:18" x14ac:dyDescent="0.25">
      <c r="A33" s="369"/>
      <c r="B33" s="369"/>
      <c r="C33" s="369"/>
      <c r="D33" s="369"/>
      <c r="E33" s="369"/>
      <c r="F33" s="400"/>
      <c r="G33" s="400"/>
      <c r="H33" s="369"/>
      <c r="I33" s="369"/>
      <c r="J33" s="369"/>
      <c r="K33" s="369"/>
      <c r="L33" s="369"/>
      <c r="M33" s="369"/>
    </row>
    <row r="34" spans="1:18" x14ac:dyDescent="0.25">
      <c r="A34" s="369" t="s">
        <v>74</v>
      </c>
      <c r="B34" s="369"/>
      <c r="C34" s="519" t="s">
        <v>349</v>
      </c>
      <c r="D34" s="519"/>
      <c r="E34" s="400" t="s">
        <v>75</v>
      </c>
      <c r="F34" s="512" t="str">
        <f>IF(M28=2,B28,IF(M29=2,B29,IF(M30=2,B30,"")))</f>
        <v>Kozma</v>
      </c>
      <c r="G34" s="512"/>
      <c r="H34" s="369"/>
      <c r="I34" s="347" t="s">
        <v>377</v>
      </c>
      <c r="J34" s="369"/>
      <c r="K34" s="369"/>
      <c r="L34" s="369"/>
      <c r="M34" s="369"/>
    </row>
    <row r="35" spans="1:18" x14ac:dyDescent="0.25">
      <c r="A35" s="369"/>
      <c r="B35" s="369"/>
      <c r="C35" s="400"/>
      <c r="D35" s="400"/>
      <c r="E35" s="400"/>
      <c r="F35" s="400"/>
      <c r="G35" s="400"/>
      <c r="H35" s="369"/>
      <c r="I35" s="369"/>
      <c r="J35" s="369"/>
      <c r="K35" s="369"/>
      <c r="L35" s="369"/>
      <c r="M35" s="369"/>
    </row>
    <row r="36" spans="1:18" x14ac:dyDescent="0.25">
      <c r="A36" s="369" t="s">
        <v>76</v>
      </c>
      <c r="B36" s="369"/>
      <c r="C36" s="512" t="str">
        <f>IF(M23=3,B23,IF(M24=3,B24,IF(M25=3,B25,"")))</f>
        <v>Kiss</v>
      </c>
      <c r="D36" s="512"/>
      <c r="E36" s="400" t="s">
        <v>75</v>
      </c>
      <c r="F36" s="519" t="str">
        <f>IF(M28=3,B28,IF(M29=3,B29,IF(M30=3,B30,"")))</f>
        <v>Hingl</v>
      </c>
      <c r="G36" s="519"/>
      <c r="H36" s="369"/>
      <c r="I36" s="347" t="s">
        <v>308</v>
      </c>
      <c r="J36" s="369"/>
      <c r="K36" s="369"/>
      <c r="L36" s="369"/>
      <c r="M36" s="369"/>
    </row>
    <row r="37" spans="1:18" x14ac:dyDescent="0.25">
      <c r="A37" s="369"/>
      <c r="B37" s="369"/>
      <c r="C37" s="369"/>
      <c r="D37" s="369"/>
      <c r="E37" s="369"/>
      <c r="F37" s="369"/>
      <c r="G37" s="369"/>
      <c r="H37" s="369"/>
      <c r="I37" s="369"/>
      <c r="J37" s="369"/>
      <c r="K37" s="369"/>
      <c r="L37" s="369"/>
      <c r="M37" s="369"/>
    </row>
    <row r="38" spans="1:18" x14ac:dyDescent="0.25">
      <c r="A38" s="369"/>
      <c r="B38" s="369"/>
      <c r="C38" s="369"/>
      <c r="D38" s="369"/>
      <c r="E38" s="369"/>
      <c r="F38" s="369"/>
      <c r="G38" s="369"/>
      <c r="H38" s="369"/>
      <c r="I38" s="369"/>
      <c r="J38" s="369"/>
      <c r="K38" s="369"/>
      <c r="L38" s="347"/>
      <c r="M38" s="369"/>
    </row>
    <row r="39" spans="1:18" x14ac:dyDescent="0.25">
      <c r="A39" s="173" t="s">
        <v>33</v>
      </c>
      <c r="B39" s="174"/>
      <c r="C39" s="296"/>
      <c r="D39" s="406" t="s">
        <v>3</v>
      </c>
      <c r="E39" s="407" t="s">
        <v>35</v>
      </c>
      <c r="F39" s="421"/>
      <c r="G39" s="406" t="s">
        <v>3</v>
      </c>
      <c r="H39" s="407" t="s">
        <v>44</v>
      </c>
      <c r="I39" s="256"/>
      <c r="J39" s="407" t="s">
        <v>45</v>
      </c>
      <c r="K39" s="255" t="s">
        <v>46</v>
      </c>
      <c r="L39" s="34"/>
      <c r="M39" s="421"/>
      <c r="P39" s="402"/>
      <c r="Q39" s="402"/>
      <c r="R39" s="403"/>
    </row>
    <row r="40" spans="1:18" x14ac:dyDescent="0.25">
      <c r="A40" s="380" t="s">
        <v>34</v>
      </c>
      <c r="B40" s="381"/>
      <c r="C40" s="383"/>
      <c r="D40" s="408">
        <v>1</v>
      </c>
      <c r="E40" s="510" t="e">
        <f>IF(D40&gt;$R$47,,UPPER(VLOOKUP(D40,#REF!,2)))</f>
        <v>#REF!</v>
      </c>
      <c r="F40" s="510"/>
      <c r="G40" s="415" t="s">
        <v>4</v>
      </c>
      <c r="H40" s="381"/>
      <c r="I40" s="409"/>
      <c r="J40" s="416"/>
      <c r="K40" s="375" t="s">
        <v>38</v>
      </c>
      <c r="L40" s="422"/>
      <c r="M40" s="410"/>
      <c r="P40" s="404"/>
      <c r="Q40" s="404"/>
      <c r="R40" s="191"/>
    </row>
    <row r="41" spans="1:18" x14ac:dyDescent="0.25">
      <c r="A41" s="384" t="s">
        <v>43</v>
      </c>
      <c r="B41" s="251"/>
      <c r="C41" s="386"/>
      <c r="D41" s="411">
        <v>2</v>
      </c>
      <c r="E41" s="511" t="e">
        <f>IF(D41&gt;$R$47,,UPPER(VLOOKUP(D41,#REF!,2)))</f>
        <v>#REF!</v>
      </c>
      <c r="F41" s="511"/>
      <c r="G41" s="417" t="s">
        <v>5</v>
      </c>
      <c r="H41" s="84"/>
      <c r="I41" s="373"/>
      <c r="J41" s="85"/>
      <c r="K41" s="419"/>
      <c r="L41" s="347"/>
      <c r="M41" s="414"/>
      <c r="P41" s="191"/>
      <c r="Q41" s="185"/>
      <c r="R41" s="191"/>
    </row>
    <row r="42" spans="1:18" x14ac:dyDescent="0.25">
      <c r="A42" s="270"/>
      <c r="B42" s="271"/>
      <c r="C42" s="272"/>
      <c r="D42" s="411"/>
      <c r="E42" s="86"/>
      <c r="F42" s="369"/>
      <c r="G42" s="417" t="s">
        <v>6</v>
      </c>
      <c r="H42" s="84"/>
      <c r="I42" s="373"/>
      <c r="J42" s="85"/>
      <c r="K42" s="375" t="s">
        <v>39</v>
      </c>
      <c r="L42" s="422"/>
      <c r="M42" s="410"/>
      <c r="P42" s="404"/>
      <c r="Q42" s="404"/>
      <c r="R42" s="191"/>
    </row>
    <row r="43" spans="1:18" x14ac:dyDescent="0.25">
      <c r="A43" s="202"/>
      <c r="B43" s="113"/>
      <c r="C43" s="203"/>
      <c r="D43" s="411"/>
      <c r="E43" s="86"/>
      <c r="F43" s="369"/>
      <c r="G43" s="417" t="s">
        <v>7</v>
      </c>
      <c r="H43" s="84"/>
      <c r="I43" s="373"/>
      <c r="J43" s="85"/>
      <c r="K43" s="420"/>
      <c r="L43" s="369"/>
      <c r="M43" s="412"/>
      <c r="P43" s="191"/>
      <c r="Q43" s="185"/>
      <c r="R43" s="191"/>
    </row>
    <row r="44" spans="1:18" x14ac:dyDescent="0.25">
      <c r="A44" s="258"/>
      <c r="B44" s="273"/>
      <c r="C44" s="295"/>
      <c r="D44" s="411"/>
      <c r="E44" s="86"/>
      <c r="F44" s="369"/>
      <c r="G44" s="417" t="s">
        <v>8</v>
      </c>
      <c r="H44" s="84"/>
      <c r="I44" s="373"/>
      <c r="J44" s="85"/>
      <c r="K44" s="384"/>
      <c r="L44" s="347"/>
      <c r="M44" s="414"/>
      <c r="P44" s="191"/>
      <c r="Q44" s="185"/>
      <c r="R44" s="191"/>
    </row>
    <row r="45" spans="1:18" x14ac:dyDescent="0.25">
      <c r="A45" s="259"/>
      <c r="B45" s="23"/>
      <c r="C45" s="203"/>
      <c r="D45" s="411"/>
      <c r="E45" s="86"/>
      <c r="F45" s="369"/>
      <c r="G45" s="417" t="s">
        <v>9</v>
      </c>
      <c r="H45" s="84"/>
      <c r="I45" s="373"/>
      <c r="J45" s="85"/>
      <c r="K45" s="375" t="s">
        <v>29</v>
      </c>
      <c r="L45" s="422"/>
      <c r="M45" s="410"/>
      <c r="P45" s="404"/>
      <c r="Q45" s="404"/>
      <c r="R45" s="191"/>
    </row>
    <row r="46" spans="1:18" x14ac:dyDescent="0.25">
      <c r="A46" s="259"/>
      <c r="B46" s="23"/>
      <c r="C46" s="268"/>
      <c r="D46" s="411"/>
      <c r="E46" s="86"/>
      <c r="F46" s="369"/>
      <c r="G46" s="417" t="s">
        <v>10</v>
      </c>
      <c r="H46" s="84"/>
      <c r="I46" s="373"/>
      <c r="J46" s="85"/>
      <c r="K46" s="420"/>
      <c r="L46" s="369"/>
      <c r="M46" s="412"/>
      <c r="P46" s="191"/>
      <c r="Q46" s="185"/>
      <c r="R46" s="191"/>
    </row>
    <row r="47" spans="1:18" x14ac:dyDescent="0.25">
      <c r="A47" s="260"/>
      <c r="B47" s="257"/>
      <c r="C47" s="269"/>
      <c r="D47" s="413"/>
      <c r="E47" s="205"/>
      <c r="F47" s="347"/>
      <c r="G47" s="418" t="s">
        <v>11</v>
      </c>
      <c r="H47" s="251"/>
      <c r="I47" s="377"/>
      <c r="J47" s="207"/>
      <c r="K47" s="384" t="str">
        <f>L4</f>
        <v>Lakatosné Klopcsik Diana</v>
      </c>
      <c r="L47" s="347"/>
      <c r="M47" s="414"/>
      <c r="P47" s="191"/>
      <c r="Q47" s="185"/>
      <c r="R47" s="405" t="e">
        <f>MIN(4,#REF!)</f>
        <v>#REF!</v>
      </c>
    </row>
  </sheetData>
  <mergeCells count="42">
    <mergeCell ref="E41:F41"/>
    <mergeCell ref="H29:I29"/>
    <mergeCell ref="B30:C30"/>
    <mergeCell ref="D30:E30"/>
    <mergeCell ref="F30:G30"/>
    <mergeCell ref="E40:F40"/>
    <mergeCell ref="F34:G34"/>
    <mergeCell ref="C34:D34"/>
    <mergeCell ref="C36:D36"/>
    <mergeCell ref="F36:G36"/>
    <mergeCell ref="B29:C29"/>
    <mergeCell ref="H24:I24"/>
    <mergeCell ref="F28:G28"/>
    <mergeCell ref="H28:I28"/>
    <mergeCell ref="C32:D32"/>
    <mergeCell ref="F32:G32"/>
    <mergeCell ref="H25:I25"/>
    <mergeCell ref="B27:C27"/>
    <mergeCell ref="D27:E27"/>
    <mergeCell ref="F27:G27"/>
    <mergeCell ref="H30:I30"/>
    <mergeCell ref="D29:E29"/>
    <mergeCell ref="F29:G29"/>
    <mergeCell ref="H27:I27"/>
    <mergeCell ref="B25:C25"/>
    <mergeCell ref="D25:E25"/>
    <mergeCell ref="F25:G25"/>
    <mergeCell ref="B28:C28"/>
    <mergeCell ref="D28:E28"/>
    <mergeCell ref="B24:C24"/>
    <mergeCell ref="D24:E24"/>
    <mergeCell ref="F24:G24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phoneticPr fontId="62" type="noConversion"/>
  <conditionalFormatting sqref="E7 E9 E11 E13 E15 E17">
    <cfRule type="cellIs" dxfId="37" priority="2" stopIfTrue="1" operator="equal">
      <formula>"Bye"</formula>
    </cfRule>
  </conditionalFormatting>
  <conditionalFormatting sqref="R47">
    <cfRule type="expression" dxfId="3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6E279-6C60-48FF-B2D5-C25A5EB8D963}">
  <sheetPr codeName="Munka13">
    <tabColor indexed="11"/>
  </sheetPr>
  <dimension ref="A1:AK41"/>
  <sheetViews>
    <sheetView workbookViewId="0">
      <selection activeCell="D20" sqref="D20:E2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01" t="str">
        <f>Altalanos!$A$6</f>
        <v xml:space="preserve">Diákolimpia Tolna megye - Paks </v>
      </c>
      <c r="B1" s="501"/>
      <c r="C1" s="501"/>
      <c r="D1" s="501"/>
      <c r="E1" s="501"/>
      <c r="F1" s="501"/>
      <c r="G1" s="320"/>
      <c r="H1" s="323" t="s">
        <v>42</v>
      </c>
      <c r="I1" s="321"/>
      <c r="J1" s="322"/>
      <c r="L1" s="324"/>
      <c r="M1" s="325"/>
      <c r="N1" s="103"/>
      <c r="O1" s="103" t="s">
        <v>12</v>
      </c>
      <c r="P1" s="103"/>
      <c r="Q1" s="102"/>
      <c r="R1" s="103"/>
      <c r="AB1" s="457" t="e">
        <f>IF(Y5=1,CONCATENATE(VLOOKUP(Y3,AA16:AH27,2)),CONCATENATE(VLOOKUP(Y3,AA2:AK13,2)))</f>
        <v>#N/A</v>
      </c>
      <c r="AC1" s="457" t="e">
        <f>IF(Y5=1,CONCATENATE(VLOOKUP(Y3,AA16:AK27,3)),CONCATENATE(VLOOKUP(Y3,AA2:AK13,3)))</f>
        <v>#N/A</v>
      </c>
      <c r="AD1" s="457" t="e">
        <f>IF(Y5=1,CONCATENATE(VLOOKUP(Y3,AA16:AK27,4)),CONCATENATE(VLOOKUP(Y3,AA2:AK13,4)))</f>
        <v>#N/A</v>
      </c>
      <c r="AE1" s="457" t="e">
        <f>IF(Y5=1,CONCATENATE(VLOOKUP(Y3,AA16:AK27,5)),CONCATENATE(VLOOKUP(Y3,AA2:AK13,5)))</f>
        <v>#N/A</v>
      </c>
      <c r="AF1" s="457" t="e">
        <f>IF(Y5=1,CONCATENATE(VLOOKUP(Y3,AA16:AK27,6)),CONCATENATE(VLOOKUP(Y3,AA2:AK13,6)))</f>
        <v>#N/A</v>
      </c>
      <c r="AG1" s="457" t="e">
        <f>IF(Y5=1,CONCATENATE(VLOOKUP(Y3,AA16:AK27,7)),CONCATENATE(VLOOKUP(Y3,AA2:AK13,7)))</f>
        <v>#N/A</v>
      </c>
      <c r="AH1" s="457" t="e">
        <f>IF(Y5=1,CONCATENATE(VLOOKUP(Y3,AA16:AK27,8)),CONCATENATE(VLOOKUP(Y3,AA2:AK13,8)))</f>
        <v>#N/A</v>
      </c>
      <c r="AI1" s="457" t="e">
        <f>IF(Y5=1,CONCATENATE(VLOOKUP(Y3,AA16:AK27,9)),CONCATENATE(VLOOKUP(Y3,AA2:AK13,9)))</f>
        <v>#N/A</v>
      </c>
      <c r="AJ1" s="457" t="e">
        <f>IF(Y5=1,CONCATENATE(VLOOKUP(Y3,AA16:AK27,10)),CONCATENATE(VLOOKUP(Y3,AA2:AK13,10)))</f>
        <v>#N/A</v>
      </c>
      <c r="AK1" s="457" t="e">
        <f>IF(Y5=1,CONCATENATE(VLOOKUP(Y3,AA16:AK27,11)),CONCATENATE(VLOOKUP(Y3,AA2:AK13,11)))</f>
        <v>#N/A</v>
      </c>
    </row>
    <row r="2" spans="1:37" x14ac:dyDescent="0.25">
      <c r="A2" s="326" t="s">
        <v>41</v>
      </c>
      <c r="B2" s="327"/>
      <c r="C2" s="327"/>
      <c r="D2" s="327"/>
      <c r="E2" s="488">
        <f>Altalanos!$B$8</f>
        <v>0</v>
      </c>
      <c r="F2" s="327"/>
      <c r="G2" s="328"/>
      <c r="H2" s="329"/>
      <c r="I2" s="329"/>
      <c r="J2" s="330"/>
      <c r="K2" s="324"/>
      <c r="L2" s="324"/>
      <c r="M2" s="324"/>
      <c r="N2" s="105"/>
      <c r="O2" s="94"/>
      <c r="P2" s="105"/>
      <c r="Q2" s="94"/>
      <c r="R2" s="105"/>
      <c r="Y2" s="448"/>
      <c r="Z2" s="447"/>
      <c r="AA2" s="447" t="s">
        <v>64</v>
      </c>
      <c r="AB2" s="438">
        <v>150</v>
      </c>
      <c r="AC2" s="438">
        <v>120</v>
      </c>
      <c r="AD2" s="438">
        <v>100</v>
      </c>
      <c r="AE2" s="438">
        <v>80</v>
      </c>
      <c r="AF2" s="438">
        <v>70</v>
      </c>
      <c r="AG2" s="438">
        <v>60</v>
      </c>
      <c r="AH2" s="438">
        <v>55</v>
      </c>
      <c r="AI2" s="438">
        <v>50</v>
      </c>
      <c r="AJ2" s="438">
        <v>45</v>
      </c>
      <c r="AK2" s="43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7"/>
      <c r="K3" s="51"/>
      <c r="L3" s="52"/>
      <c r="M3" s="52" t="s">
        <v>26</v>
      </c>
      <c r="N3" s="396"/>
      <c r="O3" s="395"/>
      <c r="P3" s="396"/>
      <c r="Q3" s="437" t="s">
        <v>78</v>
      </c>
      <c r="R3" s="438" t="s">
        <v>84</v>
      </c>
      <c r="S3" s="438" t="s">
        <v>79</v>
      </c>
      <c r="Y3" s="447">
        <f>IF(H4="OB","A",IF(H4="IX","W",H4))</f>
        <v>0</v>
      </c>
      <c r="Z3" s="447"/>
      <c r="AA3" s="447" t="s">
        <v>94</v>
      </c>
      <c r="AB3" s="438">
        <v>120</v>
      </c>
      <c r="AC3" s="438">
        <v>90</v>
      </c>
      <c r="AD3" s="438">
        <v>65</v>
      </c>
      <c r="AE3" s="438">
        <v>55</v>
      </c>
      <c r="AF3" s="438">
        <v>50</v>
      </c>
      <c r="AG3" s="438">
        <v>45</v>
      </c>
      <c r="AH3" s="438">
        <v>40</v>
      </c>
      <c r="AI3" s="438">
        <v>35</v>
      </c>
      <c r="AJ3" s="438">
        <v>25</v>
      </c>
      <c r="AK3" s="438">
        <v>20</v>
      </c>
    </row>
    <row r="4" spans="1:37" ht="13.8" thickBot="1" x14ac:dyDescent="0.3">
      <c r="A4" s="502" t="str">
        <f>Altalanos!$A$10</f>
        <v>2025.04.28-29</v>
      </c>
      <c r="B4" s="502"/>
      <c r="C4" s="502"/>
      <c r="D4" s="331"/>
      <c r="E4" s="332" t="str">
        <f>Altalanos!$C$10</f>
        <v>Paks</v>
      </c>
      <c r="F4" s="332"/>
      <c r="G4" s="332"/>
      <c r="H4" s="335"/>
      <c r="I4" s="332"/>
      <c r="J4" s="334"/>
      <c r="K4" s="335"/>
      <c r="L4" s="450"/>
      <c r="M4" s="337" t="str">
        <f>Altalanos!$E$10</f>
        <v>Lakatosné Klopcsik Diana</v>
      </c>
      <c r="N4" s="398"/>
      <c r="O4" s="399"/>
      <c r="P4" s="398"/>
      <c r="Q4" s="439" t="s">
        <v>85</v>
      </c>
      <c r="R4" s="440" t="s">
        <v>80</v>
      </c>
      <c r="S4" s="440" t="s">
        <v>81</v>
      </c>
      <c r="Y4" s="447"/>
      <c r="Z4" s="447"/>
      <c r="AA4" s="447" t="s">
        <v>95</v>
      </c>
      <c r="AB4" s="438">
        <v>90</v>
      </c>
      <c r="AC4" s="438">
        <v>60</v>
      </c>
      <c r="AD4" s="438">
        <v>45</v>
      </c>
      <c r="AE4" s="438">
        <v>34</v>
      </c>
      <c r="AF4" s="438">
        <v>27</v>
      </c>
      <c r="AG4" s="438">
        <v>22</v>
      </c>
      <c r="AH4" s="438">
        <v>18</v>
      </c>
      <c r="AI4" s="438">
        <v>15</v>
      </c>
      <c r="AJ4" s="438">
        <v>12</v>
      </c>
      <c r="AK4" s="438">
        <v>9</v>
      </c>
    </row>
    <row r="5" spans="1:37" x14ac:dyDescent="0.25">
      <c r="A5" s="34"/>
      <c r="B5" s="34" t="s">
        <v>40</v>
      </c>
      <c r="C5" s="391" t="s">
        <v>62</v>
      </c>
      <c r="D5" s="34" t="s">
        <v>33</v>
      </c>
      <c r="E5" s="34" t="s">
        <v>67</v>
      </c>
      <c r="F5" s="34"/>
      <c r="G5" s="34" t="s">
        <v>24</v>
      </c>
      <c r="H5" s="34"/>
      <c r="I5" s="34" t="s">
        <v>27</v>
      </c>
      <c r="J5" s="34"/>
      <c r="K5" s="424" t="s">
        <v>68</v>
      </c>
      <c r="L5" s="424" t="s">
        <v>69</v>
      </c>
      <c r="M5" s="424" t="s">
        <v>70</v>
      </c>
      <c r="Q5" s="441" t="s">
        <v>86</v>
      </c>
      <c r="R5" s="442" t="s">
        <v>82</v>
      </c>
      <c r="S5" s="442" t="s">
        <v>83</v>
      </c>
      <c r="Y5" s="447">
        <f>IF(OR(Altalanos!$A$8="F1",Altalanos!$A$8="F2",Altalanos!$A$8="N1",Altalanos!$A$8="N2"),1,2)</f>
        <v>2</v>
      </c>
      <c r="Z5" s="447"/>
      <c r="AA5" s="447" t="s">
        <v>96</v>
      </c>
      <c r="AB5" s="438">
        <v>60</v>
      </c>
      <c r="AC5" s="438">
        <v>40</v>
      </c>
      <c r="AD5" s="438">
        <v>30</v>
      </c>
      <c r="AE5" s="438">
        <v>20</v>
      </c>
      <c r="AF5" s="438">
        <v>18</v>
      </c>
      <c r="AG5" s="438">
        <v>15</v>
      </c>
      <c r="AH5" s="438">
        <v>12</v>
      </c>
      <c r="AI5" s="438">
        <v>10</v>
      </c>
      <c r="AJ5" s="438">
        <v>8</v>
      </c>
      <c r="AK5" s="438">
        <v>6</v>
      </c>
    </row>
    <row r="6" spans="1:37" x14ac:dyDescent="0.25">
      <c r="A6" s="369"/>
      <c r="B6" s="369"/>
      <c r="C6" s="423"/>
      <c r="D6" s="369"/>
      <c r="E6" s="369"/>
      <c r="F6" s="369"/>
      <c r="G6" s="369"/>
      <c r="H6" s="369"/>
      <c r="I6" s="369"/>
      <c r="J6" s="369"/>
      <c r="K6" s="369"/>
      <c r="L6" s="369"/>
      <c r="M6" s="369"/>
      <c r="Y6" s="447"/>
      <c r="Z6" s="447"/>
      <c r="AA6" s="447" t="s">
        <v>97</v>
      </c>
      <c r="AB6" s="438">
        <v>40</v>
      </c>
      <c r="AC6" s="438">
        <v>25</v>
      </c>
      <c r="AD6" s="438">
        <v>18</v>
      </c>
      <c r="AE6" s="438">
        <v>13</v>
      </c>
      <c r="AF6" s="438">
        <v>10</v>
      </c>
      <c r="AG6" s="438">
        <v>8</v>
      </c>
      <c r="AH6" s="438">
        <v>6</v>
      </c>
      <c r="AI6" s="438">
        <v>5</v>
      </c>
      <c r="AJ6" s="438">
        <v>4</v>
      </c>
      <c r="AK6" s="438">
        <v>3</v>
      </c>
    </row>
    <row r="7" spans="1:37" x14ac:dyDescent="0.25">
      <c r="A7" s="400" t="s">
        <v>64</v>
      </c>
      <c r="B7" s="425"/>
      <c r="C7" s="427" t="str">
        <f>IF($B7="","",VLOOKUP($B7,#REF!,5))</f>
        <v/>
      </c>
      <c r="D7" s="427" t="str">
        <f>IF($B7="","",VLOOKUP($B7,#REF!,15))</f>
        <v/>
      </c>
      <c r="E7" s="503" t="s">
        <v>275</v>
      </c>
      <c r="F7" s="504"/>
      <c r="G7" s="503" t="s">
        <v>276</v>
      </c>
      <c r="H7" s="504"/>
      <c r="I7" s="428" t="str">
        <f>IF($B7="","",VLOOKUP($B7,#REF!,4))</f>
        <v/>
      </c>
      <c r="J7" s="369"/>
      <c r="K7" s="458"/>
      <c r="L7" s="449">
        <v>1</v>
      </c>
      <c r="M7" s="459"/>
      <c r="Y7" s="447"/>
      <c r="Z7" s="447"/>
      <c r="AA7" s="447" t="s">
        <v>98</v>
      </c>
      <c r="AB7" s="438">
        <v>25</v>
      </c>
      <c r="AC7" s="438">
        <v>15</v>
      </c>
      <c r="AD7" s="438">
        <v>13</v>
      </c>
      <c r="AE7" s="438">
        <v>8</v>
      </c>
      <c r="AF7" s="438">
        <v>6</v>
      </c>
      <c r="AG7" s="438">
        <v>4</v>
      </c>
      <c r="AH7" s="438">
        <v>3</v>
      </c>
      <c r="AI7" s="438">
        <v>2</v>
      </c>
      <c r="AJ7" s="438">
        <v>1</v>
      </c>
      <c r="AK7" s="438">
        <v>0</v>
      </c>
    </row>
    <row r="8" spans="1:37" x14ac:dyDescent="0.25">
      <c r="A8" s="400"/>
      <c r="B8" s="426"/>
      <c r="C8" s="429"/>
      <c r="D8" s="429"/>
      <c r="E8" s="429"/>
      <c r="F8" s="429"/>
      <c r="G8" s="429"/>
      <c r="H8" s="429"/>
      <c r="I8" s="429"/>
      <c r="J8" s="369"/>
      <c r="K8" s="400"/>
      <c r="L8" s="400"/>
      <c r="M8" s="460"/>
      <c r="Y8" s="447"/>
      <c r="Z8" s="447"/>
      <c r="AA8" s="447" t="s">
        <v>99</v>
      </c>
      <c r="AB8" s="438">
        <v>15</v>
      </c>
      <c r="AC8" s="438">
        <v>10</v>
      </c>
      <c r="AD8" s="438">
        <v>7</v>
      </c>
      <c r="AE8" s="438">
        <v>5</v>
      </c>
      <c r="AF8" s="438">
        <v>4</v>
      </c>
      <c r="AG8" s="438">
        <v>3</v>
      </c>
      <c r="AH8" s="438">
        <v>2</v>
      </c>
      <c r="AI8" s="438">
        <v>1</v>
      </c>
      <c r="AJ8" s="438">
        <v>0</v>
      </c>
      <c r="AK8" s="438">
        <v>0</v>
      </c>
    </row>
    <row r="9" spans="1:37" x14ac:dyDescent="0.25">
      <c r="A9" s="400" t="s">
        <v>65</v>
      </c>
      <c r="B9" s="425"/>
      <c r="C9" s="427" t="str">
        <f>IF($B9="","",VLOOKUP($B9,#REF!,5))</f>
        <v/>
      </c>
      <c r="D9" s="427" t="str">
        <f>IF($B9="","",VLOOKUP($B9,#REF!,15))</f>
        <v/>
      </c>
      <c r="E9" s="503" t="s">
        <v>277</v>
      </c>
      <c r="F9" s="504"/>
      <c r="G9" s="503" t="s">
        <v>223</v>
      </c>
      <c r="H9" s="504"/>
      <c r="I9" s="428" t="str">
        <f>IF($B9="","",VLOOKUP($B9,#REF!,4))</f>
        <v/>
      </c>
      <c r="J9" s="369"/>
      <c r="K9" s="458"/>
      <c r="L9" s="449">
        <v>2</v>
      </c>
      <c r="M9" s="459"/>
      <c r="Y9" s="447"/>
      <c r="Z9" s="447"/>
      <c r="AA9" s="447" t="s">
        <v>100</v>
      </c>
      <c r="AB9" s="438">
        <v>10</v>
      </c>
      <c r="AC9" s="438">
        <v>6</v>
      </c>
      <c r="AD9" s="438">
        <v>4</v>
      </c>
      <c r="AE9" s="438">
        <v>2</v>
      </c>
      <c r="AF9" s="438">
        <v>1</v>
      </c>
      <c r="AG9" s="438">
        <v>0</v>
      </c>
      <c r="AH9" s="438">
        <v>0</v>
      </c>
      <c r="AI9" s="438">
        <v>0</v>
      </c>
      <c r="AJ9" s="438">
        <v>0</v>
      </c>
      <c r="AK9" s="438">
        <v>0</v>
      </c>
    </row>
    <row r="10" spans="1:37" x14ac:dyDescent="0.25">
      <c r="A10" s="400"/>
      <c r="B10" s="426"/>
      <c r="C10" s="429"/>
      <c r="D10" s="429"/>
      <c r="E10" s="429"/>
      <c r="F10" s="429"/>
      <c r="G10" s="429"/>
      <c r="H10" s="429"/>
      <c r="I10" s="429"/>
      <c r="J10" s="369"/>
      <c r="K10" s="400"/>
      <c r="L10" s="400"/>
      <c r="M10" s="460"/>
      <c r="Y10" s="447"/>
      <c r="Z10" s="447"/>
      <c r="AA10" s="447" t="s">
        <v>101</v>
      </c>
      <c r="AB10" s="438">
        <v>6</v>
      </c>
      <c r="AC10" s="438">
        <v>3</v>
      </c>
      <c r="AD10" s="438">
        <v>2</v>
      </c>
      <c r="AE10" s="438">
        <v>1</v>
      </c>
      <c r="AF10" s="438">
        <v>0</v>
      </c>
      <c r="AG10" s="438">
        <v>0</v>
      </c>
      <c r="AH10" s="438">
        <v>0</v>
      </c>
      <c r="AI10" s="438">
        <v>0</v>
      </c>
      <c r="AJ10" s="438">
        <v>0</v>
      </c>
      <c r="AK10" s="438">
        <v>0</v>
      </c>
    </row>
    <row r="11" spans="1:37" x14ac:dyDescent="0.25">
      <c r="A11" s="400" t="s">
        <v>66</v>
      </c>
      <c r="B11" s="425"/>
      <c r="C11" s="427" t="str">
        <f>IF($B11="","",VLOOKUP($B11,#REF!,5))</f>
        <v/>
      </c>
      <c r="D11" s="427" t="str">
        <f>IF($B11="","",VLOOKUP($B11,#REF!,15))</f>
        <v/>
      </c>
      <c r="E11" s="503" t="s">
        <v>278</v>
      </c>
      <c r="F11" s="504"/>
      <c r="G11" s="503" t="s">
        <v>279</v>
      </c>
      <c r="H11" s="504"/>
      <c r="I11" s="428" t="str">
        <f>IF($B11="","",VLOOKUP($B11,#REF!,4))</f>
        <v/>
      </c>
      <c r="J11" s="369"/>
      <c r="K11" s="458"/>
      <c r="L11" s="449">
        <v>3</v>
      </c>
      <c r="M11" s="459"/>
      <c r="Y11" s="447"/>
      <c r="Z11" s="447"/>
      <c r="AA11" s="447" t="s">
        <v>106</v>
      </c>
      <c r="AB11" s="438">
        <v>3</v>
      </c>
      <c r="AC11" s="438">
        <v>2</v>
      </c>
      <c r="AD11" s="438">
        <v>1</v>
      </c>
      <c r="AE11" s="438">
        <v>0</v>
      </c>
      <c r="AF11" s="438">
        <v>0</v>
      </c>
      <c r="AG11" s="438">
        <v>0</v>
      </c>
      <c r="AH11" s="438">
        <v>0</v>
      </c>
      <c r="AI11" s="438">
        <v>0</v>
      </c>
      <c r="AJ11" s="438">
        <v>0</v>
      </c>
      <c r="AK11" s="438">
        <v>0</v>
      </c>
    </row>
    <row r="12" spans="1:37" x14ac:dyDescent="0.25">
      <c r="A12" s="400"/>
      <c r="B12" s="426"/>
      <c r="C12" s="429"/>
      <c r="D12" s="429"/>
      <c r="E12" s="429"/>
      <c r="F12" s="429"/>
      <c r="G12" s="429"/>
      <c r="H12" s="429"/>
      <c r="I12" s="429"/>
      <c r="J12" s="369"/>
      <c r="K12" s="423"/>
      <c r="L12" s="423"/>
      <c r="M12" s="460"/>
      <c r="Y12" s="447"/>
      <c r="Z12" s="447"/>
      <c r="AA12" s="447" t="s">
        <v>102</v>
      </c>
      <c r="AB12" s="456">
        <v>0</v>
      </c>
      <c r="AC12" s="456">
        <v>0</v>
      </c>
      <c r="AD12" s="456">
        <v>0</v>
      </c>
      <c r="AE12" s="456">
        <v>0</v>
      </c>
      <c r="AF12" s="456">
        <v>0</v>
      </c>
      <c r="AG12" s="456">
        <v>0</v>
      </c>
      <c r="AH12" s="456">
        <v>0</v>
      </c>
      <c r="AI12" s="456">
        <v>0</v>
      </c>
      <c r="AJ12" s="456">
        <v>0</v>
      </c>
      <c r="AK12" s="456">
        <v>0</v>
      </c>
    </row>
    <row r="13" spans="1:37" x14ac:dyDescent="0.25">
      <c r="A13" s="400" t="s">
        <v>71</v>
      </c>
      <c r="B13" s="425"/>
      <c r="C13" s="427" t="str">
        <f>IF($B13="","",VLOOKUP($B13,#REF!,5))</f>
        <v/>
      </c>
      <c r="D13" s="427" t="str">
        <f>IF($B13="","",VLOOKUP($B13,#REF!,15))</f>
        <v/>
      </c>
      <c r="E13" s="503" t="s">
        <v>280</v>
      </c>
      <c r="F13" s="504"/>
      <c r="G13" s="503" t="s">
        <v>174</v>
      </c>
      <c r="H13" s="504"/>
      <c r="I13" s="428" t="str">
        <f>IF($B13="","",VLOOKUP($B13,#REF!,4))</f>
        <v/>
      </c>
      <c r="J13" s="369"/>
      <c r="K13" s="458"/>
      <c r="L13" s="449">
        <v>4</v>
      </c>
      <c r="M13" s="459"/>
      <c r="Y13" s="447"/>
      <c r="Z13" s="447"/>
      <c r="AA13" s="447" t="s">
        <v>103</v>
      </c>
      <c r="AB13" s="456">
        <v>0</v>
      </c>
      <c r="AC13" s="456">
        <v>0</v>
      </c>
      <c r="AD13" s="456">
        <v>0</v>
      </c>
      <c r="AE13" s="456">
        <v>0</v>
      </c>
      <c r="AF13" s="456">
        <v>0</v>
      </c>
      <c r="AG13" s="456">
        <v>0</v>
      </c>
      <c r="AH13" s="456">
        <v>0</v>
      </c>
      <c r="AI13" s="456">
        <v>0</v>
      </c>
      <c r="AJ13" s="456">
        <v>0</v>
      </c>
      <c r="AK13" s="456">
        <v>0</v>
      </c>
    </row>
    <row r="14" spans="1:37" x14ac:dyDescent="0.25">
      <c r="A14" s="369"/>
      <c r="B14" s="369"/>
      <c r="C14" s="369"/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</row>
    <row r="15" spans="1:37" x14ac:dyDescent="0.25">
      <c r="A15" s="369"/>
      <c r="B15" s="369"/>
      <c r="C15" s="369"/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</row>
    <row r="16" spans="1:37" x14ac:dyDescent="0.25">
      <c r="A16" s="369"/>
      <c r="B16" s="369"/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Y16" s="447"/>
      <c r="Z16" s="447"/>
      <c r="AA16" s="447" t="s">
        <v>64</v>
      </c>
      <c r="AB16" s="447">
        <v>300</v>
      </c>
      <c r="AC16" s="447">
        <v>250</v>
      </c>
      <c r="AD16" s="447">
        <v>220</v>
      </c>
      <c r="AE16" s="447">
        <v>180</v>
      </c>
      <c r="AF16" s="447">
        <v>160</v>
      </c>
      <c r="AG16" s="447">
        <v>150</v>
      </c>
      <c r="AH16" s="447">
        <v>140</v>
      </c>
      <c r="AI16" s="447">
        <v>130</v>
      </c>
      <c r="AJ16" s="447">
        <v>120</v>
      </c>
      <c r="AK16" s="447">
        <v>110</v>
      </c>
    </row>
    <row r="17" spans="1:37" x14ac:dyDescent="0.25">
      <c r="A17" s="369"/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Y17" s="447"/>
      <c r="Z17" s="447"/>
      <c r="AA17" s="447" t="s">
        <v>94</v>
      </c>
      <c r="AB17" s="447">
        <v>250</v>
      </c>
      <c r="AC17" s="447">
        <v>200</v>
      </c>
      <c r="AD17" s="447">
        <v>160</v>
      </c>
      <c r="AE17" s="447">
        <v>140</v>
      </c>
      <c r="AF17" s="447">
        <v>120</v>
      </c>
      <c r="AG17" s="447">
        <v>110</v>
      </c>
      <c r="AH17" s="447">
        <v>100</v>
      </c>
      <c r="AI17" s="447">
        <v>90</v>
      </c>
      <c r="AJ17" s="447">
        <v>80</v>
      </c>
      <c r="AK17" s="447">
        <v>70</v>
      </c>
    </row>
    <row r="18" spans="1:37" ht="18.75" customHeight="1" x14ac:dyDescent="0.25">
      <c r="A18" s="369"/>
      <c r="B18" s="505"/>
      <c r="C18" s="505"/>
      <c r="D18" s="506" t="str">
        <f>E7</f>
        <v>Czethoffer</v>
      </c>
      <c r="E18" s="506"/>
      <c r="F18" s="506" t="str">
        <f>E9</f>
        <v>Boros</v>
      </c>
      <c r="G18" s="506"/>
      <c r="H18" s="506" t="str">
        <f>E11</f>
        <v>Bartos</v>
      </c>
      <c r="I18" s="506"/>
      <c r="J18" s="506" t="str">
        <f>E13</f>
        <v>Uhrin</v>
      </c>
      <c r="K18" s="506"/>
      <c r="L18" s="369"/>
      <c r="M18" s="369"/>
      <c r="Y18" s="447"/>
      <c r="Z18" s="447"/>
      <c r="AA18" s="447" t="s">
        <v>95</v>
      </c>
      <c r="AB18" s="447">
        <v>200</v>
      </c>
      <c r="AC18" s="447">
        <v>150</v>
      </c>
      <c r="AD18" s="447">
        <v>130</v>
      </c>
      <c r="AE18" s="447">
        <v>110</v>
      </c>
      <c r="AF18" s="447">
        <v>95</v>
      </c>
      <c r="AG18" s="447">
        <v>80</v>
      </c>
      <c r="AH18" s="447">
        <v>70</v>
      </c>
      <c r="AI18" s="447">
        <v>60</v>
      </c>
      <c r="AJ18" s="447">
        <v>55</v>
      </c>
      <c r="AK18" s="447">
        <v>50</v>
      </c>
    </row>
    <row r="19" spans="1:37" ht="18.75" customHeight="1" x14ac:dyDescent="0.25">
      <c r="A19" s="430" t="s">
        <v>64</v>
      </c>
      <c r="B19" s="507" t="str">
        <f>E7</f>
        <v>Czethoffer</v>
      </c>
      <c r="C19" s="507"/>
      <c r="D19" s="508"/>
      <c r="E19" s="508"/>
      <c r="F19" s="509" t="s">
        <v>404</v>
      </c>
      <c r="G19" s="509"/>
      <c r="H19" s="509" t="s">
        <v>323</v>
      </c>
      <c r="I19" s="509"/>
      <c r="J19" s="520" t="s">
        <v>313</v>
      </c>
      <c r="K19" s="506"/>
      <c r="L19" s="369"/>
      <c r="M19" s="369"/>
      <c r="Y19" s="447"/>
      <c r="Z19" s="447"/>
      <c r="AA19" s="447" t="s">
        <v>96</v>
      </c>
      <c r="AB19" s="447">
        <v>150</v>
      </c>
      <c r="AC19" s="447">
        <v>120</v>
      </c>
      <c r="AD19" s="447">
        <v>100</v>
      </c>
      <c r="AE19" s="447">
        <v>80</v>
      </c>
      <c r="AF19" s="447">
        <v>70</v>
      </c>
      <c r="AG19" s="447">
        <v>60</v>
      </c>
      <c r="AH19" s="447">
        <v>55</v>
      </c>
      <c r="AI19" s="447">
        <v>50</v>
      </c>
      <c r="AJ19" s="447">
        <v>45</v>
      </c>
      <c r="AK19" s="447">
        <v>40</v>
      </c>
    </row>
    <row r="20" spans="1:37" ht="18.75" customHeight="1" x14ac:dyDescent="0.25">
      <c r="A20" s="430" t="s">
        <v>65</v>
      </c>
      <c r="B20" s="507" t="str">
        <f>E9</f>
        <v>Boros</v>
      </c>
      <c r="C20" s="507"/>
      <c r="D20" s="509" t="s">
        <v>405</v>
      </c>
      <c r="E20" s="509"/>
      <c r="F20" s="508"/>
      <c r="G20" s="508"/>
      <c r="H20" s="518" t="s">
        <v>330</v>
      </c>
      <c r="I20" s="509"/>
      <c r="J20" s="518" t="s">
        <v>308</v>
      </c>
      <c r="K20" s="509"/>
      <c r="L20" s="369"/>
      <c r="M20" s="369"/>
      <c r="Y20" s="447"/>
      <c r="Z20" s="447"/>
      <c r="AA20" s="447" t="s">
        <v>97</v>
      </c>
      <c r="AB20" s="447">
        <v>120</v>
      </c>
      <c r="AC20" s="447">
        <v>90</v>
      </c>
      <c r="AD20" s="447">
        <v>65</v>
      </c>
      <c r="AE20" s="447">
        <v>55</v>
      </c>
      <c r="AF20" s="447">
        <v>50</v>
      </c>
      <c r="AG20" s="447">
        <v>45</v>
      </c>
      <c r="AH20" s="447">
        <v>40</v>
      </c>
      <c r="AI20" s="447">
        <v>35</v>
      </c>
      <c r="AJ20" s="447">
        <v>25</v>
      </c>
      <c r="AK20" s="447">
        <v>20</v>
      </c>
    </row>
    <row r="21" spans="1:37" ht="18.75" customHeight="1" x14ac:dyDescent="0.25">
      <c r="A21" s="430" t="s">
        <v>66</v>
      </c>
      <c r="B21" s="507" t="str">
        <f>E11</f>
        <v>Bartos</v>
      </c>
      <c r="C21" s="507"/>
      <c r="D21" s="509" t="s">
        <v>324</v>
      </c>
      <c r="E21" s="509"/>
      <c r="F21" s="518" t="s">
        <v>331</v>
      </c>
      <c r="G21" s="509"/>
      <c r="H21" s="508"/>
      <c r="I21" s="508"/>
      <c r="J21" s="518" t="s">
        <v>310</v>
      </c>
      <c r="K21" s="509"/>
      <c r="L21" s="369"/>
      <c r="M21" s="369"/>
      <c r="Y21" s="447"/>
      <c r="Z21" s="447"/>
      <c r="AA21" s="447" t="s">
        <v>98</v>
      </c>
      <c r="AB21" s="447">
        <v>90</v>
      </c>
      <c r="AC21" s="447">
        <v>60</v>
      </c>
      <c r="AD21" s="447">
        <v>45</v>
      </c>
      <c r="AE21" s="447">
        <v>34</v>
      </c>
      <c r="AF21" s="447">
        <v>27</v>
      </c>
      <c r="AG21" s="447">
        <v>22</v>
      </c>
      <c r="AH21" s="447">
        <v>18</v>
      </c>
      <c r="AI21" s="447">
        <v>15</v>
      </c>
      <c r="AJ21" s="447">
        <v>12</v>
      </c>
      <c r="AK21" s="447">
        <v>9</v>
      </c>
    </row>
    <row r="22" spans="1:37" ht="18.75" customHeight="1" x14ac:dyDescent="0.25">
      <c r="A22" s="430" t="s">
        <v>71</v>
      </c>
      <c r="B22" s="507" t="str">
        <f>E13</f>
        <v>Uhrin</v>
      </c>
      <c r="C22" s="507"/>
      <c r="D22" s="518" t="s">
        <v>329</v>
      </c>
      <c r="E22" s="509"/>
      <c r="F22" s="518" t="s">
        <v>307</v>
      </c>
      <c r="G22" s="509"/>
      <c r="H22" s="520" t="s">
        <v>309</v>
      </c>
      <c r="I22" s="506"/>
      <c r="J22" s="508"/>
      <c r="K22" s="508"/>
      <c r="L22" s="369"/>
      <c r="M22" s="369"/>
      <c r="Y22" s="447"/>
      <c r="Z22" s="447"/>
      <c r="AA22" s="447" t="s">
        <v>99</v>
      </c>
      <c r="AB22" s="447">
        <v>60</v>
      </c>
      <c r="AC22" s="447">
        <v>40</v>
      </c>
      <c r="AD22" s="447">
        <v>30</v>
      </c>
      <c r="AE22" s="447">
        <v>20</v>
      </c>
      <c r="AF22" s="447">
        <v>18</v>
      </c>
      <c r="AG22" s="447">
        <v>15</v>
      </c>
      <c r="AH22" s="447">
        <v>12</v>
      </c>
      <c r="AI22" s="447">
        <v>10</v>
      </c>
      <c r="AJ22" s="447">
        <v>8</v>
      </c>
      <c r="AK22" s="447">
        <v>6</v>
      </c>
    </row>
    <row r="23" spans="1:37" x14ac:dyDescent="0.25">
      <c r="A23" s="369"/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Y23" s="447"/>
      <c r="Z23" s="447"/>
      <c r="AA23" s="447" t="s">
        <v>100</v>
      </c>
      <c r="AB23" s="447">
        <v>40</v>
      </c>
      <c r="AC23" s="447">
        <v>25</v>
      </c>
      <c r="AD23" s="447">
        <v>18</v>
      </c>
      <c r="AE23" s="447">
        <v>13</v>
      </c>
      <c r="AF23" s="447">
        <v>8</v>
      </c>
      <c r="AG23" s="447">
        <v>7</v>
      </c>
      <c r="AH23" s="447">
        <v>6</v>
      </c>
      <c r="AI23" s="447">
        <v>5</v>
      </c>
      <c r="AJ23" s="447">
        <v>4</v>
      </c>
      <c r="AK23" s="447">
        <v>3</v>
      </c>
    </row>
    <row r="24" spans="1:37" x14ac:dyDescent="0.25">
      <c r="A24" s="369"/>
      <c r="B24" s="369"/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Y24" s="447"/>
      <c r="Z24" s="447"/>
      <c r="AA24" s="447" t="s">
        <v>101</v>
      </c>
      <c r="AB24" s="447">
        <v>25</v>
      </c>
      <c r="AC24" s="447">
        <v>15</v>
      </c>
      <c r="AD24" s="447">
        <v>13</v>
      </c>
      <c r="AE24" s="447">
        <v>7</v>
      </c>
      <c r="AF24" s="447">
        <v>6</v>
      </c>
      <c r="AG24" s="447">
        <v>5</v>
      </c>
      <c r="AH24" s="447">
        <v>4</v>
      </c>
      <c r="AI24" s="447">
        <v>3</v>
      </c>
      <c r="AJ24" s="447">
        <v>2</v>
      </c>
      <c r="AK24" s="447">
        <v>1</v>
      </c>
    </row>
    <row r="25" spans="1:37" x14ac:dyDescent="0.25">
      <c r="A25" s="369"/>
      <c r="B25" s="369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Y25" s="447"/>
      <c r="Z25" s="447"/>
      <c r="AA25" s="447" t="s">
        <v>106</v>
      </c>
      <c r="AB25" s="447">
        <v>15</v>
      </c>
      <c r="AC25" s="447">
        <v>10</v>
      </c>
      <c r="AD25" s="447">
        <v>8</v>
      </c>
      <c r="AE25" s="447">
        <v>4</v>
      </c>
      <c r="AF25" s="447">
        <v>3</v>
      </c>
      <c r="AG25" s="447">
        <v>2</v>
      </c>
      <c r="AH25" s="447">
        <v>1</v>
      </c>
      <c r="AI25" s="447">
        <v>0</v>
      </c>
      <c r="AJ25" s="447">
        <v>0</v>
      </c>
      <c r="AK25" s="447">
        <v>0</v>
      </c>
    </row>
    <row r="26" spans="1:37" x14ac:dyDescent="0.25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Y26" s="447"/>
      <c r="Z26" s="447"/>
      <c r="AA26" s="447" t="s">
        <v>102</v>
      </c>
      <c r="AB26" s="447">
        <v>10</v>
      </c>
      <c r="AC26" s="447">
        <v>6</v>
      </c>
      <c r="AD26" s="447">
        <v>4</v>
      </c>
      <c r="AE26" s="447">
        <v>2</v>
      </c>
      <c r="AF26" s="447">
        <v>1</v>
      </c>
      <c r="AG26" s="447">
        <v>0</v>
      </c>
      <c r="AH26" s="447">
        <v>0</v>
      </c>
      <c r="AI26" s="447">
        <v>0</v>
      </c>
      <c r="AJ26" s="447">
        <v>0</v>
      </c>
      <c r="AK26" s="447">
        <v>0</v>
      </c>
    </row>
    <row r="27" spans="1:37" x14ac:dyDescent="0.25">
      <c r="A27" s="369"/>
      <c r="B27" s="369"/>
      <c r="C27" s="369"/>
      <c r="D27" s="369"/>
      <c r="E27" s="369"/>
      <c r="F27" s="369"/>
      <c r="G27" s="369"/>
      <c r="H27" s="369"/>
      <c r="I27" s="369"/>
      <c r="J27" s="369"/>
      <c r="K27" s="369"/>
      <c r="L27" s="369"/>
      <c r="M27" s="369"/>
      <c r="Y27" s="447"/>
      <c r="Z27" s="447"/>
      <c r="AA27" s="447" t="s">
        <v>103</v>
      </c>
      <c r="AB27" s="447">
        <v>3</v>
      </c>
      <c r="AC27" s="447">
        <v>2</v>
      </c>
      <c r="AD27" s="447">
        <v>1</v>
      </c>
      <c r="AE27" s="447">
        <v>0</v>
      </c>
      <c r="AF27" s="447">
        <v>0</v>
      </c>
      <c r="AG27" s="447">
        <v>0</v>
      </c>
      <c r="AH27" s="447">
        <v>0</v>
      </c>
      <c r="AI27" s="447">
        <v>0</v>
      </c>
      <c r="AJ27" s="447">
        <v>0</v>
      </c>
      <c r="AK27" s="447">
        <v>0</v>
      </c>
    </row>
    <row r="28" spans="1:37" x14ac:dyDescent="0.25">
      <c r="A28" s="369"/>
      <c r="B28" s="369"/>
      <c r="C28" s="369"/>
      <c r="D28" s="369"/>
      <c r="E28" s="369"/>
      <c r="F28" s="369"/>
      <c r="G28" s="369"/>
      <c r="H28" s="369"/>
      <c r="I28" s="369"/>
      <c r="J28" s="369"/>
      <c r="K28" s="369"/>
      <c r="L28" s="369"/>
      <c r="M28" s="369"/>
    </row>
    <row r="29" spans="1:37" x14ac:dyDescent="0.25">
      <c r="A29" s="369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69"/>
    </row>
    <row r="30" spans="1:37" x14ac:dyDescent="0.25">
      <c r="A30" s="369"/>
      <c r="B30" s="369"/>
      <c r="C30" s="369"/>
      <c r="D30" s="369"/>
      <c r="E30" s="369"/>
      <c r="F30" s="369"/>
      <c r="G30" s="369"/>
      <c r="H30" s="369"/>
      <c r="I30" s="369"/>
      <c r="J30" s="369"/>
      <c r="K30" s="369"/>
      <c r="L30" s="369"/>
      <c r="M30" s="369"/>
    </row>
    <row r="31" spans="1:37" x14ac:dyDescent="0.25">
      <c r="A31" s="369"/>
      <c r="B31" s="369"/>
      <c r="C31" s="369"/>
      <c r="D31" s="369"/>
      <c r="E31" s="369"/>
      <c r="F31" s="369"/>
      <c r="G31" s="369"/>
      <c r="H31" s="369"/>
      <c r="I31" s="369"/>
      <c r="J31" s="369"/>
      <c r="K31" s="369"/>
      <c r="L31" s="369"/>
      <c r="M31" s="369"/>
    </row>
    <row r="32" spans="1:37" x14ac:dyDescent="0.25">
      <c r="A32" s="369"/>
      <c r="B32" s="369"/>
      <c r="C32" s="369"/>
      <c r="D32" s="369"/>
      <c r="E32" s="369"/>
      <c r="F32" s="369"/>
      <c r="G32" s="369"/>
      <c r="H32" s="369"/>
      <c r="I32" s="369"/>
      <c r="J32" s="369"/>
      <c r="K32" s="369"/>
      <c r="L32" s="347"/>
      <c r="M32" s="369"/>
    </row>
    <row r="33" spans="1:18" x14ac:dyDescent="0.25">
      <c r="A33" s="173" t="s">
        <v>33</v>
      </c>
      <c r="B33" s="174"/>
      <c r="C33" s="296"/>
      <c r="D33" s="406" t="s">
        <v>3</v>
      </c>
      <c r="E33" s="407" t="s">
        <v>35</v>
      </c>
      <c r="F33" s="421"/>
      <c r="G33" s="406" t="s">
        <v>3</v>
      </c>
      <c r="H33" s="407" t="s">
        <v>44</v>
      </c>
      <c r="I33" s="256"/>
      <c r="J33" s="407" t="s">
        <v>45</v>
      </c>
      <c r="K33" s="255" t="s">
        <v>46</v>
      </c>
      <c r="L33" s="34"/>
      <c r="M33" s="421"/>
      <c r="P33" s="402"/>
      <c r="Q33" s="402"/>
      <c r="R33" s="403"/>
    </row>
    <row r="34" spans="1:18" x14ac:dyDescent="0.25">
      <c r="A34" s="380" t="s">
        <v>34</v>
      </c>
      <c r="B34" s="381"/>
      <c r="C34" s="383"/>
      <c r="D34" s="408"/>
      <c r="E34" s="510"/>
      <c r="F34" s="510"/>
      <c r="G34" s="415" t="s">
        <v>4</v>
      </c>
      <c r="H34" s="381"/>
      <c r="I34" s="409"/>
      <c r="J34" s="416"/>
      <c r="K34" s="375" t="s">
        <v>38</v>
      </c>
      <c r="L34" s="422"/>
      <c r="M34" s="410"/>
      <c r="P34" s="404"/>
      <c r="Q34" s="404"/>
      <c r="R34" s="191"/>
    </row>
    <row r="35" spans="1:18" x14ac:dyDescent="0.25">
      <c r="A35" s="384" t="s">
        <v>43</v>
      </c>
      <c r="B35" s="251"/>
      <c r="C35" s="386"/>
      <c r="D35" s="411"/>
      <c r="E35" s="511"/>
      <c r="F35" s="511"/>
      <c r="G35" s="417" t="s">
        <v>5</v>
      </c>
      <c r="H35" s="84"/>
      <c r="I35" s="373"/>
      <c r="J35" s="85"/>
      <c r="K35" s="419"/>
      <c r="L35" s="347"/>
      <c r="M35" s="414"/>
      <c r="P35" s="191"/>
      <c r="Q35" s="185"/>
      <c r="R35" s="191"/>
    </row>
    <row r="36" spans="1:18" x14ac:dyDescent="0.25">
      <c r="A36" s="270"/>
      <c r="B36" s="271"/>
      <c r="C36" s="272"/>
      <c r="D36" s="411"/>
      <c r="E36" s="86"/>
      <c r="F36" s="369"/>
      <c r="G36" s="417" t="s">
        <v>6</v>
      </c>
      <c r="H36" s="84"/>
      <c r="I36" s="373"/>
      <c r="J36" s="85"/>
      <c r="K36" s="375" t="s">
        <v>39</v>
      </c>
      <c r="L36" s="422"/>
      <c r="M36" s="410"/>
      <c r="P36" s="404"/>
      <c r="Q36" s="404"/>
      <c r="R36" s="191"/>
    </row>
    <row r="37" spans="1:18" x14ac:dyDescent="0.25">
      <c r="A37" s="202"/>
      <c r="B37" s="113"/>
      <c r="C37" s="203"/>
      <c r="D37" s="411"/>
      <c r="E37" s="86"/>
      <c r="F37" s="369"/>
      <c r="G37" s="417" t="s">
        <v>7</v>
      </c>
      <c r="H37" s="84"/>
      <c r="I37" s="373"/>
      <c r="J37" s="85"/>
      <c r="K37" s="420"/>
      <c r="L37" s="369"/>
      <c r="M37" s="412"/>
      <c r="P37" s="191"/>
      <c r="Q37" s="185"/>
      <c r="R37" s="191"/>
    </row>
    <row r="38" spans="1:18" x14ac:dyDescent="0.25">
      <c r="A38" s="258"/>
      <c r="B38" s="273"/>
      <c r="C38" s="295"/>
      <c r="D38" s="411"/>
      <c r="E38" s="86"/>
      <c r="F38" s="369"/>
      <c r="G38" s="417" t="s">
        <v>8</v>
      </c>
      <c r="H38" s="84"/>
      <c r="I38" s="373"/>
      <c r="J38" s="85"/>
      <c r="K38" s="384"/>
      <c r="L38" s="347"/>
      <c r="M38" s="414"/>
      <c r="P38" s="191"/>
      <c r="Q38" s="185"/>
      <c r="R38" s="191"/>
    </row>
    <row r="39" spans="1:18" x14ac:dyDescent="0.25">
      <c r="A39" s="259"/>
      <c r="B39" s="23"/>
      <c r="C39" s="203"/>
      <c r="D39" s="411"/>
      <c r="E39" s="86"/>
      <c r="F39" s="369"/>
      <c r="G39" s="417" t="s">
        <v>9</v>
      </c>
      <c r="H39" s="84"/>
      <c r="I39" s="373"/>
      <c r="J39" s="85"/>
      <c r="K39" s="375" t="s">
        <v>29</v>
      </c>
      <c r="L39" s="422"/>
      <c r="M39" s="410"/>
      <c r="P39" s="404"/>
      <c r="Q39" s="404"/>
      <c r="R39" s="191"/>
    </row>
    <row r="40" spans="1:18" x14ac:dyDescent="0.25">
      <c r="A40" s="259"/>
      <c r="B40" s="23"/>
      <c r="C40" s="268"/>
      <c r="D40" s="411"/>
      <c r="E40" s="86"/>
      <c r="F40" s="369"/>
      <c r="G40" s="417" t="s">
        <v>10</v>
      </c>
      <c r="H40" s="84"/>
      <c r="I40" s="373"/>
      <c r="J40" s="85"/>
      <c r="K40" s="420"/>
      <c r="L40" s="369"/>
      <c r="M40" s="412"/>
      <c r="P40" s="191"/>
      <c r="Q40" s="185"/>
      <c r="R40" s="191"/>
    </row>
    <row r="41" spans="1:18" x14ac:dyDescent="0.25">
      <c r="A41" s="260"/>
      <c r="B41" s="257"/>
      <c r="C41" s="269"/>
      <c r="D41" s="413"/>
      <c r="E41" s="205"/>
      <c r="F41" s="347"/>
      <c r="G41" s="418" t="s">
        <v>11</v>
      </c>
      <c r="H41" s="251"/>
      <c r="I41" s="377"/>
      <c r="J41" s="207"/>
      <c r="K41" s="384" t="str">
        <f>M4</f>
        <v>Lakatosné Klopcsik Diana</v>
      </c>
      <c r="L41" s="347"/>
      <c r="M41" s="414"/>
      <c r="P41" s="191"/>
      <c r="Q41" s="185"/>
      <c r="R41" s="405"/>
    </row>
  </sheetData>
  <mergeCells count="37">
    <mergeCell ref="J22:K22"/>
    <mergeCell ref="E34:F34"/>
    <mergeCell ref="E35:F35"/>
    <mergeCell ref="B22:C22"/>
    <mergeCell ref="D22:E22"/>
    <mergeCell ref="F22:G22"/>
    <mergeCell ref="H22:I22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35" priority="2" stopIfTrue="1" operator="equal">
      <formula>"Bye"</formula>
    </cfRule>
  </conditionalFormatting>
  <conditionalFormatting sqref="R41">
    <cfRule type="expression" dxfId="3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6E0B6-6984-4037-B029-D034F07233F1}">
  <sheetPr codeName="Munka15">
    <tabColor indexed="11"/>
  </sheetPr>
  <dimension ref="A1:AK47"/>
  <sheetViews>
    <sheetView workbookViewId="0">
      <selection activeCell="L32" sqref="L32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501" t="str">
        <f>Altalanos!$A$6</f>
        <v xml:space="preserve">Diákolimpia Tolna megye - Paks </v>
      </c>
      <c r="B1" s="501"/>
      <c r="C1" s="501"/>
      <c r="D1" s="501"/>
      <c r="E1" s="501"/>
      <c r="F1" s="501"/>
      <c r="G1" s="320"/>
      <c r="H1" s="323" t="s">
        <v>42</v>
      </c>
      <c r="I1" s="321"/>
      <c r="J1" s="322"/>
      <c r="L1" s="324"/>
      <c r="M1" s="325"/>
      <c r="N1" s="103"/>
      <c r="O1" s="103" t="s">
        <v>12</v>
      </c>
      <c r="P1" s="103"/>
      <c r="Q1" s="102"/>
      <c r="R1" s="103"/>
      <c r="AB1" s="457" t="e">
        <f>IF(Y5=1,CONCATENATE(VLOOKUP(Y3,AA16:AH27,2)),CONCATENATE(VLOOKUP(Y3,AA2:AK13,2)))</f>
        <v>#N/A</v>
      </c>
      <c r="AC1" s="457" t="e">
        <f>IF(Y5=1,CONCATENATE(VLOOKUP(Y3,AA16:AK27,3)),CONCATENATE(VLOOKUP(Y3,AA2:AK13,3)))</f>
        <v>#N/A</v>
      </c>
      <c r="AD1" s="457" t="e">
        <f>IF(Y5=1,CONCATENATE(VLOOKUP(Y3,AA16:AK27,4)),CONCATENATE(VLOOKUP(Y3,AA2:AK13,4)))</f>
        <v>#N/A</v>
      </c>
      <c r="AE1" s="457" t="e">
        <f>IF(Y5=1,CONCATENATE(VLOOKUP(Y3,AA16:AK27,5)),CONCATENATE(VLOOKUP(Y3,AA2:AK13,5)))</f>
        <v>#N/A</v>
      </c>
      <c r="AF1" s="457" t="e">
        <f>IF(Y5=1,CONCATENATE(VLOOKUP(Y3,AA16:AK27,6)),CONCATENATE(VLOOKUP(Y3,AA2:AK13,6)))</f>
        <v>#N/A</v>
      </c>
      <c r="AG1" s="457" t="e">
        <f>IF(Y5=1,CONCATENATE(VLOOKUP(Y3,AA16:AK27,7)),CONCATENATE(VLOOKUP(Y3,AA2:AK13,7)))</f>
        <v>#N/A</v>
      </c>
      <c r="AH1" s="457" t="e">
        <f>IF(Y5=1,CONCATENATE(VLOOKUP(Y3,AA16:AK27,8)),CONCATENATE(VLOOKUP(Y3,AA2:AK13,8)))</f>
        <v>#N/A</v>
      </c>
      <c r="AI1" s="457" t="e">
        <f>IF(Y5=1,CONCATENATE(VLOOKUP(Y3,AA16:AK27,9)),CONCATENATE(VLOOKUP(Y3,AA2:AK13,9)))</f>
        <v>#N/A</v>
      </c>
      <c r="AJ1" s="457" t="e">
        <f>IF(Y5=1,CONCATENATE(VLOOKUP(Y3,AA16:AK27,10)),CONCATENATE(VLOOKUP(Y3,AA2:AK13,10)))</f>
        <v>#N/A</v>
      </c>
      <c r="AK1" s="457" t="e">
        <f>IF(Y5=1,CONCATENATE(VLOOKUP(Y3,AA16:AK27,11)),CONCATENATE(VLOOKUP(Y3,AA2:AK13,11)))</f>
        <v>#N/A</v>
      </c>
    </row>
    <row r="2" spans="1:37" x14ac:dyDescent="0.25">
      <c r="A2" s="326" t="s">
        <v>41</v>
      </c>
      <c r="B2" s="327"/>
      <c r="C2" s="327"/>
      <c r="D2" s="327"/>
      <c r="E2" s="488">
        <f>Altalanos!$B$8</f>
        <v>0</v>
      </c>
      <c r="F2" s="327"/>
      <c r="G2" s="328"/>
      <c r="H2" s="329"/>
      <c r="I2" s="329"/>
      <c r="J2" s="330"/>
      <c r="K2" s="324"/>
      <c r="L2" s="324"/>
      <c r="M2" s="324"/>
      <c r="N2" s="105"/>
      <c r="O2" s="94"/>
      <c r="P2" s="105"/>
      <c r="Q2" s="94"/>
      <c r="R2" s="105"/>
      <c r="Y2" s="448"/>
      <c r="Z2" s="447"/>
      <c r="AA2" s="447" t="s">
        <v>64</v>
      </c>
      <c r="AB2" s="438">
        <v>150</v>
      </c>
      <c r="AC2" s="438">
        <v>120</v>
      </c>
      <c r="AD2" s="438">
        <v>100</v>
      </c>
      <c r="AE2" s="438">
        <v>80</v>
      </c>
      <c r="AF2" s="438">
        <v>70</v>
      </c>
      <c r="AG2" s="438">
        <v>60</v>
      </c>
      <c r="AH2" s="438">
        <v>55</v>
      </c>
      <c r="AI2" s="438">
        <v>50</v>
      </c>
      <c r="AJ2" s="438">
        <v>45</v>
      </c>
      <c r="AK2" s="43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7"/>
      <c r="K3" s="51"/>
      <c r="L3" s="52" t="s">
        <v>26</v>
      </c>
      <c r="M3" s="51"/>
      <c r="N3" s="396"/>
      <c r="O3" s="395"/>
      <c r="P3" s="396"/>
      <c r="Y3" s="447">
        <f>IF(H4="OB","A",IF(H4="IX","W",H4))</f>
        <v>0</v>
      </c>
      <c r="Z3" s="447"/>
      <c r="AA3" s="447" t="s">
        <v>94</v>
      </c>
      <c r="AB3" s="438">
        <v>120</v>
      </c>
      <c r="AC3" s="438">
        <v>90</v>
      </c>
      <c r="AD3" s="438">
        <v>65</v>
      </c>
      <c r="AE3" s="438">
        <v>55</v>
      </c>
      <c r="AF3" s="438">
        <v>50</v>
      </c>
      <c r="AG3" s="438">
        <v>45</v>
      </c>
      <c r="AH3" s="438">
        <v>40</v>
      </c>
      <c r="AI3" s="438">
        <v>35</v>
      </c>
      <c r="AJ3" s="438">
        <v>25</v>
      </c>
      <c r="AK3" s="438">
        <v>20</v>
      </c>
    </row>
    <row r="4" spans="1:37" ht="13.8" thickBot="1" x14ac:dyDescent="0.3">
      <c r="A4" s="502" t="str">
        <f>Altalanos!$A$10</f>
        <v>2025.04.28-29</v>
      </c>
      <c r="B4" s="502"/>
      <c r="C4" s="502"/>
      <c r="D4" s="331"/>
      <c r="E4" s="332" t="str">
        <f>Altalanos!$C$10</f>
        <v>Paks</v>
      </c>
      <c r="F4" s="332"/>
      <c r="G4" s="332"/>
      <c r="H4" s="335"/>
      <c r="I4" s="332"/>
      <c r="J4" s="334"/>
      <c r="K4" s="335"/>
      <c r="L4" s="337" t="str">
        <f>Altalanos!$E$10</f>
        <v>Lakatosné Klopcsik Diana</v>
      </c>
      <c r="M4" s="335"/>
      <c r="N4" s="398"/>
      <c r="O4" s="399"/>
      <c r="P4" s="398"/>
      <c r="Y4" s="447"/>
      <c r="Z4" s="447"/>
      <c r="AA4" s="447" t="s">
        <v>95</v>
      </c>
      <c r="AB4" s="438">
        <v>90</v>
      </c>
      <c r="AC4" s="438">
        <v>60</v>
      </c>
      <c r="AD4" s="438">
        <v>45</v>
      </c>
      <c r="AE4" s="438">
        <v>34</v>
      </c>
      <c r="AF4" s="438">
        <v>27</v>
      </c>
      <c r="AG4" s="438">
        <v>22</v>
      </c>
      <c r="AH4" s="438">
        <v>18</v>
      </c>
      <c r="AI4" s="438">
        <v>15</v>
      </c>
      <c r="AJ4" s="438">
        <v>12</v>
      </c>
      <c r="AK4" s="438">
        <v>9</v>
      </c>
    </row>
    <row r="5" spans="1:37" x14ac:dyDescent="0.25">
      <c r="A5" s="34"/>
      <c r="B5" s="34" t="s">
        <v>40</v>
      </c>
      <c r="C5" s="391" t="s">
        <v>62</v>
      </c>
      <c r="D5" s="34" t="s">
        <v>33</v>
      </c>
      <c r="E5" s="34" t="s">
        <v>67</v>
      </c>
      <c r="F5" s="34"/>
      <c r="G5" s="34" t="s">
        <v>24</v>
      </c>
      <c r="H5" s="34"/>
      <c r="I5" s="34" t="s">
        <v>27</v>
      </c>
      <c r="J5" s="34"/>
      <c r="K5" s="424" t="s">
        <v>68</v>
      </c>
      <c r="L5" s="424" t="s">
        <v>69</v>
      </c>
      <c r="M5" s="424" t="s">
        <v>70</v>
      </c>
      <c r="O5" s="437" t="s">
        <v>78</v>
      </c>
      <c r="P5" s="438" t="s">
        <v>84</v>
      </c>
      <c r="R5" s="437" t="s">
        <v>78</v>
      </c>
      <c r="S5" s="483" t="s">
        <v>115</v>
      </c>
      <c r="Y5" s="447">
        <f>IF(OR(Altalanos!$A$8="F1",Altalanos!$A$8="F2",Altalanos!$A$8="N1",Altalanos!$A$8="N2"),1,2)</f>
        <v>2</v>
      </c>
      <c r="Z5" s="447"/>
      <c r="AA5" s="447" t="s">
        <v>96</v>
      </c>
      <c r="AB5" s="438">
        <v>60</v>
      </c>
      <c r="AC5" s="438">
        <v>40</v>
      </c>
      <c r="AD5" s="438">
        <v>30</v>
      </c>
      <c r="AE5" s="438">
        <v>20</v>
      </c>
      <c r="AF5" s="438">
        <v>18</v>
      </c>
      <c r="AG5" s="438">
        <v>15</v>
      </c>
      <c r="AH5" s="438">
        <v>12</v>
      </c>
      <c r="AI5" s="438">
        <v>10</v>
      </c>
      <c r="AJ5" s="438">
        <v>8</v>
      </c>
      <c r="AK5" s="438">
        <v>6</v>
      </c>
    </row>
    <row r="6" spans="1:37" x14ac:dyDescent="0.25">
      <c r="A6" s="369"/>
      <c r="B6" s="369"/>
      <c r="C6" s="423"/>
      <c r="D6" s="369"/>
      <c r="E6" s="369"/>
      <c r="F6" s="369"/>
      <c r="G6" s="369"/>
      <c r="H6" s="369"/>
      <c r="I6" s="369"/>
      <c r="J6" s="369"/>
      <c r="K6" s="369"/>
      <c r="L6" s="369"/>
      <c r="M6" s="369"/>
      <c r="O6" s="439" t="s">
        <v>85</v>
      </c>
      <c r="P6" s="440" t="s">
        <v>80</v>
      </c>
      <c r="R6" s="439" t="s">
        <v>85</v>
      </c>
      <c r="S6" s="484" t="s">
        <v>116</v>
      </c>
      <c r="Y6" s="447"/>
      <c r="Z6" s="447"/>
      <c r="AA6" s="447" t="s">
        <v>97</v>
      </c>
      <c r="AB6" s="438">
        <v>40</v>
      </c>
      <c r="AC6" s="438">
        <v>25</v>
      </c>
      <c r="AD6" s="438">
        <v>18</v>
      </c>
      <c r="AE6" s="438">
        <v>13</v>
      </c>
      <c r="AF6" s="438">
        <v>10</v>
      </c>
      <c r="AG6" s="438">
        <v>8</v>
      </c>
      <c r="AH6" s="438">
        <v>6</v>
      </c>
      <c r="AI6" s="438">
        <v>5</v>
      </c>
      <c r="AJ6" s="438">
        <v>4</v>
      </c>
      <c r="AK6" s="438">
        <v>3</v>
      </c>
    </row>
    <row r="7" spans="1:37" x14ac:dyDescent="0.25">
      <c r="A7" s="431" t="s">
        <v>64</v>
      </c>
      <c r="B7" s="443"/>
      <c r="C7" s="393" t="str">
        <f>IF($B7="","",VLOOKUP($B7,#REF!,5))</f>
        <v/>
      </c>
      <c r="D7" s="393" t="str">
        <f>IF($B7="","",VLOOKUP($B7,#REF!,15))</f>
        <v/>
      </c>
      <c r="E7" s="492" t="s">
        <v>227</v>
      </c>
      <c r="F7" s="493" t="s">
        <v>281</v>
      </c>
      <c r="G7" s="389" t="str">
        <f>IF($B7="","",VLOOKUP($B7,#REF!,3))</f>
        <v/>
      </c>
      <c r="H7" s="392"/>
      <c r="I7" s="389" t="str">
        <f>IF($B7="","",VLOOKUP($B7,#REF!,4))</f>
        <v/>
      </c>
      <c r="J7" s="369"/>
      <c r="K7" s="458"/>
      <c r="L7" s="449">
        <v>2</v>
      </c>
      <c r="M7" s="459"/>
      <c r="O7" s="441" t="s">
        <v>86</v>
      </c>
      <c r="P7" s="442" t="s">
        <v>82</v>
      </c>
      <c r="R7" s="441" t="s">
        <v>86</v>
      </c>
      <c r="S7" s="485" t="s">
        <v>90</v>
      </c>
      <c r="Y7" s="447"/>
      <c r="Z7" s="447"/>
      <c r="AA7" s="447" t="s">
        <v>98</v>
      </c>
      <c r="AB7" s="438">
        <v>25</v>
      </c>
      <c r="AC7" s="438">
        <v>15</v>
      </c>
      <c r="AD7" s="438">
        <v>13</v>
      </c>
      <c r="AE7" s="438">
        <v>8</v>
      </c>
      <c r="AF7" s="438">
        <v>6</v>
      </c>
      <c r="AG7" s="438">
        <v>4</v>
      </c>
      <c r="AH7" s="438">
        <v>3</v>
      </c>
      <c r="AI7" s="438">
        <v>2</v>
      </c>
      <c r="AJ7" s="438">
        <v>1</v>
      </c>
      <c r="AK7" s="438">
        <v>0</v>
      </c>
    </row>
    <row r="8" spans="1:37" x14ac:dyDescent="0.25">
      <c r="A8" s="400"/>
      <c r="B8" s="444"/>
      <c r="C8" s="401"/>
      <c r="D8" s="401"/>
      <c r="E8" s="401"/>
      <c r="F8" s="401"/>
      <c r="G8" s="401"/>
      <c r="H8" s="401"/>
      <c r="I8" s="401"/>
      <c r="J8" s="369"/>
      <c r="K8" s="400"/>
      <c r="L8" s="400"/>
      <c r="M8" s="460"/>
      <c r="Y8" s="447"/>
      <c r="Z8" s="447"/>
      <c r="AA8" s="447" t="s">
        <v>99</v>
      </c>
      <c r="AB8" s="438">
        <v>15</v>
      </c>
      <c r="AC8" s="438">
        <v>10</v>
      </c>
      <c r="AD8" s="438">
        <v>7</v>
      </c>
      <c r="AE8" s="438">
        <v>5</v>
      </c>
      <c r="AF8" s="438">
        <v>4</v>
      </c>
      <c r="AG8" s="438">
        <v>3</v>
      </c>
      <c r="AH8" s="438">
        <v>2</v>
      </c>
      <c r="AI8" s="438">
        <v>1</v>
      </c>
      <c r="AJ8" s="438">
        <v>0</v>
      </c>
      <c r="AK8" s="438">
        <v>0</v>
      </c>
    </row>
    <row r="9" spans="1:37" x14ac:dyDescent="0.25">
      <c r="A9" s="400" t="s">
        <v>65</v>
      </c>
      <c r="B9" s="445"/>
      <c r="C9" s="393" t="str">
        <f>IF($B9="","",VLOOKUP($B9,#REF!,5))</f>
        <v/>
      </c>
      <c r="D9" s="393" t="str">
        <f>IF($B9="","",VLOOKUP($B9,#REF!,15))</f>
        <v/>
      </c>
      <c r="E9" s="494" t="s">
        <v>282</v>
      </c>
      <c r="F9" s="495" t="s">
        <v>251</v>
      </c>
      <c r="G9" s="388" t="str">
        <f>IF($B9="","",VLOOKUP($B9,#REF!,3))</f>
        <v/>
      </c>
      <c r="H9" s="394"/>
      <c r="I9" s="388" t="str">
        <f>IF($B9="","",VLOOKUP($B9,#REF!,4))</f>
        <v/>
      </c>
      <c r="J9" s="369"/>
      <c r="K9" s="458"/>
      <c r="L9" s="449">
        <v>1</v>
      </c>
      <c r="M9" s="459"/>
      <c r="Y9" s="447"/>
      <c r="Z9" s="447"/>
      <c r="AA9" s="447" t="s">
        <v>100</v>
      </c>
      <c r="AB9" s="438">
        <v>10</v>
      </c>
      <c r="AC9" s="438">
        <v>6</v>
      </c>
      <c r="AD9" s="438">
        <v>4</v>
      </c>
      <c r="AE9" s="438">
        <v>2</v>
      </c>
      <c r="AF9" s="438">
        <v>1</v>
      </c>
      <c r="AG9" s="438">
        <v>0</v>
      </c>
      <c r="AH9" s="438">
        <v>0</v>
      </c>
      <c r="AI9" s="438">
        <v>0</v>
      </c>
      <c r="AJ9" s="438">
        <v>0</v>
      </c>
      <c r="AK9" s="438">
        <v>0</v>
      </c>
    </row>
    <row r="10" spans="1:37" x14ac:dyDescent="0.25">
      <c r="A10" s="400"/>
      <c r="B10" s="444"/>
      <c r="C10" s="401"/>
      <c r="D10" s="401"/>
      <c r="E10" s="401"/>
      <c r="F10" s="401"/>
      <c r="G10" s="401"/>
      <c r="H10" s="401"/>
      <c r="I10" s="401"/>
      <c r="J10" s="369"/>
      <c r="K10" s="400"/>
      <c r="L10" s="400"/>
      <c r="M10" s="460"/>
      <c r="Y10" s="447"/>
      <c r="Z10" s="447"/>
      <c r="AA10" s="447" t="s">
        <v>101</v>
      </c>
      <c r="AB10" s="438">
        <v>6</v>
      </c>
      <c r="AC10" s="438">
        <v>3</v>
      </c>
      <c r="AD10" s="438">
        <v>2</v>
      </c>
      <c r="AE10" s="438">
        <v>1</v>
      </c>
      <c r="AF10" s="438">
        <v>0</v>
      </c>
      <c r="AG10" s="438">
        <v>0</v>
      </c>
      <c r="AH10" s="438">
        <v>0</v>
      </c>
      <c r="AI10" s="438">
        <v>0</v>
      </c>
      <c r="AJ10" s="438">
        <v>0</v>
      </c>
      <c r="AK10" s="438">
        <v>0</v>
      </c>
    </row>
    <row r="11" spans="1:37" x14ac:dyDescent="0.25">
      <c r="A11" s="400" t="s">
        <v>66</v>
      </c>
      <c r="B11" s="445"/>
      <c r="C11" s="393" t="str">
        <f>IF($B11="","",VLOOKUP($B11,#REF!,5))</f>
        <v/>
      </c>
      <c r="D11" s="393" t="str">
        <f>IF($B11="","",VLOOKUP($B11,#REF!,15))</f>
        <v/>
      </c>
      <c r="E11" s="494" t="s">
        <v>283</v>
      </c>
      <c r="F11" s="495" t="s">
        <v>249</v>
      </c>
      <c r="G11" s="388" t="str">
        <f>IF($B11="","",VLOOKUP($B11,#REF!,3))</f>
        <v/>
      </c>
      <c r="H11" s="394"/>
      <c r="I11" s="388" t="str">
        <f>IF($B11="","",VLOOKUP($B11,#REF!,4))</f>
        <v/>
      </c>
      <c r="J11" s="369"/>
      <c r="K11" s="458"/>
      <c r="L11" s="449">
        <v>3</v>
      </c>
      <c r="M11" s="459"/>
      <c r="Y11" s="447"/>
      <c r="Z11" s="447"/>
      <c r="AA11" s="447" t="s">
        <v>106</v>
      </c>
      <c r="AB11" s="438">
        <v>3</v>
      </c>
      <c r="AC11" s="438">
        <v>2</v>
      </c>
      <c r="AD11" s="438">
        <v>1</v>
      </c>
      <c r="AE11" s="438">
        <v>0</v>
      </c>
      <c r="AF11" s="438">
        <v>0</v>
      </c>
      <c r="AG11" s="438">
        <v>0</v>
      </c>
      <c r="AH11" s="438">
        <v>0</v>
      </c>
      <c r="AI11" s="438">
        <v>0</v>
      </c>
      <c r="AJ11" s="438">
        <v>0</v>
      </c>
      <c r="AK11" s="438">
        <v>0</v>
      </c>
    </row>
    <row r="12" spans="1:37" x14ac:dyDescent="0.25">
      <c r="A12" s="369"/>
      <c r="B12" s="431"/>
      <c r="C12" s="423"/>
      <c r="D12" s="369"/>
      <c r="E12" s="369"/>
      <c r="F12" s="369"/>
      <c r="G12" s="369"/>
      <c r="H12" s="369"/>
      <c r="I12" s="369"/>
      <c r="J12" s="369"/>
      <c r="K12" s="423"/>
      <c r="L12" s="423"/>
      <c r="M12" s="460"/>
      <c r="Y12" s="447"/>
      <c r="Z12" s="447"/>
      <c r="AA12" s="447" t="s">
        <v>102</v>
      </c>
      <c r="AB12" s="456">
        <v>0</v>
      </c>
      <c r="AC12" s="456">
        <v>0</v>
      </c>
      <c r="AD12" s="456">
        <v>0</v>
      </c>
      <c r="AE12" s="456">
        <v>0</v>
      </c>
      <c r="AF12" s="456">
        <v>0</v>
      </c>
      <c r="AG12" s="456">
        <v>0</v>
      </c>
      <c r="AH12" s="456">
        <v>0</v>
      </c>
      <c r="AI12" s="456">
        <v>0</v>
      </c>
      <c r="AJ12" s="456">
        <v>0</v>
      </c>
      <c r="AK12" s="456">
        <v>0</v>
      </c>
    </row>
    <row r="13" spans="1:37" x14ac:dyDescent="0.25">
      <c r="A13" s="431" t="s">
        <v>71</v>
      </c>
      <c r="B13" s="443"/>
      <c r="C13" s="393" t="str">
        <f>IF($B13="","",VLOOKUP($B13,#REF!,5))</f>
        <v/>
      </c>
      <c r="D13" s="393" t="str">
        <f>IF($B13="","",VLOOKUP($B13,#REF!,15))</f>
        <v/>
      </c>
      <c r="E13" s="492" t="s">
        <v>284</v>
      </c>
      <c r="F13" s="493" t="s">
        <v>285</v>
      </c>
      <c r="G13" s="389" t="str">
        <f>IF($B13="","",VLOOKUP($B13,#REF!,3))</f>
        <v/>
      </c>
      <c r="H13" s="392"/>
      <c r="I13" s="389" t="str">
        <f>IF($B13="","",VLOOKUP($B13,#REF!,4))</f>
        <v/>
      </c>
      <c r="J13" s="369"/>
      <c r="K13" s="458"/>
      <c r="L13" s="449">
        <v>1</v>
      </c>
      <c r="M13" s="459"/>
      <c r="Y13" s="447"/>
      <c r="Z13" s="447"/>
      <c r="AA13" s="447" t="s">
        <v>103</v>
      </c>
      <c r="AB13" s="456">
        <v>0</v>
      </c>
      <c r="AC13" s="456">
        <v>0</v>
      </c>
      <c r="AD13" s="456">
        <v>0</v>
      </c>
      <c r="AE13" s="456">
        <v>0</v>
      </c>
      <c r="AF13" s="456">
        <v>0</v>
      </c>
      <c r="AG13" s="456">
        <v>0</v>
      </c>
      <c r="AH13" s="456">
        <v>0</v>
      </c>
      <c r="AI13" s="456">
        <v>0</v>
      </c>
      <c r="AJ13" s="456">
        <v>0</v>
      </c>
      <c r="AK13" s="456">
        <v>0</v>
      </c>
    </row>
    <row r="14" spans="1:37" x14ac:dyDescent="0.25">
      <c r="A14" s="400"/>
      <c r="B14" s="444"/>
      <c r="C14" s="401"/>
      <c r="D14" s="401"/>
      <c r="E14" s="401"/>
      <c r="F14" s="401"/>
      <c r="G14" s="401"/>
      <c r="H14" s="401"/>
      <c r="I14" s="401"/>
      <c r="J14" s="369"/>
      <c r="K14" s="400"/>
      <c r="L14" s="400"/>
      <c r="M14" s="460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</row>
    <row r="15" spans="1:37" x14ac:dyDescent="0.25">
      <c r="A15" s="400" t="s">
        <v>72</v>
      </c>
      <c r="B15" s="445"/>
      <c r="C15" s="393" t="str">
        <f>IF($B15="","",VLOOKUP($B15,#REF!,5))</f>
        <v/>
      </c>
      <c r="D15" s="393" t="str">
        <f>IF($B15="","",VLOOKUP($B15,#REF!,15))</f>
        <v/>
      </c>
      <c r="E15" s="494" t="s">
        <v>286</v>
      </c>
      <c r="F15" s="495" t="s">
        <v>249</v>
      </c>
      <c r="G15" s="388" t="str">
        <f>IF($B15="","",VLOOKUP($B15,#REF!,3))</f>
        <v/>
      </c>
      <c r="H15" s="394"/>
      <c r="I15" s="388" t="str">
        <f>IF($B15="","",VLOOKUP($B15,#REF!,4))</f>
        <v/>
      </c>
      <c r="J15" s="369"/>
      <c r="K15" s="458"/>
      <c r="L15" s="449">
        <v>2</v>
      </c>
      <c r="M15" s="459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</row>
    <row r="16" spans="1:37" x14ac:dyDescent="0.25">
      <c r="A16" s="400"/>
      <c r="B16" s="444"/>
      <c r="C16" s="401"/>
      <c r="D16" s="401"/>
      <c r="E16" s="401"/>
      <c r="F16" s="401"/>
      <c r="G16" s="401"/>
      <c r="H16" s="401"/>
      <c r="I16" s="401"/>
      <c r="J16" s="369"/>
      <c r="K16" s="400"/>
      <c r="L16" s="400"/>
      <c r="M16" s="460"/>
      <c r="Y16" s="447"/>
      <c r="Z16" s="447"/>
      <c r="AA16" s="447" t="s">
        <v>64</v>
      </c>
      <c r="AB16" s="447">
        <v>300</v>
      </c>
      <c r="AC16" s="447">
        <v>250</v>
      </c>
      <c r="AD16" s="447">
        <v>220</v>
      </c>
      <c r="AE16" s="447">
        <v>180</v>
      </c>
      <c r="AF16" s="447">
        <v>160</v>
      </c>
      <c r="AG16" s="447">
        <v>150</v>
      </c>
      <c r="AH16" s="447">
        <v>140</v>
      </c>
      <c r="AI16" s="447">
        <v>130</v>
      </c>
      <c r="AJ16" s="447">
        <v>120</v>
      </c>
      <c r="AK16" s="447">
        <v>110</v>
      </c>
    </row>
    <row r="17" spans="1:37" x14ac:dyDescent="0.25">
      <c r="A17" s="400" t="s">
        <v>73</v>
      </c>
      <c r="B17" s="445"/>
      <c r="C17" s="393" t="str">
        <f>IF($B17="","",VLOOKUP($B17,#REF!,5))</f>
        <v/>
      </c>
      <c r="D17" s="393" t="str">
        <f>IF($B17="","",VLOOKUP($B17,#REF!,15))</f>
        <v/>
      </c>
      <c r="E17" s="494" t="s">
        <v>287</v>
      </c>
      <c r="F17" s="495" t="s">
        <v>288</v>
      </c>
      <c r="G17" s="388" t="str">
        <f>IF($B17="","",VLOOKUP($B17,#REF!,3))</f>
        <v/>
      </c>
      <c r="H17" s="394"/>
      <c r="I17" s="388" t="str">
        <f>IF($B17="","",VLOOKUP($B17,#REF!,4))</f>
        <v/>
      </c>
      <c r="J17" s="369"/>
      <c r="K17" s="458"/>
      <c r="L17" s="449">
        <v>3</v>
      </c>
      <c r="M17" s="459"/>
      <c r="Y17" s="447"/>
      <c r="Z17" s="447"/>
      <c r="AA17" s="447" t="s">
        <v>94</v>
      </c>
      <c r="AB17" s="447">
        <v>250</v>
      </c>
      <c r="AC17" s="447">
        <v>200</v>
      </c>
      <c r="AD17" s="447">
        <v>160</v>
      </c>
      <c r="AE17" s="447">
        <v>140</v>
      </c>
      <c r="AF17" s="447">
        <v>120</v>
      </c>
      <c r="AG17" s="447">
        <v>110</v>
      </c>
      <c r="AH17" s="447">
        <v>100</v>
      </c>
      <c r="AI17" s="447">
        <v>90</v>
      </c>
      <c r="AJ17" s="447">
        <v>80</v>
      </c>
      <c r="AK17" s="447">
        <v>70</v>
      </c>
    </row>
    <row r="18" spans="1:37" x14ac:dyDescent="0.25">
      <c r="A18" s="369"/>
      <c r="B18" s="369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Y18" s="447"/>
      <c r="Z18" s="447"/>
      <c r="AA18" s="447" t="s">
        <v>95</v>
      </c>
      <c r="AB18" s="447">
        <v>200</v>
      </c>
      <c r="AC18" s="447">
        <v>150</v>
      </c>
      <c r="AD18" s="447">
        <v>130</v>
      </c>
      <c r="AE18" s="447">
        <v>110</v>
      </c>
      <c r="AF18" s="447">
        <v>95</v>
      </c>
      <c r="AG18" s="447">
        <v>80</v>
      </c>
      <c r="AH18" s="447">
        <v>70</v>
      </c>
      <c r="AI18" s="447">
        <v>60</v>
      </c>
      <c r="AJ18" s="447">
        <v>55</v>
      </c>
      <c r="AK18" s="447">
        <v>50</v>
      </c>
    </row>
    <row r="19" spans="1:37" x14ac:dyDescent="0.25">
      <c r="A19" s="369"/>
      <c r="B19" s="369"/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Y19" s="447"/>
      <c r="Z19" s="447"/>
      <c r="AA19" s="447" t="s">
        <v>96</v>
      </c>
      <c r="AB19" s="447">
        <v>150</v>
      </c>
      <c r="AC19" s="447">
        <v>120</v>
      </c>
      <c r="AD19" s="447">
        <v>100</v>
      </c>
      <c r="AE19" s="447">
        <v>80</v>
      </c>
      <c r="AF19" s="447">
        <v>70</v>
      </c>
      <c r="AG19" s="447">
        <v>60</v>
      </c>
      <c r="AH19" s="447">
        <v>55</v>
      </c>
      <c r="AI19" s="447">
        <v>50</v>
      </c>
      <c r="AJ19" s="447">
        <v>45</v>
      </c>
      <c r="AK19" s="447">
        <v>40</v>
      </c>
    </row>
    <row r="20" spans="1:37" x14ac:dyDescent="0.25">
      <c r="A20" s="369"/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Y20" s="447"/>
      <c r="Z20" s="447"/>
      <c r="AA20" s="447" t="s">
        <v>97</v>
      </c>
      <c r="AB20" s="447">
        <v>120</v>
      </c>
      <c r="AC20" s="447">
        <v>90</v>
      </c>
      <c r="AD20" s="447">
        <v>65</v>
      </c>
      <c r="AE20" s="447">
        <v>55</v>
      </c>
      <c r="AF20" s="447">
        <v>50</v>
      </c>
      <c r="AG20" s="447">
        <v>45</v>
      </c>
      <c r="AH20" s="447">
        <v>40</v>
      </c>
      <c r="AI20" s="447">
        <v>35</v>
      </c>
      <c r="AJ20" s="447">
        <v>25</v>
      </c>
      <c r="AK20" s="447">
        <v>20</v>
      </c>
    </row>
    <row r="21" spans="1:37" x14ac:dyDescent="0.25">
      <c r="A21" s="369"/>
      <c r="B21" s="369"/>
      <c r="C21" s="369"/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Y21" s="447"/>
      <c r="Z21" s="447"/>
      <c r="AA21" s="447" t="s">
        <v>98</v>
      </c>
      <c r="AB21" s="447">
        <v>90</v>
      </c>
      <c r="AC21" s="447">
        <v>60</v>
      </c>
      <c r="AD21" s="447">
        <v>45</v>
      </c>
      <c r="AE21" s="447">
        <v>34</v>
      </c>
      <c r="AF21" s="447">
        <v>27</v>
      </c>
      <c r="AG21" s="447">
        <v>22</v>
      </c>
      <c r="AH21" s="447">
        <v>18</v>
      </c>
      <c r="AI21" s="447">
        <v>15</v>
      </c>
      <c r="AJ21" s="447">
        <v>12</v>
      </c>
      <c r="AK21" s="447">
        <v>9</v>
      </c>
    </row>
    <row r="22" spans="1:37" ht="18.75" customHeight="1" x14ac:dyDescent="0.25">
      <c r="A22" s="369"/>
      <c r="B22" s="505"/>
      <c r="C22" s="505"/>
      <c r="D22" s="506" t="str">
        <f>E7</f>
        <v>Sabankó</v>
      </c>
      <c r="E22" s="506"/>
      <c r="F22" s="506" t="str">
        <f>E9</f>
        <v>Dömötör</v>
      </c>
      <c r="G22" s="506"/>
      <c r="H22" s="506" t="str">
        <f>E11</f>
        <v>Lacza</v>
      </c>
      <c r="I22" s="506"/>
      <c r="J22" s="369"/>
      <c r="K22" s="369"/>
      <c r="L22" s="369"/>
      <c r="M22" s="432" t="s">
        <v>68</v>
      </c>
      <c r="Y22" s="447"/>
      <c r="Z22" s="447"/>
      <c r="AA22" s="447" t="s">
        <v>99</v>
      </c>
      <c r="AB22" s="447">
        <v>60</v>
      </c>
      <c r="AC22" s="447">
        <v>40</v>
      </c>
      <c r="AD22" s="447">
        <v>30</v>
      </c>
      <c r="AE22" s="447">
        <v>20</v>
      </c>
      <c r="AF22" s="447">
        <v>18</v>
      </c>
      <c r="AG22" s="447">
        <v>15</v>
      </c>
      <c r="AH22" s="447">
        <v>12</v>
      </c>
      <c r="AI22" s="447">
        <v>10</v>
      </c>
      <c r="AJ22" s="447">
        <v>8</v>
      </c>
      <c r="AK22" s="447">
        <v>6</v>
      </c>
    </row>
    <row r="23" spans="1:37" ht="18.75" customHeight="1" x14ac:dyDescent="0.25">
      <c r="A23" s="430" t="s">
        <v>64</v>
      </c>
      <c r="B23" s="507" t="str">
        <f>E7</f>
        <v>Sabankó</v>
      </c>
      <c r="C23" s="507"/>
      <c r="D23" s="508"/>
      <c r="E23" s="508"/>
      <c r="F23" s="518" t="s">
        <v>333</v>
      </c>
      <c r="G23" s="509"/>
      <c r="H23" s="509" t="s">
        <v>316</v>
      </c>
      <c r="I23" s="509"/>
      <c r="J23" s="369"/>
      <c r="K23" s="369"/>
      <c r="L23" s="369"/>
      <c r="M23" s="433">
        <v>2</v>
      </c>
      <c r="Y23" s="447"/>
      <c r="Z23" s="447"/>
      <c r="AA23" s="447" t="s">
        <v>100</v>
      </c>
      <c r="AB23" s="447">
        <v>40</v>
      </c>
      <c r="AC23" s="447">
        <v>25</v>
      </c>
      <c r="AD23" s="447">
        <v>18</v>
      </c>
      <c r="AE23" s="447">
        <v>13</v>
      </c>
      <c r="AF23" s="447">
        <v>8</v>
      </c>
      <c r="AG23" s="447">
        <v>7</v>
      </c>
      <c r="AH23" s="447">
        <v>6</v>
      </c>
      <c r="AI23" s="447">
        <v>5</v>
      </c>
      <c r="AJ23" s="447">
        <v>4</v>
      </c>
      <c r="AK23" s="447">
        <v>3</v>
      </c>
    </row>
    <row r="24" spans="1:37" ht="18.75" customHeight="1" x14ac:dyDescent="0.25">
      <c r="A24" s="430" t="s">
        <v>65</v>
      </c>
      <c r="B24" s="507" t="str">
        <f>E9</f>
        <v>Dömötör</v>
      </c>
      <c r="C24" s="507"/>
      <c r="D24" s="518" t="s">
        <v>332</v>
      </c>
      <c r="E24" s="509"/>
      <c r="F24" s="508"/>
      <c r="G24" s="508"/>
      <c r="H24" s="509" t="s">
        <v>313</v>
      </c>
      <c r="I24" s="509"/>
      <c r="J24" s="369"/>
      <c r="K24" s="369"/>
      <c r="L24" s="369"/>
      <c r="M24" s="433">
        <v>1</v>
      </c>
      <c r="Y24" s="447"/>
      <c r="Z24" s="447"/>
      <c r="AA24" s="447" t="s">
        <v>101</v>
      </c>
      <c r="AB24" s="447">
        <v>25</v>
      </c>
      <c r="AC24" s="447">
        <v>15</v>
      </c>
      <c r="AD24" s="447">
        <v>13</v>
      </c>
      <c r="AE24" s="447">
        <v>7</v>
      </c>
      <c r="AF24" s="447">
        <v>6</v>
      </c>
      <c r="AG24" s="447">
        <v>5</v>
      </c>
      <c r="AH24" s="447">
        <v>4</v>
      </c>
      <c r="AI24" s="447">
        <v>3</v>
      </c>
      <c r="AJ24" s="447">
        <v>2</v>
      </c>
      <c r="AK24" s="447">
        <v>1</v>
      </c>
    </row>
    <row r="25" spans="1:37" ht="18.75" customHeight="1" x14ac:dyDescent="0.25">
      <c r="A25" s="430" t="s">
        <v>66</v>
      </c>
      <c r="B25" s="507" t="str">
        <f>E11</f>
        <v>Lacza</v>
      </c>
      <c r="C25" s="507"/>
      <c r="D25" s="509" t="s">
        <v>315</v>
      </c>
      <c r="E25" s="509"/>
      <c r="F25" s="509" t="s">
        <v>329</v>
      </c>
      <c r="G25" s="509"/>
      <c r="H25" s="508"/>
      <c r="I25" s="508"/>
      <c r="J25" s="369"/>
      <c r="K25" s="369"/>
      <c r="L25" s="369"/>
      <c r="M25" s="433">
        <v>3</v>
      </c>
      <c r="Y25" s="447"/>
      <c r="Z25" s="447"/>
      <c r="AA25" s="447" t="s">
        <v>106</v>
      </c>
      <c r="AB25" s="447">
        <v>15</v>
      </c>
      <c r="AC25" s="447">
        <v>10</v>
      </c>
      <c r="AD25" s="447">
        <v>8</v>
      </c>
      <c r="AE25" s="447">
        <v>4</v>
      </c>
      <c r="AF25" s="447">
        <v>3</v>
      </c>
      <c r="AG25" s="447">
        <v>2</v>
      </c>
      <c r="AH25" s="447">
        <v>1</v>
      </c>
      <c r="AI25" s="447">
        <v>0</v>
      </c>
      <c r="AJ25" s="447">
        <v>0</v>
      </c>
      <c r="AK25" s="447">
        <v>0</v>
      </c>
    </row>
    <row r="26" spans="1:37" x14ac:dyDescent="0.25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434"/>
      <c r="Y26" s="447"/>
      <c r="Z26" s="447"/>
      <c r="AA26" s="447" t="s">
        <v>102</v>
      </c>
      <c r="AB26" s="447">
        <v>10</v>
      </c>
      <c r="AC26" s="447">
        <v>6</v>
      </c>
      <c r="AD26" s="447">
        <v>4</v>
      </c>
      <c r="AE26" s="447">
        <v>2</v>
      </c>
      <c r="AF26" s="447">
        <v>1</v>
      </c>
      <c r="AG26" s="447">
        <v>0</v>
      </c>
      <c r="AH26" s="447">
        <v>0</v>
      </c>
      <c r="AI26" s="447">
        <v>0</v>
      </c>
      <c r="AJ26" s="447">
        <v>0</v>
      </c>
      <c r="AK26" s="447">
        <v>0</v>
      </c>
    </row>
    <row r="27" spans="1:37" ht="18.75" customHeight="1" x14ac:dyDescent="0.25">
      <c r="A27" s="369"/>
      <c r="B27" s="505"/>
      <c r="C27" s="505"/>
      <c r="D27" s="506" t="str">
        <f>E13</f>
        <v>Sidló</v>
      </c>
      <c r="E27" s="506"/>
      <c r="F27" s="506" t="str">
        <f>E15</f>
        <v>Csiszár</v>
      </c>
      <c r="G27" s="506"/>
      <c r="H27" s="506" t="str">
        <f>E17</f>
        <v>Szél</v>
      </c>
      <c r="I27" s="506"/>
      <c r="J27" s="369"/>
      <c r="K27" s="369"/>
      <c r="L27" s="369"/>
      <c r="M27" s="434"/>
      <c r="Y27" s="447"/>
      <c r="Z27" s="447"/>
      <c r="AA27" s="447" t="s">
        <v>103</v>
      </c>
      <c r="AB27" s="447">
        <v>3</v>
      </c>
      <c r="AC27" s="447">
        <v>2</v>
      </c>
      <c r="AD27" s="447">
        <v>1</v>
      </c>
      <c r="AE27" s="447">
        <v>0</v>
      </c>
      <c r="AF27" s="447">
        <v>0</v>
      </c>
      <c r="AG27" s="447">
        <v>0</v>
      </c>
      <c r="AH27" s="447">
        <v>0</v>
      </c>
      <c r="AI27" s="447">
        <v>0</v>
      </c>
      <c r="AJ27" s="447">
        <v>0</v>
      </c>
      <c r="AK27" s="447">
        <v>0</v>
      </c>
    </row>
    <row r="28" spans="1:37" ht="18.75" customHeight="1" x14ac:dyDescent="0.25">
      <c r="A28" s="430" t="s">
        <v>71</v>
      </c>
      <c r="B28" s="507" t="str">
        <f>E13</f>
        <v>Sidló</v>
      </c>
      <c r="C28" s="507"/>
      <c r="D28" s="508"/>
      <c r="E28" s="508"/>
      <c r="F28" s="509" t="s">
        <v>308</v>
      </c>
      <c r="G28" s="509"/>
      <c r="H28" s="509" t="s">
        <v>313</v>
      </c>
      <c r="I28" s="509"/>
      <c r="J28" s="369"/>
      <c r="K28" s="369"/>
      <c r="L28" s="369"/>
      <c r="M28" s="433">
        <v>1</v>
      </c>
    </row>
    <row r="29" spans="1:37" ht="18.75" customHeight="1" x14ac:dyDescent="0.25">
      <c r="A29" s="430" t="s">
        <v>72</v>
      </c>
      <c r="B29" s="507" t="str">
        <f>E15</f>
        <v>Csiszár</v>
      </c>
      <c r="C29" s="507"/>
      <c r="D29" s="509" t="s">
        <v>307</v>
      </c>
      <c r="E29" s="509"/>
      <c r="F29" s="508"/>
      <c r="G29" s="508"/>
      <c r="H29" s="509" t="s">
        <v>323</v>
      </c>
      <c r="I29" s="509"/>
      <c r="J29" s="369"/>
      <c r="K29" s="369"/>
      <c r="L29" s="369"/>
      <c r="M29" s="433">
        <v>2</v>
      </c>
    </row>
    <row r="30" spans="1:37" ht="18.75" customHeight="1" x14ac:dyDescent="0.25">
      <c r="A30" s="430" t="s">
        <v>73</v>
      </c>
      <c r="B30" s="507" t="str">
        <f>E17</f>
        <v>Szél</v>
      </c>
      <c r="C30" s="507"/>
      <c r="D30" s="509" t="s">
        <v>329</v>
      </c>
      <c r="E30" s="509"/>
      <c r="F30" s="509" t="s">
        <v>315</v>
      </c>
      <c r="G30" s="509"/>
      <c r="H30" s="508"/>
      <c r="I30" s="508"/>
      <c r="J30" s="369"/>
      <c r="K30" s="369"/>
      <c r="L30" s="369"/>
      <c r="M30" s="433">
        <v>3</v>
      </c>
    </row>
    <row r="31" spans="1:37" x14ac:dyDescent="0.25">
      <c r="A31" s="369"/>
      <c r="B31" s="369"/>
      <c r="C31" s="369"/>
      <c r="D31" s="369"/>
      <c r="E31" s="369"/>
      <c r="F31" s="369"/>
      <c r="G31" s="369"/>
      <c r="H31" s="369"/>
      <c r="I31" s="369"/>
      <c r="J31" s="369"/>
      <c r="K31" s="369"/>
      <c r="L31" s="369"/>
      <c r="M31" s="369"/>
    </row>
    <row r="32" spans="1:37" x14ac:dyDescent="0.25">
      <c r="A32" s="369" t="s">
        <v>48</v>
      </c>
      <c r="B32" s="369"/>
      <c r="C32" s="512" t="str">
        <f>IF(M23=1,B23,IF(M24=1,B24,IF(M25=1,B25,"")))</f>
        <v>Dömötör</v>
      </c>
      <c r="D32" s="512"/>
      <c r="E32" s="400" t="s">
        <v>75</v>
      </c>
      <c r="F32" s="512" t="str">
        <f>IF(M28=1,B28,IF(M29=1,B29,IF(M30=1,B30,"")))</f>
        <v>Sidló</v>
      </c>
      <c r="G32" s="512"/>
      <c r="H32" s="369"/>
      <c r="I32" s="347"/>
      <c r="J32" s="369"/>
      <c r="K32" s="369"/>
      <c r="L32" s="369"/>
      <c r="M32" s="369"/>
    </row>
    <row r="33" spans="1:18" x14ac:dyDescent="0.25">
      <c r="A33" s="369"/>
      <c r="B33" s="369"/>
      <c r="C33" s="369"/>
      <c r="D33" s="369"/>
      <c r="E33" s="369"/>
      <c r="F33" s="400"/>
      <c r="G33" s="400"/>
      <c r="H33" s="369"/>
      <c r="I33" s="369"/>
      <c r="J33" s="369"/>
      <c r="K33" s="369"/>
      <c r="L33" s="369"/>
      <c r="M33" s="369"/>
    </row>
    <row r="34" spans="1:18" x14ac:dyDescent="0.25">
      <c r="A34" s="369" t="s">
        <v>74</v>
      </c>
      <c r="B34" s="369"/>
      <c r="C34" s="512" t="str">
        <f>IF(M23=2,B23,IF(M24=2,B24,IF(M25=2,B25,"")))</f>
        <v>Sabankó</v>
      </c>
      <c r="D34" s="512"/>
      <c r="E34" s="400" t="s">
        <v>75</v>
      </c>
      <c r="F34" s="512" t="str">
        <f>IF(M28=2,B28,IF(M29=2,B29,IF(M30=2,B30,"")))</f>
        <v>Csiszár</v>
      </c>
      <c r="G34" s="512"/>
      <c r="H34" s="369"/>
      <c r="I34" s="347"/>
      <c r="J34" s="369"/>
      <c r="K34" s="369"/>
      <c r="L34" s="369"/>
      <c r="M34" s="369"/>
    </row>
    <row r="35" spans="1:18" x14ac:dyDescent="0.25">
      <c r="A35" s="369"/>
      <c r="B35" s="369"/>
      <c r="C35" s="400"/>
      <c r="D35" s="400"/>
      <c r="E35" s="400"/>
      <c r="F35" s="400"/>
      <c r="G35" s="400"/>
      <c r="H35" s="369"/>
      <c r="I35" s="369"/>
      <c r="J35" s="369"/>
      <c r="K35" s="369"/>
      <c r="L35" s="369"/>
      <c r="M35" s="369"/>
    </row>
    <row r="36" spans="1:18" x14ac:dyDescent="0.25">
      <c r="A36" s="369" t="s">
        <v>76</v>
      </c>
      <c r="B36" s="369"/>
      <c r="C36" s="512" t="str">
        <f>IF(M23=3,B23,IF(M24=3,B24,IF(M25=3,B25,"")))</f>
        <v>Lacza</v>
      </c>
      <c r="D36" s="512"/>
      <c r="E36" s="400" t="s">
        <v>75</v>
      </c>
      <c r="F36" s="512" t="str">
        <f>IF(M28=3,B28,IF(M29=3,B29,IF(M30=3,B30,"")))</f>
        <v>Szél</v>
      </c>
      <c r="G36" s="512"/>
      <c r="H36" s="369"/>
      <c r="I36" s="347"/>
      <c r="J36" s="369"/>
      <c r="K36" s="369"/>
      <c r="L36" s="369"/>
      <c r="M36" s="369"/>
    </row>
    <row r="37" spans="1:18" x14ac:dyDescent="0.25">
      <c r="A37" s="369"/>
      <c r="B37" s="369"/>
      <c r="C37" s="369"/>
      <c r="D37" s="369"/>
      <c r="E37" s="369"/>
      <c r="F37" s="369"/>
      <c r="G37" s="369"/>
      <c r="H37" s="369"/>
      <c r="I37" s="369"/>
      <c r="J37" s="369"/>
      <c r="K37" s="369"/>
      <c r="L37" s="369"/>
      <c r="M37" s="369"/>
    </row>
    <row r="38" spans="1:18" x14ac:dyDescent="0.25">
      <c r="A38" s="369"/>
      <c r="B38" s="369"/>
      <c r="C38" s="369"/>
      <c r="D38" s="369"/>
      <c r="E38" s="369"/>
      <c r="F38" s="369"/>
      <c r="G38" s="369"/>
      <c r="H38" s="369"/>
      <c r="I38" s="369"/>
      <c r="J38" s="369"/>
      <c r="K38" s="369"/>
      <c r="L38" s="347"/>
      <c r="M38" s="369"/>
    </row>
    <row r="39" spans="1:18" x14ac:dyDescent="0.25">
      <c r="A39" s="173" t="s">
        <v>33</v>
      </c>
      <c r="B39" s="174"/>
      <c r="C39" s="296"/>
      <c r="D39" s="406" t="s">
        <v>3</v>
      </c>
      <c r="E39" s="407" t="s">
        <v>35</v>
      </c>
      <c r="F39" s="421"/>
      <c r="G39" s="406" t="s">
        <v>3</v>
      </c>
      <c r="H39" s="407" t="s">
        <v>44</v>
      </c>
      <c r="I39" s="256"/>
      <c r="J39" s="407" t="s">
        <v>45</v>
      </c>
      <c r="K39" s="255" t="s">
        <v>46</v>
      </c>
      <c r="L39" s="34"/>
      <c r="M39" s="421"/>
      <c r="P39" s="402"/>
      <c r="Q39" s="402"/>
      <c r="R39" s="403"/>
    </row>
    <row r="40" spans="1:18" x14ac:dyDescent="0.25">
      <c r="A40" s="380" t="s">
        <v>34</v>
      </c>
      <c r="B40" s="381"/>
      <c r="C40" s="383"/>
      <c r="D40" s="408">
        <v>1</v>
      </c>
      <c r="E40" s="510" t="e">
        <f>IF(D40&gt;$R$47,,UPPER(VLOOKUP(D40,#REF!,2)))</f>
        <v>#REF!</v>
      </c>
      <c r="F40" s="510"/>
      <c r="G40" s="415" t="s">
        <v>4</v>
      </c>
      <c r="H40" s="381"/>
      <c r="I40" s="409"/>
      <c r="J40" s="416"/>
      <c r="K40" s="375" t="s">
        <v>38</v>
      </c>
      <c r="L40" s="422"/>
      <c r="M40" s="410"/>
      <c r="P40" s="404"/>
      <c r="Q40" s="404"/>
      <c r="R40" s="191"/>
    </row>
    <row r="41" spans="1:18" x14ac:dyDescent="0.25">
      <c r="A41" s="384" t="s">
        <v>43</v>
      </c>
      <c r="B41" s="251"/>
      <c r="C41" s="386"/>
      <c r="D41" s="411">
        <v>2</v>
      </c>
      <c r="E41" s="511" t="e">
        <f>IF(D41&gt;$R$47,,UPPER(VLOOKUP(D41,#REF!,2)))</f>
        <v>#REF!</v>
      </c>
      <c r="F41" s="511"/>
      <c r="G41" s="417" t="s">
        <v>5</v>
      </c>
      <c r="H41" s="84"/>
      <c r="I41" s="373"/>
      <c r="J41" s="85"/>
      <c r="K41" s="419"/>
      <c r="L41" s="347"/>
      <c r="M41" s="414"/>
      <c r="P41" s="191"/>
      <c r="Q41" s="185"/>
      <c r="R41" s="191"/>
    </row>
    <row r="42" spans="1:18" x14ac:dyDescent="0.25">
      <c r="A42" s="270"/>
      <c r="B42" s="271"/>
      <c r="C42" s="272"/>
      <c r="D42" s="411"/>
      <c r="E42" s="86"/>
      <c r="F42" s="369"/>
      <c r="G42" s="417" t="s">
        <v>6</v>
      </c>
      <c r="H42" s="84"/>
      <c r="I42" s="373"/>
      <c r="J42" s="85"/>
      <c r="K42" s="375" t="s">
        <v>39</v>
      </c>
      <c r="L42" s="422"/>
      <c r="M42" s="410"/>
      <c r="P42" s="404"/>
      <c r="Q42" s="404"/>
      <c r="R42" s="191"/>
    </row>
    <row r="43" spans="1:18" x14ac:dyDescent="0.25">
      <c r="A43" s="202"/>
      <c r="B43" s="113"/>
      <c r="C43" s="203"/>
      <c r="D43" s="411"/>
      <c r="E43" s="86"/>
      <c r="F43" s="369"/>
      <c r="G43" s="417" t="s">
        <v>7</v>
      </c>
      <c r="H43" s="84"/>
      <c r="I43" s="373"/>
      <c r="J43" s="85"/>
      <c r="K43" s="420"/>
      <c r="L43" s="369"/>
      <c r="M43" s="412"/>
      <c r="P43" s="191"/>
      <c r="Q43" s="185"/>
      <c r="R43" s="191"/>
    </row>
    <row r="44" spans="1:18" x14ac:dyDescent="0.25">
      <c r="A44" s="258"/>
      <c r="B44" s="273"/>
      <c r="C44" s="295"/>
      <c r="D44" s="411"/>
      <c r="E44" s="86"/>
      <c r="F44" s="369"/>
      <c r="G44" s="417" t="s">
        <v>8</v>
      </c>
      <c r="H44" s="84"/>
      <c r="I44" s="373"/>
      <c r="J44" s="85"/>
      <c r="K44" s="384"/>
      <c r="L44" s="347"/>
      <c r="M44" s="414"/>
      <c r="P44" s="191"/>
      <c r="Q44" s="185"/>
      <c r="R44" s="191"/>
    </row>
    <row r="45" spans="1:18" x14ac:dyDescent="0.25">
      <c r="A45" s="259"/>
      <c r="B45" s="23"/>
      <c r="C45" s="203"/>
      <c r="D45" s="411"/>
      <c r="E45" s="86"/>
      <c r="F45" s="369"/>
      <c r="G45" s="417" t="s">
        <v>9</v>
      </c>
      <c r="H45" s="84"/>
      <c r="I45" s="373"/>
      <c r="J45" s="85"/>
      <c r="K45" s="375" t="s">
        <v>29</v>
      </c>
      <c r="L45" s="422"/>
      <c r="M45" s="410"/>
      <c r="P45" s="404"/>
      <c r="Q45" s="404"/>
      <c r="R45" s="191"/>
    </row>
    <row r="46" spans="1:18" x14ac:dyDescent="0.25">
      <c r="A46" s="259"/>
      <c r="B46" s="23"/>
      <c r="C46" s="268"/>
      <c r="D46" s="411"/>
      <c r="E46" s="86"/>
      <c r="F46" s="369"/>
      <c r="G46" s="417" t="s">
        <v>10</v>
      </c>
      <c r="H46" s="84"/>
      <c r="I46" s="373"/>
      <c r="J46" s="85"/>
      <c r="K46" s="420"/>
      <c r="L46" s="369"/>
      <c r="M46" s="412"/>
      <c r="P46" s="191"/>
      <c r="Q46" s="185"/>
      <c r="R46" s="191"/>
    </row>
    <row r="47" spans="1:18" x14ac:dyDescent="0.25">
      <c r="A47" s="260"/>
      <c r="B47" s="257"/>
      <c r="C47" s="269"/>
      <c r="D47" s="413"/>
      <c r="E47" s="205"/>
      <c r="F47" s="347"/>
      <c r="G47" s="418" t="s">
        <v>11</v>
      </c>
      <c r="H47" s="251"/>
      <c r="I47" s="377"/>
      <c r="J47" s="207"/>
      <c r="K47" s="384" t="str">
        <f>L4</f>
        <v>Lakatosné Klopcsik Diana</v>
      </c>
      <c r="L47" s="347"/>
      <c r="M47" s="414"/>
      <c r="P47" s="191"/>
      <c r="Q47" s="185"/>
      <c r="R47" s="405" t="e">
        <f>MIN(4,#REF!)</f>
        <v>#REF!</v>
      </c>
    </row>
  </sheetData>
  <mergeCells count="42">
    <mergeCell ref="E40:F40"/>
    <mergeCell ref="E41:F41"/>
    <mergeCell ref="C32:D32"/>
    <mergeCell ref="F32:G32"/>
    <mergeCell ref="C34:D34"/>
    <mergeCell ref="F34:G34"/>
    <mergeCell ref="C36:D36"/>
    <mergeCell ref="F36:G36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E7 E9 E11 E13 E15 E17">
    <cfRule type="cellIs" dxfId="33" priority="1" stopIfTrue="1" operator="equal">
      <formula>"Bye"</formula>
    </cfRule>
  </conditionalFormatting>
  <conditionalFormatting sqref="R47">
    <cfRule type="expression" dxfId="3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A58B-3A06-40AD-B1FF-C043084EAA94}">
  <sheetPr codeName="Munka12">
    <tabColor indexed="11"/>
  </sheetPr>
  <dimension ref="A1:AK41"/>
  <sheetViews>
    <sheetView workbookViewId="0">
      <selection activeCell="G23" sqref="G2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01" t="str">
        <f>Altalanos!$A$6</f>
        <v xml:space="preserve">Diákolimpia Tolna megye - Paks </v>
      </c>
      <c r="B1" s="501"/>
      <c r="C1" s="501"/>
      <c r="D1" s="501"/>
      <c r="E1" s="501"/>
      <c r="F1" s="501"/>
      <c r="G1" s="320"/>
      <c r="H1" s="323" t="s">
        <v>42</v>
      </c>
      <c r="I1" s="321"/>
      <c r="J1" s="322"/>
      <c r="L1" s="324"/>
      <c r="M1" s="325"/>
      <c r="N1" s="103"/>
      <c r="O1" s="103" t="s">
        <v>12</v>
      </c>
      <c r="P1" s="103"/>
      <c r="Q1" s="102"/>
      <c r="R1" s="103"/>
      <c r="AB1" s="457" t="e">
        <f>IF(Y5=1,CONCATENATE(VLOOKUP(Y3,AA16:AH27,2)),CONCATENATE(VLOOKUP(Y3,AA2:AK13,2)))</f>
        <v>#N/A</v>
      </c>
      <c r="AC1" s="457" t="e">
        <f>IF(Y5=1,CONCATENATE(VLOOKUP(Y3,AA16:AK27,3)),CONCATENATE(VLOOKUP(Y3,AA2:AK13,3)))</f>
        <v>#N/A</v>
      </c>
      <c r="AD1" s="457" t="e">
        <f>IF(Y5=1,CONCATENATE(VLOOKUP(Y3,AA16:AK27,4)),CONCATENATE(VLOOKUP(Y3,AA2:AK13,4)))</f>
        <v>#N/A</v>
      </c>
      <c r="AE1" s="457" t="e">
        <f>IF(Y5=1,CONCATENATE(VLOOKUP(Y3,AA16:AK27,5)),CONCATENATE(VLOOKUP(Y3,AA2:AK13,5)))</f>
        <v>#N/A</v>
      </c>
      <c r="AF1" s="457" t="e">
        <f>IF(Y5=1,CONCATENATE(VLOOKUP(Y3,AA16:AK27,6)),CONCATENATE(VLOOKUP(Y3,AA2:AK13,6)))</f>
        <v>#N/A</v>
      </c>
      <c r="AG1" s="457" t="e">
        <f>IF(Y5=1,CONCATENATE(VLOOKUP(Y3,AA16:AK27,7)),CONCATENATE(VLOOKUP(Y3,AA2:AK13,7)))</f>
        <v>#N/A</v>
      </c>
      <c r="AH1" s="457" t="e">
        <f>IF(Y5=1,CONCATENATE(VLOOKUP(Y3,AA16:AK27,8)),CONCATENATE(VLOOKUP(Y3,AA2:AK13,8)))</f>
        <v>#N/A</v>
      </c>
      <c r="AI1" s="457" t="e">
        <f>IF(Y5=1,CONCATENATE(VLOOKUP(Y3,AA16:AK27,9)),CONCATENATE(VLOOKUP(Y3,AA2:AK13,9)))</f>
        <v>#N/A</v>
      </c>
      <c r="AJ1" s="457" t="e">
        <f>IF(Y5=1,CONCATENATE(VLOOKUP(Y3,AA16:AK27,10)),CONCATENATE(VLOOKUP(Y3,AA2:AK13,10)))</f>
        <v>#N/A</v>
      </c>
      <c r="AK1" s="457" t="e">
        <f>IF(Y5=1,CONCATENATE(VLOOKUP(Y3,AA16:AK27,11)),CONCATENATE(VLOOKUP(Y3,AA2:AK13,11)))</f>
        <v>#N/A</v>
      </c>
    </row>
    <row r="2" spans="1:37" x14ac:dyDescent="0.25">
      <c r="A2" s="326" t="s">
        <v>41</v>
      </c>
      <c r="B2" s="327"/>
      <c r="C2" s="327"/>
      <c r="D2" s="327"/>
      <c r="E2" s="488">
        <f>Altalanos!$B$8</f>
        <v>0</v>
      </c>
      <c r="F2" s="327"/>
      <c r="G2" s="328"/>
      <c r="H2" s="329"/>
      <c r="I2" s="329"/>
      <c r="J2" s="330"/>
      <c r="K2" s="324"/>
      <c r="L2" s="324"/>
      <c r="M2" s="324"/>
      <c r="N2" s="105"/>
      <c r="O2" s="94"/>
      <c r="P2" s="105"/>
      <c r="Q2" s="94"/>
      <c r="R2" s="105"/>
      <c r="Y2" s="448"/>
      <c r="Z2" s="447"/>
      <c r="AA2" s="447" t="s">
        <v>64</v>
      </c>
      <c r="AB2" s="438">
        <v>150</v>
      </c>
      <c r="AC2" s="438">
        <v>120</v>
      </c>
      <c r="AD2" s="438">
        <v>100</v>
      </c>
      <c r="AE2" s="438">
        <v>80</v>
      </c>
      <c r="AF2" s="438">
        <v>70</v>
      </c>
      <c r="AG2" s="438">
        <v>60</v>
      </c>
      <c r="AH2" s="438">
        <v>55</v>
      </c>
      <c r="AI2" s="438">
        <v>50</v>
      </c>
      <c r="AJ2" s="438">
        <v>45</v>
      </c>
      <c r="AK2" s="43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7"/>
      <c r="K3" s="51"/>
      <c r="L3" s="52" t="s">
        <v>26</v>
      </c>
      <c r="M3" s="51"/>
      <c r="N3" s="396"/>
      <c r="O3" s="395"/>
      <c r="P3" s="396"/>
      <c r="Q3" s="437" t="s">
        <v>78</v>
      </c>
      <c r="R3" s="438" t="s">
        <v>84</v>
      </c>
      <c r="Y3" s="447">
        <f>IF(H4="OB","A",IF(H4="IX","W",H4))</f>
        <v>0</v>
      </c>
      <c r="Z3" s="447"/>
      <c r="AA3" s="447" t="s">
        <v>94</v>
      </c>
      <c r="AB3" s="438">
        <v>120</v>
      </c>
      <c r="AC3" s="438">
        <v>90</v>
      </c>
      <c r="AD3" s="438">
        <v>65</v>
      </c>
      <c r="AE3" s="438">
        <v>55</v>
      </c>
      <c r="AF3" s="438">
        <v>50</v>
      </c>
      <c r="AG3" s="438">
        <v>45</v>
      </c>
      <c r="AH3" s="438">
        <v>40</v>
      </c>
      <c r="AI3" s="438">
        <v>35</v>
      </c>
      <c r="AJ3" s="438">
        <v>25</v>
      </c>
      <c r="AK3" s="438">
        <v>20</v>
      </c>
    </row>
    <row r="4" spans="1:37" ht="13.8" thickBot="1" x14ac:dyDescent="0.3">
      <c r="A4" s="502" t="str">
        <f>Altalanos!$A$10</f>
        <v>2025.04.28-29</v>
      </c>
      <c r="B4" s="502"/>
      <c r="C4" s="502"/>
      <c r="D4" s="331"/>
      <c r="E4" s="332" t="str">
        <f>Altalanos!$C$10</f>
        <v>Paks</v>
      </c>
      <c r="F4" s="332"/>
      <c r="G4" s="332"/>
      <c r="H4" s="335"/>
      <c r="I4" s="332"/>
      <c r="J4" s="334"/>
      <c r="K4" s="335"/>
      <c r="L4" s="337" t="str">
        <f>Altalanos!$E$10</f>
        <v>Lakatosné Klopcsik Diana</v>
      </c>
      <c r="M4" s="335"/>
      <c r="N4" s="398"/>
      <c r="O4" s="399"/>
      <c r="P4" s="398"/>
      <c r="Q4" s="439" t="s">
        <v>85</v>
      </c>
      <c r="R4" s="440" t="s">
        <v>80</v>
      </c>
      <c r="Y4" s="447"/>
      <c r="Z4" s="447"/>
      <c r="AA4" s="447" t="s">
        <v>95</v>
      </c>
      <c r="AB4" s="438">
        <v>90</v>
      </c>
      <c r="AC4" s="438">
        <v>60</v>
      </c>
      <c r="AD4" s="438">
        <v>45</v>
      </c>
      <c r="AE4" s="438">
        <v>34</v>
      </c>
      <c r="AF4" s="438">
        <v>27</v>
      </c>
      <c r="AG4" s="438">
        <v>22</v>
      </c>
      <c r="AH4" s="438">
        <v>18</v>
      </c>
      <c r="AI4" s="438">
        <v>15</v>
      </c>
      <c r="AJ4" s="438">
        <v>12</v>
      </c>
      <c r="AK4" s="438">
        <v>9</v>
      </c>
    </row>
    <row r="5" spans="1:37" x14ac:dyDescent="0.25">
      <c r="A5" s="34"/>
      <c r="B5" s="34" t="s">
        <v>40</v>
      </c>
      <c r="C5" s="391" t="s">
        <v>62</v>
      </c>
      <c r="D5" s="34" t="s">
        <v>33</v>
      </c>
      <c r="E5" s="34" t="s">
        <v>67</v>
      </c>
      <c r="F5" s="34"/>
      <c r="G5" s="34" t="s">
        <v>24</v>
      </c>
      <c r="H5" s="34"/>
      <c r="I5" s="34" t="s">
        <v>27</v>
      </c>
      <c r="J5" s="34"/>
      <c r="K5" s="424" t="s">
        <v>68</v>
      </c>
      <c r="L5" s="424" t="s">
        <v>69</v>
      </c>
      <c r="M5" s="424" t="s">
        <v>70</v>
      </c>
      <c r="Q5" s="441" t="s">
        <v>86</v>
      </c>
      <c r="R5" s="442" t="s">
        <v>82</v>
      </c>
      <c r="Y5" s="447">
        <f>IF(OR(Altalanos!$A$8="F1",Altalanos!$A$8="F2",Altalanos!$A$8="N1",Altalanos!$A$8="N2"),1,2)</f>
        <v>2</v>
      </c>
      <c r="Z5" s="447"/>
      <c r="AA5" s="447" t="s">
        <v>96</v>
      </c>
      <c r="AB5" s="438">
        <v>60</v>
      </c>
      <c r="AC5" s="438">
        <v>40</v>
      </c>
      <c r="AD5" s="438">
        <v>30</v>
      </c>
      <c r="AE5" s="438">
        <v>20</v>
      </c>
      <c r="AF5" s="438">
        <v>18</v>
      </c>
      <c r="AG5" s="438">
        <v>15</v>
      </c>
      <c r="AH5" s="438">
        <v>12</v>
      </c>
      <c r="AI5" s="438">
        <v>10</v>
      </c>
      <c r="AJ5" s="438">
        <v>8</v>
      </c>
      <c r="AK5" s="438">
        <v>6</v>
      </c>
    </row>
    <row r="6" spans="1:37" x14ac:dyDescent="0.25">
      <c r="A6" s="369"/>
      <c r="B6" s="369"/>
      <c r="C6" s="423"/>
      <c r="D6" s="369"/>
      <c r="E6" s="369"/>
      <c r="F6" s="369"/>
      <c r="G6" s="369"/>
      <c r="H6" s="369"/>
      <c r="I6" s="369"/>
      <c r="J6" s="369"/>
      <c r="K6" s="369"/>
      <c r="L6" s="369"/>
      <c r="M6" s="369"/>
      <c r="Y6" s="447"/>
      <c r="Z6" s="447"/>
      <c r="AA6" s="447" t="s">
        <v>97</v>
      </c>
      <c r="AB6" s="438">
        <v>40</v>
      </c>
      <c r="AC6" s="438">
        <v>25</v>
      </c>
      <c r="AD6" s="438">
        <v>18</v>
      </c>
      <c r="AE6" s="438">
        <v>13</v>
      </c>
      <c r="AF6" s="438">
        <v>10</v>
      </c>
      <c r="AG6" s="438">
        <v>8</v>
      </c>
      <c r="AH6" s="438">
        <v>6</v>
      </c>
      <c r="AI6" s="438">
        <v>5</v>
      </c>
      <c r="AJ6" s="438">
        <v>4</v>
      </c>
      <c r="AK6" s="438">
        <v>3</v>
      </c>
    </row>
    <row r="7" spans="1:37" x14ac:dyDescent="0.25">
      <c r="A7" s="400" t="s">
        <v>64</v>
      </c>
      <c r="B7" s="425"/>
      <c r="C7" s="393" t="str">
        <f>IF($B7="","",VLOOKUP($B7,#REF!,5))</f>
        <v/>
      </c>
      <c r="D7" s="393" t="str">
        <f>IF($B7="","",VLOOKUP($B7,#REF!,15))</f>
        <v/>
      </c>
      <c r="E7" s="494" t="s">
        <v>284</v>
      </c>
      <c r="F7" s="394"/>
      <c r="G7" s="494" t="s">
        <v>366</v>
      </c>
      <c r="H7" s="394"/>
      <c r="I7" s="388" t="str">
        <f>IF($B7="","",VLOOKUP($B7,#REF!,4))</f>
        <v/>
      </c>
      <c r="J7" s="369"/>
      <c r="K7" s="458"/>
      <c r="L7" s="449">
        <v>1</v>
      </c>
      <c r="M7" s="459"/>
      <c r="Y7" s="447"/>
      <c r="Z7" s="447"/>
      <c r="AA7" s="447" t="s">
        <v>98</v>
      </c>
      <c r="AB7" s="438">
        <v>25</v>
      </c>
      <c r="AC7" s="438">
        <v>15</v>
      </c>
      <c r="AD7" s="438">
        <v>13</v>
      </c>
      <c r="AE7" s="438">
        <v>8</v>
      </c>
      <c r="AF7" s="438">
        <v>6</v>
      </c>
      <c r="AG7" s="438">
        <v>4</v>
      </c>
      <c r="AH7" s="438">
        <v>3</v>
      </c>
      <c r="AI7" s="438">
        <v>2</v>
      </c>
      <c r="AJ7" s="438">
        <v>1</v>
      </c>
      <c r="AK7" s="438">
        <v>0</v>
      </c>
    </row>
    <row r="8" spans="1:37" x14ac:dyDescent="0.25">
      <c r="A8" s="400"/>
      <c r="B8" s="426"/>
      <c r="C8" s="401"/>
      <c r="D8" s="401"/>
      <c r="E8" s="401"/>
      <c r="F8" s="401"/>
      <c r="G8" s="401"/>
      <c r="H8" s="401"/>
      <c r="I8" s="401"/>
      <c r="J8" s="369"/>
      <c r="K8" s="400"/>
      <c r="L8" s="400"/>
      <c r="M8" s="460"/>
      <c r="Y8" s="447"/>
      <c r="Z8" s="447"/>
      <c r="AA8" s="447" t="s">
        <v>99</v>
      </c>
      <c r="AB8" s="438">
        <v>15</v>
      </c>
      <c r="AC8" s="438">
        <v>10</v>
      </c>
      <c r="AD8" s="438">
        <v>7</v>
      </c>
      <c r="AE8" s="438">
        <v>5</v>
      </c>
      <c r="AF8" s="438">
        <v>4</v>
      </c>
      <c r="AG8" s="438">
        <v>3</v>
      </c>
      <c r="AH8" s="438">
        <v>2</v>
      </c>
      <c r="AI8" s="438">
        <v>1</v>
      </c>
      <c r="AJ8" s="438">
        <v>0</v>
      </c>
      <c r="AK8" s="438">
        <v>0</v>
      </c>
    </row>
    <row r="9" spans="1:37" x14ac:dyDescent="0.25">
      <c r="A9" s="400" t="s">
        <v>65</v>
      </c>
      <c r="B9" s="425"/>
      <c r="C9" s="393" t="str">
        <f>IF($B9="","",VLOOKUP($B9,#REF!,5))</f>
        <v/>
      </c>
      <c r="D9" s="393" t="str">
        <f>IF($B9="","",VLOOKUP($B9,#REF!,15))</f>
        <v/>
      </c>
      <c r="E9" s="494" t="s">
        <v>367</v>
      </c>
      <c r="F9" s="394"/>
      <c r="G9" s="494" t="s">
        <v>251</v>
      </c>
      <c r="H9" s="394"/>
      <c r="I9" s="388" t="str">
        <f>IF($B9="","",VLOOKUP($B9,#REF!,4))</f>
        <v/>
      </c>
      <c r="J9" s="369"/>
      <c r="K9" s="458"/>
      <c r="L9" s="449">
        <v>2</v>
      </c>
      <c r="M9" s="459"/>
      <c r="Y9" s="447"/>
      <c r="Z9" s="447"/>
      <c r="AA9" s="447" t="s">
        <v>100</v>
      </c>
      <c r="AB9" s="438">
        <v>10</v>
      </c>
      <c r="AC9" s="438">
        <v>6</v>
      </c>
      <c r="AD9" s="438">
        <v>4</v>
      </c>
      <c r="AE9" s="438">
        <v>2</v>
      </c>
      <c r="AF9" s="438">
        <v>1</v>
      </c>
      <c r="AG9" s="438">
        <v>0</v>
      </c>
      <c r="AH9" s="438">
        <v>0</v>
      </c>
      <c r="AI9" s="438">
        <v>0</v>
      </c>
      <c r="AJ9" s="438">
        <v>0</v>
      </c>
      <c r="AK9" s="438">
        <v>0</v>
      </c>
    </row>
    <row r="10" spans="1:37" x14ac:dyDescent="0.25">
      <c r="A10" s="400"/>
      <c r="B10" s="426"/>
      <c r="C10" s="401"/>
      <c r="D10" s="401"/>
      <c r="E10" s="401"/>
      <c r="F10" s="401"/>
      <c r="G10" s="401"/>
      <c r="H10" s="401"/>
      <c r="I10" s="401"/>
      <c r="J10" s="369"/>
      <c r="K10" s="400"/>
      <c r="L10" s="400"/>
      <c r="M10" s="460"/>
      <c r="Y10" s="447"/>
      <c r="Z10" s="447"/>
      <c r="AA10" s="447" t="s">
        <v>101</v>
      </c>
      <c r="AB10" s="438">
        <v>6</v>
      </c>
      <c r="AC10" s="438">
        <v>3</v>
      </c>
      <c r="AD10" s="438">
        <v>2</v>
      </c>
      <c r="AE10" s="438">
        <v>1</v>
      </c>
      <c r="AF10" s="438">
        <v>0</v>
      </c>
      <c r="AG10" s="438">
        <v>0</v>
      </c>
      <c r="AH10" s="438">
        <v>0</v>
      </c>
      <c r="AI10" s="438">
        <v>0</v>
      </c>
      <c r="AJ10" s="438">
        <v>0</v>
      </c>
      <c r="AK10" s="438">
        <v>0</v>
      </c>
    </row>
    <row r="11" spans="1:37" x14ac:dyDescent="0.25">
      <c r="A11" s="400" t="s">
        <v>66</v>
      </c>
      <c r="B11" s="425"/>
      <c r="C11" s="393" t="str">
        <f>IF($B11="","",VLOOKUP($B11,#REF!,5))</f>
        <v/>
      </c>
      <c r="D11" s="393" t="str">
        <f>IF($B11="","",VLOOKUP($B11,#REF!,15))</f>
        <v/>
      </c>
      <c r="E11" s="494" t="s">
        <v>368</v>
      </c>
      <c r="F11" s="394"/>
      <c r="G11" s="494" t="s">
        <v>369</v>
      </c>
      <c r="H11" s="394"/>
      <c r="I11" s="388" t="str">
        <f>IF($B11="","",VLOOKUP($B11,#REF!,4))</f>
        <v/>
      </c>
      <c r="J11" s="369"/>
      <c r="K11" s="458"/>
      <c r="L11" s="449">
        <v>3</v>
      </c>
      <c r="M11" s="459"/>
      <c r="Y11" s="447"/>
      <c r="Z11" s="447"/>
      <c r="AA11" s="447" t="s">
        <v>106</v>
      </c>
      <c r="AB11" s="438">
        <v>3</v>
      </c>
      <c r="AC11" s="438">
        <v>2</v>
      </c>
      <c r="AD11" s="438">
        <v>1</v>
      </c>
      <c r="AE11" s="438">
        <v>0</v>
      </c>
      <c r="AF11" s="438">
        <v>0</v>
      </c>
      <c r="AG11" s="438">
        <v>0</v>
      </c>
      <c r="AH11" s="438">
        <v>0</v>
      </c>
      <c r="AI11" s="438">
        <v>0</v>
      </c>
      <c r="AJ11" s="438">
        <v>0</v>
      </c>
      <c r="AK11" s="438">
        <v>0</v>
      </c>
    </row>
    <row r="12" spans="1:37" x14ac:dyDescent="0.25">
      <c r="A12" s="369"/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Y12" s="447"/>
      <c r="Z12" s="447"/>
      <c r="AA12" s="447" t="s">
        <v>102</v>
      </c>
      <c r="AB12" s="456">
        <v>0</v>
      </c>
      <c r="AC12" s="456">
        <v>0</v>
      </c>
      <c r="AD12" s="456">
        <v>0</v>
      </c>
      <c r="AE12" s="456">
        <v>0</v>
      </c>
      <c r="AF12" s="456">
        <v>0</v>
      </c>
      <c r="AG12" s="456">
        <v>0</v>
      </c>
      <c r="AH12" s="456">
        <v>0</v>
      </c>
      <c r="AI12" s="456">
        <v>0</v>
      </c>
      <c r="AJ12" s="456">
        <v>0</v>
      </c>
      <c r="AK12" s="456">
        <v>0</v>
      </c>
    </row>
    <row r="13" spans="1:37" x14ac:dyDescent="0.25">
      <c r="A13" s="369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Y13" s="447"/>
      <c r="Z13" s="447"/>
      <c r="AA13" s="447" t="s">
        <v>103</v>
      </c>
      <c r="AB13" s="456">
        <v>0</v>
      </c>
      <c r="AC13" s="456">
        <v>0</v>
      </c>
      <c r="AD13" s="456">
        <v>0</v>
      </c>
      <c r="AE13" s="456">
        <v>0</v>
      </c>
      <c r="AF13" s="456">
        <v>0</v>
      </c>
      <c r="AG13" s="456">
        <v>0</v>
      </c>
      <c r="AH13" s="456">
        <v>0</v>
      </c>
      <c r="AI13" s="456">
        <v>0</v>
      </c>
      <c r="AJ13" s="456">
        <v>0</v>
      </c>
      <c r="AK13" s="456">
        <v>0</v>
      </c>
    </row>
    <row r="14" spans="1:37" x14ac:dyDescent="0.25">
      <c r="A14" s="369"/>
      <c r="B14" s="369"/>
      <c r="C14" s="369"/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</row>
    <row r="15" spans="1:37" x14ac:dyDescent="0.25">
      <c r="A15" s="369"/>
      <c r="B15" s="369"/>
      <c r="C15" s="369"/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</row>
    <row r="16" spans="1:37" x14ac:dyDescent="0.25">
      <c r="A16" s="369"/>
      <c r="B16" s="369"/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Y16" s="447"/>
      <c r="Z16" s="447"/>
      <c r="AA16" s="447" t="s">
        <v>64</v>
      </c>
      <c r="AB16" s="447">
        <v>300</v>
      </c>
      <c r="AC16" s="447">
        <v>250</v>
      </c>
      <c r="AD16" s="447">
        <v>220</v>
      </c>
      <c r="AE16" s="447">
        <v>180</v>
      </c>
      <c r="AF16" s="447">
        <v>160</v>
      </c>
      <c r="AG16" s="447">
        <v>150</v>
      </c>
      <c r="AH16" s="447">
        <v>140</v>
      </c>
      <c r="AI16" s="447">
        <v>130</v>
      </c>
      <c r="AJ16" s="447">
        <v>120</v>
      </c>
      <c r="AK16" s="447">
        <v>110</v>
      </c>
    </row>
    <row r="17" spans="1:37" x14ac:dyDescent="0.25">
      <c r="A17" s="369"/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Y17" s="447"/>
      <c r="Z17" s="447"/>
      <c r="AA17" s="447" t="s">
        <v>94</v>
      </c>
      <c r="AB17" s="447">
        <v>250</v>
      </c>
      <c r="AC17" s="447">
        <v>200</v>
      </c>
      <c r="AD17" s="447">
        <v>160</v>
      </c>
      <c r="AE17" s="447">
        <v>140</v>
      </c>
      <c r="AF17" s="447">
        <v>120</v>
      </c>
      <c r="AG17" s="447">
        <v>110</v>
      </c>
      <c r="AH17" s="447">
        <v>100</v>
      </c>
      <c r="AI17" s="447">
        <v>90</v>
      </c>
      <c r="AJ17" s="447">
        <v>80</v>
      </c>
      <c r="AK17" s="447">
        <v>70</v>
      </c>
    </row>
    <row r="18" spans="1:37" ht="18.75" customHeight="1" x14ac:dyDescent="0.25">
      <c r="A18" s="369"/>
      <c r="B18" s="505"/>
      <c r="C18" s="505"/>
      <c r="D18" s="506" t="str">
        <f>E7</f>
        <v>Sidló</v>
      </c>
      <c r="E18" s="506"/>
      <c r="F18" s="506" t="str">
        <f>E9</f>
        <v xml:space="preserve">Dömötör </v>
      </c>
      <c r="G18" s="506"/>
      <c r="H18" s="506" t="str">
        <f>E11</f>
        <v xml:space="preserve">Czethoffer </v>
      </c>
      <c r="I18" s="506"/>
      <c r="J18" s="369"/>
      <c r="K18" s="369"/>
      <c r="L18" s="369"/>
      <c r="M18" s="369"/>
      <c r="Y18" s="447"/>
      <c r="Z18" s="447"/>
      <c r="AA18" s="447" t="s">
        <v>95</v>
      </c>
      <c r="AB18" s="447">
        <v>200</v>
      </c>
      <c r="AC18" s="447">
        <v>150</v>
      </c>
      <c r="AD18" s="447">
        <v>130</v>
      </c>
      <c r="AE18" s="447">
        <v>110</v>
      </c>
      <c r="AF18" s="447">
        <v>95</v>
      </c>
      <c r="AG18" s="447">
        <v>80</v>
      </c>
      <c r="AH18" s="447">
        <v>70</v>
      </c>
      <c r="AI18" s="447">
        <v>60</v>
      </c>
      <c r="AJ18" s="447">
        <v>55</v>
      </c>
      <c r="AK18" s="447">
        <v>50</v>
      </c>
    </row>
    <row r="19" spans="1:37" ht="18.75" customHeight="1" x14ac:dyDescent="0.25">
      <c r="A19" s="430" t="s">
        <v>64</v>
      </c>
      <c r="B19" s="507" t="str">
        <f>E7</f>
        <v>Sidló</v>
      </c>
      <c r="C19" s="507"/>
      <c r="D19" s="508"/>
      <c r="E19" s="508"/>
      <c r="F19" s="509" t="s">
        <v>406</v>
      </c>
      <c r="G19" s="509"/>
      <c r="H19" s="509" t="s">
        <v>313</v>
      </c>
      <c r="I19" s="509"/>
      <c r="J19" s="369"/>
      <c r="K19" s="369"/>
      <c r="L19" s="369"/>
      <c r="M19" s="369"/>
      <c r="Y19" s="447"/>
      <c r="Z19" s="447"/>
      <c r="AA19" s="447" t="s">
        <v>96</v>
      </c>
      <c r="AB19" s="447">
        <v>150</v>
      </c>
      <c r="AC19" s="447">
        <v>120</v>
      </c>
      <c r="AD19" s="447">
        <v>100</v>
      </c>
      <c r="AE19" s="447">
        <v>80</v>
      </c>
      <c r="AF19" s="447">
        <v>70</v>
      </c>
      <c r="AG19" s="447">
        <v>60</v>
      </c>
      <c r="AH19" s="447">
        <v>55</v>
      </c>
      <c r="AI19" s="447">
        <v>50</v>
      </c>
      <c r="AJ19" s="447">
        <v>45</v>
      </c>
      <c r="AK19" s="447">
        <v>40</v>
      </c>
    </row>
    <row r="20" spans="1:37" ht="18.75" customHeight="1" x14ac:dyDescent="0.25">
      <c r="A20" s="430" t="s">
        <v>65</v>
      </c>
      <c r="B20" s="507" t="str">
        <f>E9</f>
        <v xml:space="preserve">Dömötör </v>
      </c>
      <c r="C20" s="507"/>
      <c r="D20" s="509" t="s">
        <v>407</v>
      </c>
      <c r="E20" s="509"/>
      <c r="F20" s="508"/>
      <c r="G20" s="508"/>
      <c r="H20" s="509" t="s">
        <v>342</v>
      </c>
      <c r="I20" s="509"/>
      <c r="J20" s="369"/>
      <c r="K20" s="369"/>
      <c r="L20" s="369"/>
      <c r="M20" s="369"/>
      <c r="Y20" s="447"/>
      <c r="Z20" s="447"/>
      <c r="AA20" s="447" t="s">
        <v>97</v>
      </c>
      <c r="AB20" s="447">
        <v>120</v>
      </c>
      <c r="AC20" s="447">
        <v>90</v>
      </c>
      <c r="AD20" s="447">
        <v>65</v>
      </c>
      <c r="AE20" s="447">
        <v>55</v>
      </c>
      <c r="AF20" s="447">
        <v>50</v>
      </c>
      <c r="AG20" s="447">
        <v>45</v>
      </c>
      <c r="AH20" s="447">
        <v>40</v>
      </c>
      <c r="AI20" s="447">
        <v>35</v>
      </c>
      <c r="AJ20" s="447">
        <v>25</v>
      </c>
      <c r="AK20" s="447">
        <v>20</v>
      </c>
    </row>
    <row r="21" spans="1:37" ht="18.75" customHeight="1" x14ac:dyDescent="0.25">
      <c r="A21" s="430" t="s">
        <v>66</v>
      </c>
      <c r="B21" s="507" t="str">
        <f>E11</f>
        <v xml:space="preserve">Czethoffer </v>
      </c>
      <c r="C21" s="507"/>
      <c r="D21" s="509" t="s">
        <v>329</v>
      </c>
      <c r="E21" s="509"/>
      <c r="F21" s="509" t="s">
        <v>355</v>
      </c>
      <c r="G21" s="509"/>
      <c r="H21" s="508"/>
      <c r="I21" s="508"/>
      <c r="J21" s="369"/>
      <c r="K21" s="369"/>
      <c r="L21" s="369"/>
      <c r="M21" s="369"/>
      <c r="Y21" s="447"/>
      <c r="Z21" s="447"/>
      <c r="AA21" s="447" t="s">
        <v>98</v>
      </c>
      <c r="AB21" s="447">
        <v>90</v>
      </c>
      <c r="AC21" s="447">
        <v>60</v>
      </c>
      <c r="AD21" s="447">
        <v>45</v>
      </c>
      <c r="AE21" s="447">
        <v>34</v>
      </c>
      <c r="AF21" s="447">
        <v>27</v>
      </c>
      <c r="AG21" s="447">
        <v>22</v>
      </c>
      <c r="AH21" s="447">
        <v>18</v>
      </c>
      <c r="AI21" s="447">
        <v>15</v>
      </c>
      <c r="AJ21" s="447">
        <v>12</v>
      </c>
      <c r="AK21" s="447">
        <v>9</v>
      </c>
    </row>
    <row r="22" spans="1:37" x14ac:dyDescent="0.25">
      <c r="A22" s="369"/>
      <c r="B22" s="369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Y22" s="447"/>
      <c r="Z22" s="447"/>
      <c r="AA22" s="447" t="s">
        <v>99</v>
      </c>
      <c r="AB22" s="447">
        <v>60</v>
      </c>
      <c r="AC22" s="447">
        <v>40</v>
      </c>
      <c r="AD22" s="447">
        <v>30</v>
      </c>
      <c r="AE22" s="447">
        <v>20</v>
      </c>
      <c r="AF22" s="447">
        <v>18</v>
      </c>
      <c r="AG22" s="447">
        <v>15</v>
      </c>
      <c r="AH22" s="447">
        <v>12</v>
      </c>
      <c r="AI22" s="447">
        <v>10</v>
      </c>
      <c r="AJ22" s="447">
        <v>8</v>
      </c>
      <c r="AK22" s="447">
        <v>6</v>
      </c>
    </row>
    <row r="23" spans="1:37" x14ac:dyDescent="0.25">
      <c r="A23" s="369"/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Y23" s="447"/>
      <c r="Z23" s="447"/>
      <c r="AA23" s="447" t="s">
        <v>100</v>
      </c>
      <c r="AB23" s="447">
        <v>40</v>
      </c>
      <c r="AC23" s="447">
        <v>25</v>
      </c>
      <c r="AD23" s="447">
        <v>18</v>
      </c>
      <c r="AE23" s="447">
        <v>13</v>
      </c>
      <c r="AF23" s="447">
        <v>8</v>
      </c>
      <c r="AG23" s="447">
        <v>7</v>
      </c>
      <c r="AH23" s="447">
        <v>6</v>
      </c>
      <c r="AI23" s="447">
        <v>5</v>
      </c>
      <c r="AJ23" s="447">
        <v>4</v>
      </c>
      <c r="AK23" s="447">
        <v>3</v>
      </c>
    </row>
    <row r="24" spans="1:37" x14ac:dyDescent="0.25">
      <c r="A24" s="369"/>
      <c r="B24" s="369"/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Y24" s="447"/>
      <c r="Z24" s="447"/>
      <c r="AA24" s="447" t="s">
        <v>101</v>
      </c>
      <c r="AB24" s="447">
        <v>25</v>
      </c>
      <c r="AC24" s="447">
        <v>15</v>
      </c>
      <c r="AD24" s="447">
        <v>13</v>
      </c>
      <c r="AE24" s="447">
        <v>7</v>
      </c>
      <c r="AF24" s="447">
        <v>6</v>
      </c>
      <c r="AG24" s="447">
        <v>5</v>
      </c>
      <c r="AH24" s="447">
        <v>4</v>
      </c>
      <c r="AI24" s="447">
        <v>3</v>
      </c>
      <c r="AJ24" s="447">
        <v>2</v>
      </c>
      <c r="AK24" s="447">
        <v>1</v>
      </c>
    </row>
    <row r="25" spans="1:37" x14ac:dyDescent="0.25">
      <c r="A25" s="369"/>
      <c r="B25" s="369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Y25" s="447"/>
      <c r="Z25" s="447"/>
      <c r="AA25" s="447" t="s">
        <v>106</v>
      </c>
      <c r="AB25" s="447">
        <v>15</v>
      </c>
      <c r="AC25" s="447">
        <v>10</v>
      </c>
      <c r="AD25" s="447">
        <v>8</v>
      </c>
      <c r="AE25" s="447">
        <v>4</v>
      </c>
      <c r="AF25" s="447">
        <v>3</v>
      </c>
      <c r="AG25" s="447">
        <v>2</v>
      </c>
      <c r="AH25" s="447">
        <v>1</v>
      </c>
      <c r="AI25" s="447">
        <v>0</v>
      </c>
      <c r="AJ25" s="447">
        <v>0</v>
      </c>
      <c r="AK25" s="447">
        <v>0</v>
      </c>
    </row>
    <row r="26" spans="1:37" x14ac:dyDescent="0.25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Y26" s="447"/>
      <c r="Z26" s="447"/>
      <c r="AA26" s="447" t="s">
        <v>102</v>
      </c>
      <c r="AB26" s="447">
        <v>10</v>
      </c>
      <c r="AC26" s="447">
        <v>6</v>
      </c>
      <c r="AD26" s="447">
        <v>4</v>
      </c>
      <c r="AE26" s="447">
        <v>2</v>
      </c>
      <c r="AF26" s="447">
        <v>1</v>
      </c>
      <c r="AG26" s="447">
        <v>0</v>
      </c>
      <c r="AH26" s="447">
        <v>0</v>
      </c>
      <c r="AI26" s="447">
        <v>0</v>
      </c>
      <c r="AJ26" s="447">
        <v>0</v>
      </c>
      <c r="AK26" s="447">
        <v>0</v>
      </c>
    </row>
    <row r="27" spans="1:37" x14ac:dyDescent="0.25">
      <c r="A27" s="369"/>
      <c r="B27" s="369"/>
      <c r="C27" s="369"/>
      <c r="D27" s="369"/>
      <c r="E27" s="369"/>
      <c r="F27" s="369"/>
      <c r="G27" s="369"/>
      <c r="H27" s="369"/>
      <c r="I27" s="369"/>
      <c r="J27" s="369"/>
      <c r="K27" s="369"/>
      <c r="L27" s="369"/>
      <c r="M27" s="369"/>
      <c r="Y27" s="447"/>
      <c r="Z27" s="447"/>
      <c r="AA27" s="447" t="s">
        <v>103</v>
      </c>
      <c r="AB27" s="447">
        <v>3</v>
      </c>
      <c r="AC27" s="447">
        <v>2</v>
      </c>
      <c r="AD27" s="447">
        <v>1</v>
      </c>
      <c r="AE27" s="447">
        <v>0</v>
      </c>
      <c r="AF27" s="447">
        <v>0</v>
      </c>
      <c r="AG27" s="447">
        <v>0</v>
      </c>
      <c r="AH27" s="447">
        <v>0</v>
      </c>
      <c r="AI27" s="447">
        <v>0</v>
      </c>
      <c r="AJ27" s="447">
        <v>0</v>
      </c>
      <c r="AK27" s="447">
        <v>0</v>
      </c>
    </row>
    <row r="28" spans="1:37" x14ac:dyDescent="0.25">
      <c r="A28" s="369"/>
      <c r="B28" s="369"/>
      <c r="C28" s="369"/>
      <c r="D28" s="369"/>
      <c r="E28" s="369"/>
      <c r="F28" s="369"/>
      <c r="G28" s="369"/>
      <c r="H28" s="369"/>
      <c r="I28" s="369"/>
      <c r="J28" s="369"/>
      <c r="K28" s="369"/>
      <c r="L28" s="369"/>
      <c r="M28" s="369"/>
    </row>
    <row r="29" spans="1:37" x14ac:dyDescent="0.25">
      <c r="A29" s="369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69"/>
    </row>
    <row r="30" spans="1:37" x14ac:dyDescent="0.25">
      <c r="A30" s="369"/>
      <c r="B30" s="369"/>
      <c r="C30" s="369"/>
      <c r="D30" s="369"/>
      <c r="E30" s="369"/>
      <c r="F30" s="369"/>
      <c r="G30" s="369"/>
      <c r="H30" s="369"/>
      <c r="I30" s="369"/>
      <c r="J30" s="369"/>
      <c r="K30" s="369"/>
      <c r="L30" s="369"/>
      <c r="M30" s="369"/>
    </row>
    <row r="31" spans="1:37" x14ac:dyDescent="0.25">
      <c r="A31" s="369"/>
      <c r="B31" s="369"/>
      <c r="C31" s="369"/>
      <c r="D31" s="369"/>
      <c r="E31" s="369"/>
      <c r="F31" s="369"/>
      <c r="G31" s="369"/>
      <c r="H31" s="369"/>
      <c r="I31" s="369"/>
      <c r="J31" s="369"/>
      <c r="K31" s="369"/>
      <c r="L31" s="369"/>
      <c r="M31" s="369"/>
    </row>
    <row r="32" spans="1:37" x14ac:dyDescent="0.25">
      <c r="A32" s="369"/>
      <c r="B32" s="369"/>
      <c r="C32" s="369"/>
      <c r="D32" s="369"/>
      <c r="E32" s="369"/>
      <c r="F32" s="369"/>
      <c r="G32" s="369"/>
      <c r="H32" s="369"/>
      <c r="I32" s="369"/>
      <c r="J32" s="369"/>
      <c r="K32" s="369"/>
      <c r="L32" s="347"/>
      <c r="M32" s="347"/>
    </row>
    <row r="33" spans="1:18" x14ac:dyDescent="0.25">
      <c r="A33" s="173" t="s">
        <v>33</v>
      </c>
      <c r="B33" s="174"/>
      <c r="C33" s="296"/>
      <c r="D33" s="406" t="s">
        <v>3</v>
      </c>
      <c r="E33" s="407" t="s">
        <v>35</v>
      </c>
      <c r="F33" s="421"/>
      <c r="G33" s="406" t="s">
        <v>3</v>
      </c>
      <c r="H33" s="407" t="s">
        <v>44</v>
      </c>
      <c r="I33" s="256"/>
      <c r="J33" s="407" t="s">
        <v>45</v>
      </c>
      <c r="K33" s="255" t="s">
        <v>46</v>
      </c>
      <c r="L33" s="34"/>
      <c r="M33" s="482"/>
      <c r="N33" s="481"/>
      <c r="P33" s="402"/>
      <c r="Q33" s="402"/>
      <c r="R33" s="403"/>
    </row>
    <row r="34" spans="1:18" x14ac:dyDescent="0.25">
      <c r="A34" s="380" t="s">
        <v>34</v>
      </c>
      <c r="B34" s="381"/>
      <c r="C34" s="383"/>
      <c r="D34" s="408"/>
      <c r="E34" s="510"/>
      <c r="F34" s="510"/>
      <c r="G34" s="415" t="s">
        <v>4</v>
      </c>
      <c r="H34" s="381"/>
      <c r="I34" s="409"/>
      <c r="J34" s="416"/>
      <c r="K34" s="375" t="s">
        <v>38</v>
      </c>
      <c r="L34" s="422"/>
      <c r="M34" s="412"/>
      <c r="P34" s="404"/>
      <c r="Q34" s="404"/>
      <c r="R34" s="191"/>
    </row>
    <row r="35" spans="1:18" x14ac:dyDescent="0.25">
      <c r="A35" s="384" t="s">
        <v>43</v>
      </c>
      <c r="B35" s="251"/>
      <c r="C35" s="386"/>
      <c r="D35" s="411"/>
      <c r="E35" s="511"/>
      <c r="F35" s="511"/>
      <c r="G35" s="417" t="s">
        <v>5</v>
      </c>
      <c r="H35" s="84"/>
      <c r="I35" s="373"/>
      <c r="J35" s="85"/>
      <c r="K35" s="419"/>
      <c r="L35" s="347"/>
      <c r="M35" s="414"/>
      <c r="P35" s="191"/>
      <c r="Q35" s="185"/>
      <c r="R35" s="191"/>
    </row>
    <row r="36" spans="1:18" x14ac:dyDescent="0.25">
      <c r="A36" s="270"/>
      <c r="B36" s="271"/>
      <c r="C36" s="272"/>
      <c r="D36" s="411"/>
      <c r="E36" s="86"/>
      <c r="F36" s="369"/>
      <c r="G36" s="417" t="s">
        <v>6</v>
      </c>
      <c r="H36" s="84"/>
      <c r="I36" s="373"/>
      <c r="J36" s="85"/>
      <c r="K36" s="375" t="s">
        <v>39</v>
      </c>
      <c r="L36" s="422"/>
      <c r="M36" s="410"/>
      <c r="P36" s="404"/>
      <c r="Q36" s="404"/>
      <c r="R36" s="191"/>
    </row>
    <row r="37" spans="1:18" x14ac:dyDescent="0.25">
      <c r="A37" s="202"/>
      <c r="B37" s="113"/>
      <c r="C37" s="203"/>
      <c r="D37" s="411"/>
      <c r="E37" s="86"/>
      <c r="F37" s="369"/>
      <c r="G37" s="417" t="s">
        <v>7</v>
      </c>
      <c r="H37" s="84"/>
      <c r="I37" s="373"/>
      <c r="J37" s="85"/>
      <c r="K37" s="420"/>
      <c r="L37" s="369"/>
      <c r="M37" s="412"/>
      <c r="P37" s="191"/>
      <c r="Q37" s="185"/>
      <c r="R37" s="191"/>
    </row>
    <row r="38" spans="1:18" x14ac:dyDescent="0.25">
      <c r="A38" s="258"/>
      <c r="B38" s="273"/>
      <c r="C38" s="295"/>
      <c r="D38" s="411"/>
      <c r="E38" s="86"/>
      <c r="F38" s="369"/>
      <c r="G38" s="417" t="s">
        <v>8</v>
      </c>
      <c r="H38" s="84"/>
      <c r="I38" s="373"/>
      <c r="J38" s="85"/>
      <c r="K38" s="384"/>
      <c r="L38" s="347"/>
      <c r="M38" s="414"/>
      <c r="P38" s="191"/>
      <c r="Q38" s="185"/>
      <c r="R38" s="191"/>
    </row>
    <row r="39" spans="1:18" x14ac:dyDescent="0.25">
      <c r="A39" s="259"/>
      <c r="B39" s="23"/>
      <c r="C39" s="203"/>
      <c r="D39" s="411"/>
      <c r="E39" s="86"/>
      <c r="F39" s="369"/>
      <c r="G39" s="417" t="s">
        <v>9</v>
      </c>
      <c r="H39" s="84"/>
      <c r="I39" s="373"/>
      <c r="J39" s="85"/>
      <c r="K39" s="375" t="s">
        <v>29</v>
      </c>
      <c r="L39" s="422"/>
      <c r="M39" s="410"/>
      <c r="P39" s="404"/>
      <c r="Q39" s="404"/>
      <c r="R39" s="191"/>
    </row>
    <row r="40" spans="1:18" x14ac:dyDescent="0.25">
      <c r="A40" s="259"/>
      <c r="B40" s="23"/>
      <c r="C40" s="268"/>
      <c r="D40" s="411"/>
      <c r="E40" s="86"/>
      <c r="F40" s="369"/>
      <c r="G40" s="417" t="s">
        <v>10</v>
      </c>
      <c r="H40" s="84"/>
      <c r="I40" s="373"/>
      <c r="J40" s="85"/>
      <c r="K40" s="420"/>
      <c r="L40" s="369"/>
      <c r="M40" s="412"/>
      <c r="P40" s="191"/>
      <c r="Q40" s="185"/>
      <c r="R40" s="191"/>
    </row>
    <row r="41" spans="1:18" x14ac:dyDescent="0.25">
      <c r="A41" s="260"/>
      <c r="B41" s="257"/>
      <c r="C41" s="269"/>
      <c r="D41" s="413"/>
      <c r="E41" s="205"/>
      <c r="F41" s="347"/>
      <c r="G41" s="418" t="s">
        <v>11</v>
      </c>
      <c r="H41" s="251"/>
      <c r="I41" s="377"/>
      <c r="J41" s="207"/>
      <c r="K41" s="384" t="str">
        <f>L4</f>
        <v>Lakatosné Klopcsik Diana</v>
      </c>
      <c r="L41" s="347"/>
      <c r="M41" s="414"/>
      <c r="P41" s="191"/>
      <c r="Q41" s="185"/>
      <c r="R41" s="405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31" priority="2" stopIfTrue="1" operator="equal">
      <formula>"Bye"</formula>
    </cfRule>
  </conditionalFormatting>
  <conditionalFormatting sqref="R41">
    <cfRule type="expression" dxfId="3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5814B-C777-49E0-90A2-68205C3A6704}">
  <sheetPr codeName="Munka57">
    <tabColor indexed="11"/>
  </sheetPr>
  <dimension ref="A1:AK53"/>
  <sheetViews>
    <sheetView topLeftCell="B6" workbookViewId="0">
      <selection activeCell="K41" sqref="K4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501" t="str">
        <f>Altalanos!$A$6</f>
        <v xml:space="preserve">Diákolimpia Tolna megye - Paks </v>
      </c>
      <c r="B1" s="501"/>
      <c r="C1" s="501"/>
      <c r="D1" s="501"/>
      <c r="E1" s="501"/>
      <c r="F1" s="501"/>
      <c r="G1" s="320"/>
      <c r="H1" s="323" t="s">
        <v>42</v>
      </c>
      <c r="I1" s="321"/>
      <c r="J1" s="322"/>
      <c r="L1" s="324"/>
      <c r="M1" s="325"/>
      <c r="N1" s="103"/>
      <c r="O1" s="103" t="s">
        <v>12</v>
      </c>
      <c r="P1" s="103"/>
      <c r="Q1" s="102"/>
      <c r="R1" s="103"/>
      <c r="AB1" s="457" t="e">
        <f>IF(Y5=1,CONCATENATE(VLOOKUP(Y3,AA16:AH30,2)),CONCATENATE(VLOOKUP(Y3,AA2:AK13,2)))</f>
        <v>#N/A</v>
      </c>
      <c r="AC1" s="457" t="e">
        <f>IF(Y5=1,CONCATENATE(VLOOKUP(Y3,AA16:AK30,3)),CONCATENATE(VLOOKUP(Y3,AA2:AK13,3)))</f>
        <v>#N/A</v>
      </c>
      <c r="AD1" s="457" t="e">
        <f>IF(Y5=1,CONCATENATE(VLOOKUP(Y3,AA16:AK30,4)),CONCATENATE(VLOOKUP(Y3,AA2:AK13,4)))</f>
        <v>#N/A</v>
      </c>
      <c r="AE1" s="457" t="e">
        <f>IF(Y5=1,CONCATENATE(VLOOKUP(Y3,AA16:AK30,5)),CONCATENATE(VLOOKUP(Y3,AA2:AK13,5)))</f>
        <v>#N/A</v>
      </c>
      <c r="AF1" s="457" t="e">
        <f>IF(Y5=1,CONCATENATE(VLOOKUP(Y3,AA16:AK30,6)),CONCATENATE(VLOOKUP(Y3,AA2:AK13,6)))</f>
        <v>#N/A</v>
      </c>
      <c r="AG1" s="457" t="e">
        <f>IF(Y5=1,CONCATENATE(VLOOKUP(Y3,AA16:AK30,7)),CONCATENATE(VLOOKUP(Y3,AA2:AK13,7)))</f>
        <v>#N/A</v>
      </c>
      <c r="AH1" s="457" t="e">
        <f>IF(Y5=1,CONCATENATE(VLOOKUP(Y3,AA16:AK30,8)),CONCATENATE(VLOOKUP(Y3,AA2:AK13,8)))</f>
        <v>#N/A</v>
      </c>
      <c r="AI1" s="457" t="e">
        <f>IF(Y5=1,CONCATENATE(VLOOKUP(Y3,AA16:AK30,9)),CONCATENATE(VLOOKUP(Y3,AA2:AK13,9)))</f>
        <v>#N/A</v>
      </c>
      <c r="AJ1" s="457" t="e">
        <f>IF(Y5=1,CONCATENATE(VLOOKUP(Y3,AA16:AK30,10)),CONCATENATE(VLOOKUP(Y3,AA2:AK13,10)))</f>
        <v>#N/A</v>
      </c>
      <c r="AK1" s="457" t="e">
        <f>IF(Y5=1,CONCATENATE(VLOOKUP(Y3,AA16:AK30,11)),CONCATENATE(VLOOKUP(Y3,AA2:AK13,11)))</f>
        <v>#N/A</v>
      </c>
    </row>
    <row r="2" spans="1:37" x14ac:dyDescent="0.25">
      <c r="A2" s="326" t="s">
        <v>41</v>
      </c>
      <c r="B2" s="327"/>
      <c r="C2" s="327"/>
      <c r="D2" s="327"/>
      <c r="E2" s="488">
        <f>Altalanos!$B$8</f>
        <v>0</v>
      </c>
      <c r="F2" s="327"/>
      <c r="G2" s="328"/>
      <c r="H2" s="329"/>
      <c r="I2" s="329"/>
      <c r="J2" s="330"/>
      <c r="K2" s="324"/>
      <c r="L2" s="324"/>
      <c r="M2" s="324"/>
      <c r="N2" s="105"/>
      <c r="O2" s="94"/>
      <c r="P2" s="105"/>
      <c r="Q2" s="94"/>
      <c r="R2" s="105"/>
      <c r="Y2" s="448"/>
      <c r="Z2" s="447"/>
      <c r="AA2" s="447" t="s">
        <v>64</v>
      </c>
      <c r="AB2" s="438">
        <v>150</v>
      </c>
      <c r="AC2" s="438">
        <v>120</v>
      </c>
      <c r="AD2" s="438">
        <v>100</v>
      </c>
      <c r="AE2" s="438">
        <v>80</v>
      </c>
      <c r="AF2" s="438">
        <v>70</v>
      </c>
      <c r="AG2" s="438">
        <v>60</v>
      </c>
      <c r="AH2" s="438">
        <v>55</v>
      </c>
      <c r="AI2" s="438">
        <v>50</v>
      </c>
      <c r="AJ2" s="438">
        <v>45</v>
      </c>
      <c r="AK2" s="43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7"/>
      <c r="K3" s="51"/>
      <c r="L3" s="52" t="s">
        <v>26</v>
      </c>
      <c r="M3" s="51"/>
      <c r="N3" s="396"/>
      <c r="O3" s="395"/>
      <c r="P3" s="396"/>
      <c r="Q3" s="437" t="s">
        <v>78</v>
      </c>
      <c r="R3" s="438" t="s">
        <v>84</v>
      </c>
      <c r="S3" s="438" t="s">
        <v>79</v>
      </c>
      <c r="Y3" s="447">
        <f>IF(H4="OB","A",IF(H4="IX","W",H4))</f>
        <v>0</v>
      </c>
      <c r="Z3" s="447"/>
      <c r="AA3" s="447" t="s">
        <v>94</v>
      </c>
      <c r="AB3" s="438">
        <v>120</v>
      </c>
      <c r="AC3" s="438">
        <v>90</v>
      </c>
      <c r="AD3" s="438">
        <v>65</v>
      </c>
      <c r="AE3" s="438">
        <v>55</v>
      </c>
      <c r="AF3" s="438">
        <v>50</v>
      </c>
      <c r="AG3" s="438">
        <v>45</v>
      </c>
      <c r="AH3" s="438">
        <v>40</v>
      </c>
      <c r="AI3" s="438">
        <v>35</v>
      </c>
      <c r="AJ3" s="438">
        <v>25</v>
      </c>
      <c r="AK3" s="438">
        <v>20</v>
      </c>
    </row>
    <row r="4" spans="1:37" ht="13.8" thickBot="1" x14ac:dyDescent="0.3">
      <c r="A4" s="502" t="str">
        <f>Altalanos!$A$10</f>
        <v>2025.04.28-29</v>
      </c>
      <c r="B4" s="502"/>
      <c r="C4" s="502"/>
      <c r="D4" s="331"/>
      <c r="E4" s="332" t="str">
        <f>Altalanos!$C$10</f>
        <v>Paks</v>
      </c>
      <c r="F4" s="332"/>
      <c r="G4" s="332"/>
      <c r="H4" s="335"/>
      <c r="I4" s="332"/>
      <c r="J4" s="334"/>
      <c r="K4" s="335"/>
      <c r="L4" s="337" t="str">
        <f>Altalanos!$E$10</f>
        <v>Lakatosné Klopcsik Diana</v>
      </c>
      <c r="M4" s="335"/>
      <c r="N4" s="398"/>
      <c r="O4" s="399"/>
      <c r="P4" s="398"/>
      <c r="Q4" s="439" t="s">
        <v>85</v>
      </c>
      <c r="R4" s="440" t="s">
        <v>80</v>
      </c>
      <c r="S4" s="440" t="s">
        <v>81</v>
      </c>
      <c r="Y4" s="447"/>
      <c r="Z4" s="447"/>
      <c r="AA4" s="447" t="s">
        <v>95</v>
      </c>
      <c r="AB4" s="438">
        <v>90</v>
      </c>
      <c r="AC4" s="438">
        <v>60</v>
      </c>
      <c r="AD4" s="438">
        <v>45</v>
      </c>
      <c r="AE4" s="438">
        <v>34</v>
      </c>
      <c r="AF4" s="438">
        <v>27</v>
      </c>
      <c r="AG4" s="438">
        <v>22</v>
      </c>
      <c r="AH4" s="438">
        <v>18</v>
      </c>
      <c r="AI4" s="438">
        <v>15</v>
      </c>
      <c r="AJ4" s="438">
        <v>12</v>
      </c>
      <c r="AK4" s="438">
        <v>9</v>
      </c>
    </row>
    <row r="5" spans="1:37" x14ac:dyDescent="0.25">
      <c r="A5" s="34"/>
      <c r="B5" s="34" t="s">
        <v>40</v>
      </c>
      <c r="C5" s="391" t="s">
        <v>62</v>
      </c>
      <c r="D5" s="34" t="s">
        <v>33</v>
      </c>
      <c r="E5" s="34" t="s">
        <v>67</v>
      </c>
      <c r="F5" s="34"/>
      <c r="G5" s="34" t="s">
        <v>24</v>
      </c>
      <c r="H5" s="34"/>
      <c r="I5" s="34" t="s">
        <v>27</v>
      </c>
      <c r="J5" s="34"/>
      <c r="K5" s="424" t="s">
        <v>68</v>
      </c>
      <c r="L5" s="424" t="s">
        <v>69</v>
      </c>
      <c r="M5" s="424" t="s">
        <v>70</v>
      </c>
      <c r="Q5" s="441" t="s">
        <v>86</v>
      </c>
      <c r="R5" s="442" t="s">
        <v>82</v>
      </c>
      <c r="S5" s="442" t="s">
        <v>83</v>
      </c>
      <c r="Y5" s="447">
        <f>IF(OR(Altalanos!$A$8="F1",Altalanos!$A$8="F2",Altalanos!$A$8="N1",Altalanos!$A$8="N2"),1,2)</f>
        <v>2</v>
      </c>
      <c r="Z5" s="447"/>
      <c r="AA5" s="447" t="s">
        <v>96</v>
      </c>
      <c r="AB5" s="438">
        <v>60</v>
      </c>
      <c r="AC5" s="438">
        <v>40</v>
      </c>
      <c r="AD5" s="438">
        <v>30</v>
      </c>
      <c r="AE5" s="438">
        <v>20</v>
      </c>
      <c r="AF5" s="438">
        <v>18</v>
      </c>
      <c r="AG5" s="438">
        <v>15</v>
      </c>
      <c r="AH5" s="438">
        <v>12</v>
      </c>
      <c r="AI5" s="438">
        <v>10</v>
      </c>
      <c r="AJ5" s="438">
        <v>8</v>
      </c>
      <c r="AK5" s="438">
        <v>6</v>
      </c>
    </row>
    <row r="6" spans="1:37" x14ac:dyDescent="0.25">
      <c r="A6" s="369"/>
      <c r="B6" s="369"/>
      <c r="C6" s="423"/>
      <c r="D6" s="369"/>
      <c r="E6" s="369"/>
      <c r="F6" s="369"/>
      <c r="G6" s="369"/>
      <c r="H6" s="369"/>
      <c r="I6" s="369"/>
      <c r="J6" s="369"/>
      <c r="K6" s="369"/>
      <c r="L6" s="369"/>
      <c r="M6" s="369"/>
      <c r="Y6" s="447"/>
      <c r="Z6" s="447"/>
      <c r="AA6" s="447" t="s">
        <v>97</v>
      </c>
      <c r="AB6" s="438">
        <v>40</v>
      </c>
      <c r="AC6" s="438">
        <v>25</v>
      </c>
      <c r="AD6" s="438">
        <v>18</v>
      </c>
      <c r="AE6" s="438">
        <v>13</v>
      </c>
      <c r="AF6" s="438">
        <v>10</v>
      </c>
      <c r="AG6" s="438">
        <v>8</v>
      </c>
      <c r="AH6" s="438">
        <v>6</v>
      </c>
      <c r="AI6" s="438">
        <v>5</v>
      </c>
      <c r="AJ6" s="438">
        <v>4</v>
      </c>
      <c r="AK6" s="438">
        <v>3</v>
      </c>
    </row>
    <row r="7" spans="1:37" x14ac:dyDescent="0.25">
      <c r="A7" s="431" t="s">
        <v>64</v>
      </c>
      <c r="B7" s="443"/>
      <c r="C7" s="393" t="str">
        <f>IF($B7="","",VLOOKUP($B7,#REF!,5))</f>
        <v/>
      </c>
      <c r="D7" s="393" t="str">
        <f>IF($B7="","",VLOOKUP($B7,#REF!,15))</f>
        <v/>
      </c>
      <c r="E7" s="492" t="s">
        <v>272</v>
      </c>
      <c r="F7" s="493"/>
      <c r="G7" s="492" t="s">
        <v>369</v>
      </c>
      <c r="H7" s="392"/>
      <c r="I7" s="389" t="str">
        <f>IF($B7="","",VLOOKUP($B7,#REF!,4))</f>
        <v/>
      </c>
      <c r="J7" s="369"/>
      <c r="K7" s="458"/>
      <c r="L7" s="449">
        <v>2</v>
      </c>
      <c r="M7" s="459"/>
      <c r="Q7" s="437" t="s">
        <v>78</v>
      </c>
      <c r="R7" s="483" t="s">
        <v>120</v>
      </c>
      <c r="S7" s="483" t="s">
        <v>121</v>
      </c>
      <c r="Y7" s="447"/>
      <c r="Z7" s="447"/>
      <c r="AA7" s="447" t="s">
        <v>98</v>
      </c>
      <c r="AB7" s="438">
        <v>25</v>
      </c>
      <c r="AC7" s="438">
        <v>15</v>
      </c>
      <c r="AD7" s="438">
        <v>13</v>
      </c>
      <c r="AE7" s="438">
        <v>8</v>
      </c>
      <c r="AF7" s="438">
        <v>6</v>
      </c>
      <c r="AG7" s="438">
        <v>4</v>
      </c>
      <c r="AH7" s="438">
        <v>3</v>
      </c>
      <c r="AI7" s="438">
        <v>2</v>
      </c>
      <c r="AJ7" s="438">
        <v>1</v>
      </c>
      <c r="AK7" s="438">
        <v>0</v>
      </c>
    </row>
    <row r="8" spans="1:37" x14ac:dyDescent="0.25">
      <c r="A8" s="400"/>
      <c r="B8" s="444"/>
      <c r="C8" s="401"/>
      <c r="D8" s="401"/>
      <c r="E8" s="401"/>
      <c r="F8" s="401"/>
      <c r="G8" s="401"/>
      <c r="H8" s="401"/>
      <c r="I8" s="401"/>
      <c r="J8" s="369"/>
      <c r="K8" s="400"/>
      <c r="L8" s="400"/>
      <c r="M8" s="460"/>
      <c r="Q8" s="439" t="s">
        <v>85</v>
      </c>
      <c r="R8" s="484" t="s">
        <v>118</v>
      </c>
      <c r="S8" s="484" t="s">
        <v>122</v>
      </c>
      <c r="Y8" s="447"/>
      <c r="Z8" s="447"/>
      <c r="AA8" s="447" t="s">
        <v>99</v>
      </c>
      <c r="AB8" s="438">
        <v>15</v>
      </c>
      <c r="AC8" s="438">
        <v>10</v>
      </c>
      <c r="AD8" s="438">
        <v>7</v>
      </c>
      <c r="AE8" s="438">
        <v>5</v>
      </c>
      <c r="AF8" s="438">
        <v>4</v>
      </c>
      <c r="AG8" s="438">
        <v>3</v>
      </c>
      <c r="AH8" s="438">
        <v>2</v>
      </c>
      <c r="AI8" s="438">
        <v>1</v>
      </c>
      <c r="AJ8" s="438">
        <v>0</v>
      </c>
      <c r="AK8" s="438">
        <v>0</v>
      </c>
    </row>
    <row r="9" spans="1:37" x14ac:dyDescent="0.25">
      <c r="A9" s="400" t="s">
        <v>65</v>
      </c>
      <c r="B9" s="445"/>
      <c r="C9" s="393" t="str">
        <f>IF($B9="","",VLOOKUP($B9,#REF!,5))</f>
        <v/>
      </c>
      <c r="D9" s="393" t="str">
        <f>IF($B9="","",VLOOKUP($B9,#REF!,15))</f>
        <v/>
      </c>
      <c r="E9" s="494" t="s">
        <v>293</v>
      </c>
      <c r="F9" s="495"/>
      <c r="G9" s="494" t="s">
        <v>294</v>
      </c>
      <c r="H9" s="394"/>
      <c r="I9" s="388" t="str">
        <f>IF($B9="","",VLOOKUP($B9,#REF!,4))</f>
        <v/>
      </c>
      <c r="J9" s="369"/>
      <c r="K9" s="458"/>
      <c r="L9" s="449">
        <v>3</v>
      </c>
      <c r="M9" s="459"/>
      <c r="Q9" s="441" t="s">
        <v>86</v>
      </c>
      <c r="R9" s="485" t="s">
        <v>115</v>
      </c>
      <c r="S9" s="485" t="s">
        <v>123</v>
      </c>
      <c r="Y9" s="447"/>
      <c r="Z9" s="447"/>
      <c r="AA9" s="447" t="s">
        <v>100</v>
      </c>
      <c r="AB9" s="438">
        <v>10</v>
      </c>
      <c r="AC9" s="438">
        <v>6</v>
      </c>
      <c r="AD9" s="438">
        <v>4</v>
      </c>
      <c r="AE9" s="438">
        <v>2</v>
      </c>
      <c r="AF9" s="438">
        <v>1</v>
      </c>
      <c r="AG9" s="438">
        <v>0</v>
      </c>
      <c r="AH9" s="438">
        <v>0</v>
      </c>
      <c r="AI9" s="438">
        <v>0</v>
      </c>
      <c r="AJ9" s="438">
        <v>0</v>
      </c>
      <c r="AK9" s="438">
        <v>0</v>
      </c>
    </row>
    <row r="10" spans="1:37" x14ac:dyDescent="0.25">
      <c r="A10" s="400"/>
      <c r="B10" s="444"/>
      <c r="C10" s="401"/>
      <c r="D10" s="401"/>
      <c r="E10" s="401"/>
      <c r="F10" s="401"/>
      <c r="G10" s="401"/>
      <c r="H10" s="401"/>
      <c r="I10" s="401"/>
      <c r="J10" s="369"/>
      <c r="K10" s="400"/>
      <c r="L10" s="400"/>
      <c r="M10" s="460"/>
      <c r="Y10" s="447"/>
      <c r="Z10" s="447"/>
      <c r="AA10" s="447" t="s">
        <v>101</v>
      </c>
      <c r="AB10" s="438">
        <v>6</v>
      </c>
      <c r="AC10" s="438">
        <v>3</v>
      </c>
      <c r="AD10" s="438">
        <v>2</v>
      </c>
      <c r="AE10" s="438">
        <v>1</v>
      </c>
      <c r="AF10" s="438">
        <v>0</v>
      </c>
      <c r="AG10" s="438">
        <v>0</v>
      </c>
      <c r="AH10" s="438">
        <v>0</v>
      </c>
      <c r="AI10" s="438">
        <v>0</v>
      </c>
      <c r="AJ10" s="438">
        <v>0</v>
      </c>
      <c r="AK10" s="438">
        <v>0</v>
      </c>
    </row>
    <row r="11" spans="1:37" x14ac:dyDescent="0.25">
      <c r="A11" s="400" t="s">
        <v>66</v>
      </c>
      <c r="B11" s="445"/>
      <c r="C11" s="393" t="str">
        <f>IF($B11="","",VLOOKUP($B11,#REF!,5))</f>
        <v/>
      </c>
      <c r="D11" s="393" t="str">
        <f>IF($B11="","",VLOOKUP($B11,#REF!,15))</f>
        <v/>
      </c>
      <c r="E11" s="494" t="s">
        <v>295</v>
      </c>
      <c r="F11" s="495"/>
      <c r="G11" s="494" t="s">
        <v>370</v>
      </c>
      <c r="H11" s="394"/>
      <c r="I11" s="388" t="str">
        <f>IF($B11="","",VLOOKUP($B11,#REF!,4))</f>
        <v/>
      </c>
      <c r="J11" s="369"/>
      <c r="K11" s="458"/>
      <c r="L11" s="449">
        <v>1</v>
      </c>
      <c r="M11" s="459"/>
      <c r="Y11" s="447"/>
      <c r="Z11" s="447"/>
      <c r="AA11" s="447" t="s">
        <v>106</v>
      </c>
      <c r="AB11" s="438">
        <v>3</v>
      </c>
      <c r="AC11" s="438">
        <v>2</v>
      </c>
      <c r="AD11" s="438">
        <v>1</v>
      </c>
      <c r="AE11" s="438">
        <v>0</v>
      </c>
      <c r="AF11" s="438">
        <v>0</v>
      </c>
      <c r="AG11" s="438">
        <v>0</v>
      </c>
      <c r="AH11" s="438">
        <v>0</v>
      </c>
      <c r="AI11" s="438">
        <v>0</v>
      </c>
      <c r="AJ11" s="438">
        <v>0</v>
      </c>
      <c r="AK11" s="438">
        <v>0</v>
      </c>
    </row>
    <row r="12" spans="1:37" x14ac:dyDescent="0.25">
      <c r="A12" s="369"/>
      <c r="B12" s="431"/>
      <c r="C12" s="423"/>
      <c r="D12" s="369"/>
      <c r="E12" s="369"/>
      <c r="F12" s="369"/>
      <c r="G12" s="369"/>
      <c r="H12" s="369"/>
      <c r="I12" s="369"/>
      <c r="J12" s="369"/>
      <c r="K12" s="423"/>
      <c r="L12" s="423"/>
      <c r="M12" s="460"/>
      <c r="Y12" s="447"/>
      <c r="Z12" s="447"/>
      <c r="AA12" s="447" t="s">
        <v>102</v>
      </c>
      <c r="AB12" s="456">
        <v>0</v>
      </c>
      <c r="AC12" s="456">
        <v>0</v>
      </c>
      <c r="AD12" s="456">
        <v>0</v>
      </c>
      <c r="AE12" s="456">
        <v>0</v>
      </c>
      <c r="AF12" s="456">
        <v>0</v>
      </c>
      <c r="AG12" s="456">
        <v>0</v>
      </c>
      <c r="AH12" s="456">
        <v>0</v>
      </c>
      <c r="AI12" s="456">
        <v>0</v>
      </c>
      <c r="AJ12" s="456">
        <v>0</v>
      </c>
      <c r="AK12" s="456">
        <v>0</v>
      </c>
    </row>
    <row r="13" spans="1:37" x14ac:dyDescent="0.25">
      <c r="A13" s="477" t="s">
        <v>71</v>
      </c>
      <c r="B13" s="480"/>
      <c r="C13" s="393" t="str">
        <f>IF($B13="","",VLOOKUP($B13,#REF!,5))</f>
        <v/>
      </c>
      <c r="D13" s="393" t="str">
        <f>IF($B13="","",VLOOKUP($B13,#REF!,15))</f>
        <v/>
      </c>
      <c r="E13" s="388" t="str">
        <f>UPPER(IF($B13="","",VLOOKUP($B13,#REF!,2)))</f>
        <v/>
      </c>
      <c r="F13" s="394"/>
      <c r="G13" s="388" t="str">
        <f>IF($B13="","",VLOOKUP($B13,#REF!,3))</f>
        <v/>
      </c>
      <c r="H13" s="394"/>
      <c r="I13" s="388" t="str">
        <f>IF($B13="","",VLOOKUP($B13,#REF!,4))</f>
        <v/>
      </c>
      <c r="J13" s="369"/>
      <c r="K13" s="458"/>
      <c r="L13" s="449" t="str">
        <f>IF(K13="","",CONCATENATE(VLOOKUP($Y$3,$AB$1:$AK$1,K13)," pont"))</f>
        <v/>
      </c>
      <c r="M13" s="459"/>
      <c r="Y13" s="447"/>
      <c r="Z13" s="447"/>
      <c r="AA13" s="447" t="s">
        <v>103</v>
      </c>
      <c r="AB13" s="456">
        <v>0</v>
      </c>
      <c r="AC13" s="456">
        <v>0</v>
      </c>
      <c r="AD13" s="456">
        <v>0</v>
      </c>
      <c r="AE13" s="456">
        <v>0</v>
      </c>
      <c r="AF13" s="456">
        <v>0</v>
      </c>
      <c r="AG13" s="456">
        <v>0</v>
      </c>
      <c r="AH13" s="456">
        <v>0</v>
      </c>
      <c r="AI13" s="456">
        <v>0</v>
      </c>
      <c r="AJ13" s="456">
        <v>0</v>
      </c>
      <c r="AK13" s="456">
        <v>0</v>
      </c>
    </row>
    <row r="14" spans="1:37" x14ac:dyDescent="0.25">
      <c r="A14" s="400"/>
      <c r="B14" s="444"/>
      <c r="C14" s="401"/>
      <c r="D14" s="401"/>
      <c r="E14" s="401"/>
      <c r="F14" s="401"/>
      <c r="G14" s="401"/>
      <c r="H14" s="401"/>
      <c r="I14" s="401"/>
      <c r="J14" s="369"/>
      <c r="K14" s="400"/>
      <c r="L14" s="400"/>
      <c r="M14" s="460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</row>
    <row r="15" spans="1:37" x14ac:dyDescent="0.25">
      <c r="A15" s="431" t="s">
        <v>72</v>
      </c>
      <c r="B15" s="479"/>
      <c r="C15" s="393" t="str">
        <f>IF($B15="","",VLOOKUP($B15,#REF!,5))</f>
        <v/>
      </c>
      <c r="D15" s="478" t="str">
        <f>IF($B15="","",VLOOKUP($B15,#REF!,15))</f>
        <v/>
      </c>
      <c r="E15" s="492" t="s">
        <v>296</v>
      </c>
      <c r="F15" s="493" t="s">
        <v>131</v>
      </c>
      <c r="G15" s="389" t="str">
        <f>IF($B15="","",VLOOKUP($B15,#REF!,3))</f>
        <v/>
      </c>
      <c r="H15" s="392"/>
      <c r="I15" s="389" t="str">
        <f>IF($B15="","",VLOOKUP($B15,#REF!,4))</f>
        <v/>
      </c>
      <c r="J15" s="369"/>
      <c r="K15" s="458"/>
      <c r="L15" s="449">
        <v>2</v>
      </c>
      <c r="M15" s="459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</row>
    <row r="16" spans="1:37" x14ac:dyDescent="0.25">
      <c r="A16" s="400"/>
      <c r="B16" s="444"/>
      <c r="C16" s="401"/>
      <c r="D16" s="401"/>
      <c r="E16" s="401"/>
      <c r="F16" s="401"/>
      <c r="G16" s="401"/>
      <c r="H16" s="401"/>
      <c r="I16" s="401"/>
      <c r="J16" s="369"/>
      <c r="K16" s="400"/>
      <c r="L16" s="400"/>
      <c r="M16" s="460"/>
      <c r="Y16" s="447"/>
      <c r="Z16" s="447"/>
      <c r="AA16" s="447" t="s">
        <v>64</v>
      </c>
      <c r="AB16" s="447">
        <v>300</v>
      </c>
      <c r="AC16" s="447">
        <v>250</v>
      </c>
      <c r="AD16" s="447">
        <v>220</v>
      </c>
      <c r="AE16" s="447">
        <v>180</v>
      </c>
      <c r="AF16" s="447">
        <v>160</v>
      </c>
      <c r="AG16" s="447">
        <v>150</v>
      </c>
      <c r="AH16" s="447">
        <v>140</v>
      </c>
      <c r="AI16" s="447">
        <v>130</v>
      </c>
      <c r="AJ16" s="447">
        <v>120</v>
      </c>
      <c r="AK16" s="447">
        <v>110</v>
      </c>
    </row>
    <row r="17" spans="1:37" x14ac:dyDescent="0.25">
      <c r="A17" s="400" t="s">
        <v>73</v>
      </c>
      <c r="B17" s="445"/>
      <c r="C17" s="393" t="str">
        <f>IF($B17="","",VLOOKUP($B17,#REF!,5))</f>
        <v/>
      </c>
      <c r="D17" s="393" t="str">
        <f>IF($B17="","",VLOOKUP($B17,#REF!,15))</f>
        <v/>
      </c>
      <c r="E17" s="494" t="s">
        <v>297</v>
      </c>
      <c r="F17" s="495" t="s">
        <v>241</v>
      </c>
      <c r="G17" s="388" t="str">
        <f>IF($B17="","",VLOOKUP($B17,#REF!,3))</f>
        <v/>
      </c>
      <c r="H17" s="394"/>
      <c r="I17" s="388" t="str">
        <f>IF($B17="","",VLOOKUP($B17,#REF!,4))</f>
        <v/>
      </c>
      <c r="J17" s="369"/>
      <c r="K17" s="458"/>
      <c r="L17" s="449">
        <v>3</v>
      </c>
      <c r="M17" s="459"/>
      <c r="Y17" s="447"/>
      <c r="Z17" s="447"/>
      <c r="AA17" s="447" t="s">
        <v>94</v>
      </c>
      <c r="AB17" s="447">
        <v>250</v>
      </c>
      <c r="AC17" s="447">
        <v>200</v>
      </c>
      <c r="AD17" s="447">
        <v>160</v>
      </c>
      <c r="AE17" s="447">
        <v>140</v>
      </c>
      <c r="AF17" s="447">
        <v>120</v>
      </c>
      <c r="AG17" s="447">
        <v>110</v>
      </c>
      <c r="AH17" s="447">
        <v>100</v>
      </c>
      <c r="AI17" s="447">
        <v>90</v>
      </c>
      <c r="AJ17" s="447">
        <v>80</v>
      </c>
      <c r="AK17" s="447">
        <v>70</v>
      </c>
    </row>
    <row r="18" spans="1:37" x14ac:dyDescent="0.25">
      <c r="A18" s="400"/>
      <c r="B18" s="444"/>
      <c r="C18" s="401"/>
      <c r="D18" s="401"/>
      <c r="E18" s="401"/>
      <c r="F18" s="401"/>
      <c r="G18" s="401"/>
      <c r="H18" s="401"/>
      <c r="I18" s="401"/>
      <c r="J18" s="369"/>
      <c r="K18" s="400"/>
      <c r="L18" s="400"/>
      <c r="M18" s="460"/>
      <c r="Y18" s="447"/>
      <c r="Z18" s="447"/>
      <c r="AA18" s="447" t="s">
        <v>95</v>
      </c>
      <c r="AB18" s="447">
        <v>200</v>
      </c>
      <c r="AC18" s="447">
        <v>150</v>
      </c>
      <c r="AD18" s="447">
        <v>130</v>
      </c>
      <c r="AE18" s="447">
        <v>110</v>
      </c>
      <c r="AF18" s="447">
        <v>95</v>
      </c>
      <c r="AG18" s="447">
        <v>80</v>
      </c>
      <c r="AH18" s="447">
        <v>70</v>
      </c>
      <c r="AI18" s="447">
        <v>60</v>
      </c>
      <c r="AJ18" s="447">
        <v>55</v>
      </c>
      <c r="AK18" s="447">
        <v>50</v>
      </c>
    </row>
    <row r="19" spans="1:37" x14ac:dyDescent="0.25">
      <c r="A19" s="477" t="s">
        <v>77</v>
      </c>
      <c r="B19" s="445"/>
      <c r="C19" s="393" t="str">
        <f>IF($B19="","",VLOOKUP($B19,#REF!,5))</f>
        <v/>
      </c>
      <c r="D19" s="393" t="str">
        <f>IF($B19="","",VLOOKUP($B19,#REF!,15))</f>
        <v/>
      </c>
      <c r="E19" s="494" t="s">
        <v>208</v>
      </c>
      <c r="F19" s="495" t="s">
        <v>298</v>
      </c>
      <c r="G19" s="388" t="str">
        <f>IF($B19="","",VLOOKUP($B19,#REF!,3))</f>
        <v/>
      </c>
      <c r="H19" s="394"/>
      <c r="I19" s="388" t="str">
        <f>IF($B19="","",VLOOKUP($B19,#REF!,4))</f>
        <v/>
      </c>
      <c r="J19" s="369"/>
      <c r="K19" s="458"/>
      <c r="L19" s="449">
        <v>1</v>
      </c>
      <c r="M19" s="459"/>
      <c r="Y19" s="447"/>
      <c r="Z19" s="447"/>
      <c r="AA19" s="447" t="s">
        <v>96</v>
      </c>
      <c r="AB19" s="447">
        <v>150</v>
      </c>
      <c r="AC19" s="447">
        <v>120</v>
      </c>
      <c r="AD19" s="447">
        <v>100</v>
      </c>
      <c r="AE19" s="447">
        <v>80</v>
      </c>
      <c r="AF19" s="447">
        <v>70</v>
      </c>
      <c r="AG19" s="447">
        <v>60</v>
      </c>
      <c r="AH19" s="447">
        <v>55</v>
      </c>
      <c r="AI19" s="447">
        <v>50</v>
      </c>
      <c r="AJ19" s="447">
        <v>45</v>
      </c>
      <c r="AK19" s="447">
        <v>40</v>
      </c>
    </row>
    <row r="20" spans="1:37" x14ac:dyDescent="0.25">
      <c r="A20" s="400"/>
      <c r="B20" s="444"/>
      <c r="C20" s="401"/>
      <c r="D20" s="401"/>
      <c r="E20" s="401"/>
      <c r="F20" s="401"/>
      <c r="G20" s="401"/>
      <c r="H20" s="401"/>
      <c r="I20" s="401"/>
      <c r="J20" s="369"/>
      <c r="K20" s="400"/>
      <c r="L20" s="400"/>
      <c r="M20" s="460"/>
      <c r="Y20" s="447"/>
      <c r="Z20" s="447"/>
      <c r="AA20" s="447" t="s">
        <v>95</v>
      </c>
      <c r="AB20" s="447">
        <v>200</v>
      </c>
      <c r="AC20" s="447">
        <v>150</v>
      </c>
      <c r="AD20" s="447">
        <v>130</v>
      </c>
      <c r="AE20" s="447">
        <v>110</v>
      </c>
      <c r="AF20" s="447">
        <v>95</v>
      </c>
      <c r="AG20" s="447">
        <v>80</v>
      </c>
      <c r="AH20" s="447">
        <v>70</v>
      </c>
      <c r="AI20" s="447">
        <v>60</v>
      </c>
      <c r="AJ20" s="447">
        <v>55</v>
      </c>
      <c r="AK20" s="447">
        <v>50</v>
      </c>
    </row>
    <row r="21" spans="1:37" x14ac:dyDescent="0.25">
      <c r="A21" s="477" t="s">
        <v>113</v>
      </c>
      <c r="B21" s="445"/>
      <c r="C21" s="393" t="str">
        <f>IF($B21="","",VLOOKUP($B21,#REF!,5))</f>
        <v/>
      </c>
      <c r="D21" s="393" t="str">
        <f>IF($B21="","",VLOOKUP($B21,#REF!,15))</f>
        <v/>
      </c>
      <c r="E21" s="388" t="str">
        <f>UPPER(IF($B21="","",VLOOKUP($B21,#REF!,2)))</f>
        <v/>
      </c>
      <c r="F21" s="394"/>
      <c r="G21" s="388" t="str">
        <f>IF($B21="","",VLOOKUP($B21,#REF!,3))</f>
        <v/>
      </c>
      <c r="H21" s="394"/>
      <c r="I21" s="388" t="str">
        <f>IF($B21="","",VLOOKUP($B21,#REF!,4))</f>
        <v/>
      </c>
      <c r="J21" s="369"/>
      <c r="K21" s="458"/>
      <c r="L21" s="449" t="str">
        <f>IF(K21="","",CONCATENATE(VLOOKUP($Y$3,$AB$1:$AK$1,K21)," pont"))</f>
        <v/>
      </c>
      <c r="M21" s="459"/>
      <c r="Y21" s="447"/>
      <c r="Z21" s="447"/>
      <c r="AA21" s="447" t="s">
        <v>96</v>
      </c>
      <c r="AB21" s="447">
        <v>150</v>
      </c>
      <c r="AC21" s="447">
        <v>120</v>
      </c>
      <c r="AD21" s="447">
        <v>100</v>
      </c>
      <c r="AE21" s="447">
        <v>80</v>
      </c>
      <c r="AF21" s="447">
        <v>70</v>
      </c>
      <c r="AG21" s="447">
        <v>60</v>
      </c>
      <c r="AH21" s="447">
        <v>55</v>
      </c>
      <c r="AI21" s="447">
        <v>50</v>
      </c>
      <c r="AJ21" s="447">
        <v>45</v>
      </c>
      <c r="AK21" s="447">
        <v>40</v>
      </c>
    </row>
    <row r="22" spans="1:37" x14ac:dyDescent="0.25">
      <c r="A22" s="369"/>
      <c r="B22" s="369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Y22" s="447"/>
      <c r="Z22" s="447"/>
      <c r="AA22" s="447" t="s">
        <v>97</v>
      </c>
      <c r="AB22" s="447">
        <v>120</v>
      </c>
      <c r="AC22" s="447">
        <v>90</v>
      </c>
      <c r="AD22" s="447">
        <v>65</v>
      </c>
      <c r="AE22" s="447">
        <v>55</v>
      </c>
      <c r="AF22" s="447">
        <v>50</v>
      </c>
      <c r="AG22" s="447">
        <v>45</v>
      </c>
      <c r="AH22" s="447">
        <v>40</v>
      </c>
      <c r="AI22" s="447">
        <v>35</v>
      </c>
      <c r="AJ22" s="447">
        <v>25</v>
      </c>
      <c r="AK22" s="447">
        <v>20</v>
      </c>
    </row>
    <row r="23" spans="1:37" x14ac:dyDescent="0.25">
      <c r="A23" s="369"/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Y23" s="447"/>
      <c r="Z23" s="447"/>
      <c r="AA23" s="447" t="s">
        <v>98</v>
      </c>
      <c r="AB23" s="447">
        <v>90</v>
      </c>
      <c r="AC23" s="447">
        <v>60</v>
      </c>
      <c r="AD23" s="447">
        <v>45</v>
      </c>
      <c r="AE23" s="447">
        <v>34</v>
      </c>
      <c r="AF23" s="447">
        <v>27</v>
      </c>
      <c r="AG23" s="447">
        <v>22</v>
      </c>
      <c r="AH23" s="447">
        <v>18</v>
      </c>
      <c r="AI23" s="447">
        <v>15</v>
      </c>
      <c r="AJ23" s="447">
        <v>12</v>
      </c>
      <c r="AK23" s="447">
        <v>9</v>
      </c>
    </row>
    <row r="24" spans="1:37" ht="18.75" customHeight="1" x14ac:dyDescent="0.25">
      <c r="A24" s="369"/>
      <c r="B24" s="505"/>
      <c r="C24" s="505"/>
      <c r="D24" s="506" t="str">
        <f>E7</f>
        <v>Lőrincz</v>
      </c>
      <c r="E24" s="506"/>
      <c r="F24" s="506" t="str">
        <f>E9</f>
        <v>Szabados</v>
      </c>
      <c r="G24" s="506"/>
      <c r="H24" s="506" t="str">
        <f>E11</f>
        <v>Papp</v>
      </c>
      <c r="I24" s="506"/>
      <c r="J24" s="506" t="str">
        <f>E13</f>
        <v/>
      </c>
      <c r="K24" s="506"/>
      <c r="L24" s="369"/>
      <c r="M24" s="432" t="s">
        <v>68</v>
      </c>
      <c r="Y24" s="447"/>
      <c r="Z24" s="447"/>
      <c r="AA24" s="447" t="s">
        <v>99</v>
      </c>
      <c r="AB24" s="447">
        <v>60</v>
      </c>
      <c r="AC24" s="447">
        <v>40</v>
      </c>
      <c r="AD24" s="447">
        <v>30</v>
      </c>
      <c r="AE24" s="447">
        <v>20</v>
      </c>
      <c r="AF24" s="447">
        <v>18</v>
      </c>
      <c r="AG24" s="447">
        <v>15</v>
      </c>
      <c r="AH24" s="447">
        <v>12</v>
      </c>
      <c r="AI24" s="447">
        <v>10</v>
      </c>
      <c r="AJ24" s="447">
        <v>8</v>
      </c>
      <c r="AK24" s="447">
        <v>6</v>
      </c>
    </row>
    <row r="25" spans="1:37" ht="18.75" customHeight="1" x14ac:dyDescent="0.25">
      <c r="A25" s="430" t="s">
        <v>64</v>
      </c>
      <c r="B25" s="507" t="str">
        <f>E7</f>
        <v>Lőrincz</v>
      </c>
      <c r="C25" s="507"/>
      <c r="D25" s="508"/>
      <c r="E25" s="508"/>
      <c r="F25" s="509" t="s">
        <v>400</v>
      </c>
      <c r="G25" s="509"/>
      <c r="H25" s="509" t="s">
        <v>408</v>
      </c>
      <c r="I25" s="509"/>
      <c r="J25" s="506"/>
      <c r="K25" s="506"/>
      <c r="L25" s="369"/>
      <c r="M25" s="433">
        <v>2</v>
      </c>
      <c r="Y25" s="447"/>
      <c r="Z25" s="447"/>
      <c r="AA25" s="447" t="s">
        <v>100</v>
      </c>
      <c r="AB25" s="447">
        <v>40</v>
      </c>
      <c r="AC25" s="447">
        <v>25</v>
      </c>
      <c r="AD25" s="447">
        <v>18</v>
      </c>
      <c r="AE25" s="447">
        <v>13</v>
      </c>
      <c r="AF25" s="447">
        <v>8</v>
      </c>
      <c r="AG25" s="447">
        <v>7</v>
      </c>
      <c r="AH25" s="447">
        <v>6</v>
      </c>
      <c r="AI25" s="447">
        <v>5</v>
      </c>
      <c r="AJ25" s="447">
        <v>4</v>
      </c>
      <c r="AK25" s="447">
        <v>3</v>
      </c>
    </row>
    <row r="26" spans="1:37" ht="18.75" customHeight="1" x14ac:dyDescent="0.25">
      <c r="A26" s="430" t="s">
        <v>65</v>
      </c>
      <c r="B26" s="507" t="str">
        <f>E9</f>
        <v>Szabados</v>
      </c>
      <c r="C26" s="507"/>
      <c r="D26" s="509" t="s">
        <v>401</v>
      </c>
      <c r="E26" s="509"/>
      <c r="F26" s="508"/>
      <c r="G26" s="508"/>
      <c r="H26" s="509" t="s">
        <v>410</v>
      </c>
      <c r="I26" s="509"/>
      <c r="J26" s="509"/>
      <c r="K26" s="509"/>
      <c r="L26" s="369"/>
      <c r="M26" s="433">
        <v>3</v>
      </c>
      <c r="Y26" s="447"/>
      <c r="Z26" s="447"/>
      <c r="AA26" s="447" t="s">
        <v>101</v>
      </c>
      <c r="AB26" s="447">
        <v>25</v>
      </c>
      <c r="AC26" s="447">
        <v>15</v>
      </c>
      <c r="AD26" s="447">
        <v>13</v>
      </c>
      <c r="AE26" s="447">
        <v>7</v>
      </c>
      <c r="AF26" s="447">
        <v>6</v>
      </c>
      <c r="AG26" s="447">
        <v>5</v>
      </c>
      <c r="AH26" s="447">
        <v>4</v>
      </c>
      <c r="AI26" s="447">
        <v>3</v>
      </c>
      <c r="AJ26" s="447">
        <v>2</v>
      </c>
      <c r="AK26" s="447">
        <v>1</v>
      </c>
    </row>
    <row r="27" spans="1:37" ht="18.75" customHeight="1" x14ac:dyDescent="0.25">
      <c r="A27" s="430" t="s">
        <v>66</v>
      </c>
      <c r="B27" s="507" t="str">
        <f>E11</f>
        <v>Papp</v>
      </c>
      <c r="C27" s="507"/>
      <c r="D27" s="509" t="s">
        <v>409</v>
      </c>
      <c r="E27" s="509"/>
      <c r="F27" s="509" t="s">
        <v>336</v>
      </c>
      <c r="G27" s="509"/>
      <c r="H27" s="508"/>
      <c r="I27" s="508"/>
      <c r="J27" s="509"/>
      <c r="K27" s="509"/>
      <c r="L27" s="369"/>
      <c r="M27" s="433">
        <v>1</v>
      </c>
      <c r="Y27" s="447"/>
      <c r="Z27" s="447"/>
      <c r="AA27" s="447" t="s">
        <v>106</v>
      </c>
      <c r="AB27" s="447">
        <v>15</v>
      </c>
      <c r="AC27" s="447">
        <v>10</v>
      </c>
      <c r="AD27" s="447">
        <v>8</v>
      </c>
      <c r="AE27" s="447">
        <v>4</v>
      </c>
      <c r="AF27" s="447">
        <v>3</v>
      </c>
      <c r="AG27" s="447">
        <v>2</v>
      </c>
      <c r="AH27" s="447">
        <v>1</v>
      </c>
      <c r="AI27" s="447">
        <v>0</v>
      </c>
      <c r="AJ27" s="447">
        <v>0</v>
      </c>
      <c r="AK27" s="447">
        <v>0</v>
      </c>
    </row>
    <row r="28" spans="1:37" ht="18.75" customHeight="1" x14ac:dyDescent="0.25">
      <c r="A28" s="476" t="s">
        <v>71</v>
      </c>
      <c r="B28" s="507" t="str">
        <f>E13</f>
        <v/>
      </c>
      <c r="C28" s="507"/>
      <c r="D28" s="509"/>
      <c r="E28" s="509"/>
      <c r="F28" s="509"/>
      <c r="G28" s="509"/>
      <c r="H28" s="506"/>
      <c r="I28" s="506"/>
      <c r="J28" s="508"/>
      <c r="K28" s="508"/>
      <c r="L28" s="369"/>
      <c r="M28" s="433"/>
      <c r="Y28" s="447"/>
      <c r="Z28" s="447"/>
      <c r="AA28" s="447" t="s">
        <v>106</v>
      </c>
      <c r="AB28" s="447">
        <v>15</v>
      </c>
      <c r="AC28" s="447">
        <v>10</v>
      </c>
      <c r="AD28" s="447">
        <v>8</v>
      </c>
      <c r="AE28" s="447">
        <v>4</v>
      </c>
      <c r="AF28" s="447">
        <v>3</v>
      </c>
      <c r="AG28" s="447">
        <v>2</v>
      </c>
      <c r="AH28" s="447">
        <v>1</v>
      </c>
      <c r="AI28" s="447">
        <v>0</v>
      </c>
      <c r="AJ28" s="447">
        <v>0</v>
      </c>
      <c r="AK28" s="447">
        <v>0</v>
      </c>
    </row>
    <row r="29" spans="1:37" x14ac:dyDescent="0.25">
      <c r="A29" s="369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434"/>
      <c r="Y29" s="447"/>
      <c r="Z29" s="447"/>
      <c r="AA29" s="447" t="s">
        <v>102</v>
      </c>
      <c r="AB29" s="447">
        <v>10</v>
      </c>
      <c r="AC29" s="447">
        <v>6</v>
      </c>
      <c r="AD29" s="447">
        <v>4</v>
      </c>
      <c r="AE29" s="447">
        <v>2</v>
      </c>
      <c r="AF29" s="447">
        <v>1</v>
      </c>
      <c r="AG29" s="447">
        <v>0</v>
      </c>
      <c r="AH29" s="447">
        <v>0</v>
      </c>
      <c r="AI29" s="447">
        <v>0</v>
      </c>
      <c r="AJ29" s="447">
        <v>0</v>
      </c>
      <c r="AK29" s="447">
        <v>0</v>
      </c>
    </row>
    <row r="30" spans="1:37" ht="18.75" customHeight="1" x14ac:dyDescent="0.25">
      <c r="A30" s="369"/>
      <c r="B30" s="505"/>
      <c r="C30" s="505"/>
      <c r="D30" s="506" t="str">
        <f>E15</f>
        <v>Bauer</v>
      </c>
      <c r="E30" s="506"/>
      <c r="F30" s="506" t="str">
        <f>E17</f>
        <v>Frigyesi</v>
      </c>
      <c r="G30" s="506"/>
      <c r="H30" s="515" t="str">
        <f>E19</f>
        <v>Lányi</v>
      </c>
      <c r="I30" s="516"/>
      <c r="J30" s="506" t="str">
        <f>E21</f>
        <v/>
      </c>
      <c r="K30" s="506"/>
      <c r="L30" s="369"/>
      <c r="M30" s="434"/>
      <c r="Y30" s="447"/>
      <c r="Z30" s="447"/>
      <c r="AA30" s="447" t="s">
        <v>103</v>
      </c>
      <c r="AB30" s="447">
        <v>3</v>
      </c>
      <c r="AC30" s="447">
        <v>2</v>
      </c>
      <c r="AD30" s="447">
        <v>1</v>
      </c>
      <c r="AE30" s="447">
        <v>0</v>
      </c>
      <c r="AF30" s="447">
        <v>0</v>
      </c>
      <c r="AG30" s="447">
        <v>0</v>
      </c>
      <c r="AH30" s="447">
        <v>0</v>
      </c>
      <c r="AI30" s="447">
        <v>0</v>
      </c>
      <c r="AJ30" s="447">
        <v>0</v>
      </c>
      <c r="AK30" s="447">
        <v>0</v>
      </c>
    </row>
    <row r="31" spans="1:37" ht="18.75" customHeight="1" x14ac:dyDescent="0.25">
      <c r="A31" s="476" t="s">
        <v>72</v>
      </c>
      <c r="B31" s="513" t="str">
        <f>E15</f>
        <v>Bauer</v>
      </c>
      <c r="C31" s="514"/>
      <c r="D31" s="508"/>
      <c r="E31" s="508"/>
      <c r="F31" s="509" t="s">
        <v>313</v>
      </c>
      <c r="G31" s="509"/>
      <c r="H31" s="509" t="s">
        <v>411</v>
      </c>
      <c r="I31" s="509"/>
      <c r="J31" s="506"/>
      <c r="K31" s="506"/>
      <c r="L31" s="369"/>
      <c r="M31" s="433">
        <v>2</v>
      </c>
    </row>
    <row r="32" spans="1:37" ht="18.75" customHeight="1" x14ac:dyDescent="0.25">
      <c r="A32" s="476" t="s">
        <v>73</v>
      </c>
      <c r="B32" s="507" t="str">
        <f>E17</f>
        <v>Frigyesi</v>
      </c>
      <c r="C32" s="507"/>
      <c r="D32" s="509" t="s">
        <v>329</v>
      </c>
      <c r="E32" s="509"/>
      <c r="F32" s="508"/>
      <c r="G32" s="508"/>
      <c r="H32" s="518" t="s">
        <v>307</v>
      </c>
      <c r="I32" s="509"/>
      <c r="J32" s="509"/>
      <c r="K32" s="509"/>
      <c r="L32" s="369"/>
      <c r="M32" s="433">
        <v>3</v>
      </c>
    </row>
    <row r="33" spans="1:18" ht="18.75" customHeight="1" x14ac:dyDescent="0.25">
      <c r="A33" s="476" t="s">
        <v>77</v>
      </c>
      <c r="B33" s="507" t="str">
        <f>E19</f>
        <v>Lányi</v>
      </c>
      <c r="C33" s="507"/>
      <c r="D33" s="509" t="s">
        <v>412</v>
      </c>
      <c r="E33" s="509"/>
      <c r="F33" s="518" t="s">
        <v>308</v>
      </c>
      <c r="G33" s="509"/>
      <c r="H33" s="508"/>
      <c r="I33" s="508"/>
      <c r="J33" s="509"/>
      <c r="K33" s="509"/>
      <c r="L33" s="369"/>
      <c r="M33" s="433">
        <v>1</v>
      </c>
    </row>
    <row r="34" spans="1:18" ht="18.75" customHeight="1" x14ac:dyDescent="0.25">
      <c r="A34" s="476" t="s">
        <v>113</v>
      </c>
      <c r="B34" s="507" t="str">
        <f>E21</f>
        <v/>
      </c>
      <c r="C34" s="507"/>
      <c r="D34" s="509"/>
      <c r="E34" s="509"/>
      <c r="F34" s="509"/>
      <c r="G34" s="509"/>
      <c r="H34" s="506"/>
      <c r="I34" s="506"/>
      <c r="J34" s="508"/>
      <c r="K34" s="508"/>
      <c r="L34" s="369"/>
      <c r="M34" s="433"/>
    </row>
    <row r="35" spans="1:18" ht="18.75" customHeight="1" x14ac:dyDescent="0.25">
      <c r="A35" s="213"/>
      <c r="B35" s="435"/>
      <c r="C35" s="435"/>
      <c r="D35" s="213"/>
      <c r="E35" s="213"/>
      <c r="F35" s="213"/>
      <c r="G35" s="213"/>
      <c r="H35" s="213"/>
      <c r="I35" s="213"/>
      <c r="J35" s="369"/>
      <c r="K35" s="369"/>
      <c r="L35" s="369"/>
      <c r="M35" s="436"/>
    </row>
    <row r="36" spans="1:18" x14ac:dyDescent="0.25">
      <c r="A36" s="369"/>
      <c r="B36" s="369"/>
      <c r="C36" s="369"/>
      <c r="D36" s="369"/>
      <c r="E36" s="369"/>
      <c r="F36" s="369"/>
      <c r="G36" s="369"/>
      <c r="H36" s="369"/>
      <c r="I36" s="369"/>
      <c r="J36" s="369"/>
      <c r="K36" s="369"/>
      <c r="L36" s="369"/>
      <c r="M36" s="369"/>
    </row>
    <row r="37" spans="1:18" x14ac:dyDescent="0.25">
      <c r="A37" s="369" t="s">
        <v>48</v>
      </c>
      <c r="B37" s="369"/>
      <c r="C37" s="519" t="s">
        <v>371</v>
      </c>
      <c r="D37" s="519"/>
      <c r="E37" s="400" t="s">
        <v>75</v>
      </c>
      <c r="F37" s="512" t="s">
        <v>372</v>
      </c>
      <c r="G37" s="512"/>
      <c r="H37" s="369"/>
      <c r="I37" s="347" t="s">
        <v>403</v>
      </c>
      <c r="J37" s="369"/>
      <c r="K37" s="369"/>
      <c r="L37" s="369"/>
      <c r="M37" s="369"/>
    </row>
    <row r="38" spans="1:18" x14ac:dyDescent="0.25">
      <c r="A38" s="369"/>
      <c r="B38" s="369"/>
      <c r="C38" s="369"/>
      <c r="D38" s="369"/>
      <c r="E38" s="369"/>
      <c r="F38" s="400"/>
      <c r="G38" s="400"/>
      <c r="H38" s="369"/>
      <c r="I38" s="369"/>
      <c r="J38" s="369"/>
      <c r="K38" s="369"/>
      <c r="L38" s="369"/>
      <c r="M38" s="369"/>
    </row>
    <row r="39" spans="1:18" x14ac:dyDescent="0.25">
      <c r="A39" s="369" t="s">
        <v>74</v>
      </c>
      <c r="B39" s="369"/>
      <c r="C39" s="519" t="s">
        <v>373</v>
      </c>
      <c r="D39" s="519"/>
      <c r="E39" s="400" t="s">
        <v>75</v>
      </c>
      <c r="F39" s="512" t="s">
        <v>374</v>
      </c>
      <c r="G39" s="512"/>
      <c r="H39" s="369"/>
      <c r="I39" s="347" t="s">
        <v>413</v>
      </c>
      <c r="J39" s="369"/>
      <c r="K39" s="369"/>
      <c r="L39" s="369"/>
      <c r="M39" s="369"/>
    </row>
    <row r="40" spans="1:18" x14ac:dyDescent="0.25">
      <c r="A40" s="369"/>
      <c r="B40" s="369"/>
      <c r="C40" s="400"/>
      <c r="D40" s="400"/>
      <c r="E40" s="400"/>
      <c r="F40" s="400"/>
      <c r="G40" s="400"/>
      <c r="H40" s="369"/>
      <c r="I40" s="369"/>
      <c r="J40" s="369"/>
      <c r="K40" s="369"/>
      <c r="L40" s="369"/>
      <c r="M40" s="369"/>
    </row>
    <row r="41" spans="1:18" x14ac:dyDescent="0.25">
      <c r="A41" s="369" t="s">
        <v>76</v>
      </c>
      <c r="B41" s="369"/>
      <c r="C41" s="512" t="str">
        <f>IF(M25=3,B25,IF(M26=3,B26,IF(M27=3,B27,IF(M28=3,B28,""))))</f>
        <v>Szabados</v>
      </c>
      <c r="D41" s="512"/>
      <c r="E41" s="400" t="s">
        <v>75</v>
      </c>
      <c r="F41" s="512" t="str">
        <f>IF(M31=3,B31,IF(M32=3,B32,IF(M33=3,B33,IF(M34=3,B34,""))))</f>
        <v>Frigyesi</v>
      </c>
      <c r="G41" s="512"/>
      <c r="H41" s="369"/>
      <c r="I41" s="347"/>
      <c r="J41" s="369"/>
      <c r="K41" s="369"/>
      <c r="L41" s="369"/>
      <c r="M41" s="369"/>
    </row>
    <row r="42" spans="1:18" x14ac:dyDescent="0.25">
      <c r="A42" s="369"/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</row>
    <row r="43" spans="1:18" x14ac:dyDescent="0.25">
      <c r="A43" s="401" t="s">
        <v>114</v>
      </c>
      <c r="B43" s="369"/>
      <c r="C43" s="512">
        <f>IF(M25=4,B25,IF(M26=4,B26,IF(M27=4,B27,IF(M28=4,B28,))))</f>
        <v>0</v>
      </c>
      <c r="D43" s="512"/>
      <c r="E43" s="400" t="s">
        <v>75</v>
      </c>
      <c r="F43" s="512"/>
      <c r="G43" s="512"/>
      <c r="H43" s="369"/>
      <c r="I43" s="347"/>
      <c r="J43" s="369"/>
      <c r="K43" s="369"/>
      <c r="L43" s="369"/>
      <c r="M43" s="369"/>
    </row>
    <row r="44" spans="1:18" x14ac:dyDescent="0.25">
      <c r="A44" s="369"/>
      <c r="B44" s="369"/>
      <c r="C44" s="369"/>
      <c r="D44" s="369"/>
      <c r="E44" s="369"/>
      <c r="F44" s="369"/>
      <c r="G44" s="369"/>
      <c r="H44" s="369"/>
      <c r="I44" s="369"/>
      <c r="J44" s="369"/>
      <c r="K44" s="369"/>
      <c r="L44" s="347"/>
      <c r="M44" s="369"/>
      <c r="P44" s="402"/>
      <c r="Q44" s="402"/>
      <c r="R44" s="403"/>
    </row>
    <row r="45" spans="1:18" x14ac:dyDescent="0.25">
      <c r="A45" s="173" t="s">
        <v>33</v>
      </c>
      <c r="B45" s="174"/>
      <c r="C45" s="296"/>
      <c r="D45" s="406" t="s">
        <v>3</v>
      </c>
      <c r="E45" s="407" t="s">
        <v>35</v>
      </c>
      <c r="F45" s="421"/>
      <c r="G45" s="406" t="s">
        <v>3</v>
      </c>
      <c r="H45" s="407" t="s">
        <v>44</v>
      </c>
      <c r="I45" s="256"/>
      <c r="J45" s="407" t="s">
        <v>45</v>
      </c>
      <c r="K45" s="255" t="s">
        <v>46</v>
      </c>
      <c r="L45" s="34"/>
      <c r="M45" s="421"/>
      <c r="P45" s="404"/>
      <c r="Q45" s="404"/>
      <c r="R45" s="191"/>
    </row>
    <row r="46" spans="1:18" x14ac:dyDescent="0.25">
      <c r="A46" s="380" t="s">
        <v>34</v>
      </c>
      <c r="B46" s="381"/>
      <c r="C46" s="383"/>
      <c r="D46" s="408">
        <v>1</v>
      </c>
      <c r="E46" s="510" t="e">
        <f>IF(D46&gt;$R$47,,UPPER(VLOOKUP(D46,#REF!,2)))</f>
        <v>#REF!</v>
      </c>
      <c r="F46" s="510"/>
      <c r="G46" s="415" t="s">
        <v>4</v>
      </c>
      <c r="H46" s="381"/>
      <c r="I46" s="409"/>
      <c r="J46" s="416"/>
      <c r="K46" s="375" t="s">
        <v>38</v>
      </c>
      <c r="L46" s="422"/>
      <c r="M46" s="410"/>
      <c r="P46" s="191"/>
      <c r="Q46" s="185"/>
      <c r="R46" s="191"/>
    </row>
    <row r="47" spans="1:18" x14ac:dyDescent="0.25">
      <c r="A47" s="384" t="s">
        <v>43</v>
      </c>
      <c r="B47" s="251"/>
      <c r="C47" s="386"/>
      <c r="D47" s="411">
        <v>2</v>
      </c>
      <c r="E47" s="511" t="e">
        <f>IF(D47&gt;$R$47,,UPPER(VLOOKUP(D47,#REF!,2)))</f>
        <v>#REF!</v>
      </c>
      <c r="F47" s="511"/>
      <c r="G47" s="417" t="s">
        <v>5</v>
      </c>
      <c r="H47" s="84"/>
      <c r="I47" s="373"/>
      <c r="J47" s="85"/>
      <c r="K47" s="419"/>
      <c r="L47" s="347"/>
      <c r="M47" s="414"/>
      <c r="P47" s="404"/>
      <c r="Q47" s="404"/>
      <c r="R47" s="405" t="e">
        <f>MIN(4,#REF!)</f>
        <v>#REF!</v>
      </c>
    </row>
    <row r="48" spans="1:18" x14ac:dyDescent="0.25">
      <c r="A48" s="270"/>
      <c r="B48" s="271"/>
      <c r="C48" s="272"/>
      <c r="D48" s="411"/>
      <c r="E48" s="86"/>
      <c r="F48" s="369"/>
      <c r="G48" s="417" t="s">
        <v>6</v>
      </c>
      <c r="H48" s="84"/>
      <c r="I48" s="373"/>
      <c r="J48" s="85"/>
      <c r="K48" s="375" t="s">
        <v>39</v>
      </c>
      <c r="L48" s="422"/>
      <c r="M48" s="410"/>
      <c r="P48" s="191"/>
      <c r="Q48" s="185"/>
      <c r="R48" s="191"/>
    </row>
    <row r="49" spans="1:18" x14ac:dyDescent="0.25">
      <c r="A49" s="202"/>
      <c r="B49" s="113"/>
      <c r="C49" s="203"/>
      <c r="D49" s="411"/>
      <c r="E49" s="86"/>
      <c r="F49" s="369"/>
      <c r="G49" s="417" t="s">
        <v>7</v>
      </c>
      <c r="H49" s="84"/>
      <c r="I49" s="373"/>
      <c r="J49" s="85"/>
      <c r="K49" s="420"/>
      <c r="L49" s="369"/>
      <c r="M49" s="412"/>
      <c r="P49" s="191"/>
      <c r="Q49" s="185"/>
      <c r="R49" s="191"/>
    </row>
    <row r="50" spans="1:18" x14ac:dyDescent="0.25">
      <c r="A50" s="258"/>
      <c r="B50" s="273"/>
      <c r="C50" s="295"/>
      <c r="D50" s="411"/>
      <c r="E50" s="86"/>
      <c r="F50" s="369"/>
      <c r="G50" s="417" t="s">
        <v>8</v>
      </c>
      <c r="H50" s="84"/>
      <c r="I50" s="373"/>
      <c r="J50" s="85"/>
      <c r="K50" s="384"/>
      <c r="L50" s="347"/>
      <c r="M50" s="414"/>
      <c r="P50" s="404"/>
      <c r="Q50" s="404"/>
      <c r="R50" s="191"/>
    </row>
    <row r="51" spans="1:18" x14ac:dyDescent="0.25">
      <c r="A51" s="259"/>
      <c r="B51" s="23"/>
      <c r="C51" s="203"/>
      <c r="D51" s="411"/>
      <c r="E51" s="86"/>
      <c r="F51" s="369"/>
      <c r="G51" s="417" t="s">
        <v>9</v>
      </c>
      <c r="H51" s="84"/>
      <c r="I51" s="373"/>
      <c r="J51" s="85"/>
      <c r="K51" s="375" t="s">
        <v>29</v>
      </c>
      <c r="L51" s="422"/>
      <c r="M51" s="410"/>
      <c r="P51" s="191"/>
      <c r="Q51" s="185"/>
      <c r="R51" s="191"/>
    </row>
    <row r="52" spans="1:18" x14ac:dyDescent="0.25">
      <c r="A52" s="259"/>
      <c r="B52" s="23"/>
      <c r="C52" s="268"/>
      <c r="D52" s="411"/>
      <c r="E52" s="86"/>
      <c r="F52" s="369"/>
      <c r="G52" s="417" t="s">
        <v>10</v>
      </c>
      <c r="H52" s="84"/>
      <c r="I52" s="373"/>
      <c r="J52" s="85"/>
      <c r="K52" s="420"/>
      <c r="L52" s="369"/>
      <c r="M52" s="412"/>
      <c r="P52" s="191"/>
      <c r="Q52" s="185"/>
      <c r="R52" s="405"/>
    </row>
    <row r="53" spans="1:18" x14ac:dyDescent="0.25">
      <c r="A53" s="260"/>
      <c r="B53" s="257"/>
      <c r="C53" s="269"/>
      <c r="D53" s="413"/>
      <c r="E53" s="205"/>
      <c r="F53" s="347"/>
      <c r="G53" s="418" t="s">
        <v>11</v>
      </c>
      <c r="H53" s="251"/>
      <c r="I53" s="377"/>
      <c r="J53" s="207"/>
      <c r="K53" s="384" t="str">
        <f>L4</f>
        <v>Lakatosné Klopcsik Diana</v>
      </c>
      <c r="L53" s="347"/>
      <c r="M53" s="414"/>
    </row>
  </sheetData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H24:I24"/>
    <mergeCell ref="J24:K24"/>
    <mergeCell ref="B25:C25"/>
    <mergeCell ref="D25:E25"/>
    <mergeCell ref="F25:G25"/>
    <mergeCell ref="H25:I25"/>
    <mergeCell ref="J25:K25"/>
    <mergeCell ref="A1:F1"/>
    <mergeCell ref="A4:C4"/>
    <mergeCell ref="B24:C24"/>
    <mergeCell ref="D24:E24"/>
    <mergeCell ref="F24:G24"/>
  </mergeCells>
  <conditionalFormatting sqref="E7 E9 E11 E13 E15 E17 E19:E21">
    <cfRule type="cellIs" dxfId="29" priority="1" stopIfTrue="1" operator="equal">
      <formula>"Bye"</formula>
    </cfRule>
  </conditionalFormatting>
  <conditionalFormatting sqref="R47 R52">
    <cfRule type="expression" dxfId="28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BD601-FEC6-4197-A344-ADE1A0E8E871}">
  <sheetPr codeName="Sheet137">
    <tabColor indexed="11"/>
    <pageSetUpPr fitToPage="1"/>
  </sheetPr>
  <dimension ref="A1:AK57"/>
  <sheetViews>
    <sheetView showGridLines="0" showZeros="0" workbookViewId="0">
      <selection activeCell="Q23" sqref="Q23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97" customWidth="1"/>
    <col min="11" max="11" width="10.6640625" customWidth="1"/>
    <col min="12" max="12" width="1.6640625" style="97" customWidth="1"/>
    <col min="13" max="13" width="10.6640625" customWidth="1"/>
    <col min="14" max="14" width="1.6640625" style="98" customWidth="1"/>
    <col min="15" max="15" width="10.6640625" customWidth="1"/>
    <col min="16" max="16" width="1.6640625" style="97" customWidth="1"/>
    <col min="17" max="17" width="10.6640625" customWidth="1"/>
    <col min="18" max="18" width="1.6640625" style="98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  <col min="35" max="37" width="9.109375" customWidth="1"/>
  </cols>
  <sheetData>
    <row r="1" spans="1:37" s="99" customFormat="1" ht="21.75" customHeight="1" x14ac:dyDescent="0.25">
      <c r="A1" s="87" t="str">
        <f>Altalanos!$A$6</f>
        <v xml:space="preserve">Diákolimpia Tolna megye - Paks </v>
      </c>
      <c r="B1" s="87"/>
      <c r="C1" s="102"/>
      <c r="D1" s="102"/>
      <c r="E1" s="102"/>
      <c r="F1" s="102"/>
      <c r="G1" s="102"/>
      <c r="H1" s="87"/>
      <c r="I1" s="267"/>
      <c r="J1" s="103"/>
      <c r="K1" s="288" t="s">
        <v>42</v>
      </c>
      <c r="L1" s="95"/>
      <c r="M1" s="88"/>
      <c r="N1" s="103"/>
      <c r="O1" s="103" t="s">
        <v>1</v>
      </c>
      <c r="P1" s="103"/>
      <c r="Q1" s="102"/>
      <c r="R1" s="103"/>
      <c r="Y1" s="370"/>
      <c r="Z1" s="370"/>
      <c r="AA1" s="370"/>
      <c r="AB1" s="457" t="e">
        <f>IF($Y$5=1,CONCATENATE(VLOOKUP($Y$3,$AA$2:$AH$14,2)),CONCATENATE(VLOOKUP($Y$3,$AA$16:$AH$25,2)))</f>
        <v>#N/A</v>
      </c>
      <c r="AC1" s="457" t="e">
        <f>IF($Y$5=1,CONCATENATE(VLOOKUP($Y$3,$AA$2:$AH$14,3)),CONCATENATE(VLOOKUP($Y$3,$AA$16:$AH$25,3)))</f>
        <v>#N/A</v>
      </c>
      <c r="AD1" s="457" t="e">
        <f>IF($Y$5=1,CONCATENATE(VLOOKUP($Y$3,$AA$2:$AH$14,4)),CONCATENATE(VLOOKUP($Y$3,$AA$16:$AH$25,4)))</f>
        <v>#N/A</v>
      </c>
      <c r="AE1" s="457" t="e">
        <f>IF($Y$5=1,CONCATENATE(VLOOKUP($Y$3,$AA$2:$AH$14,5)),CONCATENATE(VLOOKUP($Y$3,$AA$16:$AH$25,5)))</f>
        <v>#N/A</v>
      </c>
      <c r="AF1" s="457" t="e">
        <f>IF($Y$5=1,CONCATENATE(VLOOKUP($Y$3,$AA$2:$AH$14,6)),CONCATENATE(VLOOKUP($Y$3,$AA$16:$AH$25,6)))</f>
        <v>#N/A</v>
      </c>
      <c r="AG1" s="457" t="e">
        <f>IF($Y$5=1,CONCATENATE(VLOOKUP($Y$3,$AA$2:$AH$14,7)),CONCATENATE(VLOOKUP($Y$3,$AA$16:$AH$25,7)))</f>
        <v>#N/A</v>
      </c>
      <c r="AH1" s="457" t="e">
        <f>IF($Y$5=1,CONCATENATE(VLOOKUP($Y$3,$AA$2:$AH$14,8)),CONCATENATE(VLOOKUP($Y$3,$AA$16:$AH$25,8)))</f>
        <v>#N/A</v>
      </c>
    </row>
    <row r="2" spans="1:37" s="93" customFormat="1" x14ac:dyDescent="0.25">
      <c r="A2" s="304" t="s">
        <v>41</v>
      </c>
      <c r="B2" s="89"/>
      <c r="C2" s="89"/>
      <c r="D2" s="89"/>
      <c r="E2" s="89">
        <f>Altalanos!$A$8</f>
        <v>0</v>
      </c>
      <c r="F2" s="89"/>
      <c r="G2" s="104"/>
      <c r="H2" s="94"/>
      <c r="I2" s="94"/>
      <c r="J2" s="105"/>
      <c r="K2" s="95"/>
      <c r="L2" s="95"/>
      <c r="M2" s="95"/>
      <c r="N2" s="105"/>
      <c r="O2" s="94"/>
      <c r="P2" s="105"/>
      <c r="Q2" s="94"/>
      <c r="R2" s="105"/>
      <c r="Y2" s="448"/>
      <c r="Z2" s="447"/>
      <c r="AA2" s="461" t="s">
        <v>64</v>
      </c>
      <c r="AB2" s="462">
        <v>300</v>
      </c>
      <c r="AC2" s="462">
        <v>250</v>
      </c>
      <c r="AD2" s="462">
        <v>200</v>
      </c>
      <c r="AE2" s="462">
        <v>150</v>
      </c>
      <c r="AF2" s="462">
        <v>120</v>
      </c>
      <c r="AG2" s="462">
        <v>90</v>
      </c>
      <c r="AH2" s="462">
        <v>40</v>
      </c>
      <c r="AI2"/>
      <c r="AJ2"/>
      <c r="AK2"/>
    </row>
    <row r="3" spans="1:37" s="19" customFormat="1" ht="11.25" customHeight="1" x14ac:dyDescent="0.25">
      <c r="A3" s="51" t="s">
        <v>20</v>
      </c>
      <c r="B3" s="51"/>
      <c r="C3" s="51"/>
      <c r="D3" s="51"/>
      <c r="E3" s="51"/>
      <c r="F3" s="51"/>
      <c r="G3" s="51" t="s">
        <v>17</v>
      </c>
      <c r="H3" s="51"/>
      <c r="I3" s="51"/>
      <c r="J3" s="107"/>
      <c r="K3" s="51" t="s">
        <v>25</v>
      </c>
      <c r="L3" s="107"/>
      <c r="M3" s="51"/>
      <c r="N3" s="107"/>
      <c r="O3" s="51"/>
      <c r="P3" s="107"/>
      <c r="Q3" s="51"/>
      <c r="R3" s="52" t="s">
        <v>26</v>
      </c>
      <c r="Y3" s="447" t="str">
        <f>IF(K4="OB","A",IF(K4="IX","W",IF(K4="","",K4)))</f>
        <v/>
      </c>
      <c r="Z3" s="447"/>
      <c r="AA3" s="461" t="s">
        <v>65</v>
      </c>
      <c r="AB3" s="462">
        <v>280</v>
      </c>
      <c r="AC3" s="462">
        <v>230</v>
      </c>
      <c r="AD3" s="462">
        <v>180</v>
      </c>
      <c r="AE3" s="462">
        <v>140</v>
      </c>
      <c r="AF3" s="462">
        <v>80</v>
      </c>
      <c r="AG3" s="462">
        <v>0</v>
      </c>
      <c r="AH3" s="462">
        <v>0</v>
      </c>
      <c r="AI3"/>
      <c r="AJ3"/>
      <c r="AK3"/>
    </row>
    <row r="4" spans="1:37" s="29" customFormat="1" ht="11.25" customHeight="1" thickBot="1" x14ac:dyDescent="0.3">
      <c r="A4" s="517" t="str">
        <f>Altalanos!$A$10</f>
        <v>2025.04.28-29</v>
      </c>
      <c r="B4" s="517"/>
      <c r="C4" s="517"/>
      <c r="D4" s="284"/>
      <c r="E4" s="109"/>
      <c r="F4" s="109"/>
      <c r="G4" s="109" t="str">
        <f>Altalanos!$C$10</f>
        <v>Paks</v>
      </c>
      <c r="H4" s="91"/>
      <c r="I4" s="109"/>
      <c r="J4" s="110"/>
      <c r="K4" s="111"/>
      <c r="L4" s="110"/>
      <c r="M4" s="112"/>
      <c r="N4" s="110"/>
      <c r="O4" s="109"/>
      <c r="P4" s="110"/>
      <c r="Q4" s="109"/>
      <c r="R4" s="83" t="str">
        <f>Altalanos!$E$10</f>
        <v>Lakatosné Klopcsik Diana</v>
      </c>
      <c r="Y4" s="447"/>
      <c r="Z4" s="447"/>
      <c r="AA4" s="461" t="s">
        <v>94</v>
      </c>
      <c r="AB4" s="462">
        <v>250</v>
      </c>
      <c r="AC4" s="462">
        <v>200</v>
      </c>
      <c r="AD4" s="462">
        <v>150</v>
      </c>
      <c r="AE4" s="462">
        <v>120</v>
      </c>
      <c r="AF4" s="462">
        <v>90</v>
      </c>
      <c r="AG4" s="462">
        <v>60</v>
      </c>
      <c r="AH4" s="462">
        <v>25</v>
      </c>
      <c r="AI4"/>
      <c r="AJ4"/>
      <c r="AK4"/>
    </row>
    <row r="5" spans="1:37" s="19" customFormat="1" x14ac:dyDescent="0.25">
      <c r="A5" s="113"/>
      <c r="B5" s="114" t="s">
        <v>2</v>
      </c>
      <c r="C5" s="302" t="s">
        <v>33</v>
      </c>
      <c r="D5" s="114" t="s">
        <v>32</v>
      </c>
      <c r="E5" s="114" t="s">
        <v>30</v>
      </c>
      <c r="F5" s="115" t="s">
        <v>23</v>
      </c>
      <c r="G5" s="115" t="s">
        <v>24</v>
      </c>
      <c r="H5" s="115"/>
      <c r="I5" s="115" t="s">
        <v>27</v>
      </c>
      <c r="J5" s="115"/>
      <c r="K5" s="114" t="s">
        <v>31</v>
      </c>
      <c r="L5" s="116"/>
      <c r="M5" s="114" t="s">
        <v>49</v>
      </c>
      <c r="N5" s="116"/>
      <c r="O5" s="114" t="s">
        <v>48</v>
      </c>
      <c r="P5" s="116"/>
      <c r="Q5" s="114" t="s">
        <v>47</v>
      </c>
      <c r="R5" s="117"/>
      <c r="Y5" s="447">
        <f>IF(OR(Altalanos!$A$8="F1",Altalanos!$A$8="F2",Altalanos!$A$8="N1",Altalanos!$A$8="N2"),1,2)</f>
        <v>2</v>
      </c>
      <c r="Z5" s="447"/>
      <c r="AA5" s="461" t="s">
        <v>95</v>
      </c>
      <c r="AB5" s="462">
        <v>200</v>
      </c>
      <c r="AC5" s="462">
        <v>150</v>
      </c>
      <c r="AD5" s="462">
        <v>120</v>
      </c>
      <c r="AE5" s="462">
        <v>90</v>
      </c>
      <c r="AF5" s="462">
        <v>60</v>
      </c>
      <c r="AG5" s="462">
        <v>40</v>
      </c>
      <c r="AH5" s="462">
        <v>15</v>
      </c>
      <c r="AI5"/>
      <c r="AJ5"/>
      <c r="AK5"/>
    </row>
    <row r="6" spans="1:37" s="19" customFormat="1" ht="11.1" customHeight="1" thickBot="1" x14ac:dyDescent="0.3">
      <c r="A6" s="118"/>
      <c r="B6" s="452"/>
      <c r="C6" s="452"/>
      <c r="D6" s="452"/>
      <c r="E6" s="452"/>
      <c r="F6" s="223" t="str">
        <f>IF(Y3="","",CONCATENATE(AH1," / ",VLOOKUP(Y3,AB1:AH1,5)," pont"))</f>
        <v/>
      </c>
      <c r="G6" s="453"/>
      <c r="H6" s="5"/>
      <c r="I6" s="453"/>
      <c r="J6" s="454"/>
      <c r="K6" s="452" t="str">
        <f>IF(Y3="","",CONCATENATE(VLOOKUP(Y3,AB1:AH1,4)," pont"))</f>
        <v/>
      </c>
      <c r="L6" s="454"/>
      <c r="M6" s="452" t="str">
        <f>IF(Y3="","",CONCATENATE(VLOOKUP(Y3,AB1:AH1,3)," pont"))</f>
        <v/>
      </c>
      <c r="N6" s="454"/>
      <c r="O6" s="452" t="str">
        <f>IF(Y3="","",CONCATENATE(VLOOKUP(Y3,AB1:AH1,2)," pont"))</f>
        <v/>
      </c>
      <c r="P6" s="454"/>
      <c r="Q6" s="452" t="str">
        <f>IF(Y3="","",CONCATENATE(VLOOKUP(Y3,AB1:AH1,1)," pont"))</f>
        <v/>
      </c>
      <c r="R6" s="455"/>
      <c r="Y6" s="447"/>
      <c r="Z6" s="447"/>
      <c r="AA6" s="461" t="s">
        <v>96</v>
      </c>
      <c r="AB6" s="462">
        <v>150</v>
      </c>
      <c r="AC6" s="462">
        <v>120</v>
      </c>
      <c r="AD6" s="462">
        <v>90</v>
      </c>
      <c r="AE6" s="462">
        <v>60</v>
      </c>
      <c r="AF6" s="462">
        <v>40</v>
      </c>
      <c r="AG6" s="462">
        <v>25</v>
      </c>
      <c r="AH6" s="462">
        <v>10</v>
      </c>
      <c r="AI6"/>
      <c r="AJ6"/>
      <c r="AK6"/>
    </row>
    <row r="7" spans="1:37" s="35" customFormat="1" ht="12.9" customHeight="1" x14ac:dyDescent="0.25">
      <c r="A7" s="121">
        <v>1</v>
      </c>
      <c r="B7" s="277" t="str">
        <f>IF($E7="","",VLOOKUP($E7,#REF!,14))</f>
        <v/>
      </c>
      <c r="C7" s="291" t="str">
        <f>IF($E7="","",VLOOKUP($E7,#REF!,15))</f>
        <v/>
      </c>
      <c r="D7" s="291" t="str">
        <f>IF($E7="","",VLOOKUP($E7,#REF!,5))</f>
        <v/>
      </c>
      <c r="E7" s="123"/>
      <c r="F7" s="124" t="s">
        <v>227</v>
      </c>
      <c r="G7" s="124" t="s">
        <v>228</v>
      </c>
      <c r="H7" s="124"/>
      <c r="I7" s="124" t="str">
        <f>IF($E7="","",VLOOKUP($E7,#REF!,4))</f>
        <v/>
      </c>
      <c r="J7" s="126"/>
      <c r="K7" s="125"/>
      <c r="L7" s="125"/>
      <c r="M7" s="125"/>
      <c r="N7" s="125"/>
      <c r="O7" s="128"/>
      <c r="P7" s="130"/>
      <c r="Q7" s="131"/>
      <c r="R7" s="132"/>
      <c r="S7" s="133"/>
      <c r="U7" s="134" t="str">
        <f>Birók!P21</f>
        <v>Bíró</v>
      </c>
      <c r="Y7" s="447"/>
      <c r="Z7" s="447"/>
      <c r="AA7" s="461" t="s">
        <v>97</v>
      </c>
      <c r="AB7" s="462">
        <v>120</v>
      </c>
      <c r="AC7" s="462">
        <v>90</v>
      </c>
      <c r="AD7" s="462">
        <v>60</v>
      </c>
      <c r="AE7" s="462">
        <v>40</v>
      </c>
      <c r="AF7" s="462">
        <v>25</v>
      </c>
      <c r="AG7" s="462">
        <v>10</v>
      </c>
      <c r="AH7" s="462">
        <v>5</v>
      </c>
      <c r="AI7"/>
      <c r="AJ7"/>
      <c r="AK7"/>
    </row>
    <row r="8" spans="1:37" s="35" customFormat="1" ht="12.9" customHeight="1" x14ac:dyDescent="0.25">
      <c r="A8" s="135"/>
      <c r="B8" s="227"/>
      <c r="C8" s="301"/>
      <c r="D8" s="301"/>
      <c r="E8" s="136"/>
      <c r="F8" s="137"/>
      <c r="G8" s="137"/>
      <c r="H8" s="138"/>
      <c r="I8" s="472" t="s">
        <v>0</v>
      </c>
      <c r="J8" s="140"/>
      <c r="K8" s="141" t="s">
        <v>227</v>
      </c>
      <c r="L8" s="141"/>
      <c r="M8" s="125"/>
      <c r="N8" s="125"/>
      <c r="O8" s="128"/>
      <c r="P8" s="130"/>
      <c r="Q8" s="131"/>
      <c r="R8" s="132"/>
      <c r="S8" s="133"/>
      <c r="U8" s="142" t="str">
        <f>Birók!P22</f>
        <v xml:space="preserve">T Lisztmajer </v>
      </c>
      <c r="Y8" s="447"/>
      <c r="Z8" s="447"/>
      <c r="AA8" s="461" t="s">
        <v>98</v>
      </c>
      <c r="AB8" s="462">
        <v>90</v>
      </c>
      <c r="AC8" s="462">
        <v>60</v>
      </c>
      <c r="AD8" s="462">
        <v>40</v>
      </c>
      <c r="AE8" s="462">
        <v>25</v>
      </c>
      <c r="AF8" s="462">
        <v>10</v>
      </c>
      <c r="AG8" s="462">
        <v>5</v>
      </c>
      <c r="AH8" s="462">
        <v>2</v>
      </c>
      <c r="AI8"/>
      <c r="AJ8"/>
      <c r="AK8"/>
    </row>
    <row r="9" spans="1:37" s="35" customFormat="1" ht="12.9" customHeight="1" x14ac:dyDescent="0.25">
      <c r="A9" s="135">
        <v>2</v>
      </c>
      <c r="B9" s="277" t="str">
        <f>IF($E9="","",VLOOKUP($E9,#REF!,14))</f>
        <v/>
      </c>
      <c r="C9" s="291" t="str">
        <f>IF($E9="","",VLOOKUP($E9,#REF!,15))</f>
        <v/>
      </c>
      <c r="D9" s="291" t="str">
        <f>IF($E9="","",VLOOKUP($E9,#REF!,5))</f>
        <v/>
      </c>
      <c r="E9" s="123"/>
      <c r="F9" s="143" t="s">
        <v>229</v>
      </c>
      <c r="G9" s="143" t="s">
        <v>230</v>
      </c>
      <c r="H9" s="143"/>
      <c r="I9" s="124" t="str">
        <f>IF($E9="","",VLOOKUP($E9,#REF!,4))</f>
        <v/>
      </c>
      <c r="J9" s="144"/>
      <c r="K9" s="125" t="s">
        <v>313</v>
      </c>
      <c r="L9" s="145"/>
      <c r="M9" s="125"/>
      <c r="N9" s="125"/>
      <c r="O9" s="128"/>
      <c r="P9" s="130"/>
      <c r="Q9" s="131"/>
      <c r="R9" s="132"/>
      <c r="S9" s="133"/>
      <c r="U9" s="142" t="str">
        <f>Birók!P23</f>
        <v xml:space="preserve">P Lisztmajer </v>
      </c>
      <c r="Y9" s="447"/>
      <c r="Z9" s="447"/>
      <c r="AA9" s="461" t="s">
        <v>99</v>
      </c>
      <c r="AB9" s="462">
        <v>60</v>
      </c>
      <c r="AC9" s="462">
        <v>40</v>
      </c>
      <c r="AD9" s="462">
        <v>25</v>
      </c>
      <c r="AE9" s="462">
        <v>10</v>
      </c>
      <c r="AF9" s="462">
        <v>5</v>
      </c>
      <c r="AG9" s="462">
        <v>2</v>
      </c>
      <c r="AH9" s="462">
        <v>1</v>
      </c>
      <c r="AI9"/>
      <c r="AJ9"/>
      <c r="AK9"/>
    </row>
    <row r="10" spans="1:37" s="35" customFormat="1" ht="12.9" customHeight="1" x14ac:dyDescent="0.25">
      <c r="A10" s="135"/>
      <c r="B10" s="227"/>
      <c r="C10" s="301"/>
      <c r="D10" s="301"/>
      <c r="E10" s="146"/>
      <c r="F10" s="137"/>
      <c r="G10" s="137"/>
      <c r="H10" s="138"/>
      <c r="I10" s="125"/>
      <c r="J10" s="147"/>
      <c r="K10" s="139" t="s">
        <v>0</v>
      </c>
      <c r="L10" s="148"/>
      <c r="M10" s="141" t="s">
        <v>227</v>
      </c>
      <c r="N10" s="149"/>
      <c r="O10" s="150"/>
      <c r="P10" s="150"/>
      <c r="Q10" s="131"/>
      <c r="R10" s="132"/>
      <c r="S10" s="133"/>
      <c r="U10" s="142" t="str">
        <f>Birók!P24</f>
        <v xml:space="preserve">N Németh </v>
      </c>
      <c r="Y10" s="447"/>
      <c r="Z10" s="447"/>
      <c r="AA10" s="461" t="s">
        <v>100</v>
      </c>
      <c r="AB10" s="462">
        <v>40</v>
      </c>
      <c r="AC10" s="462">
        <v>25</v>
      </c>
      <c r="AD10" s="462">
        <v>15</v>
      </c>
      <c r="AE10" s="462">
        <v>7</v>
      </c>
      <c r="AF10" s="462">
        <v>4</v>
      </c>
      <c r="AG10" s="462">
        <v>1</v>
      </c>
      <c r="AH10" s="462">
        <v>0</v>
      </c>
      <c r="AI10"/>
      <c r="AJ10"/>
      <c r="AK10"/>
    </row>
    <row r="11" spans="1:37" s="35" customFormat="1" ht="12.9" customHeight="1" x14ac:dyDescent="0.25">
      <c r="A11" s="135">
        <v>3</v>
      </c>
      <c r="B11" s="277" t="str">
        <f>IF($E11="","",VLOOKUP($E11,#REF!,14))</f>
        <v/>
      </c>
      <c r="C11" s="291" t="str">
        <f>IF($E11="","",VLOOKUP($E11,#REF!,15))</f>
        <v/>
      </c>
      <c r="D11" s="291" t="str">
        <f>IF($E11="","",VLOOKUP($E11,#REF!,5))</f>
        <v/>
      </c>
      <c r="E11" s="123"/>
      <c r="F11" s="143" t="s">
        <v>231</v>
      </c>
      <c r="G11" s="143" t="s">
        <v>232</v>
      </c>
      <c r="H11" s="143"/>
      <c r="I11" s="143" t="str">
        <f>IF($E11="","",VLOOKUP($E11,#REF!,4))</f>
        <v/>
      </c>
      <c r="J11" s="126"/>
      <c r="K11" s="125"/>
      <c r="L11" s="151"/>
      <c r="M11" s="125" t="s">
        <v>323</v>
      </c>
      <c r="N11" s="152"/>
      <c r="O11" s="150"/>
      <c r="P11" s="150"/>
      <c r="Q11" s="131"/>
      <c r="R11" s="132"/>
      <c r="S11" s="133"/>
      <c r="U11" s="142" t="str">
        <f>Birók!P25</f>
        <v xml:space="preserve">D Gerzsei </v>
      </c>
      <c r="Y11" s="447"/>
      <c r="Z11" s="447"/>
      <c r="AA11" s="461" t="s">
        <v>101</v>
      </c>
      <c r="AB11" s="462">
        <v>25</v>
      </c>
      <c r="AC11" s="462">
        <v>15</v>
      </c>
      <c r="AD11" s="462">
        <v>10</v>
      </c>
      <c r="AE11" s="462">
        <v>6</v>
      </c>
      <c r="AF11" s="462">
        <v>3</v>
      </c>
      <c r="AG11" s="462">
        <v>1</v>
      </c>
      <c r="AH11" s="462">
        <v>0</v>
      </c>
      <c r="AI11"/>
      <c r="AJ11"/>
      <c r="AK11"/>
    </row>
    <row r="12" spans="1:37" s="35" customFormat="1" ht="12.9" customHeight="1" x14ac:dyDescent="0.25">
      <c r="A12" s="135"/>
      <c r="B12" s="227"/>
      <c r="C12" s="301"/>
      <c r="D12" s="301"/>
      <c r="E12" s="146"/>
      <c r="F12" s="137"/>
      <c r="G12" s="137"/>
      <c r="H12" s="138"/>
      <c r="I12" s="472" t="s">
        <v>0</v>
      </c>
      <c r="J12" s="140"/>
      <c r="K12" s="141" t="s">
        <v>343</v>
      </c>
      <c r="L12" s="153"/>
      <c r="M12" s="125"/>
      <c r="N12" s="152"/>
      <c r="O12" s="150"/>
      <c r="P12" s="150"/>
      <c r="Q12" s="131"/>
      <c r="R12" s="132"/>
      <c r="S12" s="133"/>
      <c r="U12" s="142" t="str">
        <f>Birók!P26</f>
        <v>G Rosta</v>
      </c>
      <c r="Y12" s="447"/>
      <c r="Z12" s="447"/>
      <c r="AA12" s="461" t="s">
        <v>106</v>
      </c>
      <c r="AB12" s="462">
        <v>15</v>
      </c>
      <c r="AC12" s="462">
        <v>10</v>
      </c>
      <c r="AD12" s="462">
        <v>6</v>
      </c>
      <c r="AE12" s="462">
        <v>3</v>
      </c>
      <c r="AF12" s="462">
        <v>1</v>
      </c>
      <c r="AG12" s="462">
        <v>0</v>
      </c>
      <c r="AH12" s="462">
        <v>0</v>
      </c>
      <c r="AI12"/>
      <c r="AJ12"/>
      <c r="AK12"/>
    </row>
    <row r="13" spans="1:37" s="35" customFormat="1" ht="12.9" customHeight="1" x14ac:dyDescent="0.25">
      <c r="A13" s="135">
        <v>4</v>
      </c>
      <c r="B13" s="277" t="str">
        <f>IF($E13="","",VLOOKUP($E13,#REF!,14))</f>
        <v/>
      </c>
      <c r="C13" s="291" t="str">
        <f>IF($E13="","",VLOOKUP($E13,#REF!,15))</f>
        <v/>
      </c>
      <c r="D13" s="291" t="str">
        <f>IF($E13="","",VLOOKUP($E13,#REF!,5))</f>
        <v/>
      </c>
      <c r="E13" s="123"/>
      <c r="F13" s="143" t="s">
        <v>233</v>
      </c>
      <c r="G13" s="143" t="s">
        <v>174</v>
      </c>
      <c r="H13" s="143"/>
      <c r="I13" s="143" t="str">
        <f>IF($E13="","",VLOOKUP($E13,#REF!,4))</f>
        <v/>
      </c>
      <c r="J13" s="154"/>
      <c r="K13" s="125" t="s">
        <v>313</v>
      </c>
      <c r="L13" s="125"/>
      <c r="M13" s="125"/>
      <c r="N13" s="152"/>
      <c r="O13" s="150"/>
      <c r="P13" s="150"/>
      <c r="Q13" s="131"/>
      <c r="R13" s="132"/>
      <c r="S13" s="133"/>
      <c r="U13" s="142" t="str">
        <f>Birók!P27</f>
        <v>A Korpácsi</v>
      </c>
      <c r="Y13" s="447"/>
      <c r="Z13" s="447"/>
      <c r="AA13" s="461" t="s">
        <v>102</v>
      </c>
      <c r="AB13" s="462">
        <v>10</v>
      </c>
      <c r="AC13" s="462">
        <v>6</v>
      </c>
      <c r="AD13" s="462">
        <v>3</v>
      </c>
      <c r="AE13" s="462">
        <v>1</v>
      </c>
      <c r="AF13" s="462">
        <v>0</v>
      </c>
      <c r="AG13" s="462">
        <v>0</v>
      </c>
      <c r="AH13" s="462">
        <v>0</v>
      </c>
      <c r="AI13"/>
      <c r="AJ13"/>
      <c r="AK13"/>
    </row>
    <row r="14" spans="1:37" s="35" customFormat="1" ht="12.9" customHeight="1" x14ac:dyDescent="0.25">
      <c r="A14" s="135"/>
      <c r="B14" s="227"/>
      <c r="C14" s="301"/>
      <c r="D14" s="301"/>
      <c r="E14" s="146"/>
      <c r="F14" s="125"/>
      <c r="G14" s="125"/>
      <c r="H14" s="66"/>
      <c r="I14" s="155"/>
      <c r="J14" s="147"/>
      <c r="K14" s="125"/>
      <c r="L14" s="125"/>
      <c r="M14" s="139" t="s">
        <v>0</v>
      </c>
      <c r="N14" s="148"/>
      <c r="O14" s="141" t="s">
        <v>360</v>
      </c>
      <c r="P14" s="149"/>
      <c r="Q14" s="131"/>
      <c r="R14" s="132"/>
      <c r="S14" s="133"/>
      <c r="U14" s="142" t="str">
        <f>Birók!P28</f>
        <v xml:space="preserve">L Gáspár </v>
      </c>
      <c r="Y14" s="447"/>
      <c r="Z14" s="447"/>
      <c r="AA14" s="461" t="s">
        <v>103</v>
      </c>
      <c r="AB14" s="462">
        <v>3</v>
      </c>
      <c r="AC14" s="462">
        <v>2</v>
      </c>
      <c r="AD14" s="462">
        <v>1</v>
      </c>
      <c r="AE14" s="462">
        <v>0</v>
      </c>
      <c r="AF14" s="462">
        <v>0</v>
      </c>
      <c r="AG14" s="462">
        <v>0</v>
      </c>
      <c r="AH14" s="462">
        <v>0</v>
      </c>
      <c r="AI14"/>
      <c r="AJ14"/>
      <c r="AK14"/>
    </row>
    <row r="15" spans="1:37" s="35" customFormat="1" ht="12.9" customHeight="1" x14ac:dyDescent="0.25">
      <c r="A15" s="121">
        <v>5</v>
      </c>
      <c r="B15" s="277" t="str">
        <f>IF($E15="","",VLOOKUP($E15,#REF!,14))</f>
        <v/>
      </c>
      <c r="C15" s="291" t="str">
        <f>IF($E15="","",VLOOKUP($E15,#REF!,15))</f>
        <v/>
      </c>
      <c r="D15" s="291" t="str">
        <f>IF($E15="","",VLOOKUP($E15,#REF!,5))</f>
        <v/>
      </c>
      <c r="E15" s="123"/>
      <c r="F15" s="124" t="s">
        <v>234</v>
      </c>
      <c r="G15" s="124" t="s">
        <v>235</v>
      </c>
      <c r="H15" s="124"/>
      <c r="I15" s="124" t="str">
        <f>IF($E15="","",VLOOKUP($E15,#REF!,4))</f>
        <v/>
      </c>
      <c r="J15" s="156"/>
      <c r="K15" s="125"/>
      <c r="L15" s="125"/>
      <c r="M15" s="125"/>
      <c r="N15" s="152"/>
      <c r="O15" s="125" t="s">
        <v>313</v>
      </c>
      <c r="P15" s="152"/>
      <c r="Q15" s="131"/>
      <c r="R15" s="132"/>
      <c r="S15" s="133"/>
      <c r="U15" s="142" t="str">
        <f>Birók!P29</f>
        <v xml:space="preserve"> </v>
      </c>
      <c r="Y15" s="447"/>
      <c r="Z15" s="447"/>
      <c r="AA15" s="461"/>
      <c r="AB15" s="461"/>
      <c r="AC15" s="461"/>
      <c r="AD15" s="461"/>
      <c r="AE15" s="461"/>
      <c r="AF15" s="461"/>
      <c r="AG15" s="461"/>
      <c r="AH15" s="461"/>
      <c r="AI15"/>
      <c r="AJ15"/>
      <c r="AK15"/>
    </row>
    <row r="16" spans="1:37" s="35" customFormat="1" ht="12.9" customHeight="1" thickBot="1" x14ac:dyDescent="0.3">
      <c r="A16" s="135"/>
      <c r="B16" s="227"/>
      <c r="C16" s="301"/>
      <c r="D16" s="301"/>
      <c r="E16" s="146"/>
      <c r="F16" s="137"/>
      <c r="G16" s="137"/>
      <c r="H16" s="138"/>
      <c r="I16" s="472" t="s">
        <v>0</v>
      </c>
      <c r="J16" s="140"/>
      <c r="K16" s="141" t="s">
        <v>234</v>
      </c>
      <c r="L16" s="141"/>
      <c r="M16" s="125"/>
      <c r="N16" s="152"/>
      <c r="O16" s="150"/>
      <c r="P16" s="152"/>
      <c r="Q16" s="131"/>
      <c r="R16" s="132"/>
      <c r="S16" s="133"/>
      <c r="U16" s="157" t="str">
        <f>Birók!P30</f>
        <v>Egyik sem</v>
      </c>
      <c r="Y16" s="447"/>
      <c r="Z16" s="447"/>
      <c r="AA16" s="461" t="s">
        <v>64</v>
      </c>
      <c r="AB16" s="462">
        <v>150</v>
      </c>
      <c r="AC16" s="462">
        <v>120</v>
      </c>
      <c r="AD16" s="462">
        <v>90</v>
      </c>
      <c r="AE16" s="462">
        <v>60</v>
      </c>
      <c r="AF16" s="462">
        <v>40</v>
      </c>
      <c r="AG16" s="462">
        <v>25</v>
      </c>
      <c r="AH16" s="462">
        <v>15</v>
      </c>
      <c r="AI16"/>
      <c r="AJ16"/>
      <c r="AK16"/>
    </row>
    <row r="17" spans="1:37" s="35" customFormat="1" ht="12.9" customHeight="1" x14ac:dyDescent="0.25">
      <c r="A17" s="135">
        <v>6</v>
      </c>
      <c r="B17" s="277" t="str">
        <f>IF($E17="","",VLOOKUP($E17,#REF!,14))</f>
        <v/>
      </c>
      <c r="C17" s="291" t="str">
        <f>IF($E17="","",VLOOKUP($E17,#REF!,15))</f>
        <v/>
      </c>
      <c r="D17" s="291" t="str">
        <f>IF($E17="","",VLOOKUP($E17,#REF!,5))</f>
        <v/>
      </c>
      <c r="E17" s="123"/>
      <c r="F17" s="143" t="s">
        <v>236</v>
      </c>
      <c r="G17" s="143" t="s">
        <v>237</v>
      </c>
      <c r="H17" s="143"/>
      <c r="I17" s="143" t="str">
        <f>IF($E17="","",VLOOKUP($E17,#REF!,4))</f>
        <v/>
      </c>
      <c r="J17" s="144"/>
      <c r="K17" s="125" t="s">
        <v>336</v>
      </c>
      <c r="L17" s="145"/>
      <c r="M17" s="125"/>
      <c r="N17" s="152"/>
      <c r="O17" s="150"/>
      <c r="P17" s="152"/>
      <c r="Q17" s="131"/>
      <c r="R17" s="132"/>
      <c r="S17" s="133"/>
      <c r="Y17" s="447"/>
      <c r="Z17" s="447"/>
      <c r="AA17" s="461" t="s">
        <v>94</v>
      </c>
      <c r="AB17" s="462">
        <v>120</v>
      </c>
      <c r="AC17" s="462">
        <v>90</v>
      </c>
      <c r="AD17" s="462">
        <v>60</v>
      </c>
      <c r="AE17" s="462">
        <v>40</v>
      </c>
      <c r="AF17" s="462">
        <v>25</v>
      </c>
      <c r="AG17" s="462">
        <v>15</v>
      </c>
      <c r="AH17" s="462">
        <v>8</v>
      </c>
      <c r="AI17"/>
      <c r="AJ17"/>
      <c r="AK17"/>
    </row>
    <row r="18" spans="1:37" s="35" customFormat="1" ht="12.9" customHeight="1" x14ac:dyDescent="0.25">
      <c r="A18" s="135"/>
      <c r="B18" s="227"/>
      <c r="C18" s="301"/>
      <c r="D18" s="301"/>
      <c r="E18" s="146"/>
      <c r="F18" s="137"/>
      <c r="G18" s="137"/>
      <c r="H18" s="138"/>
      <c r="I18" s="125"/>
      <c r="J18" s="147"/>
      <c r="K18" s="139" t="s">
        <v>0</v>
      </c>
      <c r="L18" s="148"/>
      <c r="M18" s="141" t="s">
        <v>359</v>
      </c>
      <c r="N18" s="158"/>
      <c r="O18" s="150"/>
      <c r="P18" s="152"/>
      <c r="Q18" s="131"/>
      <c r="R18" s="132"/>
      <c r="S18" s="133"/>
      <c r="Y18" s="447"/>
      <c r="Z18" s="447"/>
      <c r="AA18" s="461" t="s">
        <v>95</v>
      </c>
      <c r="AB18" s="462">
        <v>90</v>
      </c>
      <c r="AC18" s="462">
        <v>60</v>
      </c>
      <c r="AD18" s="462">
        <v>40</v>
      </c>
      <c r="AE18" s="462">
        <v>25</v>
      </c>
      <c r="AF18" s="462">
        <v>15</v>
      </c>
      <c r="AG18" s="462">
        <v>8</v>
      </c>
      <c r="AH18" s="462">
        <v>4</v>
      </c>
      <c r="AI18"/>
      <c r="AJ18"/>
      <c r="AK18"/>
    </row>
    <row r="19" spans="1:37" s="35" customFormat="1" ht="12.9" customHeight="1" x14ac:dyDescent="0.25">
      <c r="A19" s="135">
        <v>7</v>
      </c>
      <c r="B19" s="277" t="str">
        <f>IF($E19="","",VLOOKUP($E19,#REF!,14))</f>
        <v/>
      </c>
      <c r="C19" s="291" t="str">
        <f>IF($E19="","",VLOOKUP($E19,#REF!,15))</f>
        <v/>
      </c>
      <c r="D19" s="291" t="str">
        <f>IF($E19="","",VLOOKUP($E19,#REF!,5))</f>
        <v/>
      </c>
      <c r="E19" s="123"/>
      <c r="F19" s="143" t="s">
        <v>238</v>
      </c>
      <c r="G19" s="143" t="s">
        <v>239</v>
      </c>
      <c r="H19" s="143"/>
      <c r="I19" s="143" t="str">
        <f>IF($E19="","",VLOOKUP($E19,#REF!,4))</f>
        <v/>
      </c>
      <c r="J19" s="126"/>
      <c r="K19" s="125"/>
      <c r="L19" s="151"/>
      <c r="M19" s="125" t="s">
        <v>380</v>
      </c>
      <c r="N19" s="150"/>
      <c r="O19" s="150"/>
      <c r="P19" s="152"/>
      <c r="Q19" s="131"/>
      <c r="R19" s="132"/>
      <c r="S19" s="133"/>
      <c r="Y19" s="447"/>
      <c r="Z19" s="447"/>
      <c r="AA19" s="461" t="s">
        <v>96</v>
      </c>
      <c r="AB19" s="462">
        <v>60</v>
      </c>
      <c r="AC19" s="462">
        <v>40</v>
      </c>
      <c r="AD19" s="462">
        <v>25</v>
      </c>
      <c r="AE19" s="462">
        <v>15</v>
      </c>
      <c r="AF19" s="462">
        <v>8</v>
      </c>
      <c r="AG19" s="462">
        <v>4</v>
      </c>
      <c r="AH19" s="462">
        <v>2</v>
      </c>
      <c r="AI19"/>
      <c r="AJ19"/>
      <c r="AK19"/>
    </row>
    <row r="20" spans="1:37" s="35" customFormat="1" ht="12.9" customHeight="1" x14ac:dyDescent="0.25">
      <c r="A20" s="135"/>
      <c r="B20" s="227"/>
      <c r="C20" s="301"/>
      <c r="D20" s="301"/>
      <c r="E20" s="136"/>
      <c r="F20" s="155" t="s">
        <v>240</v>
      </c>
      <c r="G20" s="155" t="s">
        <v>223</v>
      </c>
      <c r="H20" s="138"/>
      <c r="I20" s="472" t="s">
        <v>0</v>
      </c>
      <c r="J20" s="140"/>
      <c r="K20" s="141" t="s">
        <v>356</v>
      </c>
      <c r="L20" s="153"/>
      <c r="M20" s="125"/>
      <c r="N20" s="150"/>
      <c r="O20" s="150"/>
      <c r="P20" s="152"/>
      <c r="Q20" s="131"/>
      <c r="R20" s="132"/>
      <c r="S20" s="133"/>
      <c r="Y20" s="447"/>
      <c r="Z20" s="447"/>
      <c r="AA20" s="461" t="s">
        <v>97</v>
      </c>
      <c r="AB20" s="462">
        <v>40</v>
      </c>
      <c r="AC20" s="462">
        <v>25</v>
      </c>
      <c r="AD20" s="462">
        <v>15</v>
      </c>
      <c r="AE20" s="462">
        <v>8</v>
      </c>
      <c r="AF20" s="462">
        <v>4</v>
      </c>
      <c r="AG20" s="462">
        <v>2</v>
      </c>
      <c r="AH20" s="462">
        <v>1</v>
      </c>
      <c r="AI20"/>
      <c r="AJ20"/>
      <c r="AK20"/>
    </row>
    <row r="21" spans="1:37" s="35" customFormat="1" ht="12.9" customHeight="1" x14ac:dyDescent="0.25">
      <c r="A21" s="135">
        <v>8</v>
      </c>
      <c r="B21" s="277" t="str">
        <f>IF($E21="","",VLOOKUP($E21,#REF!,14))</f>
        <v/>
      </c>
      <c r="C21" s="291" t="str">
        <f>IF($E21="","",VLOOKUP($E21,#REF!,15))</f>
        <v/>
      </c>
      <c r="D21" s="291" t="str">
        <f>IF($E21="","",VLOOKUP($E21,#REF!,5))</f>
        <v/>
      </c>
      <c r="E21" s="123"/>
      <c r="F21" s="143" t="s">
        <v>190</v>
      </c>
      <c r="G21" s="143" t="s">
        <v>241</v>
      </c>
      <c r="H21" s="143"/>
      <c r="I21" s="143" t="s">
        <v>310</v>
      </c>
      <c r="J21" s="154"/>
      <c r="K21" s="125" t="s">
        <v>336</v>
      </c>
      <c r="L21" s="125"/>
      <c r="M21" s="125"/>
      <c r="N21" s="150"/>
      <c r="O21" s="150"/>
      <c r="P21" s="152"/>
      <c r="Q21" s="131"/>
      <c r="R21" s="132"/>
      <c r="S21" s="133"/>
      <c r="Y21" s="447"/>
      <c r="Z21" s="447"/>
      <c r="AA21" s="461" t="s">
        <v>98</v>
      </c>
      <c r="AB21" s="462">
        <v>25</v>
      </c>
      <c r="AC21" s="462">
        <v>15</v>
      </c>
      <c r="AD21" s="462">
        <v>10</v>
      </c>
      <c r="AE21" s="462">
        <v>6</v>
      </c>
      <c r="AF21" s="462">
        <v>3</v>
      </c>
      <c r="AG21" s="462">
        <v>1</v>
      </c>
      <c r="AH21" s="462">
        <v>0</v>
      </c>
      <c r="AI21"/>
      <c r="AJ21"/>
      <c r="AK21"/>
    </row>
    <row r="22" spans="1:37" s="35" customFormat="1" ht="12.9" customHeight="1" x14ac:dyDescent="0.25">
      <c r="A22" s="135"/>
      <c r="B22" s="227"/>
      <c r="C22" s="301"/>
      <c r="D22" s="301"/>
      <c r="E22" s="136"/>
      <c r="F22" s="155"/>
      <c r="G22" s="155"/>
      <c r="H22" s="159"/>
      <c r="I22" s="155"/>
      <c r="J22" s="147"/>
      <c r="K22" s="125"/>
      <c r="L22" s="125"/>
      <c r="M22" s="125"/>
      <c r="N22" s="150"/>
      <c r="O22" s="139" t="s">
        <v>0</v>
      </c>
      <c r="P22" s="148"/>
      <c r="Q22" s="141" t="s">
        <v>255</v>
      </c>
      <c r="R22" s="149"/>
      <c r="S22" s="133"/>
      <c r="Y22" s="447"/>
      <c r="Z22" s="447"/>
      <c r="AA22" s="461" t="s">
        <v>99</v>
      </c>
      <c r="AB22" s="462">
        <v>15</v>
      </c>
      <c r="AC22" s="462">
        <v>10</v>
      </c>
      <c r="AD22" s="462">
        <v>6</v>
      </c>
      <c r="AE22" s="462">
        <v>3</v>
      </c>
      <c r="AF22" s="462">
        <v>1</v>
      </c>
      <c r="AG22" s="462">
        <v>0</v>
      </c>
      <c r="AH22" s="462">
        <v>0</v>
      </c>
      <c r="AI22"/>
      <c r="AJ22"/>
      <c r="AK22"/>
    </row>
    <row r="23" spans="1:37" s="35" customFormat="1" ht="12.9" customHeight="1" x14ac:dyDescent="0.25">
      <c r="A23" s="135">
        <v>9</v>
      </c>
      <c r="B23" s="277" t="str">
        <f>IF($E23="","",VLOOKUP($E23,#REF!,14))</f>
        <v/>
      </c>
      <c r="C23" s="291" t="str">
        <f>IF($E23="","",VLOOKUP($E23,#REF!,15))</f>
        <v/>
      </c>
      <c r="D23" s="291" t="str">
        <f>IF($E23="","",VLOOKUP($E23,#REF!,5))</f>
        <v/>
      </c>
      <c r="E23" s="123"/>
      <c r="F23" s="143" t="s">
        <v>242</v>
      </c>
      <c r="G23" s="143" t="s">
        <v>243</v>
      </c>
      <c r="H23" s="143"/>
      <c r="I23" s="143" t="str">
        <f>IF($E23="","",VLOOKUP($E23,#REF!,4))</f>
        <v/>
      </c>
      <c r="J23" s="126"/>
      <c r="K23" s="125"/>
      <c r="L23" s="125"/>
      <c r="M23" s="125"/>
      <c r="N23" s="150"/>
      <c r="O23" s="125"/>
      <c r="P23" s="152"/>
      <c r="Q23" s="125" t="s">
        <v>313</v>
      </c>
      <c r="R23" s="150"/>
      <c r="S23" s="133"/>
      <c r="Y23" s="447"/>
      <c r="Z23" s="447"/>
      <c r="AA23" s="461" t="s">
        <v>100</v>
      </c>
      <c r="AB23" s="462">
        <v>10</v>
      </c>
      <c r="AC23" s="462">
        <v>6</v>
      </c>
      <c r="AD23" s="462">
        <v>3</v>
      </c>
      <c r="AE23" s="462">
        <v>1</v>
      </c>
      <c r="AF23" s="462">
        <v>0</v>
      </c>
      <c r="AG23" s="462">
        <v>0</v>
      </c>
      <c r="AH23" s="462">
        <v>0</v>
      </c>
      <c r="AI23"/>
      <c r="AJ23"/>
      <c r="AK23"/>
    </row>
    <row r="24" spans="1:37" s="35" customFormat="1" ht="12.9" customHeight="1" x14ac:dyDescent="0.25">
      <c r="A24" s="135"/>
      <c r="B24" s="227"/>
      <c r="C24" s="301"/>
      <c r="D24" s="301"/>
      <c r="E24" s="136"/>
      <c r="F24" s="137"/>
      <c r="G24" s="137"/>
      <c r="H24" s="138"/>
      <c r="I24" s="472" t="s">
        <v>0</v>
      </c>
      <c r="J24" s="140"/>
      <c r="K24" s="141" t="s">
        <v>345</v>
      </c>
      <c r="L24" s="141"/>
      <c r="M24" s="125"/>
      <c r="N24" s="150"/>
      <c r="O24" s="150"/>
      <c r="P24" s="152"/>
      <c r="Q24" s="131"/>
      <c r="R24" s="132"/>
      <c r="S24" s="133"/>
      <c r="Y24" s="447"/>
      <c r="Z24" s="447"/>
      <c r="AA24" s="461" t="s">
        <v>101</v>
      </c>
      <c r="AB24" s="462">
        <v>6</v>
      </c>
      <c r="AC24" s="462">
        <v>3</v>
      </c>
      <c r="AD24" s="462">
        <v>1</v>
      </c>
      <c r="AE24" s="462">
        <v>0</v>
      </c>
      <c r="AF24" s="462">
        <v>0</v>
      </c>
      <c r="AG24" s="462">
        <v>0</v>
      </c>
      <c r="AH24" s="462">
        <v>0</v>
      </c>
      <c r="AI24"/>
      <c r="AJ24"/>
      <c r="AK24"/>
    </row>
    <row r="25" spans="1:37" s="35" customFormat="1" ht="12.9" customHeight="1" x14ac:dyDescent="0.25">
      <c r="A25" s="135">
        <v>10</v>
      </c>
      <c r="B25" s="277" t="str">
        <f>IF($E25="","",VLOOKUP($E25,#REF!,14))</f>
        <v/>
      </c>
      <c r="C25" s="291" t="str">
        <f>IF($E25="","",VLOOKUP($E25,#REF!,15))</f>
        <v/>
      </c>
      <c r="D25" s="291" t="str">
        <f>IF($E25="","",VLOOKUP($E25,#REF!,5))</f>
        <v/>
      </c>
      <c r="E25" s="123"/>
      <c r="F25" s="143" t="s">
        <v>244</v>
      </c>
      <c r="G25" s="143" t="s">
        <v>245</v>
      </c>
      <c r="H25" s="143"/>
      <c r="I25" s="143" t="str">
        <f>IF($E25="","",VLOOKUP($E25,#REF!,4))</f>
        <v/>
      </c>
      <c r="J25" s="144"/>
      <c r="K25" s="125" t="s">
        <v>311</v>
      </c>
      <c r="L25" s="145"/>
      <c r="M25" s="125"/>
      <c r="N25" s="150"/>
      <c r="O25" s="150"/>
      <c r="P25" s="152"/>
      <c r="Q25" s="131"/>
      <c r="R25" s="132"/>
      <c r="S25" s="133"/>
      <c r="Y25" s="447"/>
      <c r="Z25" s="447"/>
      <c r="AA25" s="461" t="s">
        <v>106</v>
      </c>
      <c r="AB25" s="462">
        <v>3</v>
      </c>
      <c r="AC25" s="462">
        <v>2</v>
      </c>
      <c r="AD25" s="462">
        <v>1</v>
      </c>
      <c r="AE25" s="462">
        <v>0</v>
      </c>
      <c r="AF25" s="462">
        <v>0</v>
      </c>
      <c r="AG25" s="462">
        <v>0</v>
      </c>
      <c r="AH25" s="462">
        <v>0</v>
      </c>
      <c r="AI25"/>
      <c r="AJ25"/>
      <c r="AK25"/>
    </row>
    <row r="26" spans="1:37" s="35" customFormat="1" ht="12.9" customHeight="1" x14ac:dyDescent="0.25">
      <c r="A26" s="135"/>
      <c r="B26" s="227"/>
      <c r="C26" s="301"/>
      <c r="D26" s="301"/>
      <c r="E26" s="146"/>
      <c r="F26" s="137"/>
      <c r="G26" s="137"/>
      <c r="H26" s="138"/>
      <c r="I26" s="125"/>
      <c r="J26" s="147"/>
      <c r="K26" s="139" t="s">
        <v>0</v>
      </c>
      <c r="L26" s="148"/>
      <c r="M26" s="141" t="s">
        <v>345</v>
      </c>
      <c r="N26" s="149"/>
      <c r="O26" s="150"/>
      <c r="P26" s="152"/>
      <c r="Q26" s="131"/>
      <c r="R26" s="132"/>
      <c r="S26" s="133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35" customFormat="1" ht="12.9" customHeight="1" x14ac:dyDescent="0.25">
      <c r="A27" s="135">
        <v>11</v>
      </c>
      <c r="B27" s="277" t="str">
        <f>IF($E27="","",VLOOKUP($E27,#REF!,14))</f>
        <v/>
      </c>
      <c r="C27" s="291" t="str">
        <f>IF($E27="","",VLOOKUP($E27,#REF!,15))</f>
        <v/>
      </c>
      <c r="D27" s="291" t="str">
        <f>IF($E27="","",VLOOKUP($E27,#REF!,5))</f>
        <v/>
      </c>
      <c r="E27" s="123"/>
      <c r="F27" s="143" t="s">
        <v>246</v>
      </c>
      <c r="G27" s="143" t="s">
        <v>247</v>
      </c>
      <c r="H27" s="143"/>
      <c r="I27" s="143" t="str">
        <f>IF($E27="","",VLOOKUP($E27,#REF!,4))</f>
        <v/>
      </c>
      <c r="J27" s="126"/>
      <c r="K27" s="125"/>
      <c r="L27" s="151"/>
      <c r="M27" s="125" t="s">
        <v>336</v>
      </c>
      <c r="N27" s="152"/>
      <c r="O27" s="150"/>
      <c r="P27" s="152"/>
      <c r="Q27" s="131"/>
      <c r="R27" s="132"/>
      <c r="S27" s="133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35" customFormat="1" ht="12.9" customHeight="1" x14ac:dyDescent="0.25">
      <c r="A28" s="160"/>
      <c r="B28" s="227"/>
      <c r="C28" s="301"/>
      <c r="D28" s="301"/>
      <c r="E28" s="146"/>
      <c r="F28" s="137"/>
      <c r="G28" s="137"/>
      <c r="H28" s="138"/>
      <c r="I28" s="472" t="s">
        <v>0</v>
      </c>
      <c r="J28" s="140"/>
      <c r="K28" s="141" t="s">
        <v>248</v>
      </c>
      <c r="L28" s="153"/>
      <c r="M28" s="125"/>
      <c r="N28" s="152"/>
      <c r="O28" s="150"/>
      <c r="P28" s="152"/>
      <c r="Q28" s="131"/>
      <c r="R28" s="132"/>
      <c r="S28" s="133"/>
    </row>
    <row r="29" spans="1:37" s="35" customFormat="1" ht="12.9" customHeight="1" x14ac:dyDescent="0.25">
      <c r="A29" s="121">
        <v>12</v>
      </c>
      <c r="B29" s="277" t="str">
        <f>IF($E29="","",VLOOKUP($E29,#REF!,14))</f>
        <v/>
      </c>
      <c r="C29" s="291" t="str">
        <f>IF($E29="","",VLOOKUP($E29,#REF!,15))</f>
        <v/>
      </c>
      <c r="D29" s="291" t="str">
        <f>IF($E29="","",VLOOKUP($E29,#REF!,5))</f>
        <v/>
      </c>
      <c r="E29" s="123"/>
      <c r="F29" s="124" t="s">
        <v>248</v>
      </c>
      <c r="G29" s="124" t="s">
        <v>249</v>
      </c>
      <c r="H29" s="124"/>
      <c r="I29" s="124" t="str">
        <f>IF($E29="","",VLOOKUP($E29,#REF!,4))</f>
        <v/>
      </c>
      <c r="J29" s="154"/>
      <c r="K29" s="125" t="s">
        <v>344</v>
      </c>
      <c r="L29" s="125"/>
      <c r="M29" s="125"/>
      <c r="N29" s="152"/>
      <c r="O29" s="150"/>
      <c r="P29" s="152"/>
      <c r="Q29" s="131"/>
      <c r="R29" s="132"/>
      <c r="S29" s="133"/>
    </row>
    <row r="30" spans="1:37" s="35" customFormat="1" ht="12.9" customHeight="1" x14ac:dyDescent="0.25">
      <c r="A30" s="135"/>
      <c r="B30" s="227"/>
      <c r="C30" s="301"/>
      <c r="D30" s="301"/>
      <c r="E30" s="146"/>
      <c r="F30" s="125"/>
      <c r="G30" s="125"/>
      <c r="H30" s="66"/>
      <c r="I30" s="155"/>
      <c r="J30" s="147"/>
      <c r="K30" s="125"/>
      <c r="L30" s="125"/>
      <c r="M30" s="139" t="s">
        <v>0</v>
      </c>
      <c r="N30" s="148"/>
      <c r="O30" s="141" t="s">
        <v>255</v>
      </c>
      <c r="P30" s="158"/>
      <c r="Q30" s="131"/>
      <c r="R30" s="132"/>
      <c r="S30" s="133"/>
    </row>
    <row r="31" spans="1:37" s="35" customFormat="1" ht="12.9" customHeight="1" x14ac:dyDescent="0.25">
      <c r="A31" s="135">
        <v>13</v>
      </c>
      <c r="B31" s="277" t="str">
        <f>IF($E31="","",VLOOKUP($E31,#REF!,14))</f>
        <v/>
      </c>
      <c r="C31" s="291" t="str">
        <f>IF($E31="","",VLOOKUP($E31,#REF!,15))</f>
        <v/>
      </c>
      <c r="D31" s="291" t="str">
        <f>IF($E31="","",VLOOKUP($E31,#REF!,5))</f>
        <v/>
      </c>
      <c r="E31" s="123"/>
      <c r="F31" s="143" t="s">
        <v>250</v>
      </c>
      <c r="G31" s="143" t="s">
        <v>251</v>
      </c>
      <c r="H31" s="143"/>
      <c r="I31" s="143" t="str">
        <f>IF($E31="","",VLOOKUP($E31,#REF!,4))</f>
        <v/>
      </c>
      <c r="J31" s="156"/>
      <c r="K31" s="125"/>
      <c r="L31" s="125"/>
      <c r="M31" s="125"/>
      <c r="N31" s="152"/>
      <c r="O31" s="125" t="s">
        <v>308</v>
      </c>
      <c r="P31" s="150"/>
      <c r="Q31" s="131"/>
      <c r="R31" s="132"/>
      <c r="S31" s="133"/>
    </row>
    <row r="32" spans="1:37" s="35" customFormat="1" ht="12.9" customHeight="1" x14ac:dyDescent="0.25">
      <c r="A32" s="135"/>
      <c r="B32" s="227"/>
      <c r="C32" s="301"/>
      <c r="D32" s="301"/>
      <c r="E32" s="146"/>
      <c r="F32" s="137"/>
      <c r="G32" s="137"/>
      <c r="H32" s="138"/>
      <c r="I32" s="139" t="s">
        <v>0</v>
      </c>
      <c r="J32" s="140"/>
      <c r="K32" s="141" t="s">
        <v>335</v>
      </c>
      <c r="L32" s="141"/>
      <c r="M32" s="125"/>
      <c r="N32" s="152"/>
      <c r="O32" s="150"/>
      <c r="P32" s="150"/>
      <c r="Q32" s="131"/>
      <c r="R32" s="132"/>
      <c r="S32" s="133"/>
    </row>
    <row r="33" spans="1:19" s="35" customFormat="1" ht="12.9" customHeight="1" x14ac:dyDescent="0.25">
      <c r="A33" s="135">
        <v>14</v>
      </c>
      <c r="B33" s="277" t="str">
        <f>IF($E33="","",VLOOKUP($E33,#REF!,14))</f>
        <v/>
      </c>
      <c r="C33" s="291" t="str">
        <f>IF($E33="","",VLOOKUP($E33,#REF!,15))</f>
        <v/>
      </c>
      <c r="D33" s="291" t="str">
        <f>IF($E33="","",VLOOKUP($E33,#REF!,5))</f>
        <v/>
      </c>
      <c r="E33" s="123"/>
      <c r="F33" s="143" t="s">
        <v>252</v>
      </c>
      <c r="G33" s="143" t="s">
        <v>131</v>
      </c>
      <c r="H33" s="143"/>
      <c r="I33" s="143" t="str">
        <f>IF($E33="","",VLOOKUP($E33,#REF!,4))</f>
        <v/>
      </c>
      <c r="J33" s="144"/>
      <c r="K33" s="125" t="s">
        <v>308</v>
      </c>
      <c r="L33" s="145"/>
      <c r="M33" s="125"/>
      <c r="N33" s="152"/>
      <c r="O33" s="150"/>
      <c r="P33" s="150"/>
      <c r="Q33" s="131"/>
      <c r="R33" s="132"/>
      <c r="S33" s="133"/>
    </row>
    <row r="34" spans="1:19" s="35" customFormat="1" ht="12.9" customHeight="1" x14ac:dyDescent="0.25">
      <c r="A34" s="135"/>
      <c r="B34" s="227"/>
      <c r="C34" s="301"/>
      <c r="D34" s="301"/>
      <c r="E34" s="146"/>
      <c r="F34" s="137"/>
      <c r="G34" s="137"/>
      <c r="H34" s="138"/>
      <c r="I34" s="125"/>
      <c r="J34" s="147"/>
      <c r="K34" s="139" t="s">
        <v>0</v>
      </c>
      <c r="L34" s="148"/>
      <c r="M34" s="141" t="s">
        <v>268</v>
      </c>
      <c r="N34" s="158"/>
      <c r="O34" s="150"/>
      <c r="P34" s="150"/>
      <c r="Q34" s="131"/>
      <c r="R34" s="132"/>
      <c r="S34" s="133"/>
    </row>
    <row r="35" spans="1:19" s="35" customFormat="1" ht="12.9" customHeight="1" x14ac:dyDescent="0.25">
      <c r="A35" s="135">
        <v>15</v>
      </c>
      <c r="B35" s="277" t="str">
        <f>IF($E35="","",VLOOKUP($E35,#REF!,14))</f>
        <v/>
      </c>
      <c r="C35" s="291" t="str">
        <f>IF($E35="","",VLOOKUP($E35,#REF!,15))</f>
        <v/>
      </c>
      <c r="D35" s="291" t="str">
        <f>IF($E35="","",VLOOKUP($E35,#REF!,5))</f>
        <v/>
      </c>
      <c r="E35" s="123"/>
      <c r="F35" s="143" t="s">
        <v>253</v>
      </c>
      <c r="G35" s="143" t="s">
        <v>254</v>
      </c>
      <c r="H35" s="143"/>
      <c r="I35" s="143" t="str">
        <f>IF($E35="","",VLOOKUP($E35,#REF!,4))</f>
        <v/>
      </c>
      <c r="J35" s="126"/>
      <c r="K35" s="125"/>
      <c r="L35" s="151"/>
      <c r="M35" s="125" t="s">
        <v>350</v>
      </c>
      <c r="N35" s="150"/>
      <c r="O35" s="150"/>
      <c r="P35" s="150"/>
      <c r="Q35" s="131"/>
      <c r="R35" s="132"/>
      <c r="S35" s="133"/>
    </row>
    <row r="36" spans="1:19" s="35" customFormat="1" ht="12.9" customHeight="1" x14ac:dyDescent="0.25">
      <c r="A36" s="135"/>
      <c r="B36" s="227"/>
      <c r="C36" s="301"/>
      <c r="D36" s="301"/>
      <c r="E36" s="136"/>
      <c r="F36" s="137"/>
      <c r="G36" s="137"/>
      <c r="H36" s="138"/>
      <c r="I36" s="139" t="s">
        <v>0</v>
      </c>
      <c r="J36" s="140"/>
      <c r="K36" s="141" t="s">
        <v>268</v>
      </c>
      <c r="L36" s="153"/>
      <c r="M36" s="125"/>
      <c r="N36" s="150"/>
      <c r="O36" s="150"/>
      <c r="P36" s="150"/>
      <c r="Q36" s="131"/>
      <c r="R36" s="132"/>
      <c r="S36" s="133"/>
    </row>
    <row r="37" spans="1:19" s="35" customFormat="1" ht="12.9" customHeight="1" x14ac:dyDescent="0.25">
      <c r="A37" s="121">
        <v>16</v>
      </c>
      <c r="B37" s="277" t="str">
        <f>IF($E37="","",VLOOKUP($E37,#REF!,14))</f>
        <v/>
      </c>
      <c r="C37" s="291" t="str">
        <f>IF($E37="","",VLOOKUP($E37,#REF!,15))</f>
        <v/>
      </c>
      <c r="D37" s="291" t="str">
        <f>IF($E37="","",VLOOKUP($E37,#REF!,5))</f>
        <v/>
      </c>
      <c r="E37" s="123"/>
      <c r="F37" s="124" t="s">
        <v>255</v>
      </c>
      <c r="G37" s="124" t="s">
        <v>256</v>
      </c>
      <c r="H37" s="143"/>
      <c r="I37" s="124" t="str">
        <f>IF($E37="","",VLOOKUP($E37,#REF!,4))</f>
        <v/>
      </c>
      <c r="J37" s="154"/>
      <c r="K37" s="125" t="s">
        <v>308</v>
      </c>
      <c r="L37" s="125"/>
      <c r="M37" s="125"/>
      <c r="N37" s="150"/>
      <c r="O37" s="150"/>
      <c r="P37" s="150"/>
      <c r="Q37" s="131"/>
      <c r="R37" s="132"/>
      <c r="S37" s="133"/>
    </row>
    <row r="38" spans="1:19" s="35" customFormat="1" ht="9.6" customHeight="1" x14ac:dyDescent="0.25">
      <c r="A38" s="161"/>
      <c r="B38" s="136"/>
      <c r="C38" s="136"/>
      <c r="D38" s="136"/>
      <c r="E38" s="136"/>
      <c r="F38" s="155"/>
      <c r="G38" s="155"/>
      <c r="H38" s="159"/>
      <c r="I38" s="125"/>
      <c r="J38" s="147"/>
      <c r="K38" s="125"/>
      <c r="L38" s="125"/>
      <c r="M38" s="125"/>
      <c r="N38" s="150"/>
      <c r="O38" s="150"/>
      <c r="P38" s="150"/>
      <c r="Q38" s="131"/>
      <c r="R38" s="132"/>
      <c r="S38" s="133"/>
    </row>
    <row r="39" spans="1:19" s="35" customFormat="1" ht="9.6" customHeight="1" x14ac:dyDescent="0.25">
      <c r="A39" s="162"/>
      <c r="B39" s="127"/>
      <c r="C39" s="127"/>
      <c r="D39" s="127"/>
      <c r="E39" s="136"/>
      <c r="F39" s="127"/>
      <c r="G39" s="127"/>
      <c r="H39" s="127"/>
      <c r="I39" s="127"/>
      <c r="J39" s="136"/>
      <c r="K39" s="127"/>
      <c r="L39" s="127"/>
      <c r="M39" s="127"/>
      <c r="N39" s="163"/>
      <c r="O39" s="163"/>
      <c r="P39" s="163"/>
      <c r="Q39" s="131"/>
      <c r="R39" s="132"/>
      <c r="S39" s="133"/>
    </row>
    <row r="40" spans="1:19" s="35" customFormat="1" ht="9.6" customHeight="1" x14ac:dyDescent="0.25">
      <c r="A40" s="161"/>
      <c r="B40" s="136"/>
      <c r="C40" s="136"/>
      <c r="D40" s="136"/>
      <c r="E40" s="136"/>
      <c r="F40" s="127"/>
      <c r="G40" s="127"/>
      <c r="I40" s="127"/>
      <c r="J40" s="136"/>
      <c r="K40" s="127"/>
      <c r="L40" s="127"/>
      <c r="M40" s="164"/>
      <c r="N40" s="136"/>
      <c r="O40" s="127"/>
      <c r="P40" s="163"/>
      <c r="Q40" s="131"/>
      <c r="R40" s="132"/>
      <c r="S40" s="133"/>
    </row>
    <row r="41" spans="1:19" s="35" customFormat="1" ht="9.6" customHeight="1" x14ac:dyDescent="0.25">
      <c r="A41" s="161"/>
      <c r="B41" s="127"/>
      <c r="C41" s="127"/>
      <c r="D41" s="127"/>
      <c r="E41" s="136"/>
      <c r="F41" s="127"/>
      <c r="G41" s="127"/>
      <c r="H41" s="127"/>
      <c r="I41" s="127"/>
      <c r="J41" s="136"/>
      <c r="K41" s="127"/>
      <c r="L41" s="127"/>
      <c r="M41" s="127"/>
      <c r="N41" s="163"/>
      <c r="O41" s="127"/>
      <c r="P41" s="163"/>
      <c r="Q41" s="131"/>
      <c r="R41" s="132"/>
      <c r="S41" s="133"/>
    </row>
    <row r="42" spans="1:19" s="35" customFormat="1" ht="9.6" customHeight="1" x14ac:dyDescent="0.25">
      <c r="A42" s="161"/>
      <c r="B42" s="136"/>
      <c r="C42" s="136"/>
      <c r="D42" s="136"/>
      <c r="E42" s="136"/>
      <c r="F42" s="127"/>
      <c r="G42" s="127"/>
      <c r="I42" s="164"/>
      <c r="J42" s="136"/>
      <c r="K42" s="127"/>
      <c r="L42" s="127"/>
      <c r="M42" s="127"/>
      <c r="N42" s="163"/>
      <c r="O42" s="163"/>
      <c r="P42" s="163"/>
      <c r="Q42" s="131"/>
      <c r="R42" s="132"/>
      <c r="S42" s="133"/>
    </row>
    <row r="43" spans="1:19" s="35" customFormat="1" ht="9.6" customHeight="1" x14ac:dyDescent="0.25">
      <c r="A43" s="161"/>
      <c r="B43" s="127"/>
      <c r="C43" s="127"/>
      <c r="D43" s="127"/>
      <c r="E43" s="136"/>
      <c r="F43" s="127"/>
      <c r="G43" s="127"/>
      <c r="H43" s="127"/>
      <c r="I43" s="127"/>
      <c r="J43" s="136"/>
      <c r="K43" s="127"/>
      <c r="L43" s="165"/>
      <c r="M43" s="127"/>
      <c r="N43" s="163"/>
      <c r="O43" s="163"/>
      <c r="P43" s="163"/>
      <c r="Q43" s="131"/>
      <c r="R43" s="132"/>
      <c r="S43" s="133"/>
    </row>
    <row r="44" spans="1:19" s="35" customFormat="1" ht="9.6" customHeight="1" x14ac:dyDescent="0.25">
      <c r="A44" s="161"/>
      <c r="B44" s="136"/>
      <c r="C44" s="136"/>
      <c r="D44" s="136"/>
      <c r="E44" s="136"/>
      <c r="F44" s="127"/>
      <c r="G44" s="127"/>
      <c r="I44" s="127"/>
      <c r="J44" s="136"/>
      <c r="K44" s="164"/>
      <c r="L44" s="136"/>
      <c r="M44" s="127"/>
      <c r="N44" s="163"/>
      <c r="O44" s="163"/>
      <c r="P44" s="163"/>
      <c r="Q44" s="131"/>
      <c r="R44" s="132"/>
      <c r="S44" s="133"/>
    </row>
    <row r="45" spans="1:19" s="35" customFormat="1" ht="9.6" customHeight="1" x14ac:dyDescent="0.25">
      <c r="A45" s="161"/>
      <c r="B45" s="127"/>
      <c r="C45" s="127"/>
      <c r="D45" s="127"/>
      <c r="E45" s="136"/>
      <c r="F45" s="127"/>
      <c r="G45" s="127"/>
      <c r="H45" s="127"/>
      <c r="I45" s="127"/>
      <c r="J45" s="136"/>
      <c r="K45" s="127"/>
      <c r="L45" s="127"/>
      <c r="M45" s="127"/>
      <c r="N45" s="163"/>
      <c r="O45" s="163"/>
      <c r="P45" s="163"/>
      <c r="Q45" s="131"/>
      <c r="R45" s="132"/>
      <c r="S45" s="133"/>
    </row>
    <row r="46" spans="1:19" s="35" customFormat="1" ht="9.6" customHeight="1" x14ac:dyDescent="0.25">
      <c r="A46" s="161"/>
      <c r="B46" s="136"/>
      <c r="C46" s="136"/>
      <c r="D46" s="136"/>
      <c r="E46" s="136"/>
      <c r="F46" s="127"/>
      <c r="G46" s="127"/>
      <c r="I46" s="164"/>
      <c r="J46" s="136"/>
      <c r="K46" s="127"/>
      <c r="L46" s="127"/>
      <c r="M46" s="127"/>
      <c r="N46" s="163"/>
      <c r="O46" s="163"/>
      <c r="P46" s="163"/>
      <c r="Q46" s="131"/>
      <c r="R46" s="132"/>
      <c r="S46" s="133"/>
    </row>
    <row r="47" spans="1:19" s="35" customFormat="1" ht="9.6" customHeight="1" x14ac:dyDescent="0.25">
      <c r="A47" s="162"/>
      <c r="B47" s="127"/>
      <c r="C47" s="127"/>
      <c r="D47" s="127"/>
      <c r="E47" s="136"/>
      <c r="F47" s="127"/>
      <c r="G47" s="127"/>
      <c r="H47" s="127"/>
      <c r="I47" s="127"/>
      <c r="J47" s="136"/>
      <c r="K47" s="127"/>
      <c r="L47" s="127"/>
      <c r="M47" s="127"/>
      <c r="N47" s="127"/>
      <c r="O47" s="128"/>
      <c r="P47" s="128"/>
      <c r="Q47" s="131"/>
      <c r="R47" s="132"/>
      <c r="S47" s="133"/>
    </row>
    <row r="48" spans="1:19" s="2" customFormat="1" ht="6.75" customHeight="1" x14ac:dyDescent="0.25">
      <c r="A48" s="167"/>
      <c r="B48" s="167"/>
      <c r="C48" s="167"/>
      <c r="D48" s="167"/>
      <c r="E48" s="167"/>
      <c r="F48" s="168"/>
      <c r="G48" s="168"/>
      <c r="H48" s="168"/>
      <c r="I48" s="168"/>
      <c r="J48" s="169"/>
      <c r="K48" s="170"/>
      <c r="L48" s="171"/>
      <c r="M48" s="170"/>
      <c r="N48" s="171"/>
      <c r="O48" s="170"/>
      <c r="P48" s="171"/>
      <c r="Q48" s="170"/>
      <c r="R48" s="171"/>
      <c r="S48" s="172"/>
    </row>
    <row r="49" spans="1:18" s="18" customFormat="1" ht="10.5" customHeight="1" x14ac:dyDescent="0.25">
      <c r="A49" s="173" t="s">
        <v>33</v>
      </c>
      <c r="B49" s="174"/>
      <c r="C49" s="174"/>
      <c r="D49" s="296"/>
      <c r="E49" s="176" t="s">
        <v>3</v>
      </c>
      <c r="F49" s="177" t="s">
        <v>35</v>
      </c>
      <c r="G49" s="176"/>
      <c r="H49" s="178"/>
      <c r="I49" s="179"/>
      <c r="J49" s="176" t="s">
        <v>3</v>
      </c>
      <c r="K49" s="177" t="s">
        <v>44</v>
      </c>
      <c r="L49" s="180"/>
      <c r="M49" s="177" t="s">
        <v>45</v>
      </c>
      <c r="N49" s="181"/>
      <c r="O49" s="182" t="s">
        <v>46</v>
      </c>
      <c r="P49" s="182"/>
      <c r="Q49" s="183"/>
      <c r="R49" s="184"/>
    </row>
    <row r="50" spans="1:18" s="18" customFormat="1" ht="9" customHeight="1" x14ac:dyDescent="0.25">
      <c r="A50" s="297" t="s">
        <v>34</v>
      </c>
      <c r="B50" s="298"/>
      <c r="C50" s="299"/>
      <c r="D50" s="300"/>
      <c r="E50" s="188">
        <v>1</v>
      </c>
      <c r="F50" s="86" t="e">
        <f>IF(E50&gt;$R$57,,UPPER(VLOOKUP(E50,#REF!,2)))</f>
        <v>#REF!</v>
      </c>
      <c r="G50" s="189"/>
      <c r="H50" s="86"/>
      <c r="I50" s="85"/>
      <c r="J50" s="190" t="s">
        <v>4</v>
      </c>
      <c r="K50" s="185"/>
      <c r="L50" s="191"/>
      <c r="M50" s="185"/>
      <c r="N50" s="192"/>
      <c r="O50" s="193" t="s">
        <v>38</v>
      </c>
      <c r="P50" s="194"/>
      <c r="Q50" s="194"/>
      <c r="R50" s="195"/>
    </row>
    <row r="51" spans="1:18" s="18" customFormat="1" ht="9" customHeight="1" x14ac:dyDescent="0.25">
      <c r="A51" s="200" t="s">
        <v>43</v>
      </c>
      <c r="B51" s="198"/>
      <c r="C51" s="293"/>
      <c r="D51" s="201"/>
      <c r="E51" s="188">
        <v>2</v>
      </c>
      <c r="F51" s="86" t="e">
        <f>IF(E51&gt;$R$57,,UPPER(VLOOKUP(E51,#REF!,2)))</f>
        <v>#REF!</v>
      </c>
      <c r="G51" s="189"/>
      <c r="H51" s="86"/>
      <c r="I51" s="85"/>
      <c r="J51" s="190" t="s">
        <v>5</v>
      </c>
      <c r="K51" s="185"/>
      <c r="L51" s="191"/>
      <c r="M51" s="185"/>
      <c r="N51" s="192"/>
      <c r="O51" s="196"/>
      <c r="P51" s="197"/>
      <c r="Q51" s="198"/>
      <c r="R51" s="199"/>
    </row>
    <row r="52" spans="1:18" s="18" customFormat="1" ht="9" customHeight="1" x14ac:dyDescent="0.25">
      <c r="A52" s="270"/>
      <c r="B52" s="271"/>
      <c r="C52" s="294"/>
      <c r="D52" s="272"/>
      <c r="E52" s="188">
        <v>3</v>
      </c>
      <c r="F52" s="86" t="e">
        <f>IF(E52&gt;$R$57,,UPPER(VLOOKUP(E52,#REF!,2)))</f>
        <v>#REF!</v>
      </c>
      <c r="G52" s="189"/>
      <c r="H52" s="86"/>
      <c r="I52" s="85"/>
      <c r="J52" s="190" t="s">
        <v>6</v>
      </c>
      <c r="K52" s="185"/>
      <c r="L52" s="191"/>
      <c r="M52" s="185"/>
      <c r="N52" s="192"/>
      <c r="O52" s="193" t="s">
        <v>39</v>
      </c>
      <c r="P52" s="194"/>
      <c r="Q52" s="194"/>
      <c r="R52" s="195"/>
    </row>
    <row r="53" spans="1:18" s="18" customFormat="1" ht="9" customHeight="1" x14ac:dyDescent="0.25">
      <c r="A53" s="202"/>
      <c r="B53" s="113"/>
      <c r="C53" s="113"/>
      <c r="D53" s="203"/>
      <c r="E53" s="188">
        <v>4</v>
      </c>
      <c r="F53" s="86" t="e">
        <f>IF(E53&gt;$R$57,,UPPER(VLOOKUP(E53,#REF!,2)))</f>
        <v>#REF!</v>
      </c>
      <c r="G53" s="189"/>
      <c r="H53" s="86"/>
      <c r="I53" s="85"/>
      <c r="J53" s="190" t="s">
        <v>7</v>
      </c>
      <c r="K53" s="185"/>
      <c r="L53" s="191"/>
      <c r="M53" s="185"/>
      <c r="N53" s="192"/>
      <c r="O53" s="185"/>
      <c r="P53" s="191"/>
      <c r="Q53" s="185"/>
      <c r="R53" s="192"/>
    </row>
    <row r="54" spans="1:18" s="18" customFormat="1" ht="9" customHeight="1" x14ac:dyDescent="0.25">
      <c r="A54" s="258"/>
      <c r="B54" s="273"/>
      <c r="C54" s="273"/>
      <c r="D54" s="295"/>
      <c r="E54" s="188"/>
      <c r="F54" s="86"/>
      <c r="G54" s="189"/>
      <c r="H54" s="86"/>
      <c r="I54" s="85"/>
      <c r="J54" s="190" t="s">
        <v>8</v>
      </c>
      <c r="K54" s="185"/>
      <c r="L54" s="191"/>
      <c r="M54" s="185"/>
      <c r="N54" s="192"/>
      <c r="O54" s="198"/>
      <c r="P54" s="197"/>
      <c r="Q54" s="198"/>
      <c r="R54" s="199"/>
    </row>
    <row r="55" spans="1:18" s="18" customFormat="1" ht="9" customHeight="1" x14ac:dyDescent="0.25">
      <c r="A55" s="259"/>
      <c r="B55" s="23"/>
      <c r="C55" s="113"/>
      <c r="D55" s="203"/>
      <c r="E55" s="188"/>
      <c r="F55" s="86"/>
      <c r="G55" s="189"/>
      <c r="H55" s="86"/>
      <c r="I55" s="85"/>
      <c r="J55" s="190" t="s">
        <v>9</v>
      </c>
      <c r="K55" s="185"/>
      <c r="L55" s="191"/>
      <c r="M55" s="185"/>
      <c r="N55" s="192"/>
      <c r="O55" s="193" t="s">
        <v>29</v>
      </c>
      <c r="P55" s="194"/>
      <c r="Q55" s="194"/>
      <c r="R55" s="195"/>
    </row>
    <row r="56" spans="1:18" s="18" customFormat="1" ht="9" customHeight="1" x14ac:dyDescent="0.25">
      <c r="A56" s="259"/>
      <c r="B56" s="23"/>
      <c r="C56" s="220"/>
      <c r="D56" s="268"/>
      <c r="E56" s="188"/>
      <c r="F56" s="86"/>
      <c r="G56" s="189"/>
      <c r="H56" s="86"/>
      <c r="I56" s="85"/>
      <c r="J56" s="190" t="s">
        <v>10</v>
      </c>
      <c r="K56" s="185"/>
      <c r="L56" s="191"/>
      <c r="M56" s="185"/>
      <c r="N56" s="192"/>
      <c r="O56" s="185"/>
      <c r="P56" s="191"/>
      <c r="Q56" s="185"/>
      <c r="R56" s="192"/>
    </row>
    <row r="57" spans="1:18" s="18" customFormat="1" ht="9" customHeight="1" x14ac:dyDescent="0.25">
      <c r="A57" s="260"/>
      <c r="B57" s="257"/>
      <c r="C57" s="290"/>
      <c r="D57" s="269"/>
      <c r="E57" s="204"/>
      <c r="F57" s="205"/>
      <c r="G57" s="206"/>
      <c r="H57" s="205"/>
      <c r="I57" s="207"/>
      <c r="J57" s="208" t="s">
        <v>11</v>
      </c>
      <c r="K57" s="198"/>
      <c r="L57" s="197"/>
      <c r="M57" s="198"/>
      <c r="N57" s="199"/>
      <c r="O57" s="198" t="str">
        <f>R4</f>
        <v>Lakatosné Klopcsik Diana</v>
      </c>
      <c r="P57" s="197"/>
      <c r="Q57" s="198"/>
      <c r="R57" s="209" t="e">
        <f>MIN(4,#REF!)</f>
        <v>#REF!</v>
      </c>
    </row>
  </sheetData>
  <mergeCells count="1">
    <mergeCell ref="A4:C4"/>
  </mergeCells>
  <phoneticPr fontId="62" type="noConversion"/>
  <conditionalFormatting sqref="B39 B41 B43 B45 B47">
    <cfRule type="cellIs" dxfId="27" priority="10" stopIfTrue="1" operator="equal">
      <formula>"QA"</formula>
    </cfRule>
    <cfRule type="cellIs" dxfId="26" priority="11" stopIfTrue="1" operator="equal">
      <formula>"DA"</formula>
    </cfRule>
  </conditionalFormatting>
  <conditionalFormatting sqref="E7 E9 E11 E13 E15 E17 E19 E21 E23 E25 E27 E29 E31 E33 E35 E37">
    <cfRule type="expression" dxfId="25" priority="13" stopIfTrue="1">
      <formula>$E7&lt;5</formula>
    </cfRule>
  </conditionalFormatting>
  <conditionalFormatting sqref="E39 E41 E43 E45 E47">
    <cfRule type="expression" dxfId="24" priority="5" stopIfTrue="1">
      <formula>AND($E39&lt;9,$C39&gt;0)</formula>
    </cfRule>
  </conditionalFormatting>
  <conditionalFormatting sqref="F7 F9 F11 F13 F15 F17 F19 F21 F23 F25 F27 F29 F31 F33 F35 F37">
    <cfRule type="cellIs" dxfId="23" priority="14" stopIfTrue="1" operator="equal">
      <formula>"Bye"</formula>
    </cfRule>
  </conditionalFormatting>
  <conditionalFormatting sqref="F39 F41 F43 F45 F47">
    <cfRule type="cellIs" dxfId="22" priority="6" stopIfTrue="1" operator="equal">
      <formula>"Bye"</formula>
    </cfRule>
    <cfRule type="expression" dxfId="21" priority="7" stopIfTrue="1">
      <formula>AND($E39&lt;9,$C39&gt;0)</formula>
    </cfRule>
  </conditionalFormatting>
  <conditionalFormatting sqref="H7 H9 H11 H13 H15 H17 H19 H21 H23 H25 H27 H29 H31 H33 H35 H37 G39:I39 G41:I41 G43:I43 G45:I45 G47:I47">
    <cfRule type="expression" dxfId="20" priority="1" stopIfTrue="1">
      <formula>AND($E7&lt;9,$C7&gt;0)</formula>
    </cfRule>
  </conditionalFormatting>
  <conditionalFormatting sqref="I8 K10 I12 M14 I16 K18 I20 O22 I24 K26 I28 M30 I32 K34 I36 M40 I42 K44 I46">
    <cfRule type="expression" dxfId="19" priority="2" stopIfTrue="1">
      <formula>AND($O$1="CU",I8="Umpire")</formula>
    </cfRule>
    <cfRule type="expression" dxfId="18" priority="3" stopIfTrue="1">
      <formula>AND($O$1="CU",I8&lt;&gt;"Umpire",J8&lt;&gt;"")</formula>
    </cfRule>
    <cfRule type="expression" dxfId="17" priority="4" stopIfTrue="1">
      <formula>AND($O$1="CU",I8&lt;&gt;"Umpire")</formula>
    </cfRule>
  </conditionalFormatting>
  <conditionalFormatting sqref="J8 L10 J12 N14 J16 L18 J20 P22 J24 L26 J28 N30 J32 L34 J36 R57">
    <cfRule type="expression" dxfId="16" priority="12" stopIfTrue="1">
      <formula>$O$1="CU"</formula>
    </cfRule>
  </conditionalFormatting>
  <conditionalFormatting sqref="K8 M10 K12 O14 K16 M18 K20 Q22 K24 M26 K28 O30 K32 M34 K36 O40 K42 M44 K46">
    <cfRule type="expression" dxfId="15" priority="8" stopIfTrue="1">
      <formula>J8="as"</formula>
    </cfRule>
    <cfRule type="expression" dxfId="14" priority="9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5DB561C3-4ACB-4A26-8BB5-D85625789F27}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2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39735-BC11-43DE-BF4A-E329C5FB1F1F}">
  <sheetPr codeName="Sheet32">
    <tabColor indexed="17"/>
    <pageSetUpPr fitToPage="1"/>
  </sheetPr>
  <dimension ref="A1:U81"/>
  <sheetViews>
    <sheetView showGridLines="0" showZeros="0" topLeftCell="A9" workbookViewId="0">
      <selection activeCell="Q45" sqref="Q45"/>
    </sheetView>
  </sheetViews>
  <sheetFormatPr defaultRowHeight="13.2" x14ac:dyDescent="0.25"/>
  <cols>
    <col min="1" max="2" width="3.33203125" customWidth="1"/>
    <col min="3" max="3" width="4.6640625" customWidth="1"/>
    <col min="4" max="4" width="4.33203125" customWidth="1"/>
    <col min="5" max="5" width="5.5546875" customWidth="1"/>
    <col min="6" max="6" width="12.6640625" customWidth="1"/>
    <col min="7" max="7" width="2.6640625" customWidth="1"/>
    <col min="8" max="8" width="5" customWidth="1"/>
    <col min="9" max="9" width="5.88671875" customWidth="1"/>
    <col min="10" max="10" width="1.6640625" style="97" customWidth="1"/>
    <col min="11" max="11" width="10.6640625" customWidth="1"/>
    <col min="12" max="12" width="1.6640625" style="97" customWidth="1"/>
    <col min="13" max="13" width="10.6640625" customWidth="1"/>
    <col min="14" max="14" width="1.6640625" style="98" customWidth="1"/>
    <col min="15" max="15" width="10.6640625" customWidth="1"/>
    <col min="16" max="16" width="1.6640625" style="97" customWidth="1"/>
    <col min="17" max="17" width="10.6640625" customWidth="1"/>
    <col min="18" max="18" width="1.6640625" style="98" customWidth="1"/>
    <col min="20" max="20" width="8.6640625" customWidth="1"/>
    <col min="21" max="21" width="8.88671875" hidden="1" customWidth="1"/>
    <col min="22" max="22" width="5.6640625" customWidth="1"/>
  </cols>
  <sheetData>
    <row r="1" spans="1:21" s="99" customFormat="1" ht="21.75" customHeight="1" x14ac:dyDescent="0.4">
      <c r="A1" s="87" t="str">
        <f>Altalanos!$A$6</f>
        <v xml:space="preserve">Diákolimpia Tolna megye - Paks </v>
      </c>
      <c r="B1" s="101"/>
      <c r="I1" s="275"/>
      <c r="J1" s="100"/>
      <c r="K1" s="214" t="s">
        <v>52</v>
      </c>
      <c r="L1" s="214"/>
      <c r="M1" s="215"/>
      <c r="N1" s="100"/>
      <c r="O1" s="100"/>
      <c r="P1" s="100" t="s">
        <v>1</v>
      </c>
      <c r="R1" s="100"/>
    </row>
    <row r="2" spans="1:21" s="93" customFormat="1" x14ac:dyDescent="0.25">
      <c r="A2" s="308" t="s">
        <v>41</v>
      </c>
      <c r="B2" s="89"/>
      <c r="C2" s="89"/>
      <c r="D2" s="89"/>
      <c r="E2" s="89"/>
      <c r="F2" s="89">
        <f>Altalanos!$A$8</f>
        <v>0</v>
      </c>
      <c r="G2" s="104"/>
      <c r="J2" s="98"/>
      <c r="K2" s="214"/>
      <c r="L2" s="214"/>
      <c r="M2" s="214"/>
      <c r="N2" s="98"/>
      <c r="P2" s="98"/>
      <c r="R2" s="98"/>
    </row>
    <row r="3" spans="1:21" s="19" customFormat="1" ht="10.5" customHeight="1" x14ac:dyDescent="0.25">
      <c r="A3" s="50" t="s">
        <v>20</v>
      </c>
      <c r="B3" s="50"/>
      <c r="C3" s="50"/>
      <c r="D3" s="50"/>
      <c r="E3" s="50"/>
      <c r="F3" s="50"/>
      <c r="G3" s="50" t="s">
        <v>17</v>
      </c>
      <c r="H3" s="50"/>
      <c r="I3" s="50"/>
      <c r="J3" s="216"/>
      <c r="K3" s="51" t="s">
        <v>25</v>
      </c>
      <c r="L3" s="107"/>
      <c r="M3" s="82"/>
      <c r="N3" s="216"/>
      <c r="O3" s="50"/>
      <c r="P3" s="216"/>
      <c r="Q3" s="50"/>
      <c r="R3" s="217" t="s">
        <v>26</v>
      </c>
    </row>
    <row r="4" spans="1:21" s="29" customFormat="1" ht="11.25" customHeight="1" thickBot="1" x14ac:dyDescent="0.3">
      <c r="A4" s="517" t="str">
        <f>Altalanos!$A$10</f>
        <v>2025.04.28-29</v>
      </c>
      <c r="B4" s="517"/>
      <c r="C4" s="517"/>
      <c r="D4" s="108"/>
      <c r="E4" s="108"/>
      <c r="F4" s="108"/>
      <c r="G4" s="109" t="str">
        <f>Altalanos!$C$10</f>
        <v>Paks</v>
      </c>
      <c r="H4" s="218"/>
      <c r="I4" s="108"/>
      <c r="J4" s="219"/>
      <c r="K4" s="111"/>
      <c r="L4" s="110"/>
      <c r="M4" s="92"/>
      <c r="N4" s="219"/>
      <c r="O4" s="108"/>
      <c r="P4" s="219"/>
      <c r="Q4" s="108"/>
      <c r="R4" s="83" t="str">
        <f>Altalanos!$E$10</f>
        <v>Lakatosné Klopcsik Diana</v>
      </c>
    </row>
    <row r="5" spans="1:21" s="19" customFormat="1" ht="9.6" x14ac:dyDescent="0.25">
      <c r="A5" s="220"/>
      <c r="B5" s="53" t="s">
        <v>2</v>
      </c>
      <c r="C5" s="53" t="s">
        <v>55</v>
      </c>
      <c r="D5" s="53" t="s">
        <v>30</v>
      </c>
      <c r="E5" s="305" t="s">
        <v>28</v>
      </c>
      <c r="F5" s="63" t="s">
        <v>23</v>
      </c>
      <c r="G5" s="63" t="s">
        <v>24</v>
      </c>
      <c r="H5" s="63"/>
      <c r="I5" s="63" t="s">
        <v>27</v>
      </c>
      <c r="J5" s="63"/>
      <c r="K5" s="53" t="s">
        <v>31</v>
      </c>
      <c r="L5" s="221"/>
      <c r="M5" s="53" t="s">
        <v>49</v>
      </c>
      <c r="N5" s="221"/>
      <c r="O5" s="53" t="s">
        <v>48</v>
      </c>
      <c r="P5" s="221"/>
      <c r="Q5" s="53" t="s">
        <v>56</v>
      </c>
      <c r="R5" s="222"/>
    </row>
    <row r="6" spans="1:21" s="19" customFormat="1" ht="3.75" customHeight="1" thickBot="1" x14ac:dyDescent="0.3">
      <c r="A6" s="223"/>
      <c r="B6" s="90"/>
      <c r="C6" s="90"/>
      <c r="D6" s="90"/>
      <c r="E6" s="90"/>
      <c r="F6" s="22"/>
      <c r="G6" s="22"/>
      <c r="H6" s="2"/>
      <c r="I6" s="22"/>
      <c r="J6" s="96"/>
      <c r="K6" s="90"/>
      <c r="L6" s="96"/>
      <c r="M6" s="90"/>
      <c r="N6" s="96"/>
      <c r="O6" s="90"/>
      <c r="P6" s="96"/>
      <c r="Q6" s="90"/>
      <c r="R6" s="106"/>
    </row>
    <row r="7" spans="1:21" s="35" customFormat="1" ht="10.5" customHeight="1" x14ac:dyDescent="0.25">
      <c r="A7" s="224">
        <v>1</v>
      </c>
      <c r="B7" s="277" t="str">
        <f>IF($D7="","",VLOOKUP($D7,#REF!,14))</f>
        <v/>
      </c>
      <c r="C7" s="277" t="str">
        <f>IF($D7="","",VLOOKUP($D7,#REF!,15))</f>
        <v/>
      </c>
      <c r="D7" s="123"/>
      <c r="E7" s="316" t="str">
        <f>UPPER(IF($D7="","",VLOOKUP($D7,#REF!,5)))</f>
        <v/>
      </c>
      <c r="F7" s="124" t="s">
        <v>206</v>
      </c>
      <c r="G7" s="124" t="s">
        <v>136</v>
      </c>
      <c r="H7" s="225"/>
      <c r="I7" s="124" t="str">
        <f>IF($D7="","",VLOOKUP($D7,#REF!,4))</f>
        <v/>
      </c>
      <c r="J7" s="226"/>
      <c r="K7" s="127"/>
      <c r="L7" s="129"/>
      <c r="M7" s="127"/>
      <c r="N7" s="129"/>
      <c r="O7" s="127"/>
      <c r="P7" s="129"/>
      <c r="Q7" s="127"/>
      <c r="R7" s="130"/>
      <c r="S7" s="133"/>
      <c r="U7" s="134" t="str">
        <f>Birók!P21</f>
        <v>Bíró</v>
      </c>
    </row>
    <row r="8" spans="1:21" s="35" customFormat="1" ht="9.6" customHeight="1" x14ac:dyDescent="0.25">
      <c r="A8" s="210"/>
      <c r="B8" s="227"/>
      <c r="C8" s="227"/>
      <c r="D8" s="227"/>
      <c r="E8" s="316" t="str">
        <f>UPPER(IF($D7="","",VLOOKUP($D7,#REF!,11)))</f>
        <v/>
      </c>
      <c r="F8" s="124" t="str">
        <f>UPPER(IF($D7="","",VLOOKUP($D7,#REF!,8)))</f>
        <v/>
      </c>
      <c r="G8" s="124" t="str">
        <f>IF($D7="","",VLOOKUP($D7,#REF!,9))</f>
        <v/>
      </c>
      <c r="H8" s="225"/>
      <c r="I8" s="124" t="str">
        <f>IF($D7="","",VLOOKUP($D7,#REF!,10))</f>
        <v/>
      </c>
      <c r="J8" s="228"/>
      <c r="K8" s="120" t="str">
        <f>IF(J8="a",F7,IF(J8="b",F9,""))</f>
        <v/>
      </c>
      <c r="L8" s="129"/>
      <c r="M8" s="127"/>
      <c r="N8" s="129"/>
      <c r="O8" s="127"/>
      <c r="P8" s="129"/>
      <c r="Q8" s="127"/>
      <c r="R8" s="130"/>
      <c r="S8" s="133"/>
      <c r="U8" s="142" t="str">
        <f>Birók!P22</f>
        <v xml:space="preserve">T Lisztmajer </v>
      </c>
    </row>
    <row r="9" spans="1:21" s="35" customFormat="1" ht="9.6" customHeight="1" x14ac:dyDescent="0.25">
      <c r="A9" s="210"/>
      <c r="B9" s="136"/>
      <c r="C9" s="136"/>
      <c r="D9" s="136"/>
      <c r="E9" s="292"/>
      <c r="F9" s="122"/>
      <c r="G9" s="122"/>
      <c r="H9" s="2"/>
      <c r="I9" s="122"/>
      <c r="J9" s="229"/>
      <c r="K9" s="230" t="str">
        <f>UPPER(IF(OR(J10="a",J10="as"),F7,IF(OR(J10="b",J10="bs"),F11,)))</f>
        <v/>
      </c>
      <c r="L9" s="231"/>
      <c r="M9" s="127"/>
      <c r="N9" s="129"/>
      <c r="O9" s="127"/>
      <c r="P9" s="129"/>
      <c r="Q9" s="127"/>
      <c r="R9" s="130"/>
      <c r="S9" s="133"/>
      <c r="U9" s="142" t="str">
        <f>Birók!P23</f>
        <v xml:space="preserve">P Lisztmajer </v>
      </c>
    </row>
    <row r="10" spans="1:21" s="35" customFormat="1" ht="9.6" customHeight="1" x14ac:dyDescent="0.25">
      <c r="A10" s="210"/>
      <c r="B10" s="136"/>
      <c r="C10" s="136"/>
      <c r="D10" s="136"/>
      <c r="E10" s="317"/>
      <c r="F10" s="314"/>
      <c r="G10" s="314"/>
      <c r="H10" s="315"/>
      <c r="I10" s="310" t="s">
        <v>0</v>
      </c>
      <c r="J10" s="148"/>
      <c r="K10" s="232" t="s">
        <v>207</v>
      </c>
      <c r="L10" s="233"/>
      <c r="M10" s="127"/>
      <c r="N10" s="129"/>
      <c r="O10" s="127"/>
      <c r="P10" s="129"/>
      <c r="Q10" s="127"/>
      <c r="R10" s="130"/>
      <c r="S10" s="133"/>
      <c r="U10" s="142" t="str">
        <f>Birók!P24</f>
        <v xml:space="preserve">N Németh </v>
      </c>
    </row>
    <row r="11" spans="1:21" s="35" customFormat="1" ht="9.6" customHeight="1" x14ac:dyDescent="0.25">
      <c r="A11" s="210">
        <v>2</v>
      </c>
      <c r="B11" s="277" t="str">
        <f>IF($D11="","",VLOOKUP($D11,#REF!,14))</f>
        <v/>
      </c>
      <c r="C11" s="277" t="str">
        <f>IF($D11="","",VLOOKUP($D11,#REF!,15))</f>
        <v/>
      </c>
      <c r="D11" s="123"/>
      <c r="E11" s="311" t="str">
        <f>UPPER(IF($D11="","",VLOOKUP($D11,#REF!,5)))</f>
        <v/>
      </c>
      <c r="F11" s="490" t="s">
        <v>102</v>
      </c>
      <c r="G11" s="309" t="str">
        <f>IF($D11="","",VLOOKUP($D11,#REF!,3))</f>
        <v/>
      </c>
      <c r="H11" s="312"/>
      <c r="I11" s="309" t="str">
        <f>IF($D11="","",VLOOKUP($D11,#REF!,4))</f>
        <v/>
      </c>
      <c r="J11" s="234"/>
      <c r="K11" s="127"/>
      <c r="L11" s="235"/>
      <c r="M11" s="165"/>
      <c r="N11" s="231"/>
      <c r="O11" s="127"/>
      <c r="P11" s="129"/>
      <c r="Q11" s="127"/>
      <c r="R11" s="130"/>
      <c r="S11" s="133"/>
      <c r="U11" s="142" t="str">
        <f>Birók!P25</f>
        <v xml:space="preserve">D Gerzsei </v>
      </c>
    </row>
    <row r="12" spans="1:21" s="35" customFormat="1" ht="9.6" customHeight="1" x14ac:dyDescent="0.25">
      <c r="A12" s="210"/>
      <c r="B12" s="227"/>
      <c r="C12" s="227"/>
      <c r="D12" s="227"/>
      <c r="E12" s="311" t="str">
        <f>UPPER(IF($D11="","",VLOOKUP($D11,#REF!,11)))</f>
        <v/>
      </c>
      <c r="F12" s="309" t="str">
        <f>UPPER(IF($D11="","",VLOOKUP($D11,#REF!,8)))</f>
        <v/>
      </c>
      <c r="G12" s="309" t="str">
        <f>IF($D11="","",VLOOKUP($D11,#REF!,9))</f>
        <v/>
      </c>
      <c r="H12" s="312"/>
      <c r="I12" s="309" t="str">
        <f>IF($D11="","",VLOOKUP($D11,#REF!,10))</f>
        <v/>
      </c>
      <c r="J12" s="228"/>
      <c r="K12" s="127"/>
      <c r="L12" s="235"/>
      <c r="M12" s="212"/>
      <c r="N12" s="236"/>
      <c r="O12" s="127"/>
      <c r="P12" s="129"/>
      <c r="Q12" s="127"/>
      <c r="R12" s="130"/>
      <c r="S12" s="133"/>
      <c r="U12" s="142" t="str">
        <f>Birók!P26</f>
        <v>G Rosta</v>
      </c>
    </row>
    <row r="13" spans="1:21" s="35" customFormat="1" ht="9.6" customHeight="1" x14ac:dyDescent="0.25">
      <c r="A13" s="210"/>
      <c r="B13" s="136"/>
      <c r="C13" s="136"/>
      <c r="D13" s="146"/>
      <c r="E13" s="318"/>
      <c r="F13" s="314"/>
      <c r="G13" s="314"/>
      <c r="H13" s="315"/>
      <c r="I13" s="314"/>
      <c r="J13" s="237"/>
      <c r="K13" s="127"/>
      <c r="L13" s="229"/>
      <c r="M13" s="230" t="str">
        <f>UPPER(IF(OR(L14="a",L14="as"),K9,IF(OR(L14="b",L14="bs"),K17,)))</f>
        <v/>
      </c>
      <c r="N13" s="129"/>
      <c r="O13" s="127"/>
      <c r="P13" s="129"/>
      <c r="Q13" s="127"/>
      <c r="R13" s="130"/>
      <c r="S13" s="133"/>
      <c r="U13" s="142" t="str">
        <f>Birók!P27</f>
        <v>A Korpácsi</v>
      </c>
    </row>
    <row r="14" spans="1:21" s="35" customFormat="1" ht="9.6" customHeight="1" x14ac:dyDescent="0.25">
      <c r="A14" s="210"/>
      <c r="B14" s="136"/>
      <c r="C14" s="136"/>
      <c r="D14" s="146"/>
      <c r="E14" s="318"/>
      <c r="F14" s="314"/>
      <c r="G14" s="314"/>
      <c r="H14" s="315"/>
      <c r="I14" s="314"/>
      <c r="J14" s="237"/>
      <c r="K14" s="139" t="s">
        <v>0</v>
      </c>
      <c r="L14" s="148"/>
      <c r="M14" s="232" t="s">
        <v>346</v>
      </c>
      <c r="N14" s="233"/>
      <c r="O14" s="127"/>
      <c r="P14" s="129"/>
      <c r="Q14" s="127"/>
      <c r="R14" s="130"/>
      <c r="S14" s="133"/>
      <c r="U14" s="142" t="str">
        <f>Birók!P28</f>
        <v xml:space="preserve">L Gáspár </v>
      </c>
    </row>
    <row r="15" spans="1:21" s="35" customFormat="1" ht="9.6" customHeight="1" x14ac:dyDescent="0.25">
      <c r="A15" s="238">
        <v>3</v>
      </c>
      <c r="B15" s="277" t="str">
        <f>IF($D15="","",VLOOKUP($D15,#REF!,14))</f>
        <v/>
      </c>
      <c r="C15" s="277" t="str">
        <f>IF($D15="","",VLOOKUP($D15,#REF!,15))</f>
        <v/>
      </c>
      <c r="D15" s="123"/>
      <c r="E15" s="311" t="str">
        <f>UPPER(IF($D15="","",VLOOKUP($D15,#REF!,5)))</f>
        <v/>
      </c>
      <c r="F15" s="490" t="s">
        <v>208</v>
      </c>
      <c r="G15" s="490" t="s">
        <v>209</v>
      </c>
      <c r="H15" s="312"/>
      <c r="I15" s="309" t="str">
        <f>IF($D15="","",VLOOKUP($D15,#REF!,4))</f>
        <v/>
      </c>
      <c r="J15" s="226"/>
      <c r="K15" s="127"/>
      <c r="L15" s="235"/>
      <c r="M15" s="127" t="s">
        <v>313</v>
      </c>
      <c r="N15" s="235"/>
      <c r="O15" s="165"/>
      <c r="P15" s="129"/>
      <c r="Q15" s="127"/>
      <c r="R15" s="130"/>
      <c r="S15" s="133"/>
      <c r="U15" s="142" t="str">
        <f>Birók!P29</f>
        <v xml:space="preserve"> </v>
      </c>
    </row>
    <row r="16" spans="1:21" s="35" customFormat="1" ht="9.6" customHeight="1" thickBot="1" x14ac:dyDescent="0.3">
      <c r="A16" s="210"/>
      <c r="B16" s="227"/>
      <c r="C16" s="227"/>
      <c r="D16" s="227"/>
      <c r="E16" s="311" t="str">
        <f>UPPER(IF($D15="","",VLOOKUP($D15,#REF!,11)))</f>
        <v/>
      </c>
      <c r="F16" s="309" t="str">
        <f>UPPER(IF($D15="","",VLOOKUP($D15,#REF!,8)))</f>
        <v/>
      </c>
      <c r="G16" s="309" t="str">
        <f>IF($D15="","",VLOOKUP($D15,#REF!,9))</f>
        <v/>
      </c>
      <c r="H16" s="312"/>
      <c r="I16" s="309" t="str">
        <f>IF($D15="","",VLOOKUP($D15,#REF!,10))</f>
        <v/>
      </c>
      <c r="J16" s="228"/>
      <c r="K16" s="120" t="str">
        <f>IF(J16="a",F15,IF(J16="b",F17,""))</f>
        <v/>
      </c>
      <c r="L16" s="235"/>
      <c r="M16" s="127"/>
      <c r="N16" s="235"/>
      <c r="O16" s="127"/>
      <c r="P16" s="129"/>
      <c r="Q16" s="127"/>
      <c r="R16" s="130"/>
      <c r="S16" s="133"/>
      <c r="U16" s="157" t="str">
        <f>Birók!P30</f>
        <v>Egyik sem</v>
      </c>
    </row>
    <row r="17" spans="1:19" s="35" customFormat="1" ht="9.6" customHeight="1" x14ac:dyDescent="0.25">
      <c r="A17" s="210"/>
      <c r="B17" s="136"/>
      <c r="C17" s="136"/>
      <c r="D17" s="146"/>
      <c r="E17" s="318"/>
      <c r="F17" s="314"/>
      <c r="G17" s="314"/>
      <c r="H17" s="315"/>
      <c r="I17" s="314"/>
      <c r="J17" s="229"/>
      <c r="K17" s="230" t="str">
        <f>UPPER(IF(OR(J18="a",J18="as"),F15,IF(OR(J18="b",J18="bs"),F19,)))</f>
        <v/>
      </c>
      <c r="L17" s="239"/>
      <c r="M17" s="127"/>
      <c r="N17" s="235"/>
      <c r="O17" s="127"/>
      <c r="P17" s="129"/>
      <c r="Q17" s="127"/>
      <c r="R17" s="130"/>
      <c r="S17" s="133"/>
    </row>
    <row r="18" spans="1:19" s="35" customFormat="1" ht="9.6" customHeight="1" x14ac:dyDescent="0.25">
      <c r="A18" s="210"/>
      <c r="B18" s="136"/>
      <c r="C18" s="136"/>
      <c r="D18" s="146"/>
      <c r="E18" s="318"/>
      <c r="F18" s="314"/>
      <c r="G18" s="314"/>
      <c r="H18" s="315"/>
      <c r="I18" s="310" t="s">
        <v>0</v>
      </c>
      <c r="J18" s="148"/>
      <c r="K18" s="232" t="s">
        <v>339</v>
      </c>
      <c r="L18" s="228"/>
      <c r="M18" s="127"/>
      <c r="N18" s="235"/>
      <c r="O18" s="127"/>
      <c r="P18" s="129"/>
      <c r="Q18" s="127"/>
      <c r="R18" s="130"/>
      <c r="S18" s="133"/>
    </row>
    <row r="19" spans="1:19" s="35" customFormat="1" ht="9.6" customHeight="1" x14ac:dyDescent="0.25">
      <c r="A19" s="210">
        <v>4</v>
      </c>
      <c r="B19" s="277" t="str">
        <f>IF($D19="","",VLOOKUP($D19,#REF!,14))</f>
        <v/>
      </c>
      <c r="C19" s="277" t="str">
        <f>IF($D19="","",VLOOKUP($D19,#REF!,15))</f>
        <v/>
      </c>
      <c r="D19" s="123"/>
      <c r="E19" s="311" t="str">
        <f>UPPER(IF($D19="","",VLOOKUP($D19,#REF!,5)))</f>
        <v/>
      </c>
      <c r="F19" s="490" t="s">
        <v>210</v>
      </c>
      <c r="G19" s="490" t="s">
        <v>211</v>
      </c>
      <c r="H19" s="312"/>
      <c r="I19" s="309" t="str">
        <f>IF($D19="","",VLOOKUP($D19,#REF!,4))</f>
        <v/>
      </c>
      <c r="J19" s="234"/>
      <c r="K19" s="127" t="s">
        <v>313</v>
      </c>
      <c r="L19" s="129"/>
      <c r="M19" s="165"/>
      <c r="N19" s="239"/>
      <c r="O19" s="127"/>
      <c r="P19" s="129"/>
      <c r="Q19" s="127"/>
      <c r="R19" s="130"/>
      <c r="S19" s="133"/>
    </row>
    <row r="20" spans="1:19" s="35" customFormat="1" ht="9.6" customHeight="1" x14ac:dyDescent="0.25">
      <c r="A20" s="210"/>
      <c r="B20" s="227"/>
      <c r="C20" s="227"/>
      <c r="D20" s="227"/>
      <c r="E20" s="311" t="str">
        <f>UPPER(IF($D19="","",VLOOKUP($D19,#REF!,11)))</f>
        <v/>
      </c>
      <c r="F20" s="309" t="str">
        <f>UPPER(IF($D19="","",VLOOKUP($D19,#REF!,8)))</f>
        <v/>
      </c>
      <c r="G20" s="309" t="str">
        <f>IF($D19="","",VLOOKUP($D19,#REF!,9))</f>
        <v/>
      </c>
      <c r="H20" s="312"/>
      <c r="I20" s="309" t="str">
        <f>IF($D19="","",VLOOKUP($D19,#REF!,10))</f>
        <v/>
      </c>
      <c r="J20" s="228"/>
      <c r="K20" s="127"/>
      <c r="L20" s="129"/>
      <c r="M20" s="212"/>
      <c r="N20" s="240"/>
      <c r="O20" s="127"/>
      <c r="P20" s="129"/>
      <c r="Q20" s="127"/>
      <c r="R20" s="130"/>
      <c r="S20" s="133"/>
    </row>
    <row r="21" spans="1:19" s="35" customFormat="1" ht="9.6" customHeight="1" x14ac:dyDescent="0.25">
      <c r="A21" s="210"/>
      <c r="B21" s="136"/>
      <c r="C21" s="136"/>
      <c r="D21" s="136"/>
      <c r="E21" s="317"/>
      <c r="F21" s="314"/>
      <c r="G21" s="314"/>
      <c r="H21" s="315"/>
      <c r="I21" s="314"/>
      <c r="J21" s="237"/>
      <c r="K21" s="127"/>
      <c r="L21" s="129"/>
      <c r="M21" s="127"/>
      <c r="N21" s="229"/>
      <c r="O21" s="230" t="str">
        <f>UPPER(IF(OR(N22="a",N22="as"),M13,IF(OR(N22="b",N22="bs"),M29,)))</f>
        <v/>
      </c>
      <c r="P21" s="129"/>
      <c r="Q21" s="127"/>
      <c r="R21" s="130"/>
      <c r="S21" s="133"/>
    </row>
    <row r="22" spans="1:19" s="35" customFormat="1" ht="9.6" customHeight="1" x14ac:dyDescent="0.25">
      <c r="A22" s="210"/>
      <c r="B22" s="136"/>
      <c r="C22" s="136"/>
      <c r="D22" s="136"/>
      <c r="E22" s="292"/>
      <c r="F22" s="122"/>
      <c r="G22" s="122"/>
      <c r="H22" s="2"/>
      <c r="I22" s="122"/>
      <c r="J22" s="237"/>
      <c r="K22" s="127"/>
      <c r="L22" s="129"/>
      <c r="M22" s="139" t="s">
        <v>0</v>
      </c>
      <c r="N22" s="148"/>
      <c r="O22" s="232" t="s">
        <v>346</v>
      </c>
      <c r="P22" s="233"/>
      <c r="Q22" s="127"/>
      <c r="R22" s="130"/>
      <c r="S22" s="133"/>
    </row>
    <row r="23" spans="1:19" s="35" customFormat="1" ht="9.6" customHeight="1" x14ac:dyDescent="0.25">
      <c r="A23" s="224">
        <v>5</v>
      </c>
      <c r="B23" s="277" t="str">
        <f>IF($D23="","",VLOOKUP($D23,#REF!,14))</f>
        <v/>
      </c>
      <c r="C23" s="277" t="str">
        <f>IF($D23="","",VLOOKUP($D23,#REF!,15))</f>
        <v/>
      </c>
      <c r="D23" s="123"/>
      <c r="E23" s="316" t="str">
        <f>UPPER(IF($D23="","",VLOOKUP($D23,#REF!,5)))</f>
        <v/>
      </c>
      <c r="F23" s="124" t="s">
        <v>212</v>
      </c>
      <c r="G23" s="124" t="s">
        <v>136</v>
      </c>
      <c r="H23" s="225"/>
      <c r="I23" s="124" t="str">
        <f>IF($D23="","",VLOOKUP($D23,#REF!,4))</f>
        <v/>
      </c>
      <c r="J23" s="226"/>
      <c r="K23" s="127"/>
      <c r="L23" s="129"/>
      <c r="M23" s="127"/>
      <c r="N23" s="235"/>
      <c r="O23" s="127" t="s">
        <v>313</v>
      </c>
      <c r="P23" s="235"/>
      <c r="Q23" s="127"/>
      <c r="R23" s="130"/>
      <c r="S23" s="133"/>
    </row>
    <row r="24" spans="1:19" s="35" customFormat="1" ht="9.6" customHeight="1" x14ac:dyDescent="0.25">
      <c r="A24" s="210"/>
      <c r="B24" s="227"/>
      <c r="C24" s="227"/>
      <c r="D24" s="227"/>
      <c r="E24" s="469" t="str">
        <f>UPPER(IF($D23="","",VLOOKUP($D23,#REF!,11)))</f>
        <v/>
      </c>
      <c r="F24" s="470" t="str">
        <f>UPPER(IF($D23="","",VLOOKUP($D23,#REF!,8)))</f>
        <v/>
      </c>
      <c r="G24" s="470" t="str">
        <f>IF($D23="","",VLOOKUP($D23,#REF!,9))</f>
        <v/>
      </c>
      <c r="H24" s="471"/>
      <c r="I24" s="470" t="str">
        <f>IF($D23="","",VLOOKUP($D23,#REF!,10))</f>
        <v/>
      </c>
      <c r="J24" s="228"/>
      <c r="K24" s="120" t="str">
        <f>IF(J24="a",F23,IF(J24="b",F25,""))</f>
        <v/>
      </c>
      <c r="L24" s="129"/>
      <c r="M24" s="127"/>
      <c r="N24" s="235"/>
      <c r="O24" s="127"/>
      <c r="P24" s="235"/>
      <c r="Q24" s="127"/>
      <c r="R24" s="130"/>
      <c r="S24" s="133"/>
    </row>
    <row r="25" spans="1:19" s="35" customFormat="1" ht="9.6" customHeight="1" x14ac:dyDescent="0.25">
      <c r="A25" s="210"/>
      <c r="B25" s="136"/>
      <c r="C25" s="136"/>
      <c r="D25" s="136"/>
      <c r="E25" s="292"/>
      <c r="F25" s="122"/>
      <c r="G25" s="122"/>
      <c r="H25" s="2"/>
      <c r="I25" s="122"/>
      <c r="J25" s="229"/>
      <c r="K25" s="230" t="str">
        <f>UPPER(IF(OR(J26="a",J26="as"),F23,IF(OR(J26="b",J26="bs"),F27,)))</f>
        <v/>
      </c>
      <c r="L25" s="231"/>
      <c r="M25" s="127"/>
      <c r="N25" s="235"/>
      <c r="O25" s="127"/>
      <c r="P25" s="235"/>
      <c r="Q25" s="127"/>
      <c r="R25" s="130"/>
      <c r="S25" s="133"/>
    </row>
    <row r="26" spans="1:19" s="35" customFormat="1" ht="9.6" customHeight="1" x14ac:dyDescent="0.25">
      <c r="A26" s="210"/>
      <c r="B26" s="136"/>
      <c r="C26" s="136"/>
      <c r="D26" s="136"/>
      <c r="E26" s="317"/>
      <c r="F26" s="314"/>
      <c r="G26" s="314"/>
      <c r="H26" s="315"/>
      <c r="I26" s="310" t="s">
        <v>0</v>
      </c>
      <c r="J26" s="148"/>
      <c r="K26" s="232" t="s">
        <v>213</v>
      </c>
      <c r="L26" s="233"/>
      <c r="M26" s="127"/>
      <c r="N26" s="235"/>
      <c r="O26" s="127"/>
      <c r="P26" s="235"/>
      <c r="Q26" s="127"/>
      <c r="R26" s="130"/>
      <c r="S26" s="133"/>
    </row>
    <row r="27" spans="1:19" s="35" customFormat="1" ht="9.6" customHeight="1" x14ac:dyDescent="0.25">
      <c r="A27" s="210">
        <v>6</v>
      </c>
      <c r="B27" s="277" t="str">
        <f>IF($D27="","",VLOOKUP($D27,#REF!,14))</f>
        <v/>
      </c>
      <c r="C27" s="277" t="str">
        <f>IF($D27="","",VLOOKUP($D27,#REF!,15))</f>
        <v/>
      </c>
      <c r="D27" s="123"/>
      <c r="E27" s="311" t="str">
        <f>UPPER(IF($D27="","",VLOOKUP($D27,#REF!,5)))</f>
        <v/>
      </c>
      <c r="F27" s="490" t="s">
        <v>102</v>
      </c>
      <c r="G27" s="309" t="str">
        <f>IF($D27="","",VLOOKUP($D27,#REF!,3))</f>
        <v/>
      </c>
      <c r="H27" s="312"/>
      <c r="I27" s="309" t="str">
        <f>IF($D27="","",VLOOKUP($D27,#REF!,4))</f>
        <v/>
      </c>
      <c r="J27" s="234"/>
      <c r="K27" s="127"/>
      <c r="L27" s="235"/>
      <c r="M27" s="165"/>
      <c r="N27" s="239"/>
      <c r="O27" s="127"/>
      <c r="P27" s="235"/>
      <c r="Q27" s="127"/>
      <c r="R27" s="130"/>
      <c r="S27" s="133"/>
    </row>
    <row r="28" spans="1:19" s="35" customFormat="1" ht="9.6" customHeight="1" x14ac:dyDescent="0.25">
      <c r="A28" s="210"/>
      <c r="B28" s="227"/>
      <c r="C28" s="227"/>
      <c r="D28" s="227"/>
      <c r="E28" s="311" t="str">
        <f>UPPER(IF($D27="","",VLOOKUP($D27,#REF!,11)))</f>
        <v/>
      </c>
      <c r="F28" s="309" t="str">
        <f>UPPER(IF($D27="","",VLOOKUP($D27,#REF!,8)))</f>
        <v/>
      </c>
      <c r="G28" s="309" t="str">
        <f>IF($D27="","",VLOOKUP($D27,#REF!,9))</f>
        <v/>
      </c>
      <c r="H28" s="312"/>
      <c r="I28" s="309" t="str">
        <f>IF($D27="","",VLOOKUP($D27,#REF!,10))</f>
        <v/>
      </c>
      <c r="J28" s="228"/>
      <c r="K28" s="127"/>
      <c r="L28" s="235"/>
      <c r="M28" s="212"/>
      <c r="N28" s="240"/>
      <c r="O28" s="127"/>
      <c r="P28" s="235"/>
      <c r="Q28" s="127"/>
      <c r="R28" s="130"/>
      <c r="S28" s="133"/>
    </row>
    <row r="29" spans="1:19" s="35" customFormat="1" ht="9.6" customHeight="1" x14ac:dyDescent="0.25">
      <c r="A29" s="210"/>
      <c r="B29" s="136"/>
      <c r="C29" s="136"/>
      <c r="D29" s="146"/>
      <c r="E29" s="318"/>
      <c r="F29" s="314"/>
      <c r="G29" s="314"/>
      <c r="H29" s="315"/>
      <c r="I29" s="314"/>
      <c r="J29" s="237"/>
      <c r="K29" s="127"/>
      <c r="L29" s="229"/>
      <c r="M29" s="230" t="str">
        <f>UPPER(IF(OR(L30="a",L30="as"),K25,IF(OR(L30="b",L30="bs"),K33,)))</f>
        <v/>
      </c>
      <c r="N29" s="235"/>
      <c r="O29" s="127"/>
      <c r="P29" s="235"/>
      <c r="Q29" s="127"/>
      <c r="R29" s="130"/>
      <c r="S29" s="133"/>
    </row>
    <row r="30" spans="1:19" s="35" customFormat="1" ht="9.6" customHeight="1" x14ac:dyDescent="0.25">
      <c r="A30" s="210"/>
      <c r="B30" s="136"/>
      <c r="C30" s="136"/>
      <c r="D30" s="146"/>
      <c r="E30" s="318"/>
      <c r="F30" s="314"/>
      <c r="G30" s="314"/>
      <c r="H30" s="315"/>
      <c r="I30" s="314"/>
      <c r="J30" s="237"/>
      <c r="K30" s="139" t="s">
        <v>0</v>
      </c>
      <c r="L30" s="148"/>
      <c r="M30" s="232" t="s">
        <v>215</v>
      </c>
      <c r="N30" s="228"/>
      <c r="O30" s="127"/>
      <c r="P30" s="235"/>
      <c r="Q30" s="127"/>
      <c r="R30" s="130"/>
      <c r="S30" s="133"/>
    </row>
    <row r="31" spans="1:19" s="35" customFormat="1" ht="9.6" customHeight="1" x14ac:dyDescent="0.25">
      <c r="A31" s="238">
        <v>7</v>
      </c>
      <c r="B31" s="277" t="str">
        <f>IF($D31="","",VLOOKUP($D31,#REF!,14))</f>
        <v/>
      </c>
      <c r="C31" s="277" t="str">
        <f>IF($D31="","",VLOOKUP($D31,#REF!,15))</f>
        <v/>
      </c>
      <c r="D31" s="123"/>
      <c r="E31" s="311" t="str">
        <f>UPPER(IF($D31="","",VLOOKUP($D31,#REF!,5)))</f>
        <v/>
      </c>
      <c r="F31" s="490" t="s">
        <v>214</v>
      </c>
      <c r="G31" s="490" t="s">
        <v>131</v>
      </c>
      <c r="H31" s="312"/>
      <c r="I31" s="309" t="str">
        <f>IF($D31="","",VLOOKUP($D31,#REF!,4))</f>
        <v/>
      </c>
      <c r="J31" s="226"/>
      <c r="K31" s="127"/>
      <c r="L31" s="235"/>
      <c r="M31" s="127" t="s">
        <v>313</v>
      </c>
      <c r="N31" s="129"/>
      <c r="O31" s="165"/>
      <c r="P31" s="235"/>
      <c r="Q31" s="127"/>
      <c r="R31" s="130"/>
      <c r="S31" s="133"/>
    </row>
    <row r="32" spans="1:19" s="35" customFormat="1" ht="9.6" customHeight="1" x14ac:dyDescent="0.25">
      <c r="A32" s="210"/>
      <c r="B32" s="227"/>
      <c r="C32" s="227"/>
      <c r="D32" s="227"/>
      <c r="E32" s="311" t="str">
        <f>UPPER(IF($D31="","",VLOOKUP($D31,#REF!,11)))</f>
        <v/>
      </c>
      <c r="F32" s="309" t="str">
        <f>UPPER(IF($D31="","",VLOOKUP($D31,#REF!,8)))</f>
        <v/>
      </c>
      <c r="G32" s="309" t="str">
        <f>IF($D31="","",VLOOKUP($D31,#REF!,9))</f>
        <v/>
      </c>
      <c r="H32" s="312"/>
      <c r="I32" s="309" t="str">
        <f>IF($D31="","",VLOOKUP($D31,#REF!,10))</f>
        <v/>
      </c>
      <c r="J32" s="228"/>
      <c r="K32" s="120" t="str">
        <f>IF(J32="a",F31,IF(J32="b",F33,""))</f>
        <v/>
      </c>
      <c r="L32" s="235"/>
      <c r="M32" s="127"/>
      <c r="N32" s="129"/>
      <c r="O32" s="127"/>
      <c r="P32" s="235"/>
      <c r="Q32" s="127"/>
      <c r="R32" s="130"/>
      <c r="S32" s="133"/>
    </row>
    <row r="33" spans="1:19" s="35" customFormat="1" ht="9.6" customHeight="1" x14ac:dyDescent="0.25">
      <c r="A33" s="210"/>
      <c r="B33" s="136"/>
      <c r="C33" s="136"/>
      <c r="D33" s="146"/>
      <c r="E33" s="318"/>
      <c r="F33" s="314"/>
      <c r="G33" s="314"/>
      <c r="H33" s="315"/>
      <c r="I33" s="314"/>
      <c r="J33" s="229"/>
      <c r="K33" s="230" t="str">
        <f>UPPER(IF(OR(J34="a",J34="as"),F31,IF(OR(J34="b",J34="bs"),F35,)))</f>
        <v/>
      </c>
      <c r="L33" s="239"/>
      <c r="M33" s="127"/>
      <c r="N33" s="129"/>
      <c r="O33" s="127"/>
      <c r="P33" s="235"/>
      <c r="Q33" s="127"/>
      <c r="R33" s="130"/>
      <c r="S33" s="133"/>
    </row>
    <row r="34" spans="1:19" s="35" customFormat="1" ht="9.6" customHeight="1" x14ac:dyDescent="0.25">
      <c r="A34" s="210"/>
      <c r="B34" s="136"/>
      <c r="C34" s="136"/>
      <c r="D34" s="146"/>
      <c r="E34" s="318"/>
      <c r="F34" s="314"/>
      <c r="G34" s="314"/>
      <c r="H34" s="315"/>
      <c r="I34" s="310" t="s">
        <v>0</v>
      </c>
      <c r="J34" s="148"/>
      <c r="K34" s="232" t="s">
        <v>215</v>
      </c>
      <c r="L34" s="228"/>
      <c r="M34" s="127"/>
      <c r="N34" s="129"/>
      <c r="O34" s="127"/>
      <c r="P34" s="235"/>
      <c r="Q34" s="127"/>
      <c r="R34" s="130"/>
      <c r="S34" s="133"/>
    </row>
    <row r="35" spans="1:19" s="35" customFormat="1" ht="9.6" customHeight="1" x14ac:dyDescent="0.25">
      <c r="A35" s="210">
        <v>8</v>
      </c>
      <c r="B35" s="277" t="str">
        <f>IF($D35="","",VLOOKUP($D35,#REF!,14))</f>
        <v/>
      </c>
      <c r="C35" s="277" t="str">
        <f>IF($D35="","",VLOOKUP($D35,#REF!,15))</f>
        <v/>
      </c>
      <c r="D35" s="123"/>
      <c r="E35" s="311" t="str">
        <f>UPPER(IF($D35="","",VLOOKUP($D35,#REF!,5)))</f>
        <v/>
      </c>
      <c r="F35" s="490" t="s">
        <v>102</v>
      </c>
      <c r="G35" s="309" t="str">
        <f>IF($D35="","",VLOOKUP($D35,#REF!,3))</f>
        <v/>
      </c>
      <c r="H35" s="312"/>
      <c r="I35" s="309" t="str">
        <f>IF($D35="","",VLOOKUP($D35,#REF!,4))</f>
        <v/>
      </c>
      <c r="J35" s="234"/>
      <c r="K35" s="127"/>
      <c r="L35" s="129"/>
      <c r="M35" s="165"/>
      <c r="N35" s="231"/>
      <c r="O35" s="127"/>
      <c r="P35" s="235"/>
      <c r="Q35" s="127"/>
      <c r="R35" s="130"/>
      <c r="S35" s="133"/>
    </row>
    <row r="36" spans="1:19" s="35" customFormat="1" ht="9.6" customHeight="1" x14ac:dyDescent="0.25">
      <c r="A36" s="210"/>
      <c r="B36" s="227"/>
      <c r="C36" s="227"/>
      <c r="D36" s="227"/>
      <c r="E36" s="311" t="str">
        <f>UPPER(IF($D35="","",VLOOKUP($D35,#REF!,11)))</f>
        <v/>
      </c>
      <c r="F36" s="309" t="str">
        <f>UPPER(IF($D35="","",VLOOKUP($D35,#REF!,8)))</f>
        <v/>
      </c>
      <c r="G36" s="309" t="str">
        <f>IF($D35="","",VLOOKUP($D35,#REF!,9))</f>
        <v/>
      </c>
      <c r="H36" s="312"/>
      <c r="I36" s="309" t="str">
        <f>IF($D35="","",VLOOKUP($D35,#REF!,10))</f>
        <v/>
      </c>
      <c r="J36" s="228"/>
      <c r="K36" s="127"/>
      <c r="L36" s="129"/>
      <c r="M36" s="212"/>
      <c r="N36" s="236"/>
      <c r="O36" s="127"/>
      <c r="P36" s="235"/>
      <c r="Q36" s="127"/>
      <c r="R36" s="130"/>
      <c r="S36" s="133"/>
    </row>
    <row r="37" spans="1:19" s="35" customFormat="1" ht="9.6" customHeight="1" x14ac:dyDescent="0.25">
      <c r="A37" s="210"/>
      <c r="B37" s="136"/>
      <c r="C37" s="136"/>
      <c r="D37" s="146"/>
      <c r="E37" s="318"/>
      <c r="F37" s="314"/>
      <c r="G37" s="314"/>
      <c r="H37" s="315"/>
      <c r="I37" s="314"/>
      <c r="J37" s="237"/>
      <c r="K37" s="127"/>
      <c r="L37" s="129"/>
      <c r="M37" s="127"/>
      <c r="N37" s="129"/>
      <c r="O37" s="129"/>
      <c r="P37" s="229"/>
      <c r="Q37" s="230" t="str">
        <f>UPPER(IF(OR(P38="a",P38="as"),O21,IF(OR(P38="b",P38="bs"),O53,)))</f>
        <v/>
      </c>
      <c r="R37" s="241"/>
      <c r="S37" s="133"/>
    </row>
    <row r="38" spans="1:19" s="35" customFormat="1" ht="9.6" customHeight="1" x14ac:dyDescent="0.25">
      <c r="A38" s="210"/>
      <c r="B38" s="136"/>
      <c r="C38" s="136"/>
      <c r="D38" s="146"/>
      <c r="E38" s="318"/>
      <c r="F38" s="314"/>
      <c r="G38" s="314"/>
      <c r="H38" s="315"/>
      <c r="I38" s="314"/>
      <c r="J38" s="237"/>
      <c r="K38" s="127"/>
      <c r="L38" s="129"/>
      <c r="M38" s="127"/>
      <c r="N38" s="129"/>
      <c r="O38" s="139" t="s">
        <v>0</v>
      </c>
      <c r="P38" s="148"/>
      <c r="Q38" s="232" t="s">
        <v>375</v>
      </c>
      <c r="R38" s="242"/>
      <c r="S38" s="133"/>
    </row>
    <row r="39" spans="1:19" s="35" customFormat="1" ht="9.6" customHeight="1" x14ac:dyDescent="0.25">
      <c r="A39" s="238">
        <v>9</v>
      </c>
      <c r="B39" s="277" t="str">
        <f>IF($D39="","",VLOOKUP($D39,#REF!,14))</f>
        <v/>
      </c>
      <c r="C39" s="277" t="str">
        <f>IF($D39="","",VLOOKUP($D39,#REF!,15))</f>
        <v/>
      </c>
      <c r="D39" s="123"/>
      <c r="E39" s="311" t="str">
        <f>UPPER(IF($D39="","",VLOOKUP($D39,#REF!,5)))</f>
        <v/>
      </c>
      <c r="F39" s="490" t="s">
        <v>216</v>
      </c>
      <c r="G39" s="490" t="s">
        <v>217</v>
      </c>
      <c r="H39" s="312"/>
      <c r="I39" s="309" t="str">
        <f>IF($D39="","",VLOOKUP($D39,#REF!,4))</f>
        <v/>
      </c>
      <c r="J39" s="226"/>
      <c r="K39" s="127"/>
      <c r="L39" s="129"/>
      <c r="M39" s="127"/>
      <c r="N39" s="129"/>
      <c r="O39" s="127"/>
      <c r="P39" s="235"/>
      <c r="Q39" s="165" t="s">
        <v>414</v>
      </c>
      <c r="R39" s="130"/>
      <c r="S39" s="133"/>
    </row>
    <row r="40" spans="1:19" s="35" customFormat="1" ht="9.6" customHeight="1" x14ac:dyDescent="0.25">
      <c r="A40" s="210"/>
      <c r="B40" s="227"/>
      <c r="C40" s="227"/>
      <c r="D40" s="227"/>
      <c r="E40" s="311" t="str">
        <f>UPPER(IF($D39="","",VLOOKUP($D39,#REF!,11)))</f>
        <v/>
      </c>
      <c r="F40" s="309" t="str">
        <f>UPPER(IF($D39="","",VLOOKUP($D39,#REF!,8)))</f>
        <v/>
      </c>
      <c r="G40" s="309" t="str">
        <f>IF($D39="","",VLOOKUP($D39,#REF!,9))</f>
        <v/>
      </c>
      <c r="H40" s="312"/>
      <c r="I40" s="309" t="str">
        <f>IF($D39="","",VLOOKUP($D39,#REF!,10))</f>
        <v/>
      </c>
      <c r="J40" s="228"/>
      <c r="K40" s="120" t="str">
        <f>IF(J40="a",F39,IF(J40="b",F41,""))</f>
        <v/>
      </c>
      <c r="L40" s="129"/>
      <c r="M40" s="127"/>
      <c r="N40" s="129"/>
      <c r="O40" s="127"/>
      <c r="P40" s="235"/>
      <c r="Q40" s="212"/>
      <c r="R40" s="243"/>
      <c r="S40" s="133"/>
    </row>
    <row r="41" spans="1:19" s="35" customFormat="1" ht="9.6" customHeight="1" x14ac:dyDescent="0.25">
      <c r="A41" s="210"/>
      <c r="B41" s="136"/>
      <c r="C41" s="136"/>
      <c r="D41" s="146"/>
      <c r="E41" s="318"/>
      <c r="F41" s="314"/>
      <c r="G41" s="314"/>
      <c r="H41" s="315"/>
      <c r="I41" s="314"/>
      <c r="J41" s="229"/>
      <c r="K41" s="230" t="str">
        <f>UPPER(IF(OR(J42="a",J42="as"),F39,IF(OR(J42="b",J42="bs"),F43,)))</f>
        <v/>
      </c>
      <c r="L41" s="231"/>
      <c r="M41" s="127"/>
      <c r="N41" s="129"/>
      <c r="O41" s="127"/>
      <c r="P41" s="235"/>
      <c r="Q41" s="127"/>
      <c r="R41" s="130"/>
      <c r="S41" s="133"/>
    </row>
    <row r="42" spans="1:19" s="35" customFormat="1" ht="9.6" customHeight="1" x14ac:dyDescent="0.25">
      <c r="A42" s="210"/>
      <c r="B42" s="136"/>
      <c r="C42" s="136"/>
      <c r="D42" s="146"/>
      <c r="E42" s="318"/>
      <c r="F42" s="314"/>
      <c r="G42" s="314"/>
      <c r="H42" s="315"/>
      <c r="I42" s="310" t="s">
        <v>0</v>
      </c>
      <c r="J42" s="148"/>
      <c r="K42" s="232" t="s">
        <v>221</v>
      </c>
      <c r="L42" s="233"/>
      <c r="M42" s="127"/>
      <c r="N42" s="129"/>
      <c r="O42" s="127"/>
      <c r="P42" s="235"/>
      <c r="Q42" s="127"/>
      <c r="R42" s="130"/>
      <c r="S42" s="133"/>
    </row>
    <row r="43" spans="1:19" s="35" customFormat="1" ht="9.6" customHeight="1" x14ac:dyDescent="0.25">
      <c r="A43" s="210">
        <v>10</v>
      </c>
      <c r="B43" s="277" t="str">
        <f>IF($D43="","",VLOOKUP($D43,#REF!,14))</f>
        <v/>
      </c>
      <c r="C43" s="277" t="str">
        <f>IF($D43="","",VLOOKUP($D43,#REF!,15))</f>
        <v/>
      </c>
      <c r="D43" s="123"/>
      <c r="E43" s="311" t="str">
        <f>UPPER(IF($D43="","",VLOOKUP($D43,#REF!,5)))</f>
        <v/>
      </c>
      <c r="F43" s="490" t="s">
        <v>102</v>
      </c>
      <c r="G43" s="490"/>
      <c r="H43" s="312"/>
      <c r="I43" s="309" t="str">
        <f>IF($D43="","",VLOOKUP($D43,#REF!,4))</f>
        <v/>
      </c>
      <c r="J43" s="234"/>
      <c r="K43" s="127"/>
      <c r="L43" s="235"/>
      <c r="M43" s="165"/>
      <c r="N43" s="231"/>
      <c r="O43" s="127"/>
      <c r="P43" s="235"/>
      <c r="Q43" s="127"/>
      <c r="R43" s="130"/>
      <c r="S43" s="133"/>
    </row>
    <row r="44" spans="1:19" s="35" customFormat="1" ht="9.6" customHeight="1" x14ac:dyDescent="0.25">
      <c r="A44" s="210"/>
      <c r="B44" s="227"/>
      <c r="C44" s="227"/>
      <c r="D44" s="227"/>
      <c r="E44" s="311" t="str">
        <f>UPPER(IF($D43="","",VLOOKUP($D43,#REF!,11)))</f>
        <v/>
      </c>
      <c r="F44" s="309" t="str">
        <f>UPPER(IF($D43="","",VLOOKUP($D43,#REF!,8)))</f>
        <v/>
      </c>
      <c r="G44" s="309" t="str">
        <f>IF($D43="","",VLOOKUP($D43,#REF!,9))</f>
        <v/>
      </c>
      <c r="H44" s="312"/>
      <c r="I44" s="309" t="str">
        <f>IF($D43="","",VLOOKUP($D43,#REF!,10))</f>
        <v/>
      </c>
      <c r="J44" s="228"/>
      <c r="K44" s="127"/>
      <c r="L44" s="235"/>
      <c r="M44" s="212"/>
      <c r="N44" s="236"/>
      <c r="O44" s="127"/>
      <c r="P44" s="235"/>
      <c r="Q44" s="127"/>
      <c r="R44" s="130"/>
      <c r="S44" s="133"/>
    </row>
    <row r="45" spans="1:19" s="35" customFormat="1" ht="9.6" customHeight="1" x14ac:dyDescent="0.25">
      <c r="A45" s="210"/>
      <c r="B45" s="136"/>
      <c r="C45" s="136"/>
      <c r="D45" s="146"/>
      <c r="E45" s="318"/>
      <c r="F45" s="314"/>
      <c r="G45" s="314"/>
      <c r="H45" s="315"/>
      <c r="I45" s="314"/>
      <c r="J45" s="237"/>
      <c r="K45" s="127"/>
      <c r="L45" s="229"/>
      <c r="M45" s="230" t="str">
        <f>UPPER(IF(OR(L46="a",L46="as"),K41,IF(OR(L46="b",L46="bs"),K49,)))</f>
        <v/>
      </c>
      <c r="N45" s="129"/>
      <c r="O45" s="127"/>
      <c r="P45" s="235"/>
      <c r="Q45" s="127"/>
      <c r="R45" s="130"/>
      <c r="S45" s="133"/>
    </row>
    <row r="46" spans="1:19" s="35" customFormat="1" ht="9.6" customHeight="1" x14ac:dyDescent="0.25">
      <c r="A46" s="210"/>
      <c r="B46" s="136"/>
      <c r="C46" s="136"/>
      <c r="D46" s="146"/>
      <c r="E46" s="318"/>
      <c r="F46" s="314"/>
      <c r="G46" s="314"/>
      <c r="H46" s="315"/>
      <c r="I46" s="314"/>
      <c r="J46" s="237"/>
      <c r="K46" s="139" t="s">
        <v>0</v>
      </c>
      <c r="L46" s="148"/>
      <c r="M46" s="232" t="s">
        <v>376</v>
      </c>
      <c r="N46" s="233"/>
      <c r="O46" s="127"/>
      <c r="P46" s="235"/>
      <c r="Q46" s="127"/>
      <c r="R46" s="130"/>
      <c r="S46" s="133"/>
    </row>
    <row r="47" spans="1:19" s="35" customFormat="1" ht="9.6" customHeight="1" x14ac:dyDescent="0.25">
      <c r="A47" s="238">
        <v>11</v>
      </c>
      <c r="B47" s="277" t="str">
        <f>IF($D47="","",VLOOKUP($D47,#REF!,14))</f>
        <v/>
      </c>
      <c r="C47" s="277" t="str">
        <f>IF($D47="","",VLOOKUP($D47,#REF!,15))</f>
        <v/>
      </c>
      <c r="D47" s="123"/>
      <c r="E47" s="311" t="str">
        <f>UPPER(IF($D47="","",VLOOKUP($D47,#REF!,5)))</f>
        <v/>
      </c>
      <c r="F47" s="490" t="s">
        <v>219</v>
      </c>
      <c r="G47" s="490" t="s">
        <v>220</v>
      </c>
      <c r="H47" s="312"/>
      <c r="I47" s="309" t="str">
        <f>IF($D47="","",VLOOKUP($D47,#REF!,4))</f>
        <v/>
      </c>
      <c r="J47" s="226"/>
      <c r="K47" s="127"/>
      <c r="L47" s="235"/>
      <c r="M47" s="127" t="s">
        <v>310</v>
      </c>
      <c r="N47" s="235"/>
      <c r="O47" s="165"/>
      <c r="P47" s="235"/>
      <c r="Q47" s="127"/>
      <c r="R47" s="130"/>
      <c r="S47" s="133"/>
    </row>
    <row r="48" spans="1:19" s="35" customFormat="1" ht="9.6" customHeight="1" x14ac:dyDescent="0.25">
      <c r="A48" s="210"/>
      <c r="B48" s="227"/>
      <c r="C48" s="227"/>
      <c r="D48" s="227"/>
      <c r="E48" s="311" t="str">
        <f>UPPER(IF($D47="","",VLOOKUP($D47,#REF!,11)))</f>
        <v/>
      </c>
      <c r="F48" s="309" t="str">
        <f>UPPER(IF($D47="","",VLOOKUP($D47,#REF!,8)))</f>
        <v/>
      </c>
      <c r="G48" s="309" t="str">
        <f>IF($D47="","",VLOOKUP($D47,#REF!,9))</f>
        <v/>
      </c>
      <c r="H48" s="312"/>
      <c r="I48" s="309" t="str">
        <f>IF($D47="","",VLOOKUP($D47,#REF!,10))</f>
        <v/>
      </c>
      <c r="J48" s="228"/>
      <c r="K48" s="120" t="str">
        <f>IF(J48="a",F47,IF(J48="b",F49,""))</f>
        <v/>
      </c>
      <c r="L48" s="235"/>
      <c r="M48" s="127"/>
      <c r="N48" s="235"/>
      <c r="O48" s="127"/>
      <c r="P48" s="235"/>
      <c r="Q48" s="127"/>
      <c r="R48" s="130"/>
      <c r="S48" s="133"/>
    </row>
    <row r="49" spans="1:19" s="35" customFormat="1" ht="9.6" customHeight="1" x14ac:dyDescent="0.25">
      <c r="A49" s="210"/>
      <c r="B49" s="136"/>
      <c r="C49" s="136"/>
      <c r="D49" s="136"/>
      <c r="E49" s="317"/>
      <c r="F49" s="314"/>
      <c r="G49" s="314"/>
      <c r="H49" s="315"/>
      <c r="I49" s="314"/>
      <c r="J49" s="229"/>
      <c r="K49" s="230" t="str">
        <f>UPPER(IF(OR(J50="a",J50="as"),F47,IF(OR(J50="b",J50="bs"),F51,)))</f>
        <v/>
      </c>
      <c r="L49" s="239"/>
      <c r="M49" s="127"/>
      <c r="N49" s="235"/>
      <c r="O49" s="127"/>
      <c r="P49" s="235"/>
      <c r="Q49" s="127"/>
      <c r="R49" s="130"/>
      <c r="S49" s="133"/>
    </row>
    <row r="50" spans="1:19" s="35" customFormat="1" ht="9.6" customHeight="1" x14ac:dyDescent="0.25">
      <c r="A50" s="210"/>
      <c r="B50" s="136"/>
      <c r="C50" s="136"/>
      <c r="D50" s="136"/>
      <c r="E50" s="292"/>
      <c r="F50" s="122"/>
      <c r="G50" s="122"/>
      <c r="H50" s="2"/>
      <c r="I50" s="139" t="s">
        <v>0</v>
      </c>
      <c r="J50" s="148"/>
      <c r="K50" s="232" t="s">
        <v>218</v>
      </c>
      <c r="L50" s="228"/>
      <c r="M50" s="127"/>
      <c r="N50" s="235"/>
      <c r="O50" s="127"/>
      <c r="P50" s="235"/>
      <c r="Q50" s="127"/>
      <c r="R50" s="130"/>
      <c r="S50" s="133"/>
    </row>
    <row r="51" spans="1:19" s="35" customFormat="1" ht="9.6" customHeight="1" x14ac:dyDescent="0.25">
      <c r="A51" s="244">
        <v>12</v>
      </c>
      <c r="B51" s="277" t="str">
        <f>IF($D51="","",VLOOKUP($D51,#REF!,14))</f>
        <v/>
      </c>
      <c r="C51" s="277" t="str">
        <f>IF($D51="","",VLOOKUP($D51,#REF!,15))</f>
        <v/>
      </c>
      <c r="D51" s="123"/>
      <c r="E51" s="316" t="str">
        <f>UPPER(IF($D51="","",VLOOKUP($D51,#REF!,5)))</f>
        <v/>
      </c>
      <c r="F51" s="124" t="s">
        <v>218</v>
      </c>
      <c r="G51" s="124" t="s">
        <v>131</v>
      </c>
      <c r="H51" s="225"/>
      <c r="I51" s="124" t="str">
        <f>IF($D51="","",VLOOKUP($D51,#REF!,4))</f>
        <v/>
      </c>
      <c r="J51" s="234"/>
      <c r="K51" s="127"/>
      <c r="L51" s="129"/>
      <c r="M51" s="165"/>
      <c r="N51" s="239"/>
      <c r="O51" s="127"/>
      <c r="P51" s="235"/>
      <c r="Q51" s="127"/>
      <c r="R51" s="130"/>
      <c r="S51" s="133"/>
    </row>
    <row r="52" spans="1:19" s="35" customFormat="1" ht="9.6" customHeight="1" x14ac:dyDescent="0.25">
      <c r="A52" s="210"/>
      <c r="B52" s="227"/>
      <c r="C52" s="227"/>
      <c r="D52" s="227"/>
      <c r="E52" s="469" t="str">
        <f>UPPER(IF($D51="","",VLOOKUP($D51,#REF!,11)))</f>
        <v/>
      </c>
      <c r="F52" s="470" t="str">
        <f>UPPER(IF($D51="","",VLOOKUP($D51,#REF!,8)))</f>
        <v/>
      </c>
      <c r="G52" s="470" t="str">
        <f>IF($D51="","",VLOOKUP($D51,#REF!,9))</f>
        <v/>
      </c>
      <c r="H52" s="471"/>
      <c r="I52" s="470" t="str">
        <f>IF($D51="","",VLOOKUP($D51,#REF!,10))</f>
        <v/>
      </c>
      <c r="J52" s="228"/>
      <c r="K52" s="127"/>
      <c r="L52" s="129"/>
      <c r="M52" s="212"/>
      <c r="N52" s="240"/>
      <c r="O52" s="127"/>
      <c r="P52" s="235"/>
      <c r="Q52" s="127"/>
      <c r="R52" s="130"/>
      <c r="S52" s="133"/>
    </row>
    <row r="53" spans="1:19" s="35" customFormat="1" ht="9.6" customHeight="1" x14ac:dyDescent="0.25">
      <c r="A53" s="210"/>
      <c r="B53" s="136"/>
      <c r="C53" s="136"/>
      <c r="D53" s="136"/>
      <c r="E53" s="292"/>
      <c r="F53" s="122"/>
      <c r="G53" s="122"/>
      <c r="H53" s="2"/>
      <c r="I53" s="122"/>
      <c r="J53" s="237"/>
      <c r="K53" s="127"/>
      <c r="L53" s="129"/>
      <c r="M53" s="127"/>
      <c r="N53" s="229"/>
      <c r="O53" s="230" t="str">
        <f>UPPER(IF(OR(N54="a",N54="as"),M45,IF(OR(N54="b",N54="bs"),M61,)))</f>
        <v/>
      </c>
      <c r="P53" s="235"/>
      <c r="Q53" s="127"/>
      <c r="R53" s="130"/>
      <c r="S53" s="133"/>
    </row>
    <row r="54" spans="1:19" s="35" customFormat="1" ht="9.6" customHeight="1" x14ac:dyDescent="0.25">
      <c r="A54" s="210"/>
      <c r="B54" s="136"/>
      <c r="C54" s="136"/>
      <c r="D54" s="136"/>
      <c r="E54" s="317"/>
      <c r="F54" s="314"/>
      <c r="G54" s="314"/>
      <c r="H54" s="315"/>
      <c r="I54" s="314"/>
      <c r="J54" s="237"/>
      <c r="K54" s="127"/>
      <c r="L54" s="129"/>
      <c r="M54" s="139" t="s">
        <v>0</v>
      </c>
      <c r="N54" s="148"/>
      <c r="O54" s="232" t="s">
        <v>341</v>
      </c>
      <c r="P54" s="228"/>
      <c r="Q54" s="127"/>
      <c r="R54" s="130"/>
      <c r="S54" s="133"/>
    </row>
    <row r="55" spans="1:19" s="35" customFormat="1" ht="9.6" customHeight="1" x14ac:dyDescent="0.25">
      <c r="A55" s="238">
        <v>13</v>
      </c>
      <c r="B55" s="277" t="str">
        <f>IF($D55="","",VLOOKUP($D55,#REF!,14))</f>
        <v/>
      </c>
      <c r="C55" s="277" t="str">
        <f>IF($D55="","",VLOOKUP($D55,#REF!,15))</f>
        <v/>
      </c>
      <c r="D55" s="123"/>
      <c r="E55" s="311" t="str">
        <f>UPPER(IF($D55="","",VLOOKUP($D55,#REF!,5)))</f>
        <v/>
      </c>
      <c r="F55" s="490" t="s">
        <v>222</v>
      </c>
      <c r="G55" s="490" t="s">
        <v>223</v>
      </c>
      <c r="H55" s="312"/>
      <c r="I55" s="309" t="str">
        <f>IF($D55="","",VLOOKUP($D55,#REF!,4))</f>
        <v/>
      </c>
      <c r="J55" s="226"/>
      <c r="K55" s="127"/>
      <c r="L55" s="129"/>
      <c r="M55" s="127"/>
      <c r="N55" s="235"/>
      <c r="O55" s="127" t="s">
        <v>342</v>
      </c>
      <c r="P55" s="129"/>
      <c r="Q55" s="127"/>
      <c r="R55" s="130"/>
      <c r="S55" s="133"/>
    </row>
    <row r="56" spans="1:19" s="35" customFormat="1" ht="9.6" customHeight="1" x14ac:dyDescent="0.25">
      <c r="A56" s="210"/>
      <c r="B56" s="227"/>
      <c r="C56" s="227"/>
      <c r="D56" s="227"/>
      <c r="E56" s="311" t="str">
        <f>UPPER(IF($D55="","",VLOOKUP($D55,#REF!,11)))</f>
        <v/>
      </c>
      <c r="F56" s="309" t="str">
        <f>UPPER(IF($D55="","",VLOOKUP($D55,#REF!,8)))</f>
        <v/>
      </c>
      <c r="G56" s="309" t="str">
        <f>IF($D55="","",VLOOKUP($D55,#REF!,9))</f>
        <v/>
      </c>
      <c r="H56" s="312"/>
      <c r="I56" s="309" t="str">
        <f>IF($D55="","",VLOOKUP($D55,#REF!,10))</f>
        <v/>
      </c>
      <c r="J56" s="228"/>
      <c r="K56" s="120" t="str">
        <f>IF(J56="a",F55,IF(J56="b",F57,""))</f>
        <v/>
      </c>
      <c r="L56" s="129"/>
      <c r="M56" s="127"/>
      <c r="N56" s="235"/>
      <c r="O56" s="127"/>
      <c r="P56" s="129"/>
      <c r="Q56" s="127"/>
      <c r="R56" s="130"/>
      <c r="S56" s="133"/>
    </row>
    <row r="57" spans="1:19" s="35" customFormat="1" ht="9.6" customHeight="1" x14ac:dyDescent="0.25">
      <c r="A57" s="210"/>
      <c r="B57" s="136"/>
      <c r="C57" s="136"/>
      <c r="D57" s="146"/>
      <c r="E57" s="318"/>
      <c r="F57" s="314"/>
      <c r="G57" s="314"/>
      <c r="H57" s="315"/>
      <c r="I57" s="314"/>
      <c r="J57" s="229"/>
      <c r="K57" s="230" t="str">
        <f>UPPER(IF(OR(J58="a",J58="as"),F55,IF(OR(J58="b",J58="bs"),F59,)))</f>
        <v/>
      </c>
      <c r="L57" s="231"/>
      <c r="M57" s="127"/>
      <c r="N57" s="235"/>
      <c r="O57" s="127"/>
      <c r="P57" s="129"/>
      <c r="Q57" s="127"/>
      <c r="R57" s="130"/>
      <c r="S57" s="133"/>
    </row>
    <row r="58" spans="1:19" s="35" customFormat="1" ht="9.6" customHeight="1" x14ac:dyDescent="0.25">
      <c r="A58" s="210"/>
      <c r="B58" s="136"/>
      <c r="C58" s="136"/>
      <c r="D58" s="146"/>
      <c r="E58" s="318"/>
      <c r="F58" s="314"/>
      <c r="G58" s="314"/>
      <c r="H58" s="315"/>
      <c r="I58" s="310" t="s">
        <v>0</v>
      </c>
      <c r="J58" s="148"/>
      <c r="K58" s="232" t="s">
        <v>338</v>
      </c>
      <c r="L58" s="233"/>
      <c r="M58" s="127"/>
      <c r="N58" s="235"/>
      <c r="O58" s="127"/>
      <c r="P58" s="129"/>
      <c r="Q58" s="127"/>
      <c r="R58" s="130"/>
      <c r="S58" s="133"/>
    </row>
    <row r="59" spans="1:19" s="35" customFormat="1" ht="9.6" customHeight="1" x14ac:dyDescent="0.25">
      <c r="A59" s="210">
        <v>14</v>
      </c>
      <c r="B59" s="277" t="str">
        <f>IF($D59="","",VLOOKUP($D59,#REF!,14))</f>
        <v/>
      </c>
      <c r="C59" s="277" t="str">
        <f>IF($D59="","",VLOOKUP($D59,#REF!,15))</f>
        <v/>
      </c>
      <c r="D59" s="123"/>
      <c r="E59" s="311" t="str">
        <f>UPPER(IF($D59="","",VLOOKUP($D59,#REF!,5)))</f>
        <v/>
      </c>
      <c r="F59" s="490" t="s">
        <v>201</v>
      </c>
      <c r="G59" s="490" t="s">
        <v>224</v>
      </c>
      <c r="H59" s="312"/>
      <c r="I59" s="309" t="str">
        <f>IF($D59="","",VLOOKUP($D59,#REF!,4))</f>
        <v/>
      </c>
      <c r="J59" s="234"/>
      <c r="K59" s="127" t="s">
        <v>313</v>
      </c>
      <c r="L59" s="235"/>
      <c r="M59" s="165"/>
      <c r="N59" s="239"/>
      <c r="O59" s="127"/>
      <c r="P59" s="129"/>
      <c r="Q59" s="127"/>
      <c r="R59" s="130"/>
      <c r="S59" s="133"/>
    </row>
    <row r="60" spans="1:19" s="35" customFormat="1" ht="9.6" customHeight="1" x14ac:dyDescent="0.25">
      <c r="A60" s="210"/>
      <c r="B60" s="227"/>
      <c r="C60" s="227"/>
      <c r="D60" s="227"/>
      <c r="E60" s="311" t="str">
        <f>UPPER(IF($D59="","",VLOOKUP($D59,#REF!,11)))</f>
        <v/>
      </c>
      <c r="F60" s="309" t="str">
        <f>UPPER(IF($D59="","",VLOOKUP($D59,#REF!,8)))</f>
        <v/>
      </c>
      <c r="G60" s="309" t="str">
        <f>IF($D59="","",VLOOKUP($D59,#REF!,9))</f>
        <v/>
      </c>
      <c r="H60" s="312"/>
      <c r="I60" s="309" t="str">
        <f>IF($D59="","",VLOOKUP($D59,#REF!,10))</f>
        <v/>
      </c>
      <c r="J60" s="228"/>
      <c r="K60" s="127"/>
      <c r="L60" s="235"/>
      <c r="M60" s="212"/>
      <c r="N60" s="240"/>
      <c r="O60" s="127"/>
      <c r="P60" s="129"/>
      <c r="Q60" s="127"/>
      <c r="R60" s="130"/>
      <c r="S60" s="133"/>
    </row>
    <row r="61" spans="1:19" s="35" customFormat="1" ht="9.6" customHeight="1" x14ac:dyDescent="0.25">
      <c r="A61" s="210"/>
      <c r="B61" s="136"/>
      <c r="C61" s="136"/>
      <c r="D61" s="146"/>
      <c r="E61" s="318"/>
      <c r="F61" s="314"/>
      <c r="G61" s="314"/>
      <c r="H61" s="315"/>
      <c r="I61" s="314"/>
      <c r="J61" s="237"/>
      <c r="K61" s="127"/>
      <c r="L61" s="229"/>
      <c r="M61" s="230" t="str">
        <f>UPPER(IF(OR(L62="a",L62="as"),K57,IF(OR(L62="b",L62="bs"),K65,)))</f>
        <v/>
      </c>
      <c r="N61" s="235"/>
      <c r="O61" s="127"/>
      <c r="P61" s="129"/>
      <c r="Q61" s="127"/>
      <c r="R61" s="130"/>
      <c r="S61" s="133"/>
    </row>
    <row r="62" spans="1:19" s="35" customFormat="1" ht="9.6" customHeight="1" x14ac:dyDescent="0.25">
      <c r="A62" s="210"/>
      <c r="B62" s="136"/>
      <c r="C62" s="136"/>
      <c r="D62" s="146"/>
      <c r="E62" s="318"/>
      <c r="F62" s="314"/>
      <c r="G62" s="314"/>
      <c r="H62" s="315"/>
      <c r="I62" s="314"/>
      <c r="J62" s="237"/>
      <c r="K62" s="139" t="s">
        <v>0</v>
      </c>
      <c r="L62" s="148"/>
      <c r="M62" s="232" t="s">
        <v>341</v>
      </c>
      <c r="N62" s="228"/>
      <c r="O62" s="127"/>
      <c r="P62" s="129"/>
      <c r="Q62" s="127"/>
      <c r="R62" s="130"/>
      <c r="S62" s="133"/>
    </row>
    <row r="63" spans="1:19" s="35" customFormat="1" ht="9.6" customHeight="1" x14ac:dyDescent="0.25">
      <c r="A63" s="238">
        <v>15</v>
      </c>
      <c r="B63" s="277" t="str">
        <f>IF($D63="","",VLOOKUP($D63,#REF!,14))</f>
        <v/>
      </c>
      <c r="C63" s="277" t="str">
        <f>IF($D63="","",VLOOKUP($D63,#REF!,15))</f>
        <v/>
      </c>
      <c r="D63" s="123"/>
      <c r="E63" s="311" t="str">
        <f>UPPER(IF($D63="","",VLOOKUP($D63,#REF!,5)))</f>
        <v/>
      </c>
      <c r="F63" s="490" t="s">
        <v>102</v>
      </c>
      <c r="G63" s="309" t="str">
        <f>IF($D63="","",VLOOKUP($D63,#REF!,3))</f>
        <v/>
      </c>
      <c r="H63" s="312"/>
      <c r="I63" s="309" t="str">
        <f>IF($D63="","",VLOOKUP($D63,#REF!,4))</f>
        <v/>
      </c>
      <c r="J63" s="226"/>
      <c r="K63" s="127"/>
      <c r="L63" s="235"/>
      <c r="M63" s="127" t="s">
        <v>342</v>
      </c>
      <c r="N63" s="129"/>
      <c r="O63" s="165"/>
      <c r="P63" s="129"/>
      <c r="Q63" s="127"/>
      <c r="R63" s="130"/>
      <c r="S63" s="133"/>
    </row>
    <row r="64" spans="1:19" s="35" customFormat="1" ht="9.6" customHeight="1" x14ac:dyDescent="0.25">
      <c r="A64" s="210"/>
      <c r="B64" s="227"/>
      <c r="C64" s="227"/>
      <c r="D64" s="227"/>
      <c r="E64" s="311" t="str">
        <f>UPPER(IF($D63="","",VLOOKUP($D63,#REF!,11)))</f>
        <v/>
      </c>
      <c r="F64" s="309" t="str">
        <f>UPPER(IF($D63="","",VLOOKUP($D63,#REF!,8)))</f>
        <v/>
      </c>
      <c r="G64" s="309" t="str">
        <f>IF($D63="","",VLOOKUP($D63,#REF!,9))</f>
        <v/>
      </c>
      <c r="H64" s="312"/>
      <c r="I64" s="309" t="str">
        <f>IF($D63="","",VLOOKUP($D63,#REF!,10))</f>
        <v/>
      </c>
      <c r="J64" s="228"/>
      <c r="K64" s="120" t="str">
        <f>IF(J64="a",F63,IF(J64="b",F65,""))</f>
        <v/>
      </c>
      <c r="L64" s="235"/>
      <c r="M64" s="127"/>
      <c r="N64" s="129"/>
      <c r="O64" s="127"/>
      <c r="P64" s="129"/>
      <c r="Q64" s="127"/>
      <c r="R64" s="130"/>
      <c r="S64" s="133"/>
    </row>
    <row r="65" spans="1:19" s="35" customFormat="1" ht="9.6" customHeight="1" x14ac:dyDescent="0.25">
      <c r="A65" s="210"/>
      <c r="B65" s="136"/>
      <c r="C65" s="136"/>
      <c r="D65" s="136"/>
      <c r="E65" s="317"/>
      <c r="F65" s="314"/>
      <c r="G65" s="314"/>
      <c r="H65" s="315"/>
      <c r="I65" s="314"/>
      <c r="J65" s="229"/>
      <c r="K65" s="230" t="str">
        <f>UPPER(IF(OR(J66="a",J66="as"),F63,IF(OR(J66="b",J66="bs"),F67,)))</f>
        <v/>
      </c>
      <c r="L65" s="239"/>
      <c r="M65" s="127"/>
      <c r="N65" s="129"/>
      <c r="O65" s="127"/>
      <c r="P65" s="129"/>
      <c r="Q65" s="127"/>
      <c r="R65" s="130"/>
      <c r="S65" s="133"/>
    </row>
    <row r="66" spans="1:19" s="35" customFormat="1" ht="9.6" customHeight="1" x14ac:dyDescent="0.25">
      <c r="A66" s="210"/>
      <c r="B66" s="136"/>
      <c r="C66" s="136"/>
      <c r="D66" s="136"/>
      <c r="E66" s="292"/>
      <c r="F66" s="127"/>
      <c r="G66" s="127"/>
      <c r="H66" s="2"/>
      <c r="I66" s="139" t="s">
        <v>0</v>
      </c>
      <c r="J66" s="148"/>
      <c r="K66" s="232" t="s">
        <v>226</v>
      </c>
      <c r="L66" s="228"/>
      <c r="M66" s="127"/>
      <c r="N66" s="129"/>
      <c r="O66" s="127"/>
      <c r="P66" s="129"/>
      <c r="Q66" s="127"/>
      <c r="R66" s="130"/>
      <c r="S66" s="133"/>
    </row>
    <row r="67" spans="1:19" s="35" customFormat="1" ht="9.6" customHeight="1" x14ac:dyDescent="0.25">
      <c r="A67" s="244">
        <v>16</v>
      </c>
      <c r="B67" s="277" t="str">
        <f>IF($D67="","",VLOOKUP($D67,#REF!,14))</f>
        <v/>
      </c>
      <c r="C67" s="277" t="str">
        <f>IF($D67="","",VLOOKUP($D67,#REF!,15))</f>
        <v/>
      </c>
      <c r="D67" s="123"/>
      <c r="E67" s="316" t="str">
        <f>UPPER(IF($D67="","",VLOOKUP($D67,#REF!,5)))</f>
        <v/>
      </c>
      <c r="F67" s="124" t="s">
        <v>225</v>
      </c>
      <c r="G67" s="124" t="s">
        <v>142</v>
      </c>
      <c r="H67" s="225"/>
      <c r="I67" s="124" t="str">
        <f>IF($D67="","",VLOOKUP($D67,#REF!,4))</f>
        <v/>
      </c>
      <c r="J67" s="234"/>
      <c r="K67" s="127"/>
      <c r="L67" s="129"/>
      <c r="M67" s="165"/>
      <c r="N67" s="231"/>
      <c r="O67" s="127"/>
      <c r="P67" s="129"/>
      <c r="Q67" s="127"/>
      <c r="R67" s="130"/>
      <c r="S67" s="133"/>
    </row>
    <row r="68" spans="1:19" s="35" customFormat="1" ht="9.6" customHeight="1" x14ac:dyDescent="0.25">
      <c r="A68" s="210"/>
      <c r="B68" s="227"/>
      <c r="C68" s="227"/>
      <c r="D68" s="227"/>
      <c r="E68" s="469" t="str">
        <f>UPPER(IF($D67="","",VLOOKUP($D67,#REF!,11)))</f>
        <v/>
      </c>
      <c r="F68" s="470" t="str">
        <f>UPPER(IF($D67="","",VLOOKUP($D67,#REF!,8)))</f>
        <v/>
      </c>
      <c r="G68" s="470" t="str">
        <f>IF($D67="","",VLOOKUP($D67,#REF!,9))</f>
        <v/>
      </c>
      <c r="H68" s="471"/>
      <c r="I68" s="470" t="str">
        <f>IF($D67="","",VLOOKUP($D67,#REF!,10))</f>
        <v/>
      </c>
      <c r="J68" s="228"/>
      <c r="K68" s="127"/>
      <c r="L68" s="129"/>
      <c r="M68" s="212"/>
      <c r="N68" s="236"/>
      <c r="O68" s="127"/>
      <c r="P68" s="129"/>
      <c r="Q68" s="127"/>
      <c r="R68" s="130"/>
      <c r="S68" s="133"/>
    </row>
    <row r="69" spans="1:19" s="35" customFormat="1" ht="9.6" customHeight="1" x14ac:dyDescent="0.25">
      <c r="A69" s="245"/>
      <c r="B69" s="246"/>
      <c r="C69" s="246"/>
      <c r="D69" s="247"/>
      <c r="E69" s="247"/>
      <c r="F69" s="163"/>
      <c r="G69" s="163"/>
      <c r="H69" s="119"/>
      <c r="I69" s="163"/>
      <c r="J69" s="248"/>
      <c r="K69" s="131"/>
      <c r="L69" s="132"/>
      <c r="M69" s="131"/>
      <c r="N69" s="132"/>
      <c r="O69" s="131"/>
      <c r="P69" s="132"/>
      <c r="Q69" s="131"/>
      <c r="R69" s="132"/>
      <c r="S69" s="133"/>
    </row>
    <row r="70" spans="1:19" s="2" customFormat="1" ht="6" customHeight="1" x14ac:dyDescent="0.25">
      <c r="A70" s="245"/>
      <c r="B70" s="246"/>
      <c r="C70" s="246"/>
      <c r="D70" s="247"/>
      <c r="E70" s="247"/>
      <c r="F70" s="163"/>
      <c r="G70" s="163"/>
      <c r="H70" s="119"/>
      <c r="I70" s="163"/>
      <c r="J70" s="248"/>
      <c r="K70" s="131"/>
      <c r="L70" s="132"/>
      <c r="M70" s="170"/>
      <c r="N70" s="171"/>
      <c r="O70" s="170"/>
      <c r="P70" s="171"/>
      <c r="Q70" s="170"/>
      <c r="R70" s="171"/>
      <c r="S70" s="172"/>
    </row>
    <row r="71" spans="1:19" s="18" customFormat="1" ht="10.5" customHeight="1" x14ac:dyDescent="0.25">
      <c r="A71" s="173" t="s">
        <v>33</v>
      </c>
      <c r="B71" s="174"/>
      <c r="C71" s="175"/>
      <c r="D71" s="176" t="s">
        <v>3</v>
      </c>
      <c r="E71" s="176"/>
      <c r="F71" s="177" t="s">
        <v>57</v>
      </c>
      <c r="G71" s="177"/>
      <c r="H71" s="177"/>
      <c r="I71" s="211"/>
      <c r="J71" s="177" t="s">
        <v>3</v>
      </c>
      <c r="K71" s="177" t="s">
        <v>36</v>
      </c>
      <c r="L71" s="180"/>
      <c r="M71" s="177" t="s">
        <v>37</v>
      </c>
      <c r="N71" s="181"/>
      <c r="O71" s="182" t="s">
        <v>58</v>
      </c>
      <c r="P71" s="182"/>
      <c r="Q71" s="183"/>
      <c r="R71" s="184"/>
    </row>
    <row r="72" spans="1:19" s="18" customFormat="1" ht="9" customHeight="1" x14ac:dyDescent="0.25">
      <c r="A72" s="186" t="s">
        <v>60</v>
      </c>
      <c r="B72" s="185"/>
      <c r="C72" s="187"/>
      <c r="D72" s="188">
        <v>1</v>
      </c>
      <c r="E72" s="188"/>
      <c r="F72" s="86" t="e">
        <f>IF(D72&gt;$R$79,,UPPER(VLOOKUP(D72,#REF!,2)))</f>
        <v>#REF!</v>
      </c>
      <c r="G72" s="84"/>
      <c r="H72" s="84"/>
      <c r="I72" s="249"/>
      <c r="J72" s="250" t="s">
        <v>4</v>
      </c>
      <c r="K72" s="185"/>
      <c r="L72" s="191"/>
      <c r="M72" s="185"/>
      <c r="N72" s="192"/>
      <c r="O72" s="193" t="s">
        <v>59</v>
      </c>
      <c r="P72" s="194"/>
      <c r="Q72" s="194"/>
      <c r="R72" s="195"/>
    </row>
    <row r="73" spans="1:19" s="18" customFormat="1" ht="9" customHeight="1" x14ac:dyDescent="0.25">
      <c r="A73" s="200" t="s">
        <v>43</v>
      </c>
      <c r="B73" s="198"/>
      <c r="C73" s="201"/>
      <c r="D73" s="188"/>
      <c r="E73" s="188"/>
      <c r="F73" s="86" t="e">
        <f>IF(D72&gt;$R$79,,UPPER(VLOOKUP(D72,#REF!,8)))</f>
        <v>#REF!</v>
      </c>
      <c r="G73" s="84"/>
      <c r="H73" s="84"/>
      <c r="I73" s="249"/>
      <c r="J73" s="250"/>
      <c r="K73" s="185"/>
      <c r="L73" s="191"/>
      <c r="M73" s="185"/>
      <c r="N73" s="192"/>
      <c r="O73" s="198"/>
      <c r="P73" s="197"/>
      <c r="Q73" s="198"/>
      <c r="R73" s="199"/>
    </row>
    <row r="74" spans="1:19" s="18" customFormat="1" ht="9" customHeight="1" x14ac:dyDescent="0.25">
      <c r="A74" s="270"/>
      <c r="B74" s="271"/>
      <c r="C74" s="272"/>
      <c r="D74" s="188">
        <v>2</v>
      </c>
      <c r="E74" s="188"/>
      <c r="F74" s="86" t="e">
        <f>IF(D74&gt;$R$79,,UPPER(VLOOKUP(D74,#REF!,2)))</f>
        <v>#REF!</v>
      </c>
      <c r="G74" s="84"/>
      <c r="H74" s="84"/>
      <c r="I74" s="249"/>
      <c r="J74" s="250" t="s">
        <v>5</v>
      </c>
      <c r="K74" s="185"/>
      <c r="L74" s="191"/>
      <c r="M74" s="185"/>
      <c r="N74" s="192"/>
      <c r="O74" s="193" t="s">
        <v>39</v>
      </c>
      <c r="P74" s="194"/>
      <c r="Q74" s="194"/>
      <c r="R74" s="195"/>
    </row>
    <row r="75" spans="1:19" s="18" customFormat="1" ht="9" customHeight="1" x14ac:dyDescent="0.25">
      <c r="A75" s="202"/>
      <c r="B75" s="113"/>
      <c r="C75" s="203"/>
      <c r="D75" s="188"/>
      <c r="E75" s="188"/>
      <c r="F75" s="86" t="e">
        <f>IF(D74&gt;$R$79,,UPPER(VLOOKUP(D74,#REF!,8)))</f>
        <v>#REF!</v>
      </c>
      <c r="G75" s="84"/>
      <c r="H75" s="84"/>
      <c r="I75" s="249"/>
      <c r="J75" s="250"/>
      <c r="K75" s="185"/>
      <c r="L75" s="191"/>
      <c r="M75" s="185"/>
      <c r="N75" s="192"/>
      <c r="O75" s="185"/>
      <c r="P75" s="191"/>
      <c r="Q75" s="185"/>
      <c r="R75" s="192"/>
    </row>
    <row r="76" spans="1:19" s="18" customFormat="1" ht="9" customHeight="1" x14ac:dyDescent="0.25">
      <c r="A76" s="258"/>
      <c r="B76" s="273"/>
      <c r="C76" s="274"/>
      <c r="D76" s="188">
        <v>3</v>
      </c>
      <c r="E76" s="188"/>
      <c r="F76" s="86" t="e">
        <f>IF(D76&gt;$R$79,,UPPER(VLOOKUP(D76,#REF!,2)))</f>
        <v>#REF!</v>
      </c>
      <c r="G76" s="84"/>
      <c r="H76" s="84"/>
      <c r="I76" s="249"/>
      <c r="J76" s="250" t="s">
        <v>6</v>
      </c>
      <c r="K76" s="185"/>
      <c r="L76" s="191"/>
      <c r="M76" s="185"/>
      <c r="N76" s="192"/>
      <c r="O76" s="198"/>
      <c r="P76" s="197"/>
      <c r="Q76" s="198"/>
      <c r="R76" s="199"/>
    </row>
    <row r="77" spans="1:19" s="18" customFormat="1" ht="9" customHeight="1" x14ac:dyDescent="0.25">
      <c r="A77" s="259"/>
      <c r="B77" s="23"/>
      <c r="C77" s="203"/>
      <c r="D77" s="188"/>
      <c r="E77" s="188"/>
      <c r="F77" s="86" t="e">
        <f>IF(D76&gt;$R$79,,UPPER(VLOOKUP(D76,#REF!,8)))</f>
        <v>#REF!</v>
      </c>
      <c r="G77" s="84"/>
      <c r="H77" s="84"/>
      <c r="I77" s="249"/>
      <c r="J77" s="250"/>
      <c r="K77" s="185"/>
      <c r="L77" s="191"/>
      <c r="M77" s="185"/>
      <c r="N77" s="192"/>
      <c r="O77" s="193" t="s">
        <v>29</v>
      </c>
      <c r="P77" s="194"/>
      <c r="Q77" s="194"/>
      <c r="R77" s="195"/>
    </row>
    <row r="78" spans="1:19" s="18" customFormat="1" ht="9" customHeight="1" x14ac:dyDescent="0.25">
      <c r="A78" s="259"/>
      <c r="B78" s="23"/>
      <c r="C78" s="268"/>
      <c r="D78" s="188">
        <v>4</v>
      </c>
      <c r="E78" s="188"/>
      <c r="F78" s="86" t="e">
        <f>IF(D78&gt;$R$79,,UPPER(VLOOKUP(D78,#REF!,2)))</f>
        <v>#REF!</v>
      </c>
      <c r="G78" s="84"/>
      <c r="H78" s="84"/>
      <c r="I78" s="249"/>
      <c r="J78" s="250" t="s">
        <v>7</v>
      </c>
      <c r="K78" s="185"/>
      <c r="L78" s="191"/>
      <c r="M78" s="185"/>
      <c r="N78" s="192"/>
      <c r="O78" s="185"/>
      <c r="P78" s="191"/>
      <c r="Q78" s="185"/>
      <c r="R78" s="192"/>
    </row>
    <row r="79" spans="1:19" s="18" customFormat="1" ht="9" customHeight="1" x14ac:dyDescent="0.25">
      <c r="A79" s="260"/>
      <c r="B79" s="257"/>
      <c r="C79" s="269"/>
      <c r="D79" s="204"/>
      <c r="E79" s="204"/>
      <c r="F79" s="86" t="e">
        <f>IF(D78&gt;$R$79,,UPPER(VLOOKUP(D78,#REF!,8)))</f>
        <v>#REF!</v>
      </c>
      <c r="G79" s="251"/>
      <c r="H79" s="251"/>
      <c r="I79" s="252"/>
      <c r="J79" s="253"/>
      <c r="K79" s="198"/>
      <c r="L79" s="197"/>
      <c r="M79" s="198"/>
      <c r="N79" s="199"/>
      <c r="O79" s="198" t="str">
        <f>R4</f>
        <v>Lakatosné Klopcsik Diana</v>
      </c>
      <c r="P79" s="197"/>
      <c r="Q79" s="198"/>
      <c r="R79" s="254" t="e">
        <f>MIN(4,#REF!)</f>
        <v>#REF!</v>
      </c>
    </row>
    <row r="80" spans="1:19" ht="15.75" customHeight="1" x14ac:dyDescent="0.25"/>
    <row r="81" ht="9" customHeight="1" x14ac:dyDescent="0.25"/>
  </sheetData>
  <mergeCells count="1">
    <mergeCell ref="A4:C4"/>
  </mergeCells>
  <phoneticPr fontId="62" type="noConversion"/>
  <conditionalFormatting sqref="D7 D11 D15 D19 D23 D27 D31 D35 D39 D43 D47 D51 D55 D59 D63 D67">
    <cfRule type="cellIs" dxfId="13" priority="11" stopIfTrue="1" operator="lessThan">
      <formula>5</formula>
    </cfRule>
  </conditionalFormatting>
  <conditionalFormatting sqref="E7:F7 E11:F11 E15:F15 E19:F19 E23:F23 E27:F27 E31:F31 E35:F35 E39:F39 E43:F43 E47:F47 E51:F51 E55:F55 E59:F59 E63:F63 E67:F67">
    <cfRule type="cellIs" dxfId="12" priority="10" stopIfTrue="1" operator="equal">
      <formula>"Bye"</formula>
    </cfRule>
  </conditionalFormatting>
  <conditionalFormatting sqref="I10 K14 I18 M22 I26 K30 I34 O38 I42 K46 I50 M54 I58 K62 I66">
    <cfRule type="expression" dxfId="11" priority="2" stopIfTrue="1">
      <formula>AND($O$1="CU",I10="Umpire")</formula>
    </cfRule>
    <cfRule type="expression" dxfId="10" priority="3" stopIfTrue="1">
      <formula>AND($O$1="CU",I10&lt;&gt;"Umpire",J10&lt;&gt;"")</formula>
    </cfRule>
    <cfRule type="expression" dxfId="9" priority="4" stopIfTrue="1">
      <formula>AND($O$1="CU",I10&lt;&gt;"Umpire")</formula>
    </cfRule>
  </conditionalFormatting>
  <conditionalFormatting sqref="J10 L14 J18 N22 J26 L30 J34 P38 J42 L46 J50 N54 J58 L62 J66">
    <cfRule type="expression" dxfId="8" priority="9" stopIfTrue="1">
      <formula>$O$1="CU"</formula>
    </cfRule>
  </conditionalFormatting>
  <conditionalFormatting sqref="K9 M13 K17 O21 K25 M29 K33 Q37 K41 M45 K49 O53 K57 M61 K65">
    <cfRule type="expression" dxfId="7" priority="5" stopIfTrue="1">
      <formula>J10="as"</formula>
    </cfRule>
    <cfRule type="expression" dxfId="6" priority="6" stopIfTrue="1">
      <formula>J10="bs"</formula>
    </cfRule>
  </conditionalFormatting>
  <conditionalFormatting sqref="K10 M14 K18 O22 K26 M30 K34 Q38 K42 M46 K50 O54 K58 M62 K66">
    <cfRule type="expression" dxfId="5" priority="7" stopIfTrue="1">
      <formula>J10="as"</formula>
    </cfRule>
    <cfRule type="expression" dxfId="4" priority="8" stopIfTrue="1">
      <formula>J10="bs"</formula>
    </cfRule>
  </conditionalFormatting>
  <dataValidations count="1">
    <dataValidation type="list" allowBlank="1" showInputMessage="1" sqref="I10 K14 M22 K30 O38 M54 K46 K62 I66 I34 I50 I26 I58 I18 I42" xr:uid="{5A7D7983-EDF0-4F5F-89EA-1A05302825E8}">
      <formula1>$U$7:$U$16</formula1>
    </dataValidation>
  </dataValidations>
  <printOptions horizontalCentered="1"/>
  <pageMargins left="0.35" right="0.35" top="0.39" bottom="0.39" header="0" footer="0"/>
  <pageSetup paperSize="9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809" r:id="rId3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510540</xdr:colOff>
                    <xdr:row>0</xdr:row>
                    <xdr:rowOff>7620</xdr:rowOff>
                  </from>
                  <to>
                    <xdr:col>14</xdr:col>
                    <xdr:colOff>350520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0" r:id="rId4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495300</xdr:colOff>
                    <xdr:row>0</xdr:row>
                    <xdr:rowOff>175260</xdr:rowOff>
                  </from>
                  <to>
                    <xdr:col>14</xdr:col>
                    <xdr:colOff>350520</xdr:colOff>
                    <xdr:row>1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48CBC-E2C0-43A2-A000-7174CB29C8C0}">
  <sheetPr codeName="Munka5">
    <tabColor indexed="11"/>
  </sheetPr>
  <dimension ref="A1:AK49"/>
  <sheetViews>
    <sheetView workbookViewId="0">
      <selection activeCell="K36" sqref="K36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10.886718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501" t="str">
        <f>Altalanos!$A$6</f>
        <v xml:space="preserve">Diákolimpia Tolna megye - Paks </v>
      </c>
      <c r="B1" s="501"/>
      <c r="C1" s="501"/>
      <c r="D1" s="501"/>
      <c r="E1" s="501"/>
      <c r="F1" s="501"/>
      <c r="G1" s="320"/>
      <c r="H1" s="323" t="s">
        <v>42</v>
      </c>
      <c r="I1" s="321"/>
      <c r="J1" s="322"/>
      <c r="L1" s="324"/>
      <c r="M1" s="325"/>
      <c r="N1" s="103"/>
      <c r="O1" s="103" t="s">
        <v>12</v>
      </c>
      <c r="P1" s="103"/>
      <c r="Q1" s="102"/>
      <c r="R1" s="103"/>
      <c r="AB1" s="457" t="e">
        <f>IF(Y5=1,CONCATENATE(VLOOKUP(Y3,AA16:AH27,2)),CONCATENATE(VLOOKUP(Y3,AA2:AK13,2)))</f>
        <v>#N/A</v>
      </c>
      <c r="AC1" s="457" t="e">
        <f>IF(Y5=1,CONCATENATE(VLOOKUP(Y3,AA16:AK27,3)),CONCATENATE(VLOOKUP(Y3,AA2:AK13,3)))</f>
        <v>#N/A</v>
      </c>
      <c r="AD1" s="457" t="e">
        <f>IF(Y5=1,CONCATENATE(VLOOKUP(Y3,AA16:AK27,4)),CONCATENATE(VLOOKUP(Y3,AA2:AK13,4)))</f>
        <v>#N/A</v>
      </c>
      <c r="AE1" s="457" t="e">
        <f>IF(Y5=1,CONCATENATE(VLOOKUP(Y3,AA16:AK27,5)),CONCATENATE(VLOOKUP(Y3,AA2:AK13,5)))</f>
        <v>#N/A</v>
      </c>
      <c r="AF1" s="457" t="e">
        <f>IF(Y5=1,CONCATENATE(VLOOKUP(Y3,AA16:AK27,6)),CONCATENATE(VLOOKUP(Y3,AA2:AK13,6)))</f>
        <v>#N/A</v>
      </c>
      <c r="AG1" s="457" t="e">
        <f>IF(Y5=1,CONCATENATE(VLOOKUP(Y3,AA16:AK27,7)),CONCATENATE(VLOOKUP(Y3,AA2:AK13,7)))</f>
        <v>#N/A</v>
      </c>
      <c r="AH1" s="457" t="e">
        <f>IF(Y5=1,CONCATENATE(VLOOKUP(Y3,AA16:AK27,8)),CONCATENATE(VLOOKUP(Y3,AA2:AK13,8)))</f>
        <v>#N/A</v>
      </c>
      <c r="AI1" s="457" t="e">
        <f>IF(Y5=1,CONCATENATE(VLOOKUP(Y3,AA16:AK27,9)),CONCATENATE(VLOOKUP(Y3,AA2:AK13,9)))</f>
        <v>#N/A</v>
      </c>
      <c r="AJ1" s="457" t="e">
        <f>IF(Y5=1,CONCATENATE(VLOOKUP(Y3,AA16:AK27,10)),CONCATENATE(VLOOKUP(Y3,AA2:AK13,10)))</f>
        <v>#N/A</v>
      </c>
      <c r="AK1" s="457" t="e">
        <f>IF(Y5=1,CONCATENATE(VLOOKUP(Y3,AA16:AK27,11)),CONCATENATE(VLOOKUP(Y3,AA2:AK13,11)))</f>
        <v>#N/A</v>
      </c>
    </row>
    <row r="2" spans="1:37" x14ac:dyDescent="0.25">
      <c r="A2" s="326" t="s">
        <v>41</v>
      </c>
      <c r="B2" s="327"/>
      <c r="C2" s="327"/>
      <c r="D2" s="327"/>
      <c r="E2" s="327">
        <f>Altalanos!$A$8</f>
        <v>0</v>
      </c>
      <c r="F2" s="327"/>
      <c r="G2" s="328"/>
      <c r="H2" s="329"/>
      <c r="I2" s="329"/>
      <c r="J2" s="330"/>
      <c r="K2" s="324"/>
      <c r="L2" s="324"/>
      <c r="M2" s="324"/>
      <c r="N2" s="105"/>
      <c r="O2" s="94"/>
      <c r="P2" s="105"/>
      <c r="Q2" s="94"/>
      <c r="R2" s="105"/>
      <c r="Y2" s="448"/>
      <c r="Z2" s="447"/>
      <c r="AA2" s="447" t="s">
        <v>64</v>
      </c>
      <c r="AB2" s="438">
        <v>150</v>
      </c>
      <c r="AC2" s="438">
        <v>120</v>
      </c>
      <c r="AD2" s="438">
        <v>100</v>
      </c>
      <c r="AE2" s="438">
        <v>80</v>
      </c>
      <c r="AF2" s="438">
        <v>70</v>
      </c>
      <c r="AG2" s="438">
        <v>60</v>
      </c>
      <c r="AH2" s="438">
        <v>55</v>
      </c>
      <c r="AI2" s="438">
        <v>50</v>
      </c>
      <c r="AJ2" s="438">
        <v>45</v>
      </c>
      <c r="AK2" s="43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7"/>
      <c r="K3" s="51"/>
      <c r="L3" s="52" t="s">
        <v>26</v>
      </c>
      <c r="M3" s="51"/>
      <c r="N3" s="396"/>
      <c r="O3" s="395"/>
      <c r="P3" s="396"/>
      <c r="Q3" s="437" t="s">
        <v>78</v>
      </c>
      <c r="R3" s="438" t="s">
        <v>84</v>
      </c>
      <c r="S3" s="438" t="s">
        <v>79</v>
      </c>
      <c r="Y3" s="447">
        <f>IF(H4="OB","A",IF(H4="IX","W",H4))</f>
        <v>0</v>
      </c>
      <c r="Z3" s="447"/>
      <c r="AA3" s="447" t="s">
        <v>94</v>
      </c>
      <c r="AB3" s="438">
        <v>120</v>
      </c>
      <c r="AC3" s="438">
        <v>90</v>
      </c>
      <c r="AD3" s="438">
        <v>65</v>
      </c>
      <c r="AE3" s="438">
        <v>55</v>
      </c>
      <c r="AF3" s="438">
        <v>50</v>
      </c>
      <c r="AG3" s="438">
        <v>45</v>
      </c>
      <c r="AH3" s="438">
        <v>40</v>
      </c>
      <c r="AI3" s="438">
        <v>35</v>
      </c>
      <c r="AJ3" s="438">
        <v>25</v>
      </c>
      <c r="AK3" s="438">
        <v>20</v>
      </c>
    </row>
    <row r="4" spans="1:37" ht="13.8" thickBot="1" x14ac:dyDescent="0.3">
      <c r="A4" s="502" t="str">
        <f>Altalanos!$A$10</f>
        <v>2025.04.28-29</v>
      </c>
      <c r="B4" s="502"/>
      <c r="C4" s="502"/>
      <c r="D4" s="331"/>
      <c r="E4" s="332" t="str">
        <f>Altalanos!$C$10</f>
        <v>Paks</v>
      </c>
      <c r="F4" s="332"/>
      <c r="G4" s="332"/>
      <c r="H4" s="335"/>
      <c r="I4" s="332"/>
      <c r="J4" s="334"/>
      <c r="K4" s="335"/>
      <c r="L4" s="337" t="str">
        <f>Altalanos!$E$10</f>
        <v>Lakatosné Klopcsik Diana</v>
      </c>
      <c r="M4" s="335"/>
      <c r="N4" s="398"/>
      <c r="O4" s="399"/>
      <c r="P4" s="398"/>
      <c r="Q4" s="439" t="s">
        <v>85</v>
      </c>
      <c r="R4" s="440" t="s">
        <v>80</v>
      </c>
      <c r="S4" s="440" t="s">
        <v>81</v>
      </c>
      <c r="Y4" s="447"/>
      <c r="Z4" s="447"/>
      <c r="AA4" s="447" t="s">
        <v>95</v>
      </c>
      <c r="AB4" s="438">
        <v>90</v>
      </c>
      <c r="AC4" s="438">
        <v>60</v>
      </c>
      <c r="AD4" s="438">
        <v>45</v>
      </c>
      <c r="AE4" s="438">
        <v>34</v>
      </c>
      <c r="AF4" s="438">
        <v>27</v>
      </c>
      <c r="AG4" s="438">
        <v>22</v>
      </c>
      <c r="AH4" s="438">
        <v>18</v>
      </c>
      <c r="AI4" s="438">
        <v>15</v>
      </c>
      <c r="AJ4" s="438">
        <v>12</v>
      </c>
      <c r="AK4" s="438">
        <v>9</v>
      </c>
    </row>
    <row r="5" spans="1:37" x14ac:dyDescent="0.25">
      <c r="A5" s="34"/>
      <c r="B5" s="34" t="s">
        <v>40</v>
      </c>
      <c r="C5" s="391" t="s">
        <v>62</v>
      </c>
      <c r="D5" s="34" t="s">
        <v>33</v>
      </c>
      <c r="E5" s="34" t="s">
        <v>67</v>
      </c>
      <c r="F5" s="34"/>
      <c r="G5" s="34" t="s">
        <v>24</v>
      </c>
      <c r="H5" s="34"/>
      <c r="I5" s="34" t="s">
        <v>27</v>
      </c>
      <c r="J5" s="34"/>
      <c r="K5" s="424" t="s">
        <v>68</v>
      </c>
      <c r="L5" s="424" t="s">
        <v>69</v>
      </c>
      <c r="M5" s="424" t="s">
        <v>70</v>
      </c>
      <c r="Q5" s="441" t="s">
        <v>86</v>
      </c>
      <c r="R5" s="442" t="s">
        <v>82</v>
      </c>
      <c r="S5" s="442" t="s">
        <v>83</v>
      </c>
      <c r="Y5" s="447">
        <f>IF(OR(Altalanos!$A$8="F1",Altalanos!$A$8="F2",Altalanos!$A$8="N1",Altalanos!$A$8="N2"),1,2)</f>
        <v>2</v>
      </c>
      <c r="Z5" s="447"/>
      <c r="AA5" s="447" t="s">
        <v>96</v>
      </c>
      <c r="AB5" s="438">
        <v>60</v>
      </c>
      <c r="AC5" s="438">
        <v>40</v>
      </c>
      <c r="AD5" s="438">
        <v>30</v>
      </c>
      <c r="AE5" s="438">
        <v>20</v>
      </c>
      <c r="AF5" s="438">
        <v>18</v>
      </c>
      <c r="AG5" s="438">
        <v>15</v>
      </c>
      <c r="AH5" s="438">
        <v>12</v>
      </c>
      <c r="AI5" s="438">
        <v>10</v>
      </c>
      <c r="AJ5" s="438">
        <v>8</v>
      </c>
      <c r="AK5" s="438">
        <v>6</v>
      </c>
    </row>
    <row r="6" spans="1:37" x14ac:dyDescent="0.25">
      <c r="A6" s="369"/>
      <c r="B6" s="369"/>
      <c r="C6" s="423"/>
      <c r="D6" s="369"/>
      <c r="E6" s="369"/>
      <c r="F6" s="369"/>
      <c r="G6" s="369"/>
      <c r="H6" s="369"/>
      <c r="I6" s="369"/>
      <c r="J6" s="369"/>
      <c r="K6" s="369"/>
      <c r="L6" s="369"/>
      <c r="M6" s="369"/>
      <c r="Y6" s="447"/>
      <c r="Z6" s="447"/>
      <c r="AA6" s="447" t="s">
        <v>97</v>
      </c>
      <c r="AB6" s="438">
        <v>40</v>
      </c>
      <c r="AC6" s="438">
        <v>25</v>
      </c>
      <c r="AD6" s="438">
        <v>18</v>
      </c>
      <c r="AE6" s="438">
        <v>13</v>
      </c>
      <c r="AF6" s="438">
        <v>10</v>
      </c>
      <c r="AG6" s="438">
        <v>8</v>
      </c>
      <c r="AH6" s="438">
        <v>6</v>
      </c>
      <c r="AI6" s="438">
        <v>5</v>
      </c>
      <c r="AJ6" s="438">
        <v>4</v>
      </c>
      <c r="AK6" s="438">
        <v>3</v>
      </c>
    </row>
    <row r="7" spans="1:37" x14ac:dyDescent="0.25">
      <c r="A7" s="431" t="s">
        <v>64</v>
      </c>
      <c r="B7" s="443"/>
      <c r="C7" s="393" t="str">
        <f>IF($B7="","",VLOOKUP($B7,#REF!,5))</f>
        <v/>
      </c>
      <c r="D7" s="393" t="str">
        <f>IF($B7="","",VLOOKUP($B7,#REF!,15))</f>
        <v/>
      </c>
      <c r="E7" s="492" t="s">
        <v>180</v>
      </c>
      <c r="F7" s="493" t="s">
        <v>181</v>
      </c>
      <c r="G7" s="389" t="str">
        <f>IF($B7="","",VLOOKUP($B7,#REF!,3))</f>
        <v/>
      </c>
      <c r="H7" s="392"/>
      <c r="I7" s="389" t="str">
        <f>IF($B7="","",VLOOKUP($B7,#REF!,4))</f>
        <v/>
      </c>
      <c r="J7" s="369"/>
      <c r="K7" s="458"/>
      <c r="L7" s="449" t="str">
        <f>IF(K7="","",CONCATENATE(VLOOKUP($Y$3,$AB$1:$AK$1,K7)," pont"))</f>
        <v/>
      </c>
      <c r="M7" s="459"/>
      <c r="Q7" s="437" t="s">
        <v>78</v>
      </c>
      <c r="R7" s="483" t="s">
        <v>115</v>
      </c>
      <c r="S7" s="483" t="s">
        <v>117</v>
      </c>
      <c r="Y7" s="447"/>
      <c r="Z7" s="447"/>
      <c r="AA7" s="447" t="s">
        <v>98</v>
      </c>
      <c r="AB7" s="438">
        <v>25</v>
      </c>
      <c r="AC7" s="438">
        <v>15</v>
      </c>
      <c r="AD7" s="438">
        <v>13</v>
      </c>
      <c r="AE7" s="438">
        <v>8</v>
      </c>
      <c r="AF7" s="438">
        <v>6</v>
      </c>
      <c r="AG7" s="438">
        <v>4</v>
      </c>
      <c r="AH7" s="438">
        <v>3</v>
      </c>
      <c r="AI7" s="438">
        <v>2</v>
      </c>
      <c r="AJ7" s="438">
        <v>1</v>
      </c>
      <c r="AK7" s="438">
        <v>0</v>
      </c>
    </row>
    <row r="8" spans="1:37" x14ac:dyDescent="0.25">
      <c r="A8" s="400"/>
      <c r="B8" s="444"/>
      <c r="C8" s="401"/>
      <c r="D8" s="401"/>
      <c r="E8" s="401"/>
      <c r="F8" s="401"/>
      <c r="G8" s="401"/>
      <c r="H8" s="401"/>
      <c r="I8" s="401"/>
      <c r="J8" s="369"/>
      <c r="K8" s="400"/>
      <c r="L8" s="400"/>
      <c r="M8" s="460"/>
      <c r="Q8" s="439" t="s">
        <v>85</v>
      </c>
      <c r="R8" s="484" t="s">
        <v>116</v>
      </c>
      <c r="S8" s="484" t="s">
        <v>118</v>
      </c>
      <c r="Y8" s="447"/>
      <c r="Z8" s="447"/>
      <c r="AA8" s="447" t="s">
        <v>99</v>
      </c>
      <c r="AB8" s="438">
        <v>15</v>
      </c>
      <c r="AC8" s="438">
        <v>10</v>
      </c>
      <c r="AD8" s="438">
        <v>7</v>
      </c>
      <c r="AE8" s="438">
        <v>5</v>
      </c>
      <c r="AF8" s="438">
        <v>4</v>
      </c>
      <c r="AG8" s="438">
        <v>3</v>
      </c>
      <c r="AH8" s="438">
        <v>2</v>
      </c>
      <c r="AI8" s="438">
        <v>1</v>
      </c>
      <c r="AJ8" s="438">
        <v>0</v>
      </c>
      <c r="AK8" s="438">
        <v>0</v>
      </c>
    </row>
    <row r="9" spans="1:37" x14ac:dyDescent="0.25">
      <c r="A9" s="400" t="s">
        <v>65</v>
      </c>
      <c r="B9" s="445"/>
      <c r="C9" s="393" t="str">
        <f>IF($B9="","",VLOOKUP($B9,#REF!,5))</f>
        <v/>
      </c>
      <c r="D9" s="393" t="str">
        <f>IF($B9="","",VLOOKUP($B9,#REF!,15))</f>
        <v/>
      </c>
      <c r="E9" s="494" t="s">
        <v>137</v>
      </c>
      <c r="F9" s="495" t="s">
        <v>138</v>
      </c>
      <c r="G9" s="388" t="str">
        <f>IF($B9="","",VLOOKUP($B9,#REF!,3))</f>
        <v/>
      </c>
      <c r="H9" s="394"/>
      <c r="I9" s="388" t="str">
        <f>IF($B9="","",VLOOKUP($B9,#REF!,4))</f>
        <v/>
      </c>
      <c r="J9" s="369"/>
      <c r="K9" s="458"/>
      <c r="L9" s="449" t="str">
        <f>IF(K9="","",CONCATENATE(VLOOKUP($Y$3,$AB$1:$AK$1,K9)," pont"))</f>
        <v/>
      </c>
      <c r="M9" s="459"/>
      <c r="Q9" s="441" t="s">
        <v>86</v>
      </c>
      <c r="R9" s="485" t="s">
        <v>90</v>
      </c>
      <c r="S9" s="485" t="s">
        <v>119</v>
      </c>
      <c r="Y9" s="447"/>
      <c r="Z9" s="447"/>
      <c r="AA9" s="447" t="s">
        <v>100</v>
      </c>
      <c r="AB9" s="438">
        <v>10</v>
      </c>
      <c r="AC9" s="438">
        <v>6</v>
      </c>
      <c r="AD9" s="438">
        <v>4</v>
      </c>
      <c r="AE9" s="438">
        <v>2</v>
      </c>
      <c r="AF9" s="438">
        <v>1</v>
      </c>
      <c r="AG9" s="438">
        <v>0</v>
      </c>
      <c r="AH9" s="438">
        <v>0</v>
      </c>
      <c r="AI9" s="438">
        <v>0</v>
      </c>
      <c r="AJ9" s="438">
        <v>0</v>
      </c>
      <c r="AK9" s="438">
        <v>0</v>
      </c>
    </row>
    <row r="10" spans="1:37" x14ac:dyDescent="0.25">
      <c r="A10" s="400"/>
      <c r="B10" s="444"/>
      <c r="C10" s="401"/>
      <c r="D10" s="401"/>
      <c r="E10" s="401"/>
      <c r="F10" s="401"/>
      <c r="G10" s="401"/>
      <c r="H10" s="401"/>
      <c r="I10" s="401"/>
      <c r="J10" s="369"/>
      <c r="K10" s="400"/>
      <c r="L10" s="400"/>
      <c r="M10" s="460"/>
      <c r="Y10" s="447"/>
      <c r="Z10" s="447"/>
      <c r="AA10" s="447" t="s">
        <v>101</v>
      </c>
      <c r="AB10" s="438">
        <v>6</v>
      </c>
      <c r="AC10" s="438">
        <v>3</v>
      </c>
      <c r="AD10" s="438">
        <v>2</v>
      </c>
      <c r="AE10" s="438">
        <v>1</v>
      </c>
      <c r="AF10" s="438">
        <v>0</v>
      </c>
      <c r="AG10" s="438">
        <v>0</v>
      </c>
      <c r="AH10" s="438">
        <v>0</v>
      </c>
      <c r="AI10" s="438">
        <v>0</v>
      </c>
      <c r="AJ10" s="438">
        <v>0</v>
      </c>
      <c r="AK10" s="438">
        <v>0</v>
      </c>
    </row>
    <row r="11" spans="1:37" x14ac:dyDescent="0.25">
      <c r="A11" s="400" t="s">
        <v>66</v>
      </c>
      <c r="B11" s="445"/>
      <c r="C11" s="393" t="str">
        <f>IF($B11="","",VLOOKUP($B11,#REF!,5))</f>
        <v/>
      </c>
      <c r="D11" s="393" t="str">
        <f>IF($B11="","",VLOOKUP($B11,#REF!,15))</f>
        <v/>
      </c>
      <c r="E11" s="494" t="s">
        <v>182</v>
      </c>
      <c r="F11" s="495" t="s">
        <v>183</v>
      </c>
      <c r="G11" s="388" t="str">
        <f>IF($B11="","",VLOOKUP($B11,#REF!,3))</f>
        <v/>
      </c>
      <c r="H11" s="394"/>
      <c r="I11" s="388" t="str">
        <f>IF($B11="","",VLOOKUP($B11,#REF!,4))</f>
        <v/>
      </c>
      <c r="J11" s="369"/>
      <c r="K11" s="458"/>
      <c r="L11" s="449" t="str">
        <f>IF(K11="","",CONCATENATE(VLOOKUP($Y$3,$AB$1:$AK$1,K11)," pont"))</f>
        <v/>
      </c>
      <c r="M11" s="459"/>
      <c r="Y11" s="447"/>
      <c r="Z11" s="447"/>
      <c r="AA11" s="447" t="s">
        <v>106</v>
      </c>
      <c r="AB11" s="438">
        <v>3</v>
      </c>
      <c r="AC11" s="438">
        <v>2</v>
      </c>
      <c r="AD11" s="438">
        <v>1</v>
      </c>
      <c r="AE11" s="438">
        <v>0</v>
      </c>
      <c r="AF11" s="438">
        <v>0</v>
      </c>
      <c r="AG11" s="438">
        <v>0</v>
      </c>
      <c r="AH11" s="438">
        <v>0</v>
      </c>
      <c r="AI11" s="438">
        <v>0</v>
      </c>
      <c r="AJ11" s="438">
        <v>0</v>
      </c>
      <c r="AK11" s="438">
        <v>0</v>
      </c>
    </row>
    <row r="12" spans="1:37" x14ac:dyDescent="0.25">
      <c r="A12" s="369"/>
      <c r="B12" s="431"/>
      <c r="C12" s="423"/>
      <c r="D12" s="369"/>
      <c r="E12" s="369"/>
      <c r="F12" s="369"/>
      <c r="G12" s="369"/>
      <c r="H12" s="369"/>
      <c r="I12" s="369"/>
      <c r="J12" s="369"/>
      <c r="K12" s="423"/>
      <c r="L12" s="423"/>
      <c r="M12" s="460"/>
      <c r="Y12" s="447"/>
      <c r="Z12" s="447"/>
      <c r="AA12" s="447" t="s">
        <v>102</v>
      </c>
      <c r="AB12" s="456">
        <v>0</v>
      </c>
      <c r="AC12" s="456">
        <v>0</v>
      </c>
      <c r="AD12" s="456">
        <v>0</v>
      </c>
      <c r="AE12" s="456">
        <v>0</v>
      </c>
      <c r="AF12" s="456">
        <v>0</v>
      </c>
      <c r="AG12" s="456">
        <v>0</v>
      </c>
      <c r="AH12" s="456">
        <v>0</v>
      </c>
      <c r="AI12" s="456">
        <v>0</v>
      </c>
      <c r="AJ12" s="456">
        <v>0</v>
      </c>
      <c r="AK12" s="456">
        <v>0</v>
      </c>
    </row>
    <row r="13" spans="1:37" x14ac:dyDescent="0.25">
      <c r="A13" s="431" t="s">
        <v>71</v>
      </c>
      <c r="B13" s="443"/>
      <c r="C13" s="393" t="str">
        <f>IF($B13="","",VLOOKUP($B13,#REF!,5))</f>
        <v/>
      </c>
      <c r="D13" s="393" t="str">
        <f>IF($B13="","",VLOOKUP($B13,#REF!,15))</f>
        <v/>
      </c>
      <c r="E13" s="492" t="s">
        <v>150</v>
      </c>
      <c r="F13" s="493" t="s">
        <v>184</v>
      </c>
      <c r="G13" s="389" t="str">
        <f>IF($B13="","",VLOOKUP($B13,#REF!,3))</f>
        <v/>
      </c>
      <c r="H13" s="392"/>
      <c r="I13" s="389" t="str">
        <f>IF($B13="","",VLOOKUP($B13,#REF!,4))</f>
        <v/>
      </c>
      <c r="J13" s="369"/>
      <c r="K13" s="458"/>
      <c r="L13" s="449" t="str">
        <f>IF(K13="","",CONCATENATE(VLOOKUP($Y$3,$AB$1:$AK$1,K13)," pont"))</f>
        <v/>
      </c>
      <c r="M13" s="459"/>
      <c r="Y13" s="447"/>
      <c r="Z13" s="447"/>
      <c r="AA13" s="447" t="s">
        <v>103</v>
      </c>
      <c r="AB13" s="456">
        <v>0</v>
      </c>
      <c r="AC13" s="456">
        <v>0</v>
      </c>
      <c r="AD13" s="456">
        <v>0</v>
      </c>
      <c r="AE13" s="456">
        <v>0</v>
      </c>
      <c r="AF13" s="456">
        <v>0</v>
      </c>
      <c r="AG13" s="456">
        <v>0</v>
      </c>
      <c r="AH13" s="456">
        <v>0</v>
      </c>
      <c r="AI13" s="456">
        <v>0</v>
      </c>
      <c r="AJ13" s="456">
        <v>0</v>
      </c>
      <c r="AK13" s="456">
        <v>0</v>
      </c>
    </row>
    <row r="14" spans="1:37" x14ac:dyDescent="0.25">
      <c r="A14" s="400"/>
      <c r="B14" s="444"/>
      <c r="C14" s="401"/>
      <c r="D14" s="401"/>
      <c r="E14" s="401"/>
      <c r="F14" s="401"/>
      <c r="G14" s="401"/>
      <c r="H14" s="401"/>
      <c r="I14" s="401"/>
      <c r="J14" s="369"/>
      <c r="K14" s="400"/>
      <c r="L14" s="400"/>
      <c r="M14" s="460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</row>
    <row r="15" spans="1:37" x14ac:dyDescent="0.25">
      <c r="A15" s="400" t="s">
        <v>72</v>
      </c>
      <c r="B15" s="445"/>
      <c r="C15" s="393" t="str">
        <f>IF($B15="","",VLOOKUP($B15,#REF!,5))</f>
        <v/>
      </c>
      <c r="D15" s="393" t="str">
        <f>IF($B15="","",VLOOKUP($B15,#REF!,15))</f>
        <v/>
      </c>
      <c r="E15" s="494" t="s">
        <v>158</v>
      </c>
      <c r="F15" s="495" t="s">
        <v>185</v>
      </c>
      <c r="G15" s="388" t="str">
        <f>IF($B15="","",VLOOKUP($B15,#REF!,3))</f>
        <v/>
      </c>
      <c r="H15" s="394"/>
      <c r="I15" s="388" t="str">
        <f>IF($B15="","",VLOOKUP($B15,#REF!,4))</f>
        <v/>
      </c>
      <c r="J15" s="369"/>
      <c r="K15" s="458"/>
      <c r="L15" s="449" t="str">
        <f>IF(K15="","",CONCATENATE(VLOOKUP($Y$3,$AB$1:$AK$1,K15)," pont"))</f>
        <v/>
      </c>
      <c r="M15" s="459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</row>
    <row r="16" spans="1:37" x14ac:dyDescent="0.25">
      <c r="A16" s="400"/>
      <c r="B16" s="444"/>
      <c r="C16" s="401"/>
      <c r="D16" s="401"/>
      <c r="E16" s="401"/>
      <c r="F16" s="401"/>
      <c r="G16" s="401"/>
      <c r="H16" s="401"/>
      <c r="I16" s="401"/>
      <c r="J16" s="369"/>
      <c r="K16" s="400"/>
      <c r="L16" s="400"/>
      <c r="M16" s="460"/>
      <c r="Y16" s="447"/>
      <c r="Z16" s="447"/>
      <c r="AA16" s="447" t="s">
        <v>64</v>
      </c>
      <c r="AB16" s="447">
        <v>300</v>
      </c>
      <c r="AC16" s="447">
        <v>250</v>
      </c>
      <c r="AD16" s="447">
        <v>220</v>
      </c>
      <c r="AE16" s="447">
        <v>180</v>
      </c>
      <c r="AF16" s="447">
        <v>160</v>
      </c>
      <c r="AG16" s="447">
        <v>150</v>
      </c>
      <c r="AH16" s="447">
        <v>140</v>
      </c>
      <c r="AI16" s="447">
        <v>130</v>
      </c>
      <c r="AJ16" s="447">
        <v>120</v>
      </c>
      <c r="AK16" s="447">
        <v>110</v>
      </c>
    </row>
    <row r="17" spans="1:37" x14ac:dyDescent="0.25">
      <c r="A17" s="400" t="s">
        <v>73</v>
      </c>
      <c r="B17" s="445"/>
      <c r="C17" s="393" t="str">
        <f>IF($B17="","",VLOOKUP($B17,#REF!,5))</f>
        <v/>
      </c>
      <c r="D17" s="393" t="str">
        <f>IF($B17="","",VLOOKUP($B17,#REF!,15))</f>
        <v/>
      </c>
      <c r="E17" s="494" t="s">
        <v>186</v>
      </c>
      <c r="F17" s="495" t="s">
        <v>142</v>
      </c>
      <c r="G17" s="388" t="str">
        <f>IF($B17="","",VLOOKUP($B17,#REF!,3))</f>
        <v/>
      </c>
      <c r="H17" s="394"/>
      <c r="I17" s="388" t="str">
        <f>IF($B17="","",VLOOKUP($B17,#REF!,4))</f>
        <v/>
      </c>
      <c r="J17" s="369"/>
      <c r="K17" s="458"/>
      <c r="L17" s="449" t="str">
        <f>IF(K17="","",CONCATENATE(VLOOKUP($Y$3,$AB$1:$AK$1,K17)," pont"))</f>
        <v/>
      </c>
      <c r="M17" s="459"/>
      <c r="Y17" s="447"/>
      <c r="Z17" s="447"/>
      <c r="AA17" s="447" t="s">
        <v>94</v>
      </c>
      <c r="AB17" s="447">
        <v>250</v>
      </c>
      <c r="AC17" s="447">
        <v>200</v>
      </c>
      <c r="AD17" s="447">
        <v>160</v>
      </c>
      <c r="AE17" s="447">
        <v>140</v>
      </c>
      <c r="AF17" s="447">
        <v>120</v>
      </c>
      <c r="AG17" s="447">
        <v>110</v>
      </c>
      <c r="AH17" s="447">
        <v>100</v>
      </c>
      <c r="AI17" s="447">
        <v>90</v>
      </c>
      <c r="AJ17" s="447">
        <v>80</v>
      </c>
      <c r="AK17" s="447">
        <v>70</v>
      </c>
    </row>
    <row r="18" spans="1:37" x14ac:dyDescent="0.25">
      <c r="A18" s="400"/>
      <c r="B18" s="444"/>
      <c r="C18" s="401"/>
      <c r="D18" s="401"/>
      <c r="E18" s="401"/>
      <c r="F18" s="401"/>
      <c r="G18" s="401"/>
      <c r="H18" s="401"/>
      <c r="I18" s="401"/>
      <c r="J18" s="369"/>
      <c r="K18" s="400"/>
      <c r="L18" s="400"/>
      <c r="M18" s="460"/>
      <c r="Y18" s="447"/>
      <c r="Z18" s="447"/>
      <c r="AA18" s="447" t="s">
        <v>95</v>
      </c>
      <c r="AB18" s="447">
        <v>200</v>
      </c>
      <c r="AC18" s="447">
        <v>150</v>
      </c>
      <c r="AD18" s="447">
        <v>130</v>
      </c>
      <c r="AE18" s="447">
        <v>110</v>
      </c>
      <c r="AF18" s="447">
        <v>95</v>
      </c>
      <c r="AG18" s="447">
        <v>80</v>
      </c>
      <c r="AH18" s="447">
        <v>70</v>
      </c>
      <c r="AI18" s="447">
        <v>60</v>
      </c>
      <c r="AJ18" s="447">
        <v>55</v>
      </c>
      <c r="AK18" s="447">
        <v>50</v>
      </c>
    </row>
    <row r="19" spans="1:37" x14ac:dyDescent="0.25">
      <c r="A19" s="400" t="s">
        <v>73</v>
      </c>
      <c r="B19" s="445"/>
      <c r="C19" s="393" t="str">
        <f>IF($B19="","",VLOOKUP($B19,#REF!,5))</f>
        <v/>
      </c>
      <c r="D19" s="393" t="str">
        <f>IF($B19="","",VLOOKUP($B19,#REF!,15))</f>
        <v/>
      </c>
      <c r="E19" s="496" t="s">
        <v>187</v>
      </c>
      <c r="F19" s="497" t="s">
        <v>188</v>
      </c>
      <c r="G19" s="388" t="str">
        <f>IF($B19="","",VLOOKUP($B19,#REF!,3))</f>
        <v/>
      </c>
      <c r="H19" s="394"/>
      <c r="I19" s="494" t="s">
        <v>189</v>
      </c>
      <c r="J19" s="369"/>
      <c r="K19" s="458"/>
      <c r="L19" s="449" t="str">
        <f>IF(K19="","",CONCATENATE(VLOOKUP($Y$3,$AB$1:$AK$1,K19)," pont"))</f>
        <v/>
      </c>
      <c r="M19" s="459"/>
      <c r="Y19" s="447"/>
      <c r="Z19" s="447"/>
      <c r="AA19" s="447" t="s">
        <v>96</v>
      </c>
      <c r="AB19" s="447">
        <v>150</v>
      </c>
      <c r="AC19" s="447">
        <v>120</v>
      </c>
      <c r="AD19" s="447">
        <v>100</v>
      </c>
      <c r="AE19" s="447">
        <v>80</v>
      </c>
      <c r="AF19" s="447">
        <v>70</v>
      </c>
      <c r="AG19" s="447">
        <v>60</v>
      </c>
      <c r="AH19" s="447">
        <v>55</v>
      </c>
      <c r="AI19" s="447">
        <v>50</v>
      </c>
      <c r="AJ19" s="447">
        <v>45</v>
      </c>
      <c r="AK19" s="447">
        <v>40</v>
      </c>
    </row>
    <row r="20" spans="1:37" x14ac:dyDescent="0.25">
      <c r="A20" s="369"/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Y20" s="447"/>
      <c r="Z20" s="447"/>
      <c r="AA20" s="447" t="s">
        <v>97</v>
      </c>
      <c r="AB20" s="447">
        <v>120</v>
      </c>
      <c r="AC20" s="447">
        <v>90</v>
      </c>
      <c r="AD20" s="447">
        <v>65</v>
      </c>
      <c r="AE20" s="447">
        <v>55</v>
      </c>
      <c r="AF20" s="447">
        <v>50</v>
      </c>
      <c r="AG20" s="447">
        <v>45</v>
      </c>
      <c r="AH20" s="447">
        <v>40</v>
      </c>
      <c r="AI20" s="447">
        <v>35</v>
      </c>
      <c r="AJ20" s="447">
        <v>25</v>
      </c>
      <c r="AK20" s="447">
        <v>20</v>
      </c>
    </row>
    <row r="21" spans="1:37" x14ac:dyDescent="0.25">
      <c r="A21" s="369"/>
      <c r="B21" s="369"/>
      <c r="C21" s="369"/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Y21" s="447"/>
      <c r="Z21" s="447"/>
      <c r="AA21" s="447" t="s">
        <v>98</v>
      </c>
      <c r="AB21" s="447">
        <v>90</v>
      </c>
      <c r="AC21" s="447">
        <v>60</v>
      </c>
      <c r="AD21" s="447">
        <v>45</v>
      </c>
      <c r="AE21" s="447">
        <v>34</v>
      </c>
      <c r="AF21" s="447">
        <v>27</v>
      </c>
      <c r="AG21" s="447">
        <v>22</v>
      </c>
      <c r="AH21" s="447">
        <v>18</v>
      </c>
      <c r="AI21" s="447">
        <v>15</v>
      </c>
      <c r="AJ21" s="447">
        <v>12</v>
      </c>
      <c r="AK21" s="447">
        <v>9</v>
      </c>
    </row>
    <row r="22" spans="1:37" ht="18.75" customHeight="1" x14ac:dyDescent="0.25">
      <c r="A22" s="369"/>
      <c r="B22" s="505"/>
      <c r="C22" s="505"/>
      <c r="D22" s="506" t="str">
        <f>E7</f>
        <v>Borda</v>
      </c>
      <c r="E22" s="506"/>
      <c r="F22" s="506" t="str">
        <f>E9</f>
        <v>Rosta</v>
      </c>
      <c r="G22" s="506"/>
      <c r="H22" s="506" t="str">
        <f>E11</f>
        <v>Simon</v>
      </c>
      <c r="I22" s="506"/>
      <c r="J22" s="369"/>
      <c r="K22" s="369"/>
      <c r="L22" s="369"/>
      <c r="M22" s="432" t="s">
        <v>68</v>
      </c>
      <c r="Y22" s="447"/>
      <c r="Z22" s="447"/>
      <c r="AA22" s="447" t="s">
        <v>99</v>
      </c>
      <c r="AB22" s="447">
        <v>60</v>
      </c>
      <c r="AC22" s="447">
        <v>40</v>
      </c>
      <c r="AD22" s="447">
        <v>30</v>
      </c>
      <c r="AE22" s="447">
        <v>20</v>
      </c>
      <c r="AF22" s="447">
        <v>18</v>
      </c>
      <c r="AG22" s="447">
        <v>15</v>
      </c>
      <c r="AH22" s="447">
        <v>12</v>
      </c>
      <c r="AI22" s="447">
        <v>10</v>
      </c>
      <c r="AJ22" s="447">
        <v>8</v>
      </c>
      <c r="AK22" s="447">
        <v>6</v>
      </c>
    </row>
    <row r="23" spans="1:37" ht="18.75" customHeight="1" x14ac:dyDescent="0.25">
      <c r="A23" s="430" t="s">
        <v>64</v>
      </c>
      <c r="B23" s="507" t="str">
        <f>E7</f>
        <v>Borda</v>
      </c>
      <c r="C23" s="507"/>
      <c r="D23" s="508"/>
      <c r="E23" s="508"/>
      <c r="F23" s="509" t="s">
        <v>313</v>
      </c>
      <c r="G23" s="509"/>
      <c r="H23" s="509" t="s">
        <v>417</v>
      </c>
      <c r="I23" s="509"/>
      <c r="J23" s="369"/>
      <c r="K23" s="369"/>
      <c r="L23" s="369"/>
      <c r="M23" s="433">
        <v>1</v>
      </c>
      <c r="Y23" s="447"/>
      <c r="Z23" s="447"/>
      <c r="AA23" s="447" t="s">
        <v>100</v>
      </c>
      <c r="AB23" s="447">
        <v>40</v>
      </c>
      <c r="AC23" s="447">
        <v>25</v>
      </c>
      <c r="AD23" s="447">
        <v>18</v>
      </c>
      <c r="AE23" s="447">
        <v>13</v>
      </c>
      <c r="AF23" s="447">
        <v>8</v>
      </c>
      <c r="AG23" s="447">
        <v>7</v>
      </c>
      <c r="AH23" s="447">
        <v>6</v>
      </c>
      <c r="AI23" s="447">
        <v>5</v>
      </c>
      <c r="AJ23" s="447">
        <v>4</v>
      </c>
      <c r="AK23" s="447">
        <v>3</v>
      </c>
    </row>
    <row r="24" spans="1:37" ht="18.75" customHeight="1" x14ac:dyDescent="0.25">
      <c r="A24" s="430" t="s">
        <v>65</v>
      </c>
      <c r="B24" s="507" t="str">
        <f>E9</f>
        <v>Rosta</v>
      </c>
      <c r="C24" s="507"/>
      <c r="D24" s="509" t="s">
        <v>329</v>
      </c>
      <c r="E24" s="509"/>
      <c r="F24" s="508"/>
      <c r="G24" s="508"/>
      <c r="H24" s="509" t="s">
        <v>307</v>
      </c>
      <c r="I24" s="509"/>
      <c r="J24" s="369"/>
      <c r="K24" s="369"/>
      <c r="L24" s="369"/>
      <c r="M24" s="433">
        <v>3</v>
      </c>
      <c r="Y24" s="447"/>
      <c r="Z24" s="447"/>
      <c r="AA24" s="447" t="s">
        <v>101</v>
      </c>
      <c r="AB24" s="447">
        <v>25</v>
      </c>
      <c r="AC24" s="447">
        <v>15</v>
      </c>
      <c r="AD24" s="447">
        <v>13</v>
      </c>
      <c r="AE24" s="447">
        <v>7</v>
      </c>
      <c r="AF24" s="447">
        <v>6</v>
      </c>
      <c r="AG24" s="447">
        <v>5</v>
      </c>
      <c r="AH24" s="447">
        <v>4</v>
      </c>
      <c r="AI24" s="447">
        <v>3</v>
      </c>
      <c r="AJ24" s="447">
        <v>2</v>
      </c>
      <c r="AK24" s="447">
        <v>1</v>
      </c>
    </row>
    <row r="25" spans="1:37" ht="18.75" customHeight="1" x14ac:dyDescent="0.25">
      <c r="A25" s="430" t="s">
        <v>66</v>
      </c>
      <c r="B25" s="507" t="str">
        <f>E11</f>
        <v>Simon</v>
      </c>
      <c r="C25" s="507"/>
      <c r="D25" s="509" t="s">
        <v>418</v>
      </c>
      <c r="E25" s="509"/>
      <c r="F25" s="509" t="s">
        <v>308</v>
      </c>
      <c r="G25" s="509"/>
      <c r="H25" s="508"/>
      <c r="I25" s="508"/>
      <c r="J25" s="369"/>
      <c r="K25" s="369"/>
      <c r="L25" s="369"/>
      <c r="M25" s="433">
        <v>2</v>
      </c>
      <c r="Y25" s="447"/>
      <c r="Z25" s="447"/>
      <c r="AA25" s="447" t="s">
        <v>106</v>
      </c>
      <c r="AB25" s="447">
        <v>15</v>
      </c>
      <c r="AC25" s="447">
        <v>10</v>
      </c>
      <c r="AD25" s="447">
        <v>8</v>
      </c>
      <c r="AE25" s="447">
        <v>4</v>
      </c>
      <c r="AF25" s="447">
        <v>3</v>
      </c>
      <c r="AG25" s="447">
        <v>2</v>
      </c>
      <c r="AH25" s="447">
        <v>1</v>
      </c>
      <c r="AI25" s="447">
        <v>0</v>
      </c>
      <c r="AJ25" s="447">
        <v>0</v>
      </c>
      <c r="AK25" s="447">
        <v>0</v>
      </c>
    </row>
    <row r="26" spans="1:37" x14ac:dyDescent="0.25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434"/>
      <c r="Y26" s="447"/>
      <c r="Z26" s="447"/>
      <c r="AA26" s="447" t="s">
        <v>102</v>
      </c>
      <c r="AB26" s="447">
        <v>10</v>
      </c>
      <c r="AC26" s="447">
        <v>6</v>
      </c>
      <c r="AD26" s="447">
        <v>4</v>
      </c>
      <c r="AE26" s="447">
        <v>2</v>
      </c>
      <c r="AF26" s="447">
        <v>1</v>
      </c>
      <c r="AG26" s="447">
        <v>0</v>
      </c>
      <c r="AH26" s="447">
        <v>0</v>
      </c>
      <c r="AI26" s="447">
        <v>0</v>
      </c>
      <c r="AJ26" s="447">
        <v>0</v>
      </c>
      <c r="AK26" s="447">
        <v>0</v>
      </c>
    </row>
    <row r="27" spans="1:37" ht="18.75" customHeight="1" x14ac:dyDescent="0.25">
      <c r="A27" s="369"/>
      <c r="B27" s="505"/>
      <c r="C27" s="505"/>
      <c r="D27" s="506" t="str">
        <f>E13</f>
        <v>Szabó</v>
      </c>
      <c r="E27" s="506"/>
      <c r="F27" s="506" t="str">
        <f>E15</f>
        <v>Tóth</v>
      </c>
      <c r="G27" s="506"/>
      <c r="H27" s="506" t="str">
        <f>E17</f>
        <v>Gáspár</v>
      </c>
      <c r="I27" s="506"/>
      <c r="J27" s="506" t="s">
        <v>353</v>
      </c>
      <c r="K27" s="506"/>
      <c r="L27" s="369"/>
      <c r="M27" s="434"/>
      <c r="Y27" s="447"/>
      <c r="Z27" s="447"/>
      <c r="AA27" s="447" t="s">
        <v>103</v>
      </c>
      <c r="AB27" s="447">
        <v>3</v>
      </c>
      <c r="AC27" s="447">
        <v>2</v>
      </c>
      <c r="AD27" s="447">
        <v>1</v>
      </c>
      <c r="AE27" s="447">
        <v>0</v>
      </c>
      <c r="AF27" s="447">
        <v>0</v>
      </c>
      <c r="AG27" s="447">
        <v>0</v>
      </c>
      <c r="AH27" s="447">
        <v>0</v>
      </c>
      <c r="AI27" s="447">
        <v>0</v>
      </c>
      <c r="AJ27" s="447">
        <v>0</v>
      </c>
      <c r="AK27" s="447">
        <v>0</v>
      </c>
    </row>
    <row r="28" spans="1:37" ht="18.75" customHeight="1" x14ac:dyDescent="0.25">
      <c r="A28" s="430" t="s">
        <v>71</v>
      </c>
      <c r="B28" s="507" t="str">
        <f>E13</f>
        <v>Szabó</v>
      </c>
      <c r="C28" s="507"/>
      <c r="D28" s="508"/>
      <c r="E28" s="508"/>
      <c r="F28" s="509">
        <v>4040</v>
      </c>
      <c r="G28" s="509"/>
      <c r="H28" s="509" t="s">
        <v>352</v>
      </c>
      <c r="I28" s="509"/>
      <c r="J28" s="506" t="s">
        <v>313</v>
      </c>
      <c r="K28" s="506"/>
      <c r="L28" s="369"/>
      <c r="M28" s="433">
        <v>1</v>
      </c>
    </row>
    <row r="29" spans="1:37" ht="18.75" customHeight="1" x14ac:dyDescent="0.25">
      <c r="A29" s="430" t="s">
        <v>72</v>
      </c>
      <c r="B29" s="507" t="str">
        <f>E15</f>
        <v>Tóth</v>
      </c>
      <c r="C29" s="507"/>
      <c r="D29" s="509" t="s">
        <v>329</v>
      </c>
      <c r="E29" s="509"/>
      <c r="F29" s="508"/>
      <c r="G29" s="508"/>
      <c r="H29" s="509" t="s">
        <v>329</v>
      </c>
      <c r="I29" s="509"/>
      <c r="J29" s="509" t="s">
        <v>329</v>
      </c>
      <c r="K29" s="509"/>
      <c r="L29" s="369"/>
      <c r="M29" s="433">
        <v>3</v>
      </c>
    </row>
    <row r="30" spans="1:37" ht="18.75" customHeight="1" x14ac:dyDescent="0.25">
      <c r="A30" s="430" t="s">
        <v>73</v>
      </c>
      <c r="B30" s="507" t="str">
        <f>E17</f>
        <v>Gáspár</v>
      </c>
      <c r="C30" s="507"/>
      <c r="D30" s="509" t="s">
        <v>354</v>
      </c>
      <c r="E30" s="509"/>
      <c r="F30" s="509" t="s">
        <v>313</v>
      </c>
      <c r="G30" s="509"/>
      <c r="H30" s="508"/>
      <c r="I30" s="508"/>
      <c r="J30" s="509" t="s">
        <v>342</v>
      </c>
      <c r="K30" s="509"/>
      <c r="L30" s="369"/>
      <c r="M30" s="433">
        <v>2</v>
      </c>
    </row>
    <row r="31" spans="1:37" ht="18.75" customHeight="1" x14ac:dyDescent="0.25">
      <c r="A31" s="430" t="s">
        <v>77</v>
      </c>
      <c r="B31" s="507" t="str">
        <f>E19</f>
        <v>Wégner</v>
      </c>
      <c r="C31" s="507"/>
      <c r="D31" s="509" t="s">
        <v>329</v>
      </c>
      <c r="E31" s="509"/>
      <c r="F31" s="509" t="s">
        <v>313</v>
      </c>
      <c r="G31" s="509"/>
      <c r="H31" s="506" t="s">
        <v>355</v>
      </c>
      <c r="I31" s="506"/>
      <c r="J31" s="508"/>
      <c r="K31" s="508"/>
      <c r="L31" s="369"/>
      <c r="M31" s="499" t="s">
        <v>334</v>
      </c>
    </row>
    <row r="32" spans="1:37" ht="18.75" customHeight="1" x14ac:dyDescent="0.25">
      <c r="A32" s="213"/>
      <c r="B32" s="435"/>
      <c r="C32" s="435"/>
      <c r="D32" s="213"/>
      <c r="E32" s="213"/>
      <c r="F32" s="213"/>
      <c r="G32" s="213"/>
      <c r="H32" s="213"/>
      <c r="I32" s="213"/>
      <c r="J32" s="369"/>
      <c r="K32" s="369"/>
      <c r="L32" s="369"/>
      <c r="M32" s="436"/>
    </row>
    <row r="33" spans="1:18" x14ac:dyDescent="0.25">
      <c r="A33" s="369"/>
      <c r="B33" s="369"/>
      <c r="C33" s="369"/>
      <c r="D33" s="369"/>
      <c r="E33" s="369"/>
      <c r="F33" s="369"/>
      <c r="G33" s="369"/>
      <c r="H33" s="369"/>
      <c r="I33" s="369"/>
      <c r="J33" s="369"/>
      <c r="K33" s="369"/>
      <c r="L33" s="369"/>
      <c r="M33" s="369"/>
    </row>
    <row r="34" spans="1:18" x14ac:dyDescent="0.25">
      <c r="A34" s="369" t="s">
        <v>48</v>
      </c>
      <c r="B34" s="369"/>
      <c r="C34" s="512" t="str">
        <f>IF(M23=1,B23,IF(M24=1,B24,IF(M25=1,B25,"")))</f>
        <v>Borda</v>
      </c>
      <c r="D34" s="512"/>
      <c r="E34" s="400" t="s">
        <v>75</v>
      </c>
      <c r="F34" s="519" t="str">
        <f>IF(M28=1,B28,IF(M29=1,B29,IF(M30=1,B30,IF(M31=1,B31,""))))</f>
        <v>Szabó</v>
      </c>
      <c r="G34" s="519"/>
      <c r="H34" s="369"/>
      <c r="I34" s="347" t="s">
        <v>323</v>
      </c>
      <c r="J34" s="369"/>
      <c r="K34" s="369"/>
      <c r="L34" s="369"/>
      <c r="M34" s="369"/>
    </row>
    <row r="35" spans="1:18" x14ac:dyDescent="0.25">
      <c r="A35" s="369"/>
      <c r="B35" s="369"/>
      <c r="C35" s="369"/>
      <c r="D35" s="369"/>
      <c r="E35" s="369"/>
      <c r="F35" s="400"/>
      <c r="G35" s="400"/>
      <c r="H35" s="369"/>
      <c r="I35" s="369"/>
      <c r="J35" s="369"/>
      <c r="K35" s="369"/>
      <c r="L35" s="369"/>
      <c r="M35" s="369"/>
    </row>
    <row r="36" spans="1:18" x14ac:dyDescent="0.25">
      <c r="A36" s="369" t="s">
        <v>74</v>
      </c>
      <c r="B36" s="369"/>
      <c r="C36" s="512" t="str">
        <f>IF(M23=2,B23,IF(M24=2,B24,IF(M25=2,B25,"")))</f>
        <v>Simon</v>
      </c>
      <c r="D36" s="512"/>
      <c r="E36" s="400" t="s">
        <v>75</v>
      </c>
      <c r="F36" s="519" t="str">
        <f>IF(M28=2,B28,IF(M29=2,B29,IF(M30=2,B30,IF(M31=2,B31,""))))</f>
        <v>Gáspár</v>
      </c>
      <c r="G36" s="519"/>
      <c r="H36" s="369"/>
      <c r="I36" s="347" t="s">
        <v>308</v>
      </c>
      <c r="J36" s="369"/>
      <c r="K36" s="369"/>
      <c r="L36" s="369"/>
      <c r="M36" s="369"/>
    </row>
    <row r="37" spans="1:18" x14ac:dyDescent="0.25">
      <c r="A37" s="369"/>
      <c r="B37" s="369"/>
      <c r="C37" s="400"/>
      <c r="D37" s="400"/>
      <c r="E37" s="400"/>
      <c r="F37" s="400"/>
      <c r="G37" s="400"/>
      <c r="H37" s="369"/>
      <c r="I37" s="369"/>
      <c r="J37" s="369"/>
      <c r="K37" s="369"/>
      <c r="L37" s="369"/>
      <c r="M37" s="369"/>
    </row>
    <row r="38" spans="1:18" x14ac:dyDescent="0.25">
      <c r="A38" s="369" t="s">
        <v>76</v>
      </c>
      <c r="B38" s="369"/>
      <c r="C38" s="512" t="str">
        <f>IF(M23=3,B23,IF(M24=3,B24,IF(M25=3,B25,"")))</f>
        <v>Rosta</v>
      </c>
      <c r="D38" s="512"/>
      <c r="E38" s="400" t="s">
        <v>75</v>
      </c>
      <c r="F38" s="512" t="str">
        <f>IF(M28=3,B28,IF(M29=3,B29,IF(M30=3,B30,IF(M31=3,B31,""))))</f>
        <v>Tóth</v>
      </c>
      <c r="G38" s="512"/>
      <c r="H38" s="369"/>
      <c r="I38" s="347"/>
      <c r="J38" s="369"/>
      <c r="K38" s="369"/>
      <c r="L38" s="369"/>
      <c r="M38" s="369"/>
    </row>
    <row r="39" spans="1:18" x14ac:dyDescent="0.25">
      <c r="A39" s="369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69"/>
    </row>
    <row r="40" spans="1:18" x14ac:dyDescent="0.25">
      <c r="A40" s="369"/>
      <c r="B40" s="369"/>
      <c r="C40" s="369"/>
      <c r="D40" s="369"/>
      <c r="E40" s="369"/>
      <c r="F40" s="369"/>
      <c r="G40" s="369"/>
      <c r="H40" s="369"/>
      <c r="I40" s="369"/>
      <c r="J40" s="369"/>
      <c r="K40" s="369"/>
      <c r="L40" s="347"/>
      <c r="M40" s="369"/>
    </row>
    <row r="41" spans="1:18" x14ac:dyDescent="0.25">
      <c r="A41" s="173" t="s">
        <v>33</v>
      </c>
      <c r="B41" s="174"/>
      <c r="C41" s="296"/>
      <c r="D41" s="406" t="s">
        <v>3</v>
      </c>
      <c r="E41" s="407" t="s">
        <v>35</v>
      </c>
      <c r="F41" s="421"/>
      <c r="G41" s="406" t="s">
        <v>3</v>
      </c>
      <c r="H41" s="407" t="s">
        <v>44</v>
      </c>
      <c r="I41" s="256"/>
      <c r="J41" s="407" t="s">
        <v>45</v>
      </c>
      <c r="K41" s="255" t="s">
        <v>46</v>
      </c>
      <c r="L41" s="34"/>
      <c r="M41" s="421"/>
      <c r="P41" s="402"/>
      <c r="Q41" s="402"/>
      <c r="R41" s="403"/>
    </row>
    <row r="42" spans="1:18" x14ac:dyDescent="0.25">
      <c r="A42" s="380" t="s">
        <v>34</v>
      </c>
      <c r="B42" s="381"/>
      <c r="C42" s="383"/>
      <c r="D42" s="408">
        <v>1</v>
      </c>
      <c r="E42" s="510" t="e">
        <f>IF(D42&gt;$R$44,,UPPER(VLOOKUP(D42,#REF!,2)))</f>
        <v>#REF!</v>
      </c>
      <c r="F42" s="510"/>
      <c r="G42" s="415" t="s">
        <v>4</v>
      </c>
      <c r="H42" s="381"/>
      <c r="I42" s="409"/>
      <c r="J42" s="416"/>
      <c r="K42" s="375" t="s">
        <v>38</v>
      </c>
      <c r="L42" s="422"/>
      <c r="M42" s="410"/>
      <c r="P42" s="404"/>
      <c r="Q42" s="404"/>
      <c r="R42" s="191"/>
    </row>
    <row r="43" spans="1:18" x14ac:dyDescent="0.25">
      <c r="A43" s="384" t="s">
        <v>43</v>
      </c>
      <c r="B43" s="251"/>
      <c r="C43" s="386"/>
      <c r="D43" s="411">
        <v>2</v>
      </c>
      <c r="E43" s="511" t="e">
        <f>IF(D43&gt;$R$44,,UPPER(VLOOKUP(D43,#REF!,2)))</f>
        <v>#REF!</v>
      </c>
      <c r="F43" s="511"/>
      <c r="G43" s="417" t="s">
        <v>5</v>
      </c>
      <c r="H43" s="84"/>
      <c r="I43" s="373"/>
      <c r="J43" s="85"/>
      <c r="K43" s="419"/>
      <c r="L43" s="347"/>
      <c r="M43" s="414"/>
      <c r="P43" s="191"/>
      <c r="Q43" s="185"/>
      <c r="R43" s="191"/>
    </row>
    <row r="44" spans="1:18" x14ac:dyDescent="0.25">
      <c r="A44" s="270"/>
      <c r="B44" s="271"/>
      <c r="C44" s="272"/>
      <c r="D44" s="411"/>
      <c r="E44" s="86"/>
      <c r="F44" s="369"/>
      <c r="G44" s="417" t="s">
        <v>6</v>
      </c>
      <c r="H44" s="84"/>
      <c r="I44" s="373"/>
      <c r="J44" s="85"/>
      <c r="K44" s="375" t="s">
        <v>39</v>
      </c>
      <c r="L44" s="422"/>
      <c r="M44" s="410"/>
      <c r="P44" s="404"/>
      <c r="Q44" s="404"/>
      <c r="R44" s="405" t="e">
        <f>MIN(4,#REF!)</f>
        <v>#REF!</v>
      </c>
    </row>
    <row r="45" spans="1:18" x14ac:dyDescent="0.25">
      <c r="A45" s="202"/>
      <c r="B45" s="113"/>
      <c r="C45" s="203"/>
      <c r="D45" s="411"/>
      <c r="E45" s="86"/>
      <c r="F45" s="369"/>
      <c r="G45" s="417" t="s">
        <v>7</v>
      </c>
      <c r="H45" s="84"/>
      <c r="I45" s="373"/>
      <c r="J45" s="85"/>
      <c r="K45" s="420"/>
      <c r="L45" s="369"/>
      <c r="M45" s="412"/>
      <c r="P45" s="191"/>
      <c r="Q45" s="185"/>
      <c r="R45" s="191"/>
    </row>
    <row r="46" spans="1:18" x14ac:dyDescent="0.25">
      <c r="A46" s="258"/>
      <c r="B46" s="273"/>
      <c r="C46" s="295"/>
      <c r="D46" s="411"/>
      <c r="E46" s="86"/>
      <c r="F46" s="369"/>
      <c r="G46" s="417" t="s">
        <v>8</v>
      </c>
      <c r="H46" s="84"/>
      <c r="I46" s="373"/>
      <c r="J46" s="85"/>
      <c r="K46" s="384"/>
      <c r="L46" s="347"/>
      <c r="M46" s="414"/>
      <c r="P46" s="191"/>
      <c r="Q46" s="185"/>
      <c r="R46" s="191"/>
    </row>
    <row r="47" spans="1:18" x14ac:dyDescent="0.25">
      <c r="A47" s="259"/>
      <c r="B47" s="23"/>
      <c r="C47" s="203"/>
      <c r="D47" s="411"/>
      <c r="E47" s="86"/>
      <c r="F47" s="369"/>
      <c r="G47" s="417" t="s">
        <v>9</v>
      </c>
      <c r="H47" s="84"/>
      <c r="I47" s="373"/>
      <c r="J47" s="85"/>
      <c r="K47" s="375" t="s">
        <v>29</v>
      </c>
      <c r="L47" s="422"/>
      <c r="M47" s="410"/>
      <c r="P47" s="404"/>
      <c r="Q47" s="404"/>
      <c r="R47" s="191"/>
    </row>
    <row r="48" spans="1:18" x14ac:dyDescent="0.25">
      <c r="A48" s="259"/>
      <c r="B48" s="23"/>
      <c r="C48" s="268"/>
      <c r="D48" s="411"/>
      <c r="E48" s="86"/>
      <c r="F48" s="369"/>
      <c r="G48" s="417" t="s">
        <v>10</v>
      </c>
      <c r="H48" s="84"/>
      <c r="I48" s="373"/>
      <c r="J48" s="85"/>
      <c r="K48" s="420"/>
      <c r="L48" s="369"/>
      <c r="M48" s="412"/>
      <c r="P48" s="191"/>
      <c r="Q48" s="185"/>
      <c r="R48" s="191"/>
    </row>
    <row r="49" spans="1:18" x14ac:dyDescent="0.25">
      <c r="A49" s="260"/>
      <c r="B49" s="257"/>
      <c r="C49" s="269"/>
      <c r="D49" s="413"/>
      <c r="E49" s="205"/>
      <c r="F49" s="347"/>
      <c r="G49" s="418" t="s">
        <v>11</v>
      </c>
      <c r="H49" s="251"/>
      <c r="I49" s="377"/>
      <c r="J49" s="207"/>
      <c r="K49" s="384" t="str">
        <f>L4</f>
        <v>Lakatosné Klopcsik Diana</v>
      </c>
      <c r="L49" s="347"/>
      <c r="M49" s="414"/>
      <c r="P49" s="191"/>
      <c r="Q49" s="185"/>
      <c r="R49" s="405"/>
    </row>
  </sheetData>
  <mergeCells count="51">
    <mergeCell ref="J27:K27"/>
    <mergeCell ref="J28:K28"/>
    <mergeCell ref="J29:K29"/>
    <mergeCell ref="J30:K30"/>
    <mergeCell ref="B30:C30"/>
    <mergeCell ref="J31:K31"/>
    <mergeCell ref="B31:C31"/>
    <mergeCell ref="D31:E31"/>
    <mergeCell ref="F31:G31"/>
    <mergeCell ref="H31:I31"/>
    <mergeCell ref="C38:D38"/>
    <mergeCell ref="F38:G38"/>
    <mergeCell ref="E42:F42"/>
    <mergeCell ref="E43:F43"/>
    <mergeCell ref="C34:D34"/>
    <mergeCell ref="F34:G34"/>
    <mergeCell ref="C36:D36"/>
    <mergeCell ref="F36:G36"/>
    <mergeCell ref="D30:E30"/>
    <mergeCell ref="F30:G30"/>
    <mergeCell ref="H30:I30"/>
    <mergeCell ref="B29:C29"/>
    <mergeCell ref="D29:E29"/>
    <mergeCell ref="F29:G29"/>
    <mergeCell ref="H29:I29"/>
    <mergeCell ref="B28:C28"/>
    <mergeCell ref="D28:E28"/>
    <mergeCell ref="F28:G28"/>
    <mergeCell ref="H28:I28"/>
    <mergeCell ref="B27:C27"/>
    <mergeCell ref="D27:E27"/>
    <mergeCell ref="F27:G27"/>
    <mergeCell ref="H27:I27"/>
    <mergeCell ref="B25:C25"/>
    <mergeCell ref="D25:E25"/>
    <mergeCell ref="F25:G25"/>
    <mergeCell ref="H25:I25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</mergeCells>
  <phoneticPr fontId="62" type="noConversion"/>
  <conditionalFormatting sqref="E7 E9 E11 E13 E15 E17 E19">
    <cfRule type="cellIs" dxfId="3" priority="2" stopIfTrue="1" operator="equal">
      <formula>"Bye"</formula>
    </cfRule>
  </conditionalFormatting>
  <conditionalFormatting sqref="R44 R49">
    <cfRule type="expression" dxfId="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AA877-A4E6-44DF-A9CE-19DBC15594A2}">
  <sheetPr codeName="Sheet38">
    <pageSetUpPr fitToPage="1"/>
  </sheetPr>
  <dimension ref="A1:P42"/>
  <sheetViews>
    <sheetView showGridLines="0" showZeros="0" workbookViewId="0">
      <selection activeCell="A29" sqref="A29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1" customWidth="1"/>
    <col min="15" max="15" width="8.5546875" customWidth="1"/>
    <col min="16" max="16" width="11.5546875" hidden="1" customWidth="1"/>
  </cols>
  <sheetData>
    <row r="1" spans="1:14" ht="24.6" x14ac:dyDescent="0.3">
      <c r="A1" s="42" t="str">
        <f>Altalanos!$A$6</f>
        <v xml:space="preserve">Diákolimpia Tolna megye - Paks </v>
      </c>
      <c r="B1" s="43"/>
      <c r="C1" s="43"/>
      <c r="D1" s="34"/>
      <c r="E1" s="34"/>
      <c r="F1" s="44"/>
      <c r="G1" s="34"/>
      <c r="H1" s="34"/>
      <c r="I1" s="34"/>
      <c r="J1" s="34"/>
      <c r="K1" s="34"/>
      <c r="L1" s="34"/>
      <c r="M1" s="34"/>
      <c r="N1" s="45"/>
    </row>
    <row r="2" spans="1:14" x14ac:dyDescent="0.25">
      <c r="A2" s="46"/>
      <c r="B2" s="28"/>
      <c r="C2" s="28"/>
      <c r="D2" s="34"/>
      <c r="E2" s="34"/>
      <c r="F2" s="34"/>
      <c r="G2" s="34"/>
      <c r="H2" s="34"/>
      <c r="I2" s="34"/>
      <c r="J2" s="34"/>
      <c r="K2" s="34"/>
      <c r="L2" s="34"/>
      <c r="M2" s="34"/>
      <c r="N2" s="44"/>
    </row>
    <row r="3" spans="1:14" s="2" customFormat="1" ht="39.75" customHeight="1" thickBot="1" x14ac:dyDescent="0.3">
      <c r="A3" s="47"/>
      <c r="B3" s="48" t="s">
        <v>19</v>
      </c>
      <c r="C3" s="49"/>
      <c r="D3" s="50"/>
      <c r="E3" s="50"/>
      <c r="F3" s="51"/>
      <c r="G3" s="50"/>
      <c r="H3" s="52"/>
      <c r="I3" s="51"/>
      <c r="J3" s="50"/>
      <c r="K3" s="50"/>
      <c r="L3" s="50"/>
      <c r="M3" s="50"/>
      <c r="N3" s="52"/>
    </row>
    <row r="4" spans="1:14" s="18" customFormat="1" ht="9.6" x14ac:dyDescent="0.25">
      <c r="A4" s="51" t="s">
        <v>20</v>
      </c>
      <c r="B4" s="49" t="s">
        <v>17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s="35" customFormat="1" ht="12.75" customHeight="1" x14ac:dyDescent="0.25">
      <c r="A5" s="54" t="str">
        <f>Altalanos!$A$10</f>
        <v>2025.04.28-29</v>
      </c>
      <c r="B5" s="55" t="str">
        <f>Altalanos!$C$10</f>
        <v>Paks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  <c r="N5" s="57"/>
    </row>
    <row r="6" spans="1:14" s="2" customFormat="1" ht="60" customHeight="1" thickBot="1" x14ac:dyDescent="0.3">
      <c r="A6" s="500" t="s">
        <v>21</v>
      </c>
      <c r="B6" s="500"/>
      <c r="C6" s="58"/>
      <c r="D6" s="58"/>
      <c r="E6" s="58"/>
      <c r="F6" s="59"/>
      <c r="G6" s="60"/>
      <c r="H6" s="58"/>
      <c r="I6" s="59"/>
      <c r="J6" s="58"/>
      <c r="K6" s="58"/>
      <c r="L6" s="58"/>
      <c r="M6" s="58"/>
      <c r="N6" s="61"/>
    </row>
    <row r="7" spans="1:14" s="18" customFormat="1" ht="13.5" hidden="1" customHeight="1" x14ac:dyDescent="0.25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53"/>
    </row>
    <row r="8" spans="1:14" s="11" customFormat="1" ht="12.75" hidden="1" customHeight="1" x14ac:dyDescent="0.25">
      <c r="A8" s="64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56"/>
    </row>
    <row r="9" spans="1:14" s="18" customFormat="1" hidden="1" x14ac:dyDescent="0.25">
      <c r="A9" s="65"/>
      <c r="B9" s="67"/>
      <c r="C9" s="68"/>
      <c r="D9" s="67"/>
      <c r="E9" s="67"/>
      <c r="F9" s="67"/>
      <c r="G9" s="67"/>
      <c r="H9" s="67"/>
      <c r="I9" s="67"/>
      <c r="J9" s="67"/>
      <c r="K9" s="67"/>
      <c r="L9" s="67"/>
      <c r="M9" s="67"/>
      <c r="N9" s="69"/>
    </row>
    <row r="10" spans="1:14" s="18" customFormat="1" ht="9.6" hidden="1" x14ac:dyDescent="0.25">
      <c r="A10" s="62"/>
      <c r="B10" s="6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s="35" customFormat="1" ht="12.75" hidden="1" customHeight="1" x14ac:dyDescent="0.25">
      <c r="A11" s="70"/>
      <c r="B11" s="3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7"/>
      <c r="N11" s="53"/>
    </row>
    <row r="12" spans="1:14" s="18" customFormat="1" ht="9.6" hidden="1" x14ac:dyDescent="0.25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53"/>
    </row>
    <row r="13" spans="1:14" s="11" customFormat="1" ht="12.75" hidden="1" customHeight="1" x14ac:dyDescent="0.25">
      <c r="A13" s="64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12"/>
    </row>
    <row r="14" spans="1:14" s="18" customFormat="1" hidden="1" x14ac:dyDescent="0.25">
      <c r="A14" s="65"/>
      <c r="B14" s="67"/>
      <c r="C14" s="68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9"/>
    </row>
    <row r="15" spans="1:14" s="18" customFormat="1" ht="9.6" hidden="1" x14ac:dyDescent="0.25">
      <c r="A15" s="62"/>
      <c r="B15" s="6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18" customFormat="1" hidden="1" x14ac:dyDescent="0.25">
      <c r="A16" s="70"/>
      <c r="B16" s="3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7"/>
      <c r="N16" s="53"/>
    </row>
    <row r="17" spans="1:16" s="18" customFormat="1" ht="9.6" hidden="1" x14ac:dyDescent="0.25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53"/>
    </row>
    <row r="18" spans="1:16" s="11" customFormat="1" ht="12.75" hidden="1" customHeight="1" x14ac:dyDescent="0.25">
      <c r="A18" s="6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12"/>
    </row>
    <row r="19" spans="1:16" s="11" customFormat="1" ht="7.5" hidden="1" customHeight="1" x14ac:dyDescent="0.25">
      <c r="A19" s="71"/>
      <c r="B19" s="71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265" t="s">
        <v>22</v>
      </c>
      <c r="B20" s="266"/>
      <c r="C20" s="68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9"/>
    </row>
    <row r="21" spans="1:16" s="18" customFormat="1" ht="9.6" x14ac:dyDescent="0.25">
      <c r="A21" s="72" t="s">
        <v>23</v>
      </c>
      <c r="B21" s="73" t="s">
        <v>24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P21" s="74" t="s">
        <v>50</v>
      </c>
    </row>
    <row r="22" spans="1:16" s="18" customFormat="1" ht="19.5" customHeight="1" x14ac:dyDescent="0.25">
      <c r="A22" s="75" t="s">
        <v>130</v>
      </c>
      <c r="B22" s="76" t="s">
        <v>131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7"/>
      <c r="N22" s="53"/>
      <c r="P22" s="77" t="str">
        <f t="shared" ref="P22:P29" si="0">LEFT(B22,1)&amp;" "&amp;A22</f>
        <v xml:space="preserve">T Lisztmajer </v>
      </c>
    </row>
    <row r="23" spans="1:16" s="18" customFormat="1" ht="19.5" customHeight="1" x14ac:dyDescent="0.25">
      <c r="A23" s="75" t="s">
        <v>130</v>
      </c>
      <c r="B23" s="76" t="s">
        <v>132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7"/>
      <c r="N23" s="53"/>
      <c r="P23" s="77" t="str">
        <f t="shared" si="0"/>
        <v xml:space="preserve">P Lisztmajer </v>
      </c>
    </row>
    <row r="24" spans="1:16" s="18" customFormat="1" ht="19.5" customHeight="1" x14ac:dyDescent="0.25">
      <c r="A24" s="75" t="s">
        <v>133</v>
      </c>
      <c r="B24" s="76" t="s">
        <v>134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7"/>
      <c r="N24" s="53"/>
      <c r="P24" s="77" t="str">
        <f t="shared" si="0"/>
        <v xml:space="preserve">N Németh </v>
      </c>
    </row>
    <row r="25" spans="1:16" s="2" customFormat="1" ht="19.5" customHeight="1" x14ac:dyDescent="0.25">
      <c r="A25" s="75" t="s">
        <v>135</v>
      </c>
      <c r="B25" s="76" t="s">
        <v>136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7"/>
      <c r="N25" s="53"/>
      <c r="P25" s="77" t="str">
        <f t="shared" si="0"/>
        <v xml:space="preserve">D Gerzsei </v>
      </c>
    </row>
    <row r="26" spans="1:16" s="2" customFormat="1" ht="19.5" customHeight="1" x14ac:dyDescent="0.25">
      <c r="A26" s="75" t="s">
        <v>137</v>
      </c>
      <c r="B26" s="76" t="s">
        <v>138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7"/>
      <c r="N26" s="53"/>
      <c r="P26" s="77" t="str">
        <f t="shared" si="0"/>
        <v>G Rosta</v>
      </c>
    </row>
    <row r="27" spans="1:16" s="2" customFormat="1" ht="19.5" customHeight="1" x14ac:dyDescent="0.25">
      <c r="A27" s="75" t="s">
        <v>139</v>
      </c>
      <c r="B27" s="76" t="s">
        <v>140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7"/>
      <c r="N27" s="53"/>
      <c r="P27" s="77" t="str">
        <f t="shared" si="0"/>
        <v>A Korpácsi</v>
      </c>
    </row>
    <row r="28" spans="1:16" s="2" customFormat="1" ht="19.5" customHeight="1" x14ac:dyDescent="0.25">
      <c r="A28" s="75" t="s">
        <v>141</v>
      </c>
      <c r="B28" s="76" t="s">
        <v>142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  <c r="N28" s="53"/>
      <c r="P28" s="77" t="str">
        <f t="shared" si="0"/>
        <v xml:space="preserve">L Gáspár </v>
      </c>
    </row>
    <row r="29" spans="1:16" s="2" customFormat="1" ht="19.5" customHeight="1" thickBot="1" x14ac:dyDescent="0.3">
      <c r="A29" s="78"/>
      <c r="B29" s="79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7"/>
      <c r="N29" s="53"/>
      <c r="P29" s="77" t="str">
        <f t="shared" si="0"/>
        <v xml:space="preserve"> </v>
      </c>
    </row>
    <row r="30" spans="1:16" ht="13.8" thickBo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80"/>
      <c r="P30" s="81" t="s">
        <v>51</v>
      </c>
    </row>
    <row r="31" spans="1:16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80"/>
    </row>
    <row r="32" spans="1:16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80"/>
    </row>
    <row r="33" spans="1:14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80"/>
    </row>
    <row r="34" spans="1:14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80"/>
    </row>
    <row r="35" spans="1:14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80"/>
    </row>
    <row r="36" spans="1:14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80"/>
    </row>
    <row r="37" spans="1:14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80"/>
    </row>
    <row r="38" spans="1:14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80"/>
    </row>
    <row r="39" spans="1:14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80"/>
    </row>
    <row r="40" spans="1:14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80"/>
    </row>
    <row r="41" spans="1:14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80"/>
    </row>
    <row r="42" spans="1:14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80"/>
    </row>
  </sheetData>
  <mergeCells count="1">
    <mergeCell ref="A6:B6"/>
  </mergeCells>
  <phoneticPr fontId="62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EDC0B-AC4A-4976-AC21-59AD236D045B}">
  <sheetPr codeName="Munka3">
    <tabColor indexed="11"/>
  </sheetPr>
  <dimension ref="A1:AK41"/>
  <sheetViews>
    <sheetView workbookViewId="0">
      <selection activeCell="F19" sqref="F19:G1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501" t="str">
        <f>Altalanos!$A$6</f>
        <v xml:space="preserve">Diákolimpia Tolna megye - Paks </v>
      </c>
      <c r="B1" s="501"/>
      <c r="C1" s="501"/>
      <c r="D1" s="501"/>
      <c r="E1" s="501"/>
      <c r="F1" s="501"/>
      <c r="G1" s="320"/>
      <c r="H1" s="323" t="s">
        <v>42</v>
      </c>
      <c r="I1" s="321"/>
      <c r="J1" s="322"/>
      <c r="L1" s="324"/>
      <c r="M1" s="325"/>
      <c r="N1" s="103"/>
      <c r="O1" s="103" t="s">
        <v>12</v>
      </c>
      <c r="P1" s="103"/>
      <c r="Q1" s="102"/>
      <c r="R1" s="103"/>
      <c r="AB1" s="457" t="e">
        <f>IF(Y5=1,CONCATENATE(VLOOKUP(Y3,AA16:AH27,2)),CONCATENATE(VLOOKUP(Y3,AA2:AK13,2)))</f>
        <v>#N/A</v>
      </c>
      <c r="AC1" s="457" t="e">
        <f>IF(Y5=1,CONCATENATE(VLOOKUP(Y3,AA16:AK27,3)),CONCATENATE(VLOOKUP(Y3,AA2:AK13,3)))</f>
        <v>#N/A</v>
      </c>
      <c r="AD1" s="457" t="e">
        <f>IF(Y5=1,CONCATENATE(VLOOKUP(Y3,AA16:AK27,4)),CONCATENATE(VLOOKUP(Y3,AA2:AK13,4)))</f>
        <v>#N/A</v>
      </c>
      <c r="AE1" s="457" t="e">
        <f>IF(Y5=1,CONCATENATE(VLOOKUP(Y3,AA16:AK27,5)),CONCATENATE(VLOOKUP(Y3,AA2:AK13,5)))</f>
        <v>#N/A</v>
      </c>
      <c r="AF1" s="457" t="e">
        <f>IF(Y5=1,CONCATENATE(VLOOKUP(Y3,AA16:AK27,6)),CONCATENATE(VLOOKUP(Y3,AA2:AK13,6)))</f>
        <v>#N/A</v>
      </c>
      <c r="AG1" s="457" t="e">
        <f>IF(Y5=1,CONCATENATE(VLOOKUP(Y3,AA16:AK27,7)),CONCATENATE(VLOOKUP(Y3,AA2:AK13,7)))</f>
        <v>#N/A</v>
      </c>
      <c r="AH1" s="457" t="e">
        <f>IF(Y5=1,CONCATENATE(VLOOKUP(Y3,AA16:AK27,8)),CONCATENATE(VLOOKUP(Y3,AA2:AK13,8)))</f>
        <v>#N/A</v>
      </c>
      <c r="AI1" s="457" t="e">
        <f>IF(Y5=1,CONCATENATE(VLOOKUP(Y3,AA16:AK27,9)),CONCATENATE(VLOOKUP(Y3,AA2:AK13,9)))</f>
        <v>#N/A</v>
      </c>
      <c r="AJ1" s="457" t="e">
        <f>IF(Y5=1,CONCATENATE(VLOOKUP(Y3,AA16:AK27,10)),CONCATENATE(VLOOKUP(Y3,AA2:AK13,10)))</f>
        <v>#N/A</v>
      </c>
      <c r="AK1" s="457" t="e">
        <f>IF(Y5=1,CONCATENATE(VLOOKUP(Y3,AA16:AK27,11)),CONCATENATE(VLOOKUP(Y3,AA2:AK13,11)))</f>
        <v>#N/A</v>
      </c>
    </row>
    <row r="2" spans="1:37" x14ac:dyDescent="0.25">
      <c r="A2" s="326" t="s">
        <v>41</v>
      </c>
      <c r="B2" s="327"/>
      <c r="C2" s="327"/>
      <c r="D2" s="327"/>
      <c r="E2" s="327">
        <f>Altalanos!$A$8</f>
        <v>0</v>
      </c>
      <c r="F2" s="327"/>
      <c r="G2" s="328"/>
      <c r="H2" s="329"/>
      <c r="I2" s="329"/>
      <c r="J2" s="330"/>
      <c r="K2" s="324"/>
      <c r="L2" s="324"/>
      <c r="M2" s="324"/>
      <c r="N2" s="105"/>
      <c r="O2" s="94"/>
      <c r="P2" s="105"/>
      <c r="Q2" s="94"/>
      <c r="R2" s="105"/>
      <c r="Y2" s="448"/>
      <c r="Z2" s="447"/>
      <c r="AA2" s="447" t="s">
        <v>64</v>
      </c>
      <c r="AB2" s="438">
        <v>150</v>
      </c>
      <c r="AC2" s="438">
        <v>120</v>
      </c>
      <c r="AD2" s="438">
        <v>100</v>
      </c>
      <c r="AE2" s="438">
        <v>80</v>
      </c>
      <c r="AF2" s="438">
        <v>70</v>
      </c>
      <c r="AG2" s="438">
        <v>60</v>
      </c>
      <c r="AH2" s="438">
        <v>55</v>
      </c>
      <c r="AI2" s="438">
        <v>50</v>
      </c>
      <c r="AJ2" s="438">
        <v>45</v>
      </c>
      <c r="AK2" s="43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7"/>
      <c r="K3" s="51"/>
      <c r="L3" s="52" t="s">
        <v>26</v>
      </c>
      <c r="M3" s="51"/>
      <c r="N3" s="396"/>
      <c r="O3" s="395"/>
      <c r="P3" s="396"/>
      <c r="Q3" s="395"/>
      <c r="R3" s="397"/>
      <c r="Y3" s="447">
        <f>IF(H4="OB","A",IF(H4="IX","W",H4))</f>
        <v>0</v>
      </c>
      <c r="Z3" s="447"/>
      <c r="AA3" s="447" t="s">
        <v>94</v>
      </c>
      <c r="AB3" s="438">
        <v>120</v>
      </c>
      <c r="AC3" s="438">
        <v>90</v>
      </c>
      <c r="AD3" s="438">
        <v>65</v>
      </c>
      <c r="AE3" s="438">
        <v>55</v>
      </c>
      <c r="AF3" s="438">
        <v>50</v>
      </c>
      <c r="AG3" s="438">
        <v>45</v>
      </c>
      <c r="AH3" s="438">
        <v>40</v>
      </c>
      <c r="AI3" s="438">
        <v>35</v>
      </c>
      <c r="AJ3" s="438">
        <v>25</v>
      </c>
      <c r="AK3" s="438">
        <v>20</v>
      </c>
    </row>
    <row r="4" spans="1:37" ht="13.8" thickBot="1" x14ac:dyDescent="0.3">
      <c r="A4" s="502" t="str">
        <f>Altalanos!$A$10</f>
        <v>2025.04.28-29</v>
      </c>
      <c r="B4" s="502"/>
      <c r="C4" s="502"/>
      <c r="D4" s="331"/>
      <c r="E4" s="332" t="str">
        <f>Altalanos!$C$10</f>
        <v>Paks</v>
      </c>
      <c r="F4" s="332"/>
      <c r="G4" s="332"/>
      <c r="H4" s="335"/>
      <c r="I4" s="332"/>
      <c r="J4" s="334"/>
      <c r="K4" s="335"/>
      <c r="L4" s="337" t="str">
        <f>Altalanos!$E$10</f>
        <v>Lakatosné Klopcsik Diana</v>
      </c>
      <c r="M4" s="335"/>
      <c r="N4" s="398"/>
      <c r="O4" s="399"/>
      <c r="P4" s="437" t="s">
        <v>78</v>
      </c>
      <c r="Q4" s="438" t="s">
        <v>87</v>
      </c>
      <c r="R4" s="438" t="s">
        <v>83</v>
      </c>
      <c r="S4" s="41"/>
      <c r="Y4" s="447"/>
      <c r="Z4" s="447"/>
      <c r="AA4" s="447" t="s">
        <v>95</v>
      </c>
      <c r="AB4" s="438">
        <v>90</v>
      </c>
      <c r="AC4" s="438">
        <v>60</v>
      </c>
      <c r="AD4" s="438">
        <v>45</v>
      </c>
      <c r="AE4" s="438">
        <v>34</v>
      </c>
      <c r="AF4" s="438">
        <v>27</v>
      </c>
      <c r="AG4" s="438">
        <v>22</v>
      </c>
      <c r="AH4" s="438">
        <v>18</v>
      </c>
      <c r="AI4" s="438">
        <v>15</v>
      </c>
      <c r="AJ4" s="438">
        <v>12</v>
      </c>
      <c r="AK4" s="438">
        <v>9</v>
      </c>
    </row>
    <row r="5" spans="1:37" x14ac:dyDescent="0.25">
      <c r="A5" s="34"/>
      <c r="B5" s="34" t="s">
        <v>40</v>
      </c>
      <c r="C5" s="391" t="s">
        <v>62</v>
      </c>
      <c r="D5" s="34" t="s">
        <v>33</v>
      </c>
      <c r="E5" s="34" t="s">
        <v>67</v>
      </c>
      <c r="F5" s="34"/>
      <c r="G5" s="34" t="s">
        <v>24</v>
      </c>
      <c r="H5" s="34"/>
      <c r="I5" s="34" t="s">
        <v>27</v>
      </c>
      <c r="J5" s="34"/>
      <c r="K5" s="424" t="s">
        <v>68</v>
      </c>
      <c r="L5" s="424" t="s">
        <v>69</v>
      </c>
      <c r="M5" s="424" t="s">
        <v>70</v>
      </c>
      <c r="P5" s="439" t="s">
        <v>85</v>
      </c>
      <c r="Q5" s="440" t="s">
        <v>81</v>
      </c>
      <c r="R5" s="440" t="s">
        <v>88</v>
      </c>
      <c r="S5" s="41"/>
      <c r="Y5" s="447">
        <f>IF(OR(Altalanos!$A$8="F1",Altalanos!$A$8="F2",Altalanos!$A$8="N1",Altalanos!$A$8="N2"),1,2)</f>
        <v>2</v>
      </c>
      <c r="Z5" s="447"/>
      <c r="AA5" s="447" t="s">
        <v>96</v>
      </c>
      <c r="AB5" s="438">
        <v>60</v>
      </c>
      <c r="AC5" s="438">
        <v>40</v>
      </c>
      <c r="AD5" s="438">
        <v>30</v>
      </c>
      <c r="AE5" s="438">
        <v>20</v>
      </c>
      <c r="AF5" s="438">
        <v>18</v>
      </c>
      <c r="AG5" s="438">
        <v>15</v>
      </c>
      <c r="AH5" s="438">
        <v>12</v>
      </c>
      <c r="AI5" s="438">
        <v>10</v>
      </c>
      <c r="AJ5" s="438">
        <v>8</v>
      </c>
      <c r="AK5" s="438">
        <v>6</v>
      </c>
    </row>
    <row r="6" spans="1:37" x14ac:dyDescent="0.25">
      <c r="A6" s="369"/>
      <c r="B6" s="369"/>
      <c r="C6" s="423"/>
      <c r="D6" s="369"/>
      <c r="E6" s="369"/>
      <c r="F6" s="369"/>
      <c r="G6" s="369"/>
      <c r="H6" s="369"/>
      <c r="I6" s="369"/>
      <c r="J6" s="369"/>
      <c r="K6" s="369"/>
      <c r="L6" s="369"/>
      <c r="M6" s="369"/>
      <c r="P6" s="441" t="s">
        <v>86</v>
      </c>
      <c r="Q6" s="442" t="s">
        <v>89</v>
      </c>
      <c r="R6" s="442" t="s">
        <v>84</v>
      </c>
      <c r="S6" s="41"/>
      <c r="Y6" s="447"/>
      <c r="Z6" s="447"/>
      <c r="AA6" s="447" t="s">
        <v>97</v>
      </c>
      <c r="AB6" s="438">
        <v>40</v>
      </c>
      <c r="AC6" s="438">
        <v>25</v>
      </c>
      <c r="AD6" s="438">
        <v>18</v>
      </c>
      <c r="AE6" s="438">
        <v>13</v>
      </c>
      <c r="AF6" s="438">
        <v>10</v>
      </c>
      <c r="AG6" s="438">
        <v>8</v>
      </c>
      <c r="AH6" s="438">
        <v>6</v>
      </c>
      <c r="AI6" s="438">
        <v>5</v>
      </c>
      <c r="AJ6" s="438">
        <v>4</v>
      </c>
      <c r="AK6" s="438">
        <v>3</v>
      </c>
    </row>
    <row r="7" spans="1:37" x14ac:dyDescent="0.25">
      <c r="A7" s="400" t="s">
        <v>64</v>
      </c>
      <c r="B7" s="425"/>
      <c r="C7" s="427" t="str">
        <f>IF($B7="","",VLOOKUP($B7,#REF!,5))</f>
        <v/>
      </c>
      <c r="D7" s="427" t="str">
        <f>IF($B7="","",VLOOKUP($B7,#REF!,15))</f>
        <v/>
      </c>
      <c r="E7" s="503" t="s">
        <v>171</v>
      </c>
      <c r="F7" s="504"/>
      <c r="G7" s="503" t="s">
        <v>172</v>
      </c>
      <c r="H7" s="504"/>
      <c r="I7" s="428" t="str">
        <f>IF($B7="","",VLOOKUP($B7,#REF!,4))</f>
        <v/>
      </c>
      <c r="J7" s="369"/>
      <c r="K7" s="458"/>
      <c r="L7" s="449">
        <v>3</v>
      </c>
      <c r="M7" s="459"/>
      <c r="P7" s="437" t="s">
        <v>92</v>
      </c>
      <c r="Q7" s="438" t="s">
        <v>80</v>
      </c>
      <c r="R7" s="438" t="s">
        <v>90</v>
      </c>
      <c r="Y7" s="447"/>
      <c r="Z7" s="447"/>
      <c r="AA7" s="447" t="s">
        <v>98</v>
      </c>
      <c r="AB7" s="438">
        <v>25</v>
      </c>
      <c r="AC7" s="438">
        <v>15</v>
      </c>
      <c r="AD7" s="438">
        <v>13</v>
      </c>
      <c r="AE7" s="438">
        <v>8</v>
      </c>
      <c r="AF7" s="438">
        <v>6</v>
      </c>
      <c r="AG7" s="438">
        <v>4</v>
      </c>
      <c r="AH7" s="438">
        <v>3</v>
      </c>
      <c r="AI7" s="438">
        <v>2</v>
      </c>
      <c r="AJ7" s="438">
        <v>1</v>
      </c>
      <c r="AK7" s="438">
        <v>0</v>
      </c>
    </row>
    <row r="8" spans="1:37" x14ac:dyDescent="0.25">
      <c r="A8" s="400"/>
      <c r="B8" s="426"/>
      <c r="C8" s="429"/>
      <c r="D8" s="429"/>
      <c r="E8" s="429"/>
      <c r="F8" s="429"/>
      <c r="G8" s="429"/>
      <c r="H8" s="429"/>
      <c r="I8" s="429"/>
      <c r="J8" s="369"/>
      <c r="K8" s="400"/>
      <c r="L8" s="400"/>
      <c r="M8" s="460"/>
      <c r="P8" s="439" t="s">
        <v>93</v>
      </c>
      <c r="Q8" s="440" t="s">
        <v>82</v>
      </c>
      <c r="R8" s="440" t="s">
        <v>91</v>
      </c>
      <c r="Y8" s="447"/>
      <c r="Z8" s="447"/>
      <c r="AA8" s="447" t="s">
        <v>99</v>
      </c>
      <c r="AB8" s="438">
        <v>15</v>
      </c>
      <c r="AC8" s="438">
        <v>10</v>
      </c>
      <c r="AD8" s="438">
        <v>7</v>
      </c>
      <c r="AE8" s="438">
        <v>5</v>
      </c>
      <c r="AF8" s="438">
        <v>4</v>
      </c>
      <c r="AG8" s="438">
        <v>3</v>
      </c>
      <c r="AH8" s="438">
        <v>2</v>
      </c>
      <c r="AI8" s="438">
        <v>1</v>
      </c>
      <c r="AJ8" s="438">
        <v>0</v>
      </c>
      <c r="AK8" s="438">
        <v>0</v>
      </c>
    </row>
    <row r="9" spans="1:37" x14ac:dyDescent="0.25">
      <c r="A9" s="400" t="s">
        <v>65</v>
      </c>
      <c r="B9" s="425"/>
      <c r="C9" s="427" t="str">
        <f>IF($B9="","",VLOOKUP($B9,#REF!,5))</f>
        <v/>
      </c>
      <c r="D9" s="427" t="str">
        <f>IF($B9="","",VLOOKUP($B9,#REF!,15))</f>
        <v/>
      </c>
      <c r="E9" s="503" t="s">
        <v>173</v>
      </c>
      <c r="F9" s="504"/>
      <c r="G9" s="503" t="s">
        <v>174</v>
      </c>
      <c r="H9" s="504"/>
      <c r="I9" s="428" t="str">
        <f>IF($B9="","",VLOOKUP($B9,#REF!,4))</f>
        <v/>
      </c>
      <c r="J9" s="369"/>
      <c r="K9" s="458"/>
      <c r="L9" s="449">
        <v>2</v>
      </c>
      <c r="M9" s="459"/>
      <c r="Y9" s="447"/>
      <c r="Z9" s="447"/>
      <c r="AA9" s="447" t="s">
        <v>100</v>
      </c>
      <c r="AB9" s="438">
        <v>10</v>
      </c>
      <c r="AC9" s="438">
        <v>6</v>
      </c>
      <c r="AD9" s="438">
        <v>4</v>
      </c>
      <c r="AE9" s="438">
        <v>2</v>
      </c>
      <c r="AF9" s="438">
        <v>1</v>
      </c>
      <c r="AG9" s="438">
        <v>0</v>
      </c>
      <c r="AH9" s="438">
        <v>0</v>
      </c>
      <c r="AI9" s="438">
        <v>0</v>
      </c>
      <c r="AJ9" s="438">
        <v>0</v>
      </c>
      <c r="AK9" s="438">
        <v>0</v>
      </c>
    </row>
    <row r="10" spans="1:37" x14ac:dyDescent="0.25">
      <c r="A10" s="400"/>
      <c r="B10" s="426"/>
      <c r="C10" s="429"/>
      <c r="D10" s="429"/>
      <c r="E10" s="429"/>
      <c r="F10" s="429"/>
      <c r="G10" s="429"/>
      <c r="H10" s="429"/>
      <c r="I10" s="429"/>
      <c r="J10" s="369"/>
      <c r="K10" s="400"/>
      <c r="L10" s="400"/>
      <c r="M10" s="460"/>
      <c r="Y10" s="447"/>
      <c r="Z10" s="447"/>
      <c r="AA10" s="447" t="s">
        <v>101</v>
      </c>
      <c r="AB10" s="438">
        <v>6</v>
      </c>
      <c r="AC10" s="438">
        <v>3</v>
      </c>
      <c r="AD10" s="438">
        <v>2</v>
      </c>
      <c r="AE10" s="438">
        <v>1</v>
      </c>
      <c r="AF10" s="438">
        <v>0</v>
      </c>
      <c r="AG10" s="438">
        <v>0</v>
      </c>
      <c r="AH10" s="438">
        <v>0</v>
      </c>
      <c r="AI10" s="438">
        <v>0</v>
      </c>
      <c r="AJ10" s="438">
        <v>0</v>
      </c>
      <c r="AK10" s="438">
        <v>0</v>
      </c>
    </row>
    <row r="11" spans="1:37" x14ac:dyDescent="0.25">
      <c r="A11" s="400" t="s">
        <v>66</v>
      </c>
      <c r="B11" s="425"/>
      <c r="C11" s="427" t="str">
        <f>IF($B11="","",VLOOKUP($B11,#REF!,5))</f>
        <v/>
      </c>
      <c r="D11" s="427" t="str">
        <f>IF($B11="","",VLOOKUP($B11,#REF!,15))</f>
        <v/>
      </c>
      <c r="E11" s="503" t="s">
        <v>175</v>
      </c>
      <c r="F11" s="504"/>
      <c r="G11" s="503" t="s">
        <v>176</v>
      </c>
      <c r="H11" s="504"/>
      <c r="I11" s="428" t="str">
        <f>IF($B11="","",VLOOKUP($B11,#REF!,4))</f>
        <v/>
      </c>
      <c r="J11" s="369"/>
      <c r="K11" s="458"/>
      <c r="L11" s="449">
        <v>1</v>
      </c>
      <c r="M11" s="459"/>
      <c r="Y11" s="447"/>
      <c r="Z11" s="447"/>
      <c r="AA11" s="447" t="s">
        <v>106</v>
      </c>
      <c r="AB11" s="438">
        <v>3</v>
      </c>
      <c r="AC11" s="438">
        <v>2</v>
      </c>
      <c r="AD11" s="438">
        <v>1</v>
      </c>
      <c r="AE11" s="438">
        <v>0</v>
      </c>
      <c r="AF11" s="438">
        <v>0</v>
      </c>
      <c r="AG11" s="438">
        <v>0</v>
      </c>
      <c r="AH11" s="438">
        <v>0</v>
      </c>
      <c r="AI11" s="438">
        <v>0</v>
      </c>
      <c r="AJ11" s="438">
        <v>0</v>
      </c>
      <c r="AK11" s="438">
        <v>0</v>
      </c>
    </row>
    <row r="12" spans="1:37" x14ac:dyDescent="0.25">
      <c r="A12" s="400"/>
      <c r="B12" s="426"/>
      <c r="C12" s="429"/>
      <c r="D12" s="429"/>
      <c r="E12" s="429"/>
      <c r="F12" s="429"/>
      <c r="G12" s="429"/>
      <c r="H12" s="429"/>
      <c r="I12" s="429"/>
      <c r="J12" s="369"/>
      <c r="K12" s="423"/>
      <c r="L12" s="423"/>
      <c r="M12" s="460"/>
      <c r="Y12" s="447"/>
      <c r="Z12" s="447"/>
      <c r="AA12" s="447" t="s">
        <v>102</v>
      </c>
      <c r="AB12" s="456">
        <v>0</v>
      </c>
      <c r="AC12" s="456">
        <v>0</v>
      </c>
      <c r="AD12" s="456">
        <v>0</v>
      </c>
      <c r="AE12" s="456">
        <v>0</v>
      </c>
      <c r="AF12" s="456">
        <v>0</v>
      </c>
      <c r="AG12" s="456">
        <v>0</v>
      </c>
      <c r="AH12" s="456">
        <v>0</v>
      </c>
      <c r="AI12" s="456">
        <v>0</v>
      </c>
      <c r="AJ12" s="456">
        <v>0</v>
      </c>
      <c r="AK12" s="456">
        <v>0</v>
      </c>
    </row>
    <row r="13" spans="1:37" x14ac:dyDescent="0.25">
      <c r="A13" s="400" t="s">
        <v>71</v>
      </c>
      <c r="B13" s="425"/>
      <c r="C13" s="427" t="str">
        <f>IF($B13="","",VLOOKUP($B13,#REF!,5))</f>
        <v/>
      </c>
      <c r="D13" s="427" t="str">
        <f>IF($B13="","",VLOOKUP($B13,#REF!,15))</f>
        <v/>
      </c>
      <c r="E13" s="503" t="s">
        <v>177</v>
      </c>
      <c r="F13" s="504"/>
      <c r="G13" s="503" t="s">
        <v>178</v>
      </c>
      <c r="H13" s="504"/>
      <c r="I13" s="428" t="str">
        <f>IF($B13="","",VLOOKUP($B13,#REF!,4))</f>
        <v/>
      </c>
      <c r="J13" s="369"/>
      <c r="K13" s="458"/>
      <c r="L13" s="449">
        <v>5</v>
      </c>
      <c r="M13" s="459"/>
      <c r="Y13" s="447"/>
      <c r="Z13" s="447"/>
      <c r="AA13" s="447" t="s">
        <v>103</v>
      </c>
      <c r="AB13" s="456">
        <v>0</v>
      </c>
      <c r="AC13" s="456">
        <v>0</v>
      </c>
      <c r="AD13" s="456">
        <v>0</v>
      </c>
      <c r="AE13" s="456">
        <v>0</v>
      </c>
      <c r="AF13" s="456">
        <v>0</v>
      </c>
      <c r="AG13" s="456">
        <v>0</v>
      </c>
      <c r="AH13" s="456">
        <v>0</v>
      </c>
      <c r="AI13" s="456">
        <v>0</v>
      </c>
      <c r="AJ13" s="456">
        <v>0</v>
      </c>
      <c r="AK13" s="456">
        <v>0</v>
      </c>
    </row>
    <row r="14" spans="1:37" x14ac:dyDescent="0.25">
      <c r="A14" s="400"/>
      <c r="B14" s="426"/>
      <c r="C14" s="429"/>
      <c r="D14" s="429"/>
      <c r="E14" s="429"/>
      <c r="F14" s="429"/>
      <c r="G14" s="429"/>
      <c r="H14" s="429"/>
      <c r="I14" s="429"/>
      <c r="J14" s="369"/>
      <c r="K14" s="400"/>
      <c r="L14" s="400"/>
      <c r="M14" s="460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</row>
    <row r="15" spans="1:37" x14ac:dyDescent="0.25">
      <c r="A15" s="400" t="s">
        <v>72</v>
      </c>
      <c r="B15" s="425"/>
      <c r="C15" s="427" t="str">
        <f>IF($B15="","",VLOOKUP($B15,#REF!,5))</f>
        <v/>
      </c>
      <c r="D15" s="427" t="str">
        <f>IF($B15="","",VLOOKUP($B15,#REF!,15))</f>
        <v/>
      </c>
      <c r="E15" s="503" t="s">
        <v>179</v>
      </c>
      <c r="F15" s="504"/>
      <c r="G15" s="503" t="s">
        <v>131</v>
      </c>
      <c r="H15" s="504"/>
      <c r="I15" s="428" t="str">
        <f>IF($B15="","",VLOOKUP($B15,#REF!,4))</f>
        <v/>
      </c>
      <c r="J15" s="369"/>
      <c r="K15" s="458"/>
      <c r="L15" s="449">
        <v>4</v>
      </c>
      <c r="M15" s="459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</row>
    <row r="16" spans="1:37" x14ac:dyDescent="0.25">
      <c r="A16" s="369"/>
      <c r="B16" s="369"/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Y16" s="447"/>
      <c r="Z16" s="447"/>
      <c r="AA16" s="447" t="s">
        <v>64</v>
      </c>
      <c r="AB16" s="447">
        <v>300</v>
      </c>
      <c r="AC16" s="447">
        <v>250</v>
      </c>
      <c r="AD16" s="447">
        <v>220</v>
      </c>
      <c r="AE16" s="447">
        <v>180</v>
      </c>
      <c r="AF16" s="447">
        <v>160</v>
      </c>
      <c r="AG16" s="447">
        <v>150</v>
      </c>
      <c r="AH16" s="447">
        <v>140</v>
      </c>
      <c r="AI16" s="447">
        <v>130</v>
      </c>
      <c r="AJ16" s="447">
        <v>120</v>
      </c>
      <c r="AK16" s="447">
        <v>110</v>
      </c>
    </row>
    <row r="17" spans="1:37" x14ac:dyDescent="0.25">
      <c r="A17" s="369"/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Y17" s="447"/>
      <c r="Z17" s="447"/>
      <c r="AA17" s="447" t="s">
        <v>94</v>
      </c>
      <c r="AB17" s="447">
        <v>250</v>
      </c>
      <c r="AC17" s="447">
        <v>200</v>
      </c>
      <c r="AD17" s="447">
        <v>160</v>
      </c>
      <c r="AE17" s="447">
        <v>140</v>
      </c>
      <c r="AF17" s="447">
        <v>120</v>
      </c>
      <c r="AG17" s="447">
        <v>110</v>
      </c>
      <c r="AH17" s="447">
        <v>100</v>
      </c>
      <c r="AI17" s="447">
        <v>90</v>
      </c>
      <c r="AJ17" s="447">
        <v>80</v>
      </c>
      <c r="AK17" s="447">
        <v>70</v>
      </c>
    </row>
    <row r="18" spans="1:37" ht="18.75" customHeight="1" x14ac:dyDescent="0.25">
      <c r="A18" s="369"/>
      <c r="B18" s="505"/>
      <c r="C18" s="505"/>
      <c r="D18" s="506" t="str">
        <f>E7</f>
        <v>Szili</v>
      </c>
      <c r="E18" s="506"/>
      <c r="F18" s="506" t="str">
        <f>E9</f>
        <v>Fillér</v>
      </c>
      <c r="G18" s="506"/>
      <c r="H18" s="506" t="str">
        <f>E11</f>
        <v>Lévai</v>
      </c>
      <c r="I18" s="506"/>
      <c r="J18" s="506" t="str">
        <f>E13</f>
        <v>Halmosi</v>
      </c>
      <c r="K18" s="506"/>
      <c r="L18" s="506" t="str">
        <f>E15</f>
        <v>Hirczi</v>
      </c>
      <c r="M18" s="506"/>
      <c r="Y18" s="447"/>
      <c r="Z18" s="447"/>
      <c r="AA18" s="447" t="s">
        <v>95</v>
      </c>
      <c r="AB18" s="447">
        <v>200</v>
      </c>
      <c r="AC18" s="447">
        <v>150</v>
      </c>
      <c r="AD18" s="447">
        <v>130</v>
      </c>
      <c r="AE18" s="447">
        <v>110</v>
      </c>
      <c r="AF18" s="447">
        <v>95</v>
      </c>
      <c r="AG18" s="447">
        <v>80</v>
      </c>
      <c r="AH18" s="447">
        <v>70</v>
      </c>
      <c r="AI18" s="447">
        <v>60</v>
      </c>
      <c r="AJ18" s="447">
        <v>55</v>
      </c>
      <c r="AK18" s="447">
        <v>50</v>
      </c>
    </row>
    <row r="19" spans="1:37" ht="18.75" customHeight="1" x14ac:dyDescent="0.25">
      <c r="A19" s="430" t="s">
        <v>64</v>
      </c>
      <c r="B19" s="507" t="str">
        <f>E7</f>
        <v>Szili</v>
      </c>
      <c r="C19" s="507"/>
      <c r="D19" s="508"/>
      <c r="E19" s="508"/>
      <c r="F19" s="509" t="s">
        <v>324</v>
      </c>
      <c r="G19" s="509"/>
      <c r="H19" s="509" t="s">
        <v>324</v>
      </c>
      <c r="I19" s="509"/>
      <c r="J19" s="506" t="s">
        <v>313</v>
      </c>
      <c r="K19" s="506"/>
      <c r="L19" s="506" t="s">
        <v>323</v>
      </c>
      <c r="M19" s="506"/>
      <c r="Y19" s="447"/>
      <c r="Z19" s="447"/>
      <c r="AA19" s="447" t="s">
        <v>96</v>
      </c>
      <c r="AB19" s="447">
        <v>150</v>
      </c>
      <c r="AC19" s="447">
        <v>120</v>
      </c>
      <c r="AD19" s="447">
        <v>100</v>
      </c>
      <c r="AE19" s="447">
        <v>80</v>
      </c>
      <c r="AF19" s="447">
        <v>70</v>
      </c>
      <c r="AG19" s="447">
        <v>60</v>
      </c>
      <c r="AH19" s="447">
        <v>55</v>
      </c>
      <c r="AI19" s="447">
        <v>50</v>
      </c>
      <c r="AJ19" s="447">
        <v>45</v>
      </c>
      <c r="AK19" s="447">
        <v>40</v>
      </c>
    </row>
    <row r="20" spans="1:37" ht="18.75" customHeight="1" x14ac:dyDescent="0.25">
      <c r="A20" s="430" t="s">
        <v>65</v>
      </c>
      <c r="B20" s="507" t="str">
        <f>E9</f>
        <v>Fillér</v>
      </c>
      <c r="C20" s="507"/>
      <c r="D20" s="509" t="s">
        <v>323</v>
      </c>
      <c r="E20" s="509"/>
      <c r="F20" s="508"/>
      <c r="G20" s="508"/>
      <c r="H20" s="509" t="s">
        <v>415</v>
      </c>
      <c r="I20" s="509"/>
      <c r="J20" s="509" t="s">
        <v>313</v>
      </c>
      <c r="K20" s="509"/>
      <c r="L20" s="506" t="s">
        <v>323</v>
      </c>
      <c r="M20" s="506"/>
      <c r="Y20" s="447"/>
      <c r="Z20" s="447"/>
      <c r="AA20" s="447" t="s">
        <v>97</v>
      </c>
      <c r="AB20" s="447">
        <v>120</v>
      </c>
      <c r="AC20" s="447">
        <v>90</v>
      </c>
      <c r="AD20" s="447">
        <v>65</v>
      </c>
      <c r="AE20" s="447">
        <v>55</v>
      </c>
      <c r="AF20" s="447">
        <v>50</v>
      </c>
      <c r="AG20" s="447">
        <v>45</v>
      </c>
      <c r="AH20" s="447">
        <v>40</v>
      </c>
      <c r="AI20" s="447">
        <v>35</v>
      </c>
      <c r="AJ20" s="447">
        <v>25</v>
      </c>
      <c r="AK20" s="447">
        <v>20</v>
      </c>
    </row>
    <row r="21" spans="1:37" ht="18.75" customHeight="1" x14ac:dyDescent="0.25">
      <c r="A21" s="430" t="s">
        <v>66</v>
      </c>
      <c r="B21" s="507" t="str">
        <f>E11</f>
        <v>Lévai</v>
      </c>
      <c r="C21" s="507"/>
      <c r="D21" s="509" t="s">
        <v>323</v>
      </c>
      <c r="E21" s="509"/>
      <c r="F21" s="509" t="s">
        <v>416</v>
      </c>
      <c r="G21" s="509"/>
      <c r="H21" s="508"/>
      <c r="I21" s="508"/>
      <c r="J21" s="518" t="s">
        <v>313</v>
      </c>
      <c r="K21" s="509"/>
      <c r="L21" s="509" t="s">
        <v>313</v>
      </c>
      <c r="M21" s="509"/>
      <c r="Y21" s="447"/>
      <c r="Z21" s="447"/>
      <c r="AA21" s="447" t="s">
        <v>98</v>
      </c>
      <c r="AB21" s="447">
        <v>90</v>
      </c>
      <c r="AC21" s="447">
        <v>60</v>
      </c>
      <c r="AD21" s="447">
        <v>45</v>
      </c>
      <c r="AE21" s="447">
        <v>34</v>
      </c>
      <c r="AF21" s="447">
        <v>27</v>
      </c>
      <c r="AG21" s="447">
        <v>22</v>
      </c>
      <c r="AH21" s="447">
        <v>18</v>
      </c>
      <c r="AI21" s="447">
        <v>15</v>
      </c>
      <c r="AJ21" s="447">
        <v>12</v>
      </c>
      <c r="AK21" s="447">
        <v>9</v>
      </c>
    </row>
    <row r="22" spans="1:37" ht="18.75" customHeight="1" x14ac:dyDescent="0.25">
      <c r="A22" s="430" t="s">
        <v>71</v>
      </c>
      <c r="B22" s="507" t="str">
        <f>E13</f>
        <v>Halmosi</v>
      </c>
      <c r="C22" s="507"/>
      <c r="D22" s="509" t="s">
        <v>329</v>
      </c>
      <c r="E22" s="509"/>
      <c r="F22" s="509" t="s">
        <v>329</v>
      </c>
      <c r="G22" s="509"/>
      <c r="H22" s="520" t="s">
        <v>329</v>
      </c>
      <c r="I22" s="506"/>
      <c r="J22" s="508"/>
      <c r="K22" s="508"/>
      <c r="L22" s="509" t="s">
        <v>329</v>
      </c>
      <c r="M22" s="509"/>
      <c r="Y22" s="447"/>
      <c r="Z22" s="447"/>
      <c r="AA22" s="447" t="s">
        <v>99</v>
      </c>
      <c r="AB22" s="447">
        <v>60</v>
      </c>
      <c r="AC22" s="447">
        <v>40</v>
      </c>
      <c r="AD22" s="447">
        <v>30</v>
      </c>
      <c r="AE22" s="447">
        <v>20</v>
      </c>
      <c r="AF22" s="447">
        <v>18</v>
      </c>
      <c r="AG22" s="447">
        <v>15</v>
      </c>
      <c r="AH22" s="447">
        <v>12</v>
      </c>
      <c r="AI22" s="447">
        <v>10</v>
      </c>
      <c r="AJ22" s="447">
        <v>8</v>
      </c>
      <c r="AK22" s="447">
        <v>6</v>
      </c>
    </row>
    <row r="23" spans="1:37" ht="18.75" customHeight="1" x14ac:dyDescent="0.25">
      <c r="A23" s="430" t="s">
        <v>72</v>
      </c>
      <c r="B23" s="507" t="str">
        <f>E15</f>
        <v>Hirczi</v>
      </c>
      <c r="C23" s="507"/>
      <c r="D23" s="509" t="s">
        <v>324</v>
      </c>
      <c r="E23" s="509"/>
      <c r="F23" s="509" t="s">
        <v>324</v>
      </c>
      <c r="G23" s="509"/>
      <c r="H23" s="506" t="s">
        <v>329</v>
      </c>
      <c r="I23" s="506"/>
      <c r="J23" s="506" t="s">
        <v>313</v>
      </c>
      <c r="K23" s="506"/>
      <c r="L23" s="508"/>
      <c r="M23" s="508"/>
      <c r="Y23" s="447"/>
      <c r="Z23" s="447"/>
      <c r="AA23" s="447" t="s">
        <v>100</v>
      </c>
      <c r="AB23" s="447">
        <v>40</v>
      </c>
      <c r="AC23" s="447">
        <v>25</v>
      </c>
      <c r="AD23" s="447">
        <v>18</v>
      </c>
      <c r="AE23" s="447">
        <v>13</v>
      </c>
      <c r="AF23" s="447">
        <v>8</v>
      </c>
      <c r="AG23" s="447">
        <v>7</v>
      </c>
      <c r="AH23" s="447">
        <v>6</v>
      </c>
      <c r="AI23" s="447">
        <v>5</v>
      </c>
      <c r="AJ23" s="447">
        <v>4</v>
      </c>
      <c r="AK23" s="447">
        <v>3</v>
      </c>
    </row>
    <row r="24" spans="1:37" x14ac:dyDescent="0.25">
      <c r="A24" s="369"/>
      <c r="B24" s="369"/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Y24" s="447"/>
      <c r="Z24" s="447"/>
      <c r="AA24" s="447" t="s">
        <v>101</v>
      </c>
      <c r="AB24" s="447">
        <v>25</v>
      </c>
      <c r="AC24" s="447">
        <v>15</v>
      </c>
      <c r="AD24" s="447">
        <v>13</v>
      </c>
      <c r="AE24" s="447">
        <v>7</v>
      </c>
      <c r="AF24" s="447">
        <v>6</v>
      </c>
      <c r="AG24" s="447">
        <v>5</v>
      </c>
      <c r="AH24" s="447">
        <v>4</v>
      </c>
      <c r="AI24" s="447">
        <v>3</v>
      </c>
      <c r="AJ24" s="447">
        <v>2</v>
      </c>
      <c r="AK24" s="447">
        <v>1</v>
      </c>
    </row>
    <row r="25" spans="1:37" x14ac:dyDescent="0.25">
      <c r="A25" s="369"/>
      <c r="B25" s="369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Y25" s="447"/>
      <c r="Z25" s="447"/>
      <c r="AA25" s="447" t="s">
        <v>106</v>
      </c>
      <c r="AB25" s="447">
        <v>15</v>
      </c>
      <c r="AC25" s="447">
        <v>10</v>
      </c>
      <c r="AD25" s="447">
        <v>8</v>
      </c>
      <c r="AE25" s="447">
        <v>4</v>
      </c>
      <c r="AF25" s="447">
        <v>3</v>
      </c>
      <c r="AG25" s="447">
        <v>2</v>
      </c>
      <c r="AH25" s="447">
        <v>1</v>
      </c>
      <c r="AI25" s="447">
        <v>0</v>
      </c>
      <c r="AJ25" s="447">
        <v>0</v>
      </c>
      <c r="AK25" s="447">
        <v>0</v>
      </c>
    </row>
    <row r="26" spans="1:37" x14ac:dyDescent="0.25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Y26" s="447"/>
      <c r="Z26" s="447"/>
      <c r="AA26" s="447" t="s">
        <v>102</v>
      </c>
      <c r="AB26" s="447">
        <v>10</v>
      </c>
      <c r="AC26" s="447">
        <v>6</v>
      </c>
      <c r="AD26" s="447">
        <v>4</v>
      </c>
      <c r="AE26" s="447">
        <v>2</v>
      </c>
      <c r="AF26" s="447">
        <v>1</v>
      </c>
      <c r="AG26" s="447">
        <v>0</v>
      </c>
      <c r="AH26" s="447">
        <v>0</v>
      </c>
      <c r="AI26" s="447">
        <v>0</v>
      </c>
      <c r="AJ26" s="447">
        <v>0</v>
      </c>
      <c r="AK26" s="447">
        <v>0</v>
      </c>
    </row>
    <row r="27" spans="1:37" x14ac:dyDescent="0.25">
      <c r="A27" s="369"/>
      <c r="B27" s="369"/>
      <c r="C27" s="369"/>
      <c r="D27" s="369"/>
      <c r="E27" s="369"/>
      <c r="F27" s="369"/>
      <c r="G27" s="369"/>
      <c r="H27" s="369"/>
      <c r="I27" s="369"/>
      <c r="J27" s="369"/>
      <c r="K27" s="369"/>
      <c r="L27" s="369"/>
      <c r="M27" s="369"/>
      <c r="Y27" s="447"/>
      <c r="Z27" s="447"/>
      <c r="AA27" s="447" t="s">
        <v>103</v>
      </c>
      <c r="AB27" s="447">
        <v>3</v>
      </c>
      <c r="AC27" s="447">
        <v>2</v>
      </c>
      <c r="AD27" s="447">
        <v>1</v>
      </c>
      <c r="AE27" s="447">
        <v>0</v>
      </c>
      <c r="AF27" s="447">
        <v>0</v>
      </c>
      <c r="AG27" s="447">
        <v>0</v>
      </c>
      <c r="AH27" s="447">
        <v>0</v>
      </c>
      <c r="AI27" s="447">
        <v>0</v>
      </c>
      <c r="AJ27" s="447">
        <v>0</v>
      </c>
      <c r="AK27" s="447">
        <v>0</v>
      </c>
    </row>
    <row r="28" spans="1:37" x14ac:dyDescent="0.25">
      <c r="A28" s="369"/>
      <c r="B28" s="369"/>
      <c r="C28" s="369"/>
      <c r="D28" s="369"/>
      <c r="E28" s="369"/>
      <c r="F28" s="369"/>
      <c r="G28" s="369"/>
      <c r="H28" s="369"/>
      <c r="I28" s="369"/>
      <c r="J28" s="369"/>
      <c r="K28" s="369"/>
      <c r="L28" s="369"/>
      <c r="M28" s="369"/>
    </row>
    <row r="29" spans="1:37" x14ac:dyDescent="0.25">
      <c r="A29" s="369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69"/>
    </row>
    <row r="30" spans="1:37" x14ac:dyDescent="0.25">
      <c r="A30" s="369"/>
      <c r="B30" s="369"/>
      <c r="C30" s="369"/>
      <c r="D30" s="369"/>
      <c r="E30" s="369"/>
      <c r="F30" s="369"/>
      <c r="G30" s="369"/>
      <c r="H30" s="369"/>
      <c r="I30" s="369"/>
      <c r="J30" s="369"/>
      <c r="K30" s="369"/>
      <c r="L30" s="369"/>
      <c r="M30" s="369"/>
    </row>
    <row r="31" spans="1:37" x14ac:dyDescent="0.25">
      <c r="A31" s="369"/>
      <c r="B31" s="369"/>
      <c r="C31" s="369"/>
      <c r="D31" s="369"/>
      <c r="E31" s="369"/>
      <c r="F31" s="369"/>
      <c r="G31" s="369"/>
      <c r="H31" s="369"/>
      <c r="I31" s="369"/>
      <c r="J31" s="369"/>
      <c r="K31" s="369"/>
      <c r="L31" s="369"/>
      <c r="M31" s="369"/>
    </row>
    <row r="32" spans="1:37" x14ac:dyDescent="0.25">
      <c r="A32" s="369"/>
      <c r="B32" s="369"/>
      <c r="C32" s="369"/>
      <c r="D32" s="369"/>
      <c r="E32" s="369"/>
      <c r="F32" s="369"/>
      <c r="G32" s="369"/>
      <c r="H32" s="369"/>
      <c r="I32" s="369"/>
      <c r="J32" s="369"/>
      <c r="K32" s="369"/>
      <c r="L32" s="347"/>
      <c r="M32" s="369"/>
    </row>
    <row r="33" spans="1:18" x14ac:dyDescent="0.25">
      <c r="A33" s="173" t="s">
        <v>33</v>
      </c>
      <c r="B33" s="174"/>
      <c r="C33" s="296"/>
      <c r="D33" s="406" t="s">
        <v>3</v>
      </c>
      <c r="E33" s="407" t="s">
        <v>35</v>
      </c>
      <c r="F33" s="421"/>
      <c r="G33" s="406" t="s">
        <v>3</v>
      </c>
      <c r="H33" s="407" t="s">
        <v>44</v>
      </c>
      <c r="I33" s="256"/>
      <c r="J33" s="407" t="s">
        <v>45</v>
      </c>
      <c r="K33" s="255" t="s">
        <v>46</v>
      </c>
      <c r="L33" s="34"/>
      <c r="M33" s="421"/>
      <c r="P33" s="402"/>
      <c r="Q33" s="402"/>
      <c r="R33" s="403"/>
    </row>
    <row r="34" spans="1:18" x14ac:dyDescent="0.25">
      <c r="A34" s="380" t="s">
        <v>34</v>
      </c>
      <c r="B34" s="381"/>
      <c r="C34" s="383"/>
      <c r="D34" s="408"/>
      <c r="E34" s="510"/>
      <c r="F34" s="510"/>
      <c r="G34" s="415" t="s">
        <v>4</v>
      </c>
      <c r="H34" s="381"/>
      <c r="I34" s="409"/>
      <c r="J34" s="416"/>
      <c r="K34" s="375" t="s">
        <v>38</v>
      </c>
      <c r="L34" s="422"/>
      <c r="M34" s="410"/>
      <c r="P34" s="404"/>
      <c r="Q34" s="404"/>
      <c r="R34" s="191"/>
    </row>
    <row r="35" spans="1:18" x14ac:dyDescent="0.25">
      <c r="A35" s="384" t="s">
        <v>43</v>
      </c>
      <c r="B35" s="251"/>
      <c r="C35" s="386"/>
      <c r="D35" s="411"/>
      <c r="E35" s="511"/>
      <c r="F35" s="511"/>
      <c r="G35" s="417" t="s">
        <v>5</v>
      </c>
      <c r="H35" s="84"/>
      <c r="I35" s="373"/>
      <c r="J35" s="85"/>
      <c r="K35" s="419"/>
      <c r="L35" s="347"/>
      <c r="M35" s="414"/>
      <c r="P35" s="191"/>
      <c r="Q35" s="185"/>
      <c r="R35" s="191"/>
    </row>
    <row r="36" spans="1:18" x14ac:dyDescent="0.25">
      <c r="A36" s="270"/>
      <c r="B36" s="271"/>
      <c r="C36" s="272"/>
      <c r="D36" s="411"/>
      <c r="E36" s="86"/>
      <c r="F36" s="369"/>
      <c r="G36" s="417" t="s">
        <v>6</v>
      </c>
      <c r="H36" s="84"/>
      <c r="I36" s="373"/>
      <c r="J36" s="85"/>
      <c r="K36" s="375" t="s">
        <v>39</v>
      </c>
      <c r="L36" s="422"/>
      <c r="M36" s="410"/>
      <c r="P36" s="404"/>
      <c r="Q36" s="404"/>
      <c r="R36" s="191"/>
    </row>
    <row r="37" spans="1:18" x14ac:dyDescent="0.25">
      <c r="A37" s="202"/>
      <c r="B37" s="113"/>
      <c r="C37" s="203"/>
      <c r="D37" s="411"/>
      <c r="E37" s="86"/>
      <c r="F37" s="369"/>
      <c r="G37" s="417" t="s">
        <v>7</v>
      </c>
      <c r="H37" s="84"/>
      <c r="I37" s="373"/>
      <c r="J37" s="85"/>
      <c r="K37" s="420"/>
      <c r="L37" s="369"/>
      <c r="M37" s="412"/>
      <c r="P37" s="191"/>
      <c r="Q37" s="185"/>
      <c r="R37" s="191"/>
    </row>
    <row r="38" spans="1:18" x14ac:dyDescent="0.25">
      <c r="A38" s="258"/>
      <c r="B38" s="273"/>
      <c r="C38" s="295"/>
      <c r="D38" s="411"/>
      <c r="E38" s="86"/>
      <c r="F38" s="369"/>
      <c r="G38" s="417" t="s">
        <v>8</v>
      </c>
      <c r="H38" s="84"/>
      <c r="I38" s="373"/>
      <c r="J38" s="85"/>
      <c r="K38" s="384"/>
      <c r="L38" s="347"/>
      <c r="M38" s="414"/>
      <c r="P38" s="191"/>
      <c r="Q38" s="185"/>
      <c r="R38" s="191"/>
    </row>
    <row r="39" spans="1:18" x14ac:dyDescent="0.25">
      <c r="A39" s="259"/>
      <c r="B39" s="23"/>
      <c r="C39" s="203"/>
      <c r="D39" s="411"/>
      <c r="E39" s="86"/>
      <c r="F39" s="369"/>
      <c r="G39" s="417" t="s">
        <v>9</v>
      </c>
      <c r="H39" s="84"/>
      <c r="I39" s="373"/>
      <c r="J39" s="85"/>
      <c r="K39" s="375" t="s">
        <v>29</v>
      </c>
      <c r="L39" s="422"/>
      <c r="M39" s="410"/>
      <c r="P39" s="404"/>
      <c r="Q39" s="404"/>
      <c r="R39" s="191"/>
    </row>
    <row r="40" spans="1:18" x14ac:dyDescent="0.25">
      <c r="A40" s="259"/>
      <c r="B40" s="23"/>
      <c r="C40" s="268"/>
      <c r="D40" s="411"/>
      <c r="E40" s="86"/>
      <c r="F40" s="369"/>
      <c r="G40" s="417" t="s">
        <v>10</v>
      </c>
      <c r="H40" s="84"/>
      <c r="I40" s="373"/>
      <c r="J40" s="85"/>
      <c r="K40" s="420"/>
      <c r="L40" s="369"/>
      <c r="M40" s="412"/>
      <c r="P40" s="191"/>
      <c r="Q40" s="185"/>
      <c r="R40" s="191"/>
    </row>
    <row r="41" spans="1:18" x14ac:dyDescent="0.25">
      <c r="A41" s="260"/>
      <c r="B41" s="257"/>
      <c r="C41" s="269"/>
      <c r="D41" s="413"/>
      <c r="E41" s="205"/>
      <c r="F41" s="347"/>
      <c r="G41" s="418" t="s">
        <v>11</v>
      </c>
      <c r="H41" s="251"/>
      <c r="I41" s="377"/>
      <c r="J41" s="207"/>
      <c r="K41" s="384" t="str">
        <f>L4</f>
        <v>Lakatosné Klopcsik Diana</v>
      </c>
      <c r="L41" s="347"/>
      <c r="M41" s="414"/>
      <c r="P41" s="191"/>
      <c r="Q41" s="185"/>
      <c r="R41" s="405"/>
    </row>
  </sheetData>
  <mergeCells count="50">
    <mergeCell ref="L18:M18"/>
    <mergeCell ref="L23:M23"/>
    <mergeCell ref="L19:M19"/>
    <mergeCell ref="L20:M20"/>
    <mergeCell ref="L21:M21"/>
    <mergeCell ref="L22:M22"/>
    <mergeCell ref="B23:C23"/>
    <mergeCell ref="D23:E23"/>
    <mergeCell ref="F23:G23"/>
    <mergeCell ref="H23:I23"/>
    <mergeCell ref="J22:K22"/>
    <mergeCell ref="B22:C22"/>
    <mergeCell ref="H22:I22"/>
    <mergeCell ref="E35:F35"/>
    <mergeCell ref="E15:F15"/>
    <mergeCell ref="G15:H15"/>
    <mergeCell ref="J23:K23"/>
    <mergeCell ref="J20:K20"/>
    <mergeCell ref="J21:K21"/>
    <mergeCell ref="J18:K18"/>
    <mergeCell ref="J19:K19"/>
    <mergeCell ref="D22:E22"/>
    <mergeCell ref="F22:G22"/>
    <mergeCell ref="E34:F34"/>
    <mergeCell ref="B21:C21"/>
    <mergeCell ref="D21:E21"/>
    <mergeCell ref="F21:G21"/>
    <mergeCell ref="H21:I21"/>
    <mergeCell ref="B20:C20"/>
    <mergeCell ref="D20:E20"/>
    <mergeCell ref="F20:G20"/>
    <mergeCell ref="H20:I20"/>
    <mergeCell ref="B19:C19"/>
    <mergeCell ref="D19:E19"/>
    <mergeCell ref="F19:G19"/>
    <mergeCell ref="H19:I19"/>
    <mergeCell ref="E13:F13"/>
    <mergeCell ref="G13:H13"/>
    <mergeCell ref="B18:C18"/>
    <mergeCell ref="D18:E18"/>
    <mergeCell ref="F18:G18"/>
    <mergeCell ref="H18:I18"/>
    <mergeCell ref="E9:F9"/>
    <mergeCell ref="G9:H9"/>
    <mergeCell ref="E11:F11"/>
    <mergeCell ref="G11:H11"/>
    <mergeCell ref="A1:F1"/>
    <mergeCell ref="A4:C4"/>
    <mergeCell ref="E7:F7"/>
    <mergeCell ref="G7:H7"/>
  </mergeCells>
  <phoneticPr fontId="62" type="noConversion"/>
  <conditionalFormatting sqref="E7 E9 E11 E13 E15">
    <cfRule type="cellIs" dxfId="1" priority="1" stopIfTrue="1" operator="equal">
      <formula>"Bye"</formula>
    </cfRule>
  </conditionalFormatting>
  <conditionalFormatting sqref="R41">
    <cfRule type="expression" dxfId="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EA32C-7606-43F8-B48D-9C89681B9E68}">
  <sheetPr codeName="Munka14">
    <tabColor indexed="11"/>
  </sheetPr>
  <dimension ref="A1:AK41"/>
  <sheetViews>
    <sheetView tabSelected="1" workbookViewId="0">
      <selection activeCell="H22" sqref="H22:I2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501" t="str">
        <f>Altalanos!$A$6</f>
        <v xml:space="preserve">Diákolimpia Tolna megye - Paks </v>
      </c>
      <c r="B1" s="501"/>
      <c r="C1" s="501"/>
      <c r="D1" s="501"/>
      <c r="E1" s="501"/>
      <c r="F1" s="501"/>
      <c r="G1" s="320"/>
      <c r="H1" s="323" t="s">
        <v>42</v>
      </c>
      <c r="I1" s="321"/>
      <c r="J1" s="322"/>
      <c r="L1" s="324"/>
      <c r="M1" s="325"/>
      <c r="N1" s="103"/>
      <c r="O1" s="103" t="s">
        <v>12</v>
      </c>
      <c r="P1" s="103"/>
      <c r="Q1" s="102"/>
      <c r="R1" s="103"/>
      <c r="AB1" s="457" t="e">
        <f>IF(Y5=1,CONCATENATE(VLOOKUP(Y3,AA16:AH27,2)),CONCATENATE(VLOOKUP(Y3,AA2:AK13,2)))</f>
        <v>#N/A</v>
      </c>
      <c r="AC1" s="457" t="e">
        <f>IF(Y5=1,CONCATENATE(VLOOKUP(Y3,AA16:AK27,3)),CONCATENATE(VLOOKUP(Y3,AA2:AK13,3)))</f>
        <v>#N/A</v>
      </c>
      <c r="AD1" s="457" t="e">
        <f>IF(Y5=1,CONCATENATE(VLOOKUP(Y3,AA16:AK27,4)),CONCATENATE(VLOOKUP(Y3,AA2:AK13,4)))</f>
        <v>#N/A</v>
      </c>
      <c r="AE1" s="457" t="e">
        <f>IF(Y5=1,CONCATENATE(VLOOKUP(Y3,AA16:AK27,5)),CONCATENATE(VLOOKUP(Y3,AA2:AK13,5)))</f>
        <v>#N/A</v>
      </c>
      <c r="AF1" s="457" t="e">
        <f>IF(Y5=1,CONCATENATE(VLOOKUP(Y3,AA16:AK27,6)),CONCATENATE(VLOOKUP(Y3,AA2:AK13,6)))</f>
        <v>#N/A</v>
      </c>
      <c r="AG1" s="457" t="e">
        <f>IF(Y5=1,CONCATENATE(VLOOKUP(Y3,AA16:AK27,7)),CONCATENATE(VLOOKUP(Y3,AA2:AK13,7)))</f>
        <v>#N/A</v>
      </c>
      <c r="AH1" s="457" t="e">
        <f>IF(Y5=1,CONCATENATE(VLOOKUP(Y3,AA16:AK27,8)),CONCATENATE(VLOOKUP(Y3,AA2:AK13,8)))</f>
        <v>#N/A</v>
      </c>
      <c r="AI1" s="457" t="e">
        <f>IF(Y5=1,CONCATENATE(VLOOKUP(Y3,AA16:AK27,9)),CONCATENATE(VLOOKUP(Y3,AA2:AK13,9)))</f>
        <v>#N/A</v>
      </c>
      <c r="AJ1" s="457" t="e">
        <f>IF(Y5=1,CONCATENATE(VLOOKUP(Y3,AA16:AK27,10)),CONCATENATE(VLOOKUP(Y3,AA2:AK13,10)))</f>
        <v>#N/A</v>
      </c>
      <c r="AK1" s="457" t="e">
        <f>IF(Y5=1,CONCATENATE(VLOOKUP(Y3,AA16:AK27,11)),CONCATENATE(VLOOKUP(Y3,AA2:AK13,11)))</f>
        <v>#N/A</v>
      </c>
    </row>
    <row r="2" spans="1:37" x14ac:dyDescent="0.25">
      <c r="A2" s="326" t="s">
        <v>41</v>
      </c>
      <c r="B2" s="327"/>
      <c r="C2" s="327"/>
      <c r="D2" s="327"/>
      <c r="E2" s="488">
        <f>Altalanos!$B$8</f>
        <v>0</v>
      </c>
      <c r="F2" s="327"/>
      <c r="G2" s="328"/>
      <c r="H2" s="329"/>
      <c r="I2" s="329"/>
      <c r="J2" s="330"/>
      <c r="K2" s="324"/>
      <c r="L2" s="324"/>
      <c r="M2" s="324"/>
      <c r="N2" s="105"/>
      <c r="O2" s="94"/>
      <c r="P2" s="105"/>
      <c r="Q2" s="94"/>
      <c r="R2" s="105"/>
      <c r="Y2" s="448"/>
      <c r="Z2" s="447"/>
      <c r="AA2" s="447" t="s">
        <v>64</v>
      </c>
      <c r="AB2" s="438">
        <v>150</v>
      </c>
      <c r="AC2" s="438">
        <v>120</v>
      </c>
      <c r="AD2" s="438">
        <v>100</v>
      </c>
      <c r="AE2" s="438">
        <v>80</v>
      </c>
      <c r="AF2" s="438">
        <v>70</v>
      </c>
      <c r="AG2" s="438">
        <v>60</v>
      </c>
      <c r="AH2" s="438">
        <v>55</v>
      </c>
      <c r="AI2" s="438">
        <v>50</v>
      </c>
      <c r="AJ2" s="438">
        <v>45</v>
      </c>
      <c r="AK2" s="43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7"/>
      <c r="K3" s="51"/>
      <c r="L3" s="52" t="s">
        <v>26</v>
      </c>
      <c r="M3" s="51"/>
      <c r="N3" s="396"/>
      <c r="O3" s="395"/>
      <c r="P3" s="396"/>
      <c r="Q3" s="395"/>
      <c r="R3" s="397"/>
      <c r="Y3" s="447">
        <f>IF(H4="OB","A",IF(H4="IX","W",H4))</f>
        <v>0</v>
      </c>
      <c r="Z3" s="447"/>
      <c r="AA3" s="447" t="s">
        <v>94</v>
      </c>
      <c r="AB3" s="438">
        <v>120</v>
      </c>
      <c r="AC3" s="438">
        <v>90</v>
      </c>
      <c r="AD3" s="438">
        <v>65</v>
      </c>
      <c r="AE3" s="438">
        <v>55</v>
      </c>
      <c r="AF3" s="438">
        <v>50</v>
      </c>
      <c r="AG3" s="438">
        <v>45</v>
      </c>
      <c r="AH3" s="438">
        <v>40</v>
      </c>
      <c r="AI3" s="438">
        <v>35</v>
      </c>
      <c r="AJ3" s="438">
        <v>25</v>
      </c>
      <c r="AK3" s="438">
        <v>20</v>
      </c>
    </row>
    <row r="4" spans="1:37" ht="13.8" thickBot="1" x14ac:dyDescent="0.3">
      <c r="A4" s="502" t="str">
        <f>Altalanos!$A$10</f>
        <v>2025.04.28-29</v>
      </c>
      <c r="B4" s="502"/>
      <c r="C4" s="502"/>
      <c r="D4" s="331"/>
      <c r="E4" s="332" t="str">
        <f>Altalanos!$C$10</f>
        <v>Paks</v>
      </c>
      <c r="F4" s="332"/>
      <c r="G4" s="332"/>
      <c r="H4" s="335"/>
      <c r="I4" s="332"/>
      <c r="J4" s="334"/>
      <c r="K4" s="335"/>
      <c r="L4" s="337" t="str">
        <f>Altalanos!$E$10</f>
        <v>Lakatosné Klopcsik Diana</v>
      </c>
      <c r="M4" s="335"/>
      <c r="N4" s="398"/>
      <c r="O4" s="399"/>
      <c r="P4" s="437" t="s">
        <v>78</v>
      </c>
      <c r="Q4" s="438" t="s">
        <v>87</v>
      </c>
      <c r="R4" s="438" t="s">
        <v>83</v>
      </c>
      <c r="S4" s="41"/>
      <c r="Y4" s="447"/>
      <c r="Z4" s="447"/>
      <c r="AA4" s="447" t="s">
        <v>95</v>
      </c>
      <c r="AB4" s="438">
        <v>90</v>
      </c>
      <c r="AC4" s="438">
        <v>60</v>
      </c>
      <c r="AD4" s="438">
        <v>45</v>
      </c>
      <c r="AE4" s="438">
        <v>34</v>
      </c>
      <c r="AF4" s="438">
        <v>27</v>
      </c>
      <c r="AG4" s="438">
        <v>22</v>
      </c>
      <c r="AH4" s="438">
        <v>18</v>
      </c>
      <c r="AI4" s="438">
        <v>15</v>
      </c>
      <c r="AJ4" s="438">
        <v>12</v>
      </c>
      <c r="AK4" s="438">
        <v>9</v>
      </c>
    </row>
    <row r="5" spans="1:37" x14ac:dyDescent="0.25">
      <c r="A5" s="34"/>
      <c r="B5" s="34" t="s">
        <v>40</v>
      </c>
      <c r="C5" s="391" t="s">
        <v>62</v>
      </c>
      <c r="D5" s="34" t="s">
        <v>33</v>
      </c>
      <c r="E5" s="34" t="s">
        <v>67</v>
      </c>
      <c r="F5" s="34"/>
      <c r="G5" s="34" t="s">
        <v>24</v>
      </c>
      <c r="H5" s="34"/>
      <c r="I5" s="34" t="s">
        <v>27</v>
      </c>
      <c r="J5" s="34"/>
      <c r="K5" s="424" t="s">
        <v>68</v>
      </c>
      <c r="L5" s="424" t="s">
        <v>69</v>
      </c>
      <c r="M5" s="424" t="s">
        <v>70</v>
      </c>
      <c r="P5" s="439" t="s">
        <v>85</v>
      </c>
      <c r="Q5" s="440" t="s">
        <v>81</v>
      </c>
      <c r="R5" s="440" t="s">
        <v>88</v>
      </c>
      <c r="S5" s="41"/>
      <c r="Y5" s="447">
        <f>IF(OR(Altalanos!$A$8="F1",Altalanos!$A$8="F2",Altalanos!$A$8="N1",Altalanos!$A$8="N2"),1,2)</f>
        <v>2</v>
      </c>
      <c r="Z5" s="447"/>
      <c r="AA5" s="447" t="s">
        <v>96</v>
      </c>
      <c r="AB5" s="438">
        <v>60</v>
      </c>
      <c r="AC5" s="438">
        <v>40</v>
      </c>
      <c r="AD5" s="438">
        <v>30</v>
      </c>
      <c r="AE5" s="438">
        <v>20</v>
      </c>
      <c r="AF5" s="438">
        <v>18</v>
      </c>
      <c r="AG5" s="438">
        <v>15</v>
      </c>
      <c r="AH5" s="438">
        <v>12</v>
      </c>
      <c r="AI5" s="438">
        <v>10</v>
      </c>
      <c r="AJ5" s="438">
        <v>8</v>
      </c>
      <c r="AK5" s="438">
        <v>6</v>
      </c>
    </row>
    <row r="6" spans="1:37" x14ac:dyDescent="0.25">
      <c r="A6" s="369"/>
      <c r="B6" s="369"/>
      <c r="C6" s="423"/>
      <c r="D6" s="369"/>
      <c r="E6" s="369"/>
      <c r="F6" s="369"/>
      <c r="G6" s="369"/>
      <c r="H6" s="369"/>
      <c r="I6" s="369"/>
      <c r="J6" s="369"/>
      <c r="K6" s="369"/>
      <c r="L6" s="369"/>
      <c r="M6" s="369"/>
      <c r="P6" s="441" t="s">
        <v>86</v>
      </c>
      <c r="Q6" s="442" t="s">
        <v>89</v>
      </c>
      <c r="R6" s="442" t="s">
        <v>84</v>
      </c>
      <c r="S6" s="41"/>
      <c r="Y6" s="447"/>
      <c r="Z6" s="447"/>
      <c r="AA6" s="447" t="s">
        <v>97</v>
      </c>
      <c r="AB6" s="438">
        <v>40</v>
      </c>
      <c r="AC6" s="438">
        <v>25</v>
      </c>
      <c r="AD6" s="438">
        <v>18</v>
      </c>
      <c r="AE6" s="438">
        <v>13</v>
      </c>
      <c r="AF6" s="438">
        <v>10</v>
      </c>
      <c r="AG6" s="438">
        <v>8</v>
      </c>
      <c r="AH6" s="438">
        <v>6</v>
      </c>
      <c r="AI6" s="438">
        <v>5</v>
      </c>
      <c r="AJ6" s="438">
        <v>4</v>
      </c>
      <c r="AK6" s="438">
        <v>3</v>
      </c>
    </row>
    <row r="7" spans="1:37" x14ac:dyDescent="0.25">
      <c r="A7" s="400" t="s">
        <v>64</v>
      </c>
      <c r="B7" s="425"/>
      <c r="C7" s="427" t="str">
        <f>IF($B7="","",VLOOKUP($B7,#REF!,5))</f>
        <v/>
      </c>
      <c r="D7" s="427" t="str">
        <f>IF($B7="","",VLOOKUP($B7,#REF!,15))</f>
        <v/>
      </c>
      <c r="E7" s="503" t="s">
        <v>160</v>
      </c>
      <c r="F7" s="504"/>
      <c r="G7" s="503" t="s">
        <v>289</v>
      </c>
      <c r="H7" s="504"/>
      <c r="I7" s="428" t="str">
        <f>IF($B7="","",VLOOKUP($B7,#REF!,4))</f>
        <v/>
      </c>
      <c r="J7" s="369"/>
      <c r="K7" s="458"/>
      <c r="L7" s="449">
        <v>1</v>
      </c>
      <c r="M7" s="459"/>
      <c r="P7" s="437" t="s">
        <v>92</v>
      </c>
      <c r="Q7" s="438" t="s">
        <v>80</v>
      </c>
      <c r="R7" s="438" t="s">
        <v>90</v>
      </c>
      <c r="Y7" s="447"/>
      <c r="Z7" s="447"/>
      <c r="AA7" s="447" t="s">
        <v>98</v>
      </c>
      <c r="AB7" s="438">
        <v>25</v>
      </c>
      <c r="AC7" s="438">
        <v>15</v>
      </c>
      <c r="AD7" s="438">
        <v>13</v>
      </c>
      <c r="AE7" s="438">
        <v>8</v>
      </c>
      <c r="AF7" s="438">
        <v>6</v>
      </c>
      <c r="AG7" s="438">
        <v>4</v>
      </c>
      <c r="AH7" s="438">
        <v>3</v>
      </c>
      <c r="AI7" s="438">
        <v>2</v>
      </c>
      <c r="AJ7" s="438">
        <v>1</v>
      </c>
      <c r="AK7" s="438">
        <v>0</v>
      </c>
    </row>
    <row r="8" spans="1:37" x14ac:dyDescent="0.25">
      <c r="A8" s="400"/>
      <c r="B8" s="426"/>
      <c r="C8" s="429"/>
      <c r="D8" s="429"/>
      <c r="E8" s="429"/>
      <c r="F8" s="429"/>
      <c r="G8" s="429"/>
      <c r="H8" s="429"/>
      <c r="I8" s="429"/>
      <c r="J8" s="369"/>
      <c r="K8" s="400"/>
      <c r="L8" s="400"/>
      <c r="M8" s="460"/>
      <c r="P8" s="439" t="s">
        <v>93</v>
      </c>
      <c r="Q8" s="440" t="s">
        <v>82</v>
      </c>
      <c r="R8" s="440" t="s">
        <v>91</v>
      </c>
      <c r="Y8" s="447"/>
      <c r="Z8" s="447"/>
      <c r="AA8" s="447" t="s">
        <v>99</v>
      </c>
      <c r="AB8" s="438">
        <v>15</v>
      </c>
      <c r="AC8" s="438">
        <v>10</v>
      </c>
      <c r="AD8" s="438">
        <v>7</v>
      </c>
      <c r="AE8" s="438">
        <v>5</v>
      </c>
      <c r="AF8" s="438">
        <v>4</v>
      </c>
      <c r="AG8" s="438">
        <v>3</v>
      </c>
      <c r="AH8" s="438">
        <v>2</v>
      </c>
      <c r="AI8" s="438">
        <v>1</v>
      </c>
      <c r="AJ8" s="438">
        <v>0</v>
      </c>
      <c r="AK8" s="438">
        <v>0</v>
      </c>
    </row>
    <row r="9" spans="1:37" x14ac:dyDescent="0.25">
      <c r="A9" s="400" t="s">
        <v>65</v>
      </c>
      <c r="B9" s="425"/>
      <c r="C9" s="427" t="str">
        <f>IF($B9="","",VLOOKUP($B9,#REF!,5))</f>
        <v/>
      </c>
      <c r="D9" s="427" t="str">
        <f>IF($B9="","",VLOOKUP($B9,#REF!,15))</f>
        <v/>
      </c>
      <c r="E9" s="503" t="s">
        <v>290</v>
      </c>
      <c r="F9" s="504"/>
      <c r="G9" s="503" t="s">
        <v>291</v>
      </c>
      <c r="H9" s="504"/>
      <c r="I9" s="428" t="str">
        <f>IF($B9="","",VLOOKUP($B9,#REF!,4))</f>
        <v/>
      </c>
      <c r="J9" s="369"/>
      <c r="K9" s="458"/>
      <c r="L9" s="449">
        <v>3</v>
      </c>
      <c r="M9" s="459"/>
      <c r="Y9" s="447"/>
      <c r="Z9" s="447"/>
      <c r="AA9" s="447" t="s">
        <v>100</v>
      </c>
      <c r="AB9" s="438">
        <v>10</v>
      </c>
      <c r="AC9" s="438">
        <v>6</v>
      </c>
      <c r="AD9" s="438">
        <v>4</v>
      </c>
      <c r="AE9" s="438">
        <v>2</v>
      </c>
      <c r="AF9" s="438">
        <v>1</v>
      </c>
      <c r="AG9" s="438">
        <v>0</v>
      </c>
      <c r="AH9" s="438">
        <v>0</v>
      </c>
      <c r="AI9" s="438">
        <v>0</v>
      </c>
      <c r="AJ9" s="438">
        <v>0</v>
      </c>
      <c r="AK9" s="438">
        <v>0</v>
      </c>
    </row>
    <row r="10" spans="1:37" x14ac:dyDescent="0.25">
      <c r="A10" s="400"/>
      <c r="B10" s="426"/>
      <c r="C10" s="429"/>
      <c r="D10" s="429"/>
      <c r="E10" s="429"/>
      <c r="F10" s="429"/>
      <c r="G10" s="429"/>
      <c r="H10" s="429"/>
      <c r="I10" s="429"/>
      <c r="J10" s="369"/>
      <c r="K10" s="400"/>
      <c r="L10" s="400"/>
      <c r="M10" s="460"/>
      <c r="Y10" s="447"/>
      <c r="Z10" s="447"/>
      <c r="AA10" s="447" t="s">
        <v>101</v>
      </c>
      <c r="AB10" s="438">
        <v>6</v>
      </c>
      <c r="AC10" s="438">
        <v>3</v>
      </c>
      <c r="AD10" s="438">
        <v>2</v>
      </c>
      <c r="AE10" s="438">
        <v>1</v>
      </c>
      <c r="AF10" s="438">
        <v>0</v>
      </c>
      <c r="AG10" s="438">
        <v>0</v>
      </c>
      <c r="AH10" s="438">
        <v>0</v>
      </c>
      <c r="AI10" s="438">
        <v>0</v>
      </c>
      <c r="AJ10" s="438">
        <v>0</v>
      </c>
      <c r="AK10" s="438">
        <v>0</v>
      </c>
    </row>
    <row r="11" spans="1:37" x14ac:dyDescent="0.25">
      <c r="A11" s="400" t="s">
        <v>66</v>
      </c>
      <c r="B11" s="425"/>
      <c r="C11" s="427" t="str">
        <f>IF($B11="","",VLOOKUP($B11,#REF!,5))</f>
        <v/>
      </c>
      <c r="D11" s="427" t="str">
        <f>IF($B11="","",VLOOKUP($B11,#REF!,15))</f>
        <v/>
      </c>
      <c r="E11" s="503" t="s">
        <v>250</v>
      </c>
      <c r="F11" s="504"/>
      <c r="G11" s="503" t="s">
        <v>192</v>
      </c>
      <c r="H11" s="504"/>
      <c r="I11" s="428" t="str">
        <f>IF($B11="","",VLOOKUP($B11,#REF!,4))</f>
        <v/>
      </c>
      <c r="J11" s="369"/>
      <c r="K11" s="458"/>
      <c r="L11" s="449">
        <v>2</v>
      </c>
      <c r="M11" s="459"/>
      <c r="Y11" s="447"/>
      <c r="Z11" s="447"/>
      <c r="AA11" s="447" t="s">
        <v>106</v>
      </c>
      <c r="AB11" s="438">
        <v>3</v>
      </c>
      <c r="AC11" s="438">
        <v>2</v>
      </c>
      <c r="AD11" s="438">
        <v>1</v>
      </c>
      <c r="AE11" s="438">
        <v>0</v>
      </c>
      <c r="AF11" s="438">
        <v>0</v>
      </c>
      <c r="AG11" s="438">
        <v>0</v>
      </c>
      <c r="AH11" s="438">
        <v>0</v>
      </c>
      <c r="AI11" s="438">
        <v>0</v>
      </c>
      <c r="AJ11" s="438">
        <v>0</v>
      </c>
      <c r="AK11" s="438">
        <v>0</v>
      </c>
    </row>
    <row r="12" spans="1:37" x14ac:dyDescent="0.25">
      <c r="A12" s="400"/>
      <c r="B12" s="426"/>
      <c r="C12" s="429"/>
      <c r="D12" s="429"/>
      <c r="E12" s="429"/>
      <c r="F12" s="429"/>
      <c r="G12" s="429"/>
      <c r="H12" s="429"/>
      <c r="I12" s="429"/>
      <c r="J12" s="369"/>
      <c r="K12" s="423"/>
      <c r="L12" s="423"/>
      <c r="M12" s="460"/>
      <c r="Y12" s="447"/>
      <c r="Z12" s="447"/>
      <c r="AA12" s="447" t="s">
        <v>102</v>
      </c>
      <c r="AB12" s="456">
        <v>0</v>
      </c>
      <c r="AC12" s="456">
        <v>0</v>
      </c>
      <c r="AD12" s="456">
        <v>0</v>
      </c>
      <c r="AE12" s="456">
        <v>0</v>
      </c>
      <c r="AF12" s="456">
        <v>0</v>
      </c>
      <c r="AG12" s="456">
        <v>0</v>
      </c>
      <c r="AH12" s="456">
        <v>0</v>
      </c>
      <c r="AI12" s="456">
        <v>0</v>
      </c>
      <c r="AJ12" s="456">
        <v>0</v>
      </c>
      <c r="AK12" s="456">
        <v>0</v>
      </c>
    </row>
    <row r="13" spans="1:37" x14ac:dyDescent="0.25">
      <c r="A13" s="400" t="s">
        <v>71</v>
      </c>
      <c r="B13" s="425"/>
      <c r="C13" s="427" t="str">
        <f>IF($B13="","",VLOOKUP($B13,#REF!,5))</f>
        <v/>
      </c>
      <c r="D13" s="427" t="str">
        <f>IF($B13="","",VLOOKUP($B13,#REF!,15))</f>
        <v/>
      </c>
      <c r="E13" s="503" t="s">
        <v>267</v>
      </c>
      <c r="F13" s="504"/>
      <c r="G13" s="503" t="s">
        <v>292</v>
      </c>
      <c r="H13" s="504"/>
      <c r="I13" s="428" t="str">
        <f>IF($B13="","",VLOOKUP($B13,#REF!,4))</f>
        <v/>
      </c>
      <c r="J13" s="369"/>
      <c r="K13" s="458"/>
      <c r="L13" s="449">
        <v>4</v>
      </c>
      <c r="M13" s="459"/>
      <c r="Y13" s="447"/>
      <c r="Z13" s="447"/>
      <c r="AA13" s="447" t="s">
        <v>103</v>
      </c>
      <c r="AB13" s="456">
        <v>0</v>
      </c>
      <c r="AC13" s="456">
        <v>0</v>
      </c>
      <c r="AD13" s="456">
        <v>0</v>
      </c>
      <c r="AE13" s="456">
        <v>0</v>
      </c>
      <c r="AF13" s="456">
        <v>0</v>
      </c>
      <c r="AG13" s="456">
        <v>0</v>
      </c>
      <c r="AH13" s="456">
        <v>0</v>
      </c>
      <c r="AI13" s="456">
        <v>0</v>
      </c>
      <c r="AJ13" s="456">
        <v>0</v>
      </c>
      <c r="AK13" s="456">
        <v>0</v>
      </c>
    </row>
    <row r="14" spans="1:37" x14ac:dyDescent="0.25">
      <c r="A14" s="400"/>
      <c r="B14" s="426"/>
      <c r="C14" s="429"/>
      <c r="D14" s="429"/>
      <c r="E14" s="429"/>
      <c r="F14" s="429"/>
      <c r="G14" s="429"/>
      <c r="H14" s="429"/>
      <c r="I14" s="429"/>
      <c r="J14" s="369"/>
      <c r="K14" s="400"/>
      <c r="L14" s="400"/>
      <c r="M14" s="460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</row>
    <row r="15" spans="1:37" x14ac:dyDescent="0.25">
      <c r="A15" s="400" t="s">
        <v>72</v>
      </c>
      <c r="B15" s="425"/>
      <c r="C15" s="427" t="str">
        <f>IF($B15="","",VLOOKUP($B15,#REF!,5))</f>
        <v/>
      </c>
      <c r="D15" s="427" t="str">
        <f>IF($B15="","",VLOOKUP($B15,#REF!,15))</f>
        <v/>
      </c>
      <c r="E15" s="504" t="str">
        <f>UPPER(IF($B15="","",VLOOKUP($B15,#REF!,2)))</f>
        <v/>
      </c>
      <c r="F15" s="504"/>
      <c r="G15" s="504" t="str">
        <f>IF($B15="","",VLOOKUP($B15,#REF!,3))</f>
        <v/>
      </c>
      <c r="H15" s="504"/>
      <c r="I15" s="428" t="str">
        <f>IF($B15="","",VLOOKUP($B15,#REF!,4))</f>
        <v/>
      </c>
      <c r="J15" s="369"/>
      <c r="K15" s="458"/>
      <c r="L15" s="449" t="str">
        <f>IF(K15="","",CONCATENATE(VLOOKUP($Y$3,$AB$1:$AK$1,K15)," pont"))</f>
        <v/>
      </c>
      <c r="M15" s="459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</row>
    <row r="16" spans="1:37" x14ac:dyDescent="0.25">
      <c r="A16" s="369"/>
      <c r="B16" s="369"/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Y16" s="447"/>
      <c r="Z16" s="447"/>
      <c r="AA16" s="447" t="s">
        <v>64</v>
      </c>
      <c r="AB16" s="447">
        <v>300</v>
      </c>
      <c r="AC16" s="447">
        <v>250</v>
      </c>
      <c r="AD16" s="447">
        <v>220</v>
      </c>
      <c r="AE16" s="447">
        <v>180</v>
      </c>
      <c r="AF16" s="447">
        <v>160</v>
      </c>
      <c r="AG16" s="447">
        <v>150</v>
      </c>
      <c r="AH16" s="447">
        <v>140</v>
      </c>
      <c r="AI16" s="447">
        <v>130</v>
      </c>
      <c r="AJ16" s="447">
        <v>120</v>
      </c>
      <c r="AK16" s="447">
        <v>110</v>
      </c>
    </row>
    <row r="17" spans="1:37" x14ac:dyDescent="0.25">
      <c r="A17" s="369"/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Y17" s="447"/>
      <c r="Z17" s="447"/>
      <c r="AA17" s="447" t="s">
        <v>94</v>
      </c>
      <c r="AB17" s="447">
        <v>250</v>
      </c>
      <c r="AC17" s="447">
        <v>200</v>
      </c>
      <c r="AD17" s="447">
        <v>160</v>
      </c>
      <c r="AE17" s="447">
        <v>140</v>
      </c>
      <c r="AF17" s="447">
        <v>120</v>
      </c>
      <c r="AG17" s="447">
        <v>110</v>
      </c>
      <c r="AH17" s="447">
        <v>100</v>
      </c>
      <c r="AI17" s="447">
        <v>90</v>
      </c>
      <c r="AJ17" s="447">
        <v>80</v>
      </c>
      <c r="AK17" s="447">
        <v>70</v>
      </c>
    </row>
    <row r="18" spans="1:37" ht="18.75" customHeight="1" x14ac:dyDescent="0.25">
      <c r="A18" s="369"/>
      <c r="B18" s="505"/>
      <c r="C18" s="505"/>
      <c r="D18" s="506" t="str">
        <f>E7</f>
        <v>Lisztmajer</v>
      </c>
      <c r="E18" s="506"/>
      <c r="F18" s="506" t="str">
        <f>E9</f>
        <v>Pataki</v>
      </c>
      <c r="G18" s="506"/>
      <c r="H18" s="506" t="str">
        <f>E11</f>
        <v>Nagy</v>
      </c>
      <c r="I18" s="506"/>
      <c r="J18" s="506" t="str">
        <f>E13</f>
        <v>Vígh</v>
      </c>
      <c r="K18" s="506"/>
      <c r="L18" s="506" t="str">
        <f>E15</f>
        <v/>
      </c>
      <c r="M18" s="506"/>
      <c r="Y18" s="447"/>
      <c r="Z18" s="447"/>
      <c r="AA18" s="447" t="s">
        <v>95</v>
      </c>
      <c r="AB18" s="447">
        <v>200</v>
      </c>
      <c r="AC18" s="447">
        <v>150</v>
      </c>
      <c r="AD18" s="447">
        <v>130</v>
      </c>
      <c r="AE18" s="447">
        <v>110</v>
      </c>
      <c r="AF18" s="447">
        <v>95</v>
      </c>
      <c r="AG18" s="447">
        <v>80</v>
      </c>
      <c r="AH18" s="447">
        <v>70</v>
      </c>
      <c r="AI18" s="447">
        <v>60</v>
      </c>
      <c r="AJ18" s="447">
        <v>55</v>
      </c>
      <c r="AK18" s="447">
        <v>50</v>
      </c>
    </row>
    <row r="19" spans="1:37" ht="18.75" customHeight="1" x14ac:dyDescent="0.25">
      <c r="A19" s="430" t="s">
        <v>64</v>
      </c>
      <c r="B19" s="507" t="str">
        <f>E7</f>
        <v>Lisztmajer</v>
      </c>
      <c r="C19" s="507"/>
      <c r="D19" s="508"/>
      <c r="E19" s="508"/>
      <c r="F19" s="509" t="s">
        <v>317</v>
      </c>
      <c r="G19" s="509"/>
      <c r="H19" s="509" t="s">
        <v>319</v>
      </c>
      <c r="I19" s="509"/>
      <c r="J19" s="506" t="s">
        <v>381</v>
      </c>
      <c r="K19" s="506"/>
      <c r="L19" s="506"/>
      <c r="M19" s="506"/>
      <c r="Y19" s="447"/>
      <c r="Z19" s="447"/>
      <c r="AA19" s="447" t="s">
        <v>96</v>
      </c>
      <c r="AB19" s="447">
        <v>150</v>
      </c>
      <c r="AC19" s="447">
        <v>120</v>
      </c>
      <c r="AD19" s="447">
        <v>100</v>
      </c>
      <c r="AE19" s="447">
        <v>80</v>
      </c>
      <c r="AF19" s="447">
        <v>70</v>
      </c>
      <c r="AG19" s="447">
        <v>60</v>
      </c>
      <c r="AH19" s="447">
        <v>55</v>
      </c>
      <c r="AI19" s="447">
        <v>50</v>
      </c>
      <c r="AJ19" s="447">
        <v>45</v>
      </c>
      <c r="AK19" s="447">
        <v>40</v>
      </c>
    </row>
    <row r="20" spans="1:37" ht="18.75" customHeight="1" x14ac:dyDescent="0.25">
      <c r="A20" s="430" t="s">
        <v>65</v>
      </c>
      <c r="B20" s="507" t="str">
        <f>E9</f>
        <v>Pataki</v>
      </c>
      <c r="C20" s="507"/>
      <c r="D20" s="509" t="s">
        <v>318</v>
      </c>
      <c r="E20" s="509"/>
      <c r="F20" s="508"/>
      <c r="G20" s="508"/>
      <c r="H20" s="509" t="s">
        <v>321</v>
      </c>
      <c r="I20" s="509"/>
      <c r="J20" s="509" t="s">
        <v>317</v>
      </c>
      <c r="K20" s="509"/>
      <c r="L20" s="506"/>
      <c r="M20" s="506"/>
      <c r="Y20" s="447"/>
      <c r="Z20" s="447"/>
      <c r="AA20" s="447" t="s">
        <v>97</v>
      </c>
      <c r="AB20" s="447">
        <v>120</v>
      </c>
      <c r="AC20" s="447">
        <v>90</v>
      </c>
      <c r="AD20" s="447">
        <v>65</v>
      </c>
      <c r="AE20" s="447">
        <v>55</v>
      </c>
      <c r="AF20" s="447">
        <v>50</v>
      </c>
      <c r="AG20" s="447">
        <v>45</v>
      </c>
      <c r="AH20" s="447">
        <v>40</v>
      </c>
      <c r="AI20" s="447">
        <v>35</v>
      </c>
      <c r="AJ20" s="447">
        <v>25</v>
      </c>
      <c r="AK20" s="447">
        <v>20</v>
      </c>
    </row>
    <row r="21" spans="1:37" ht="18.75" customHeight="1" x14ac:dyDescent="0.25">
      <c r="A21" s="430" t="s">
        <v>66</v>
      </c>
      <c r="B21" s="507" t="str">
        <f>E11</f>
        <v>Nagy</v>
      </c>
      <c r="C21" s="507"/>
      <c r="D21" s="509" t="s">
        <v>320</v>
      </c>
      <c r="E21" s="509"/>
      <c r="F21" s="509" t="s">
        <v>322</v>
      </c>
      <c r="G21" s="509"/>
      <c r="H21" s="508"/>
      <c r="I21" s="508"/>
      <c r="J21" s="509" t="s">
        <v>383</v>
      </c>
      <c r="K21" s="509"/>
      <c r="L21" s="509"/>
      <c r="M21" s="509"/>
      <c r="Y21" s="447"/>
      <c r="Z21" s="447"/>
      <c r="AA21" s="447" t="s">
        <v>98</v>
      </c>
      <c r="AB21" s="447">
        <v>90</v>
      </c>
      <c r="AC21" s="447">
        <v>60</v>
      </c>
      <c r="AD21" s="447">
        <v>45</v>
      </c>
      <c r="AE21" s="447">
        <v>34</v>
      </c>
      <c r="AF21" s="447">
        <v>27</v>
      </c>
      <c r="AG21" s="447">
        <v>22</v>
      </c>
      <c r="AH21" s="447">
        <v>18</v>
      </c>
      <c r="AI21" s="447">
        <v>15</v>
      </c>
      <c r="AJ21" s="447">
        <v>12</v>
      </c>
      <c r="AK21" s="447">
        <v>9</v>
      </c>
    </row>
    <row r="22" spans="1:37" ht="18.75" customHeight="1" x14ac:dyDescent="0.25">
      <c r="A22" s="430" t="s">
        <v>71</v>
      </c>
      <c r="B22" s="507" t="str">
        <f>E13</f>
        <v>Vígh</v>
      </c>
      <c r="C22" s="507"/>
      <c r="D22" s="509" t="s">
        <v>382</v>
      </c>
      <c r="E22" s="509"/>
      <c r="F22" s="509" t="s">
        <v>318</v>
      </c>
      <c r="G22" s="509"/>
      <c r="H22" s="506" t="s">
        <v>384</v>
      </c>
      <c r="I22" s="506"/>
      <c r="J22" s="508"/>
      <c r="K22" s="508"/>
      <c r="L22" s="509"/>
      <c r="M22" s="509"/>
      <c r="Y22" s="447"/>
      <c r="Z22" s="447"/>
      <c r="AA22" s="447" t="s">
        <v>99</v>
      </c>
      <c r="AB22" s="447">
        <v>60</v>
      </c>
      <c r="AC22" s="447">
        <v>40</v>
      </c>
      <c r="AD22" s="447">
        <v>30</v>
      </c>
      <c r="AE22" s="447">
        <v>20</v>
      </c>
      <c r="AF22" s="447">
        <v>18</v>
      </c>
      <c r="AG22" s="447">
        <v>15</v>
      </c>
      <c r="AH22" s="447">
        <v>12</v>
      </c>
      <c r="AI22" s="447">
        <v>10</v>
      </c>
      <c r="AJ22" s="447">
        <v>8</v>
      </c>
      <c r="AK22" s="447">
        <v>6</v>
      </c>
    </row>
    <row r="23" spans="1:37" ht="18.75" customHeight="1" x14ac:dyDescent="0.25">
      <c r="A23" s="430" t="s">
        <v>72</v>
      </c>
      <c r="B23" s="507" t="str">
        <f>E15</f>
        <v/>
      </c>
      <c r="C23" s="507"/>
      <c r="D23" s="509"/>
      <c r="E23" s="509"/>
      <c r="F23" s="509"/>
      <c r="G23" s="509"/>
      <c r="H23" s="506"/>
      <c r="I23" s="506"/>
      <c r="J23" s="506"/>
      <c r="K23" s="506"/>
      <c r="L23" s="508"/>
      <c r="M23" s="508"/>
      <c r="Y23" s="447"/>
      <c r="Z23" s="447"/>
      <c r="AA23" s="447" t="s">
        <v>100</v>
      </c>
      <c r="AB23" s="447">
        <v>40</v>
      </c>
      <c r="AC23" s="447">
        <v>25</v>
      </c>
      <c r="AD23" s="447">
        <v>18</v>
      </c>
      <c r="AE23" s="447">
        <v>13</v>
      </c>
      <c r="AF23" s="447">
        <v>8</v>
      </c>
      <c r="AG23" s="447">
        <v>7</v>
      </c>
      <c r="AH23" s="447">
        <v>6</v>
      </c>
      <c r="AI23" s="447">
        <v>5</v>
      </c>
      <c r="AJ23" s="447">
        <v>4</v>
      </c>
      <c r="AK23" s="447">
        <v>3</v>
      </c>
    </row>
    <row r="24" spans="1:37" x14ac:dyDescent="0.25">
      <c r="A24" s="369"/>
      <c r="B24" s="369"/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Y24" s="447"/>
      <c r="Z24" s="447"/>
      <c r="AA24" s="447" t="s">
        <v>101</v>
      </c>
      <c r="AB24" s="447">
        <v>25</v>
      </c>
      <c r="AC24" s="447">
        <v>15</v>
      </c>
      <c r="AD24" s="447">
        <v>13</v>
      </c>
      <c r="AE24" s="447">
        <v>7</v>
      </c>
      <c r="AF24" s="447">
        <v>6</v>
      </c>
      <c r="AG24" s="447">
        <v>5</v>
      </c>
      <c r="AH24" s="447">
        <v>4</v>
      </c>
      <c r="AI24" s="447">
        <v>3</v>
      </c>
      <c r="AJ24" s="447">
        <v>2</v>
      </c>
      <c r="AK24" s="447">
        <v>1</v>
      </c>
    </row>
    <row r="25" spans="1:37" x14ac:dyDescent="0.25">
      <c r="A25" s="369"/>
      <c r="B25" s="369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Y25" s="447"/>
      <c r="Z25" s="447"/>
      <c r="AA25" s="447" t="s">
        <v>106</v>
      </c>
      <c r="AB25" s="447">
        <v>15</v>
      </c>
      <c r="AC25" s="447">
        <v>10</v>
      </c>
      <c r="AD25" s="447">
        <v>8</v>
      </c>
      <c r="AE25" s="447">
        <v>4</v>
      </c>
      <c r="AF25" s="447">
        <v>3</v>
      </c>
      <c r="AG25" s="447">
        <v>2</v>
      </c>
      <c r="AH25" s="447">
        <v>1</v>
      </c>
      <c r="AI25" s="447">
        <v>0</v>
      </c>
      <c r="AJ25" s="447">
        <v>0</v>
      </c>
      <c r="AK25" s="447">
        <v>0</v>
      </c>
    </row>
    <row r="26" spans="1:37" x14ac:dyDescent="0.25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Y26" s="447"/>
      <c r="Z26" s="447"/>
      <c r="AA26" s="447" t="s">
        <v>102</v>
      </c>
      <c r="AB26" s="447">
        <v>10</v>
      </c>
      <c r="AC26" s="447">
        <v>6</v>
      </c>
      <c r="AD26" s="447">
        <v>4</v>
      </c>
      <c r="AE26" s="447">
        <v>2</v>
      </c>
      <c r="AF26" s="447">
        <v>1</v>
      </c>
      <c r="AG26" s="447">
        <v>0</v>
      </c>
      <c r="AH26" s="447">
        <v>0</v>
      </c>
      <c r="AI26" s="447">
        <v>0</v>
      </c>
      <c r="AJ26" s="447">
        <v>0</v>
      </c>
      <c r="AK26" s="447">
        <v>0</v>
      </c>
    </row>
    <row r="27" spans="1:37" x14ac:dyDescent="0.25">
      <c r="A27" s="369"/>
      <c r="B27" s="369"/>
      <c r="C27" s="369"/>
      <c r="D27" s="369"/>
      <c r="E27" s="369"/>
      <c r="F27" s="369"/>
      <c r="G27" s="369"/>
      <c r="H27" s="369"/>
      <c r="I27" s="369"/>
      <c r="J27" s="369"/>
      <c r="K27" s="369"/>
      <c r="L27" s="369"/>
      <c r="M27" s="369"/>
      <c r="Y27" s="447"/>
      <c r="Z27" s="447"/>
      <c r="AA27" s="447" t="s">
        <v>103</v>
      </c>
      <c r="AB27" s="447">
        <v>3</v>
      </c>
      <c r="AC27" s="447">
        <v>2</v>
      </c>
      <c r="AD27" s="447">
        <v>1</v>
      </c>
      <c r="AE27" s="447">
        <v>0</v>
      </c>
      <c r="AF27" s="447">
        <v>0</v>
      </c>
      <c r="AG27" s="447">
        <v>0</v>
      </c>
      <c r="AH27" s="447">
        <v>0</v>
      </c>
      <c r="AI27" s="447">
        <v>0</v>
      </c>
      <c r="AJ27" s="447">
        <v>0</v>
      </c>
      <c r="AK27" s="447">
        <v>0</v>
      </c>
    </row>
    <row r="28" spans="1:37" x14ac:dyDescent="0.25">
      <c r="A28" s="369"/>
      <c r="B28" s="369"/>
      <c r="C28" s="369"/>
      <c r="D28" s="369"/>
      <c r="E28" s="369"/>
      <c r="F28" s="369"/>
      <c r="G28" s="369"/>
      <c r="H28" s="369"/>
      <c r="I28" s="369"/>
      <c r="J28" s="369"/>
      <c r="K28" s="369"/>
      <c r="L28" s="369"/>
      <c r="M28" s="369"/>
    </row>
    <row r="29" spans="1:37" x14ac:dyDescent="0.25">
      <c r="A29" s="369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69"/>
    </row>
    <row r="30" spans="1:37" x14ac:dyDescent="0.25">
      <c r="A30" s="369"/>
      <c r="B30" s="369"/>
      <c r="C30" s="369"/>
      <c r="D30" s="369"/>
      <c r="E30" s="369"/>
      <c r="F30" s="369"/>
      <c r="G30" s="369"/>
      <c r="H30" s="369"/>
      <c r="I30" s="369"/>
      <c r="J30" s="369"/>
      <c r="K30" s="369"/>
      <c r="L30" s="369"/>
      <c r="M30" s="369"/>
    </row>
    <row r="31" spans="1:37" x14ac:dyDescent="0.25">
      <c r="A31" s="369"/>
      <c r="B31" s="369"/>
      <c r="C31" s="369"/>
      <c r="D31" s="369"/>
      <c r="E31" s="369"/>
      <c r="F31" s="369"/>
      <c r="G31" s="369"/>
      <c r="H31" s="369"/>
      <c r="I31" s="369"/>
      <c r="J31" s="369"/>
      <c r="K31" s="369"/>
      <c r="L31" s="369"/>
      <c r="M31" s="369"/>
    </row>
    <row r="32" spans="1:37" x14ac:dyDescent="0.25">
      <c r="A32" s="369"/>
      <c r="B32" s="369"/>
      <c r="C32" s="369"/>
      <c r="D32" s="369"/>
      <c r="E32" s="369"/>
      <c r="F32" s="369"/>
      <c r="G32" s="369"/>
      <c r="H32" s="369"/>
      <c r="I32" s="369"/>
      <c r="J32" s="369"/>
      <c r="K32" s="369"/>
      <c r="L32" s="347"/>
      <c r="M32" s="369"/>
    </row>
    <row r="33" spans="1:18" x14ac:dyDescent="0.25">
      <c r="A33" s="173" t="s">
        <v>33</v>
      </c>
      <c r="B33" s="174"/>
      <c r="C33" s="296"/>
      <c r="D33" s="406" t="s">
        <v>3</v>
      </c>
      <c r="E33" s="407" t="s">
        <v>35</v>
      </c>
      <c r="F33" s="421"/>
      <c r="G33" s="406" t="s">
        <v>3</v>
      </c>
      <c r="H33" s="407" t="s">
        <v>44</v>
      </c>
      <c r="I33" s="256"/>
      <c r="J33" s="407" t="s">
        <v>45</v>
      </c>
      <c r="K33" s="255" t="s">
        <v>46</v>
      </c>
      <c r="L33" s="34"/>
      <c r="M33" s="421"/>
      <c r="P33" s="402"/>
      <c r="Q33" s="402"/>
      <c r="R33" s="403"/>
    </row>
    <row r="34" spans="1:18" x14ac:dyDescent="0.25">
      <c r="A34" s="380" t="s">
        <v>34</v>
      </c>
      <c r="B34" s="381"/>
      <c r="C34" s="383"/>
      <c r="D34" s="408"/>
      <c r="E34" s="510"/>
      <c r="F34" s="510"/>
      <c r="G34" s="415" t="s">
        <v>4</v>
      </c>
      <c r="H34" s="381"/>
      <c r="I34" s="409"/>
      <c r="J34" s="416"/>
      <c r="K34" s="375" t="s">
        <v>38</v>
      </c>
      <c r="L34" s="422"/>
      <c r="M34" s="410"/>
      <c r="P34" s="404"/>
      <c r="Q34" s="404"/>
      <c r="R34" s="191"/>
    </row>
    <row r="35" spans="1:18" x14ac:dyDescent="0.25">
      <c r="A35" s="384" t="s">
        <v>43</v>
      </c>
      <c r="B35" s="251"/>
      <c r="C35" s="386"/>
      <c r="D35" s="411"/>
      <c r="E35" s="511"/>
      <c r="F35" s="511"/>
      <c r="G35" s="417" t="s">
        <v>5</v>
      </c>
      <c r="H35" s="84"/>
      <c r="I35" s="373"/>
      <c r="J35" s="85"/>
      <c r="K35" s="419"/>
      <c r="L35" s="347"/>
      <c r="M35" s="414"/>
      <c r="P35" s="191"/>
      <c r="Q35" s="185"/>
      <c r="R35" s="191"/>
    </row>
    <row r="36" spans="1:18" x14ac:dyDescent="0.25">
      <c r="A36" s="270"/>
      <c r="B36" s="271"/>
      <c r="C36" s="272"/>
      <c r="D36" s="411"/>
      <c r="E36" s="86"/>
      <c r="F36" s="369"/>
      <c r="G36" s="417" t="s">
        <v>6</v>
      </c>
      <c r="H36" s="84"/>
      <c r="I36" s="373"/>
      <c r="J36" s="85"/>
      <c r="K36" s="375" t="s">
        <v>39</v>
      </c>
      <c r="L36" s="422"/>
      <c r="M36" s="410"/>
      <c r="P36" s="404"/>
      <c r="Q36" s="404"/>
      <c r="R36" s="191"/>
    </row>
    <row r="37" spans="1:18" x14ac:dyDescent="0.25">
      <c r="A37" s="202"/>
      <c r="B37" s="113"/>
      <c r="C37" s="203"/>
      <c r="D37" s="411"/>
      <c r="E37" s="86"/>
      <c r="F37" s="369"/>
      <c r="G37" s="417" t="s">
        <v>7</v>
      </c>
      <c r="H37" s="84"/>
      <c r="I37" s="373"/>
      <c r="J37" s="85"/>
      <c r="K37" s="420"/>
      <c r="L37" s="369"/>
      <c r="M37" s="412"/>
      <c r="P37" s="191"/>
      <c r="Q37" s="185"/>
      <c r="R37" s="191"/>
    </row>
    <row r="38" spans="1:18" x14ac:dyDescent="0.25">
      <c r="A38" s="258"/>
      <c r="B38" s="273"/>
      <c r="C38" s="295"/>
      <c r="D38" s="411"/>
      <c r="E38" s="86"/>
      <c r="F38" s="369"/>
      <c r="G38" s="417" t="s">
        <v>8</v>
      </c>
      <c r="H38" s="84"/>
      <c r="I38" s="373"/>
      <c r="J38" s="85"/>
      <c r="K38" s="384"/>
      <c r="L38" s="347"/>
      <c r="M38" s="414"/>
      <c r="P38" s="191"/>
      <c r="Q38" s="185"/>
      <c r="R38" s="191"/>
    </row>
    <row r="39" spans="1:18" x14ac:dyDescent="0.25">
      <c r="A39" s="259"/>
      <c r="B39" s="23"/>
      <c r="C39" s="203"/>
      <c r="D39" s="411"/>
      <c r="E39" s="86"/>
      <c r="F39" s="369"/>
      <c r="G39" s="417" t="s">
        <v>9</v>
      </c>
      <c r="H39" s="84"/>
      <c r="I39" s="373"/>
      <c r="J39" s="85"/>
      <c r="K39" s="375" t="s">
        <v>29</v>
      </c>
      <c r="L39" s="422"/>
      <c r="M39" s="410"/>
      <c r="P39" s="404"/>
      <c r="Q39" s="404"/>
      <c r="R39" s="191"/>
    </row>
    <row r="40" spans="1:18" x14ac:dyDescent="0.25">
      <c r="A40" s="259"/>
      <c r="B40" s="23"/>
      <c r="C40" s="268"/>
      <c r="D40" s="411"/>
      <c r="E40" s="86"/>
      <c r="F40" s="369"/>
      <c r="G40" s="417" t="s">
        <v>10</v>
      </c>
      <c r="H40" s="84"/>
      <c r="I40" s="373"/>
      <c r="J40" s="85"/>
      <c r="K40" s="420"/>
      <c r="L40" s="369"/>
      <c r="M40" s="412"/>
      <c r="P40" s="191"/>
      <c r="Q40" s="185"/>
      <c r="R40" s="191"/>
    </row>
    <row r="41" spans="1:18" x14ac:dyDescent="0.25">
      <c r="A41" s="260"/>
      <c r="B41" s="257"/>
      <c r="C41" s="269"/>
      <c r="D41" s="413"/>
      <c r="E41" s="205"/>
      <c r="F41" s="347"/>
      <c r="G41" s="418" t="s">
        <v>11</v>
      </c>
      <c r="H41" s="251"/>
      <c r="I41" s="377"/>
      <c r="J41" s="207"/>
      <c r="K41" s="384" t="str">
        <f>L4</f>
        <v>Lakatosné Klopcsik Diana</v>
      </c>
      <c r="L41" s="347"/>
      <c r="M41" s="414"/>
      <c r="P41" s="191"/>
      <c r="Q41" s="185"/>
      <c r="R41" s="405"/>
    </row>
  </sheetData>
  <mergeCells count="50">
    <mergeCell ref="E34:F34"/>
    <mergeCell ref="E35:F35"/>
    <mergeCell ref="B23:C23"/>
    <mergeCell ref="D23:E23"/>
    <mergeCell ref="F23:G23"/>
    <mergeCell ref="J23:K23"/>
    <mergeCell ref="L23:M23"/>
    <mergeCell ref="B22:C22"/>
    <mergeCell ref="D22:E22"/>
    <mergeCell ref="F22:G22"/>
    <mergeCell ref="H22:I22"/>
    <mergeCell ref="J22:K22"/>
    <mergeCell ref="L22:M22"/>
    <mergeCell ref="H23:I23"/>
    <mergeCell ref="L20:M20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18:M18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77" priority="2" stopIfTrue="1" operator="equal">
      <formula>"Bye"</formula>
    </cfRule>
  </conditionalFormatting>
  <conditionalFormatting sqref="R41">
    <cfRule type="expression" dxfId="7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48E81-545A-4AA8-AF26-92433A9B7164}">
  <sheetPr codeName="Munka56">
    <tabColor indexed="11"/>
  </sheetPr>
  <dimension ref="A1:AK53"/>
  <sheetViews>
    <sheetView topLeftCell="A2" workbookViewId="0">
      <selection activeCell="C37" sqref="C37:D37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501" t="str">
        <f>Altalanos!$A$6</f>
        <v xml:space="preserve">Diákolimpia Tolna megye - Paks </v>
      </c>
      <c r="B1" s="501"/>
      <c r="C1" s="501"/>
      <c r="D1" s="501"/>
      <c r="E1" s="501"/>
      <c r="F1" s="501"/>
      <c r="G1" s="320"/>
      <c r="H1" s="323" t="s">
        <v>42</v>
      </c>
      <c r="I1" s="321"/>
      <c r="J1" s="322"/>
      <c r="L1" s="324"/>
      <c r="M1" s="325"/>
      <c r="N1" s="103"/>
      <c r="O1" s="103" t="s">
        <v>12</v>
      </c>
      <c r="P1" s="103"/>
      <c r="Q1" s="102"/>
      <c r="R1" s="103"/>
      <c r="AB1" s="457" t="e">
        <f>IF(Y5=1,CONCATENATE(VLOOKUP(Y3,AA16:AH30,2)),CONCATENATE(VLOOKUP(Y3,AA2:AK13,2)))</f>
        <v>#N/A</v>
      </c>
      <c r="AC1" s="457" t="e">
        <f>IF(Y5=1,CONCATENATE(VLOOKUP(Y3,AA16:AK30,3)),CONCATENATE(VLOOKUP(Y3,AA2:AK13,3)))</f>
        <v>#N/A</v>
      </c>
      <c r="AD1" s="457" t="e">
        <f>IF(Y5=1,CONCATENATE(VLOOKUP(Y3,AA16:AK30,4)),CONCATENATE(VLOOKUP(Y3,AA2:AK13,4)))</f>
        <v>#N/A</v>
      </c>
      <c r="AE1" s="457" t="e">
        <f>IF(Y5=1,CONCATENATE(VLOOKUP(Y3,AA16:AK30,5)),CONCATENATE(VLOOKUP(Y3,AA2:AK13,5)))</f>
        <v>#N/A</v>
      </c>
      <c r="AF1" s="457" t="e">
        <f>IF(Y5=1,CONCATENATE(VLOOKUP(Y3,AA16:AK30,6)),CONCATENATE(VLOOKUP(Y3,AA2:AK13,6)))</f>
        <v>#N/A</v>
      </c>
      <c r="AG1" s="457" t="e">
        <f>IF(Y5=1,CONCATENATE(VLOOKUP(Y3,AA16:AK30,7)),CONCATENATE(VLOOKUP(Y3,AA2:AK13,7)))</f>
        <v>#N/A</v>
      </c>
      <c r="AH1" s="457" t="e">
        <f>IF(Y5=1,CONCATENATE(VLOOKUP(Y3,AA16:AK30,8)),CONCATENATE(VLOOKUP(Y3,AA2:AK13,8)))</f>
        <v>#N/A</v>
      </c>
      <c r="AI1" s="457" t="e">
        <f>IF(Y5=1,CONCATENATE(VLOOKUP(Y3,AA16:AK30,9)),CONCATENATE(VLOOKUP(Y3,AA2:AK13,9)))</f>
        <v>#N/A</v>
      </c>
      <c r="AJ1" s="457" t="e">
        <f>IF(Y5=1,CONCATENATE(VLOOKUP(Y3,AA16:AK30,10)),CONCATENATE(VLOOKUP(Y3,AA2:AK13,10)))</f>
        <v>#N/A</v>
      </c>
      <c r="AK1" s="457" t="e">
        <f>IF(Y5=1,CONCATENATE(VLOOKUP(Y3,AA16:AK30,11)),CONCATENATE(VLOOKUP(Y3,AA2:AK13,11)))</f>
        <v>#N/A</v>
      </c>
    </row>
    <row r="2" spans="1:37" x14ac:dyDescent="0.25">
      <c r="A2" s="326" t="s">
        <v>41</v>
      </c>
      <c r="B2" s="327"/>
      <c r="C2" s="327"/>
      <c r="D2" s="327"/>
      <c r="E2" s="327">
        <f>Altalanos!$A$8</f>
        <v>0</v>
      </c>
      <c r="F2" s="327"/>
      <c r="G2" s="328"/>
      <c r="H2" s="329"/>
      <c r="I2" s="329"/>
      <c r="J2" s="330"/>
      <c r="K2" s="324"/>
      <c r="L2" s="324"/>
      <c r="M2" s="324"/>
      <c r="N2" s="105"/>
      <c r="O2" s="94"/>
      <c r="P2" s="105"/>
      <c r="Q2" s="94"/>
      <c r="R2" s="105"/>
      <c r="Y2" s="448"/>
      <c r="Z2" s="447"/>
      <c r="AA2" s="447" t="s">
        <v>64</v>
      </c>
      <c r="AB2" s="438">
        <v>150</v>
      </c>
      <c r="AC2" s="438">
        <v>120</v>
      </c>
      <c r="AD2" s="438">
        <v>100</v>
      </c>
      <c r="AE2" s="438">
        <v>80</v>
      </c>
      <c r="AF2" s="438">
        <v>70</v>
      </c>
      <c r="AG2" s="438">
        <v>60</v>
      </c>
      <c r="AH2" s="438">
        <v>55</v>
      </c>
      <c r="AI2" s="438">
        <v>50</v>
      </c>
      <c r="AJ2" s="438">
        <v>45</v>
      </c>
      <c r="AK2" s="43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7"/>
      <c r="K3" s="51"/>
      <c r="L3" s="52" t="s">
        <v>26</v>
      </c>
      <c r="M3" s="51"/>
      <c r="N3" s="396"/>
      <c r="O3" s="395"/>
      <c r="P3" s="396"/>
      <c r="Q3" s="437" t="s">
        <v>78</v>
      </c>
      <c r="R3" s="438" t="s">
        <v>84</v>
      </c>
      <c r="S3" s="438" t="s">
        <v>79</v>
      </c>
      <c r="Y3" s="447">
        <f>IF(H4="OB","A",IF(H4="IX","W",H4))</f>
        <v>0</v>
      </c>
      <c r="Z3" s="447"/>
      <c r="AA3" s="447" t="s">
        <v>94</v>
      </c>
      <c r="AB3" s="438">
        <v>120</v>
      </c>
      <c r="AC3" s="438">
        <v>90</v>
      </c>
      <c r="AD3" s="438">
        <v>65</v>
      </c>
      <c r="AE3" s="438">
        <v>55</v>
      </c>
      <c r="AF3" s="438">
        <v>50</v>
      </c>
      <c r="AG3" s="438">
        <v>45</v>
      </c>
      <c r="AH3" s="438">
        <v>40</v>
      </c>
      <c r="AI3" s="438">
        <v>35</v>
      </c>
      <c r="AJ3" s="438">
        <v>25</v>
      </c>
      <c r="AK3" s="438">
        <v>20</v>
      </c>
    </row>
    <row r="4" spans="1:37" ht="13.8" thickBot="1" x14ac:dyDescent="0.3">
      <c r="A4" s="502" t="str">
        <f>Altalanos!$A$10</f>
        <v>2025.04.28-29</v>
      </c>
      <c r="B4" s="502"/>
      <c r="C4" s="502"/>
      <c r="D4" s="331"/>
      <c r="E4" s="332" t="str">
        <f>Altalanos!$C$10</f>
        <v>Paks</v>
      </c>
      <c r="F4" s="332"/>
      <c r="G4" s="332"/>
      <c r="H4" s="335"/>
      <c r="I4" s="332"/>
      <c r="J4" s="334"/>
      <c r="K4" s="335"/>
      <c r="L4" s="337" t="str">
        <f>Altalanos!$E$10</f>
        <v>Lakatosné Klopcsik Diana</v>
      </c>
      <c r="M4" s="335"/>
      <c r="N4" s="398"/>
      <c r="O4" s="399"/>
      <c r="P4" s="398"/>
      <c r="Q4" s="439" t="s">
        <v>85</v>
      </c>
      <c r="R4" s="440" t="s">
        <v>80</v>
      </c>
      <c r="S4" s="440" t="s">
        <v>81</v>
      </c>
      <c r="Y4" s="447"/>
      <c r="Z4" s="447"/>
      <c r="AA4" s="447" t="s">
        <v>95</v>
      </c>
      <c r="AB4" s="438">
        <v>90</v>
      </c>
      <c r="AC4" s="438">
        <v>60</v>
      </c>
      <c r="AD4" s="438">
        <v>45</v>
      </c>
      <c r="AE4" s="438">
        <v>34</v>
      </c>
      <c r="AF4" s="438">
        <v>27</v>
      </c>
      <c r="AG4" s="438">
        <v>22</v>
      </c>
      <c r="AH4" s="438">
        <v>18</v>
      </c>
      <c r="AI4" s="438">
        <v>15</v>
      </c>
      <c r="AJ4" s="438">
        <v>12</v>
      </c>
      <c r="AK4" s="438">
        <v>9</v>
      </c>
    </row>
    <row r="5" spans="1:37" x14ac:dyDescent="0.25">
      <c r="A5" s="34"/>
      <c r="B5" s="34" t="s">
        <v>40</v>
      </c>
      <c r="C5" s="391" t="s">
        <v>62</v>
      </c>
      <c r="D5" s="34" t="s">
        <v>33</v>
      </c>
      <c r="E5" s="34" t="s">
        <v>67</v>
      </c>
      <c r="F5" s="34"/>
      <c r="G5" s="34" t="s">
        <v>24</v>
      </c>
      <c r="H5" s="34"/>
      <c r="I5" s="34" t="s">
        <v>27</v>
      </c>
      <c r="J5" s="34"/>
      <c r="K5" s="424" t="s">
        <v>68</v>
      </c>
      <c r="L5" s="424" t="s">
        <v>69</v>
      </c>
      <c r="M5" s="424" t="s">
        <v>70</v>
      </c>
      <c r="Q5" s="441" t="s">
        <v>86</v>
      </c>
      <c r="R5" s="442" t="s">
        <v>82</v>
      </c>
      <c r="S5" s="442" t="s">
        <v>83</v>
      </c>
      <c r="Y5" s="447">
        <f>IF(OR(Altalanos!$A$8="F1",Altalanos!$A$8="F2",Altalanos!$A$8="N1",Altalanos!$A$8="N2"),1,2)</f>
        <v>2</v>
      </c>
      <c r="Z5" s="447"/>
      <c r="AA5" s="447" t="s">
        <v>96</v>
      </c>
      <c r="AB5" s="438">
        <v>60</v>
      </c>
      <c r="AC5" s="438">
        <v>40</v>
      </c>
      <c r="AD5" s="438">
        <v>30</v>
      </c>
      <c r="AE5" s="438">
        <v>20</v>
      </c>
      <c r="AF5" s="438">
        <v>18</v>
      </c>
      <c r="AG5" s="438">
        <v>15</v>
      </c>
      <c r="AH5" s="438">
        <v>12</v>
      </c>
      <c r="AI5" s="438">
        <v>10</v>
      </c>
      <c r="AJ5" s="438">
        <v>8</v>
      </c>
      <c r="AK5" s="438">
        <v>6</v>
      </c>
    </row>
    <row r="6" spans="1:37" x14ac:dyDescent="0.25">
      <c r="A6" s="369"/>
      <c r="B6" s="369"/>
      <c r="C6" s="423"/>
      <c r="D6" s="369"/>
      <c r="E6" s="369"/>
      <c r="F6" s="369"/>
      <c r="G6" s="369"/>
      <c r="H6" s="369"/>
      <c r="I6" s="369"/>
      <c r="J6" s="369"/>
      <c r="K6" s="369"/>
      <c r="L6" s="369"/>
      <c r="M6" s="369"/>
      <c r="Y6" s="447"/>
      <c r="Z6" s="447"/>
      <c r="AA6" s="447" t="s">
        <v>97</v>
      </c>
      <c r="AB6" s="438">
        <v>40</v>
      </c>
      <c r="AC6" s="438">
        <v>25</v>
      </c>
      <c r="AD6" s="438">
        <v>18</v>
      </c>
      <c r="AE6" s="438">
        <v>13</v>
      </c>
      <c r="AF6" s="438">
        <v>10</v>
      </c>
      <c r="AG6" s="438">
        <v>8</v>
      </c>
      <c r="AH6" s="438">
        <v>6</v>
      </c>
      <c r="AI6" s="438">
        <v>5</v>
      </c>
      <c r="AJ6" s="438">
        <v>4</v>
      </c>
      <c r="AK6" s="438">
        <v>3</v>
      </c>
    </row>
    <row r="7" spans="1:37" x14ac:dyDescent="0.25">
      <c r="A7" s="431" t="s">
        <v>64</v>
      </c>
      <c r="B7" s="443"/>
      <c r="C7" s="393" t="str">
        <f>IF($B7="","",VLOOKUP($B7,#REF!,5))</f>
        <v/>
      </c>
      <c r="D7" s="393" t="str">
        <f>IF($B7="","",VLOOKUP($B7,#REF!,15))</f>
        <v/>
      </c>
      <c r="E7" s="492" t="s">
        <v>143</v>
      </c>
      <c r="F7" s="493" t="s">
        <v>257</v>
      </c>
      <c r="G7" s="389" t="str">
        <f>IF($B7="","",VLOOKUP($B7,#REF!,3))</f>
        <v/>
      </c>
      <c r="H7" s="392"/>
      <c r="I7" s="389" t="str">
        <f>IF($B7="","",VLOOKUP($B7,#REF!,4))</f>
        <v/>
      </c>
      <c r="J7" s="369"/>
      <c r="K7" s="458"/>
      <c r="L7" s="449" t="str">
        <f>IF(K7="","",CONCATENATE(VLOOKUP($Y$3,$AB$1:$AK$1,K7)," pont"))</f>
        <v/>
      </c>
      <c r="M7" s="459"/>
      <c r="Q7" s="437" t="s">
        <v>78</v>
      </c>
      <c r="R7" s="483" t="s">
        <v>120</v>
      </c>
      <c r="S7" s="483" t="s">
        <v>121</v>
      </c>
      <c r="Y7" s="447"/>
      <c r="Z7" s="447"/>
      <c r="AA7" s="447" t="s">
        <v>98</v>
      </c>
      <c r="AB7" s="438">
        <v>25</v>
      </c>
      <c r="AC7" s="438">
        <v>15</v>
      </c>
      <c r="AD7" s="438">
        <v>13</v>
      </c>
      <c r="AE7" s="438">
        <v>8</v>
      </c>
      <c r="AF7" s="438">
        <v>6</v>
      </c>
      <c r="AG7" s="438">
        <v>4</v>
      </c>
      <c r="AH7" s="438">
        <v>3</v>
      </c>
      <c r="AI7" s="438">
        <v>2</v>
      </c>
      <c r="AJ7" s="438">
        <v>1</v>
      </c>
      <c r="AK7" s="438">
        <v>0</v>
      </c>
    </row>
    <row r="8" spans="1:37" x14ac:dyDescent="0.25">
      <c r="A8" s="400"/>
      <c r="B8" s="444"/>
      <c r="C8" s="401"/>
      <c r="D8" s="401"/>
      <c r="E8" s="401"/>
      <c r="F8" s="401"/>
      <c r="G8" s="401"/>
      <c r="H8" s="401"/>
      <c r="I8" s="401"/>
      <c r="J8" s="369"/>
      <c r="K8" s="400"/>
      <c r="L8" s="400"/>
      <c r="M8" s="460"/>
      <c r="Q8" s="439" t="s">
        <v>85</v>
      </c>
      <c r="R8" s="484" t="s">
        <v>118</v>
      </c>
      <c r="S8" s="484" t="s">
        <v>122</v>
      </c>
      <c r="Y8" s="447"/>
      <c r="Z8" s="447"/>
      <c r="AA8" s="447" t="s">
        <v>99</v>
      </c>
      <c r="AB8" s="438">
        <v>15</v>
      </c>
      <c r="AC8" s="438">
        <v>10</v>
      </c>
      <c r="AD8" s="438">
        <v>7</v>
      </c>
      <c r="AE8" s="438">
        <v>5</v>
      </c>
      <c r="AF8" s="438">
        <v>4</v>
      </c>
      <c r="AG8" s="438">
        <v>3</v>
      </c>
      <c r="AH8" s="438">
        <v>2</v>
      </c>
      <c r="AI8" s="438">
        <v>1</v>
      </c>
      <c r="AJ8" s="438">
        <v>0</v>
      </c>
      <c r="AK8" s="438">
        <v>0</v>
      </c>
    </row>
    <row r="9" spans="1:37" x14ac:dyDescent="0.25">
      <c r="A9" s="400" t="s">
        <v>65</v>
      </c>
      <c r="B9" s="445"/>
      <c r="C9" s="393" t="str">
        <f>IF($B9="","",VLOOKUP($B9,#REF!,5))</f>
        <v/>
      </c>
      <c r="D9" s="393" t="str">
        <f>IF($B9="","",VLOOKUP($B9,#REF!,15))</f>
        <v/>
      </c>
      <c r="E9" s="494" t="s">
        <v>258</v>
      </c>
      <c r="F9" s="495" t="s">
        <v>259</v>
      </c>
      <c r="G9" s="388" t="str">
        <f>IF($B9="","",VLOOKUP($B9,#REF!,3))</f>
        <v/>
      </c>
      <c r="H9" s="394"/>
      <c r="I9" s="388" t="str">
        <f>IF($B9="","",VLOOKUP($B9,#REF!,4))</f>
        <v/>
      </c>
      <c r="J9" s="369"/>
      <c r="K9" s="458"/>
      <c r="L9" s="449" t="str">
        <f>IF(K9="","",CONCATENATE(VLOOKUP($Y$3,$AB$1:$AK$1,K9)," pont"))</f>
        <v/>
      </c>
      <c r="M9" s="459"/>
      <c r="Q9" s="441" t="s">
        <v>86</v>
      </c>
      <c r="R9" s="485" t="s">
        <v>115</v>
      </c>
      <c r="S9" s="485" t="s">
        <v>123</v>
      </c>
      <c r="Y9" s="447"/>
      <c r="Z9" s="447"/>
      <c r="AA9" s="447" t="s">
        <v>100</v>
      </c>
      <c r="AB9" s="438">
        <v>10</v>
      </c>
      <c r="AC9" s="438">
        <v>6</v>
      </c>
      <c r="AD9" s="438">
        <v>4</v>
      </c>
      <c r="AE9" s="438">
        <v>2</v>
      </c>
      <c r="AF9" s="438">
        <v>1</v>
      </c>
      <c r="AG9" s="438">
        <v>0</v>
      </c>
      <c r="AH9" s="438">
        <v>0</v>
      </c>
      <c r="AI9" s="438">
        <v>0</v>
      </c>
      <c r="AJ9" s="438">
        <v>0</v>
      </c>
      <c r="AK9" s="438">
        <v>0</v>
      </c>
    </row>
    <row r="10" spans="1:37" x14ac:dyDescent="0.25">
      <c r="A10" s="400"/>
      <c r="B10" s="444"/>
      <c r="C10" s="401"/>
      <c r="D10" s="401"/>
      <c r="E10" s="401"/>
      <c r="F10" s="401"/>
      <c r="G10" s="401"/>
      <c r="H10" s="401"/>
      <c r="I10" s="401"/>
      <c r="J10" s="369"/>
      <c r="K10" s="400"/>
      <c r="L10" s="400"/>
      <c r="M10" s="460"/>
      <c r="Y10" s="447"/>
      <c r="Z10" s="447"/>
      <c r="AA10" s="447" t="s">
        <v>101</v>
      </c>
      <c r="AB10" s="438">
        <v>6</v>
      </c>
      <c r="AC10" s="438">
        <v>3</v>
      </c>
      <c r="AD10" s="438">
        <v>2</v>
      </c>
      <c r="AE10" s="438">
        <v>1</v>
      </c>
      <c r="AF10" s="438">
        <v>0</v>
      </c>
      <c r="AG10" s="438">
        <v>0</v>
      </c>
      <c r="AH10" s="438">
        <v>0</v>
      </c>
      <c r="AI10" s="438">
        <v>0</v>
      </c>
      <c r="AJ10" s="438">
        <v>0</v>
      </c>
      <c r="AK10" s="438">
        <v>0</v>
      </c>
    </row>
    <row r="11" spans="1:37" x14ac:dyDescent="0.25">
      <c r="A11" s="400" t="s">
        <v>66</v>
      </c>
      <c r="B11" s="445"/>
      <c r="C11" s="393" t="str">
        <f>IF($B11="","",VLOOKUP($B11,#REF!,5))</f>
        <v/>
      </c>
      <c r="D11" s="393" t="str">
        <f>IF($B11="","",VLOOKUP($B11,#REF!,15))</f>
        <v/>
      </c>
      <c r="E11" s="494" t="s">
        <v>260</v>
      </c>
      <c r="F11" s="495" t="s">
        <v>163</v>
      </c>
      <c r="G11" s="388" t="str">
        <f>IF($B11="","",VLOOKUP($B11,#REF!,3))</f>
        <v/>
      </c>
      <c r="H11" s="394"/>
      <c r="I11" s="388" t="str">
        <f>IF($B11="","",VLOOKUP($B11,#REF!,4))</f>
        <v/>
      </c>
      <c r="J11" s="369"/>
      <c r="K11" s="458"/>
      <c r="L11" s="449" t="str">
        <f>IF(K11="","",CONCATENATE(VLOOKUP($Y$3,$AB$1:$AK$1,K11)," pont"))</f>
        <v/>
      </c>
      <c r="M11" s="459"/>
      <c r="Y11" s="447"/>
      <c r="Z11" s="447"/>
      <c r="AA11" s="447" t="s">
        <v>106</v>
      </c>
      <c r="AB11" s="438">
        <v>3</v>
      </c>
      <c r="AC11" s="438">
        <v>2</v>
      </c>
      <c r="AD11" s="438">
        <v>1</v>
      </c>
      <c r="AE11" s="438">
        <v>0</v>
      </c>
      <c r="AF11" s="438">
        <v>0</v>
      </c>
      <c r="AG11" s="438">
        <v>0</v>
      </c>
      <c r="AH11" s="438">
        <v>0</v>
      </c>
      <c r="AI11" s="438">
        <v>0</v>
      </c>
      <c r="AJ11" s="438">
        <v>0</v>
      </c>
      <c r="AK11" s="438">
        <v>0</v>
      </c>
    </row>
    <row r="12" spans="1:37" x14ac:dyDescent="0.25">
      <c r="A12" s="369"/>
      <c r="B12" s="431"/>
      <c r="C12" s="423"/>
      <c r="D12" s="369"/>
      <c r="E12" s="369"/>
      <c r="F12" s="369"/>
      <c r="G12" s="369"/>
      <c r="H12" s="369"/>
      <c r="I12" s="369"/>
      <c r="J12" s="369"/>
      <c r="K12" s="423"/>
      <c r="L12" s="423"/>
      <c r="M12" s="460"/>
      <c r="Y12" s="447"/>
      <c r="Z12" s="447"/>
      <c r="AA12" s="447" t="s">
        <v>102</v>
      </c>
      <c r="AB12" s="456">
        <v>0</v>
      </c>
      <c r="AC12" s="456">
        <v>0</v>
      </c>
      <c r="AD12" s="456">
        <v>0</v>
      </c>
      <c r="AE12" s="456">
        <v>0</v>
      </c>
      <c r="AF12" s="456">
        <v>0</v>
      </c>
      <c r="AG12" s="456">
        <v>0</v>
      </c>
      <c r="AH12" s="456">
        <v>0</v>
      </c>
      <c r="AI12" s="456">
        <v>0</v>
      </c>
      <c r="AJ12" s="456">
        <v>0</v>
      </c>
      <c r="AK12" s="456">
        <v>0</v>
      </c>
    </row>
    <row r="13" spans="1:37" x14ac:dyDescent="0.25">
      <c r="A13" s="477" t="s">
        <v>71</v>
      </c>
      <c r="B13" s="480"/>
      <c r="C13" s="393" t="str">
        <f>IF($B13="","",VLOOKUP($B13,#REF!,5))</f>
        <v/>
      </c>
      <c r="D13" s="393" t="str">
        <f>IF($B13="","",VLOOKUP($B13,#REF!,15))</f>
        <v/>
      </c>
      <c r="E13" s="494" t="s">
        <v>261</v>
      </c>
      <c r="F13" s="495" t="s">
        <v>262</v>
      </c>
      <c r="G13" s="388" t="str">
        <f>IF($B13="","",VLOOKUP($B13,#REF!,3))</f>
        <v/>
      </c>
      <c r="H13" s="394"/>
      <c r="I13" s="388" t="str">
        <f>IF($B13="","",VLOOKUP($B13,#REF!,4))</f>
        <v/>
      </c>
      <c r="J13" s="369"/>
      <c r="K13" s="458"/>
      <c r="L13" s="449" t="str">
        <f>IF(K13="","",CONCATENATE(VLOOKUP($Y$3,$AB$1:$AK$1,K13)," pont"))</f>
        <v/>
      </c>
      <c r="M13" s="459"/>
      <c r="Y13" s="447"/>
      <c r="Z13" s="447"/>
      <c r="AA13" s="447" t="s">
        <v>103</v>
      </c>
      <c r="AB13" s="456">
        <v>0</v>
      </c>
      <c r="AC13" s="456">
        <v>0</v>
      </c>
      <c r="AD13" s="456">
        <v>0</v>
      </c>
      <c r="AE13" s="456">
        <v>0</v>
      </c>
      <c r="AF13" s="456">
        <v>0</v>
      </c>
      <c r="AG13" s="456">
        <v>0</v>
      </c>
      <c r="AH13" s="456">
        <v>0</v>
      </c>
      <c r="AI13" s="456">
        <v>0</v>
      </c>
      <c r="AJ13" s="456">
        <v>0</v>
      </c>
      <c r="AK13" s="456">
        <v>0</v>
      </c>
    </row>
    <row r="14" spans="1:37" x14ac:dyDescent="0.25">
      <c r="A14" s="400"/>
      <c r="B14" s="444"/>
      <c r="C14" s="401"/>
      <c r="D14" s="401"/>
      <c r="E14" s="401"/>
      <c r="F14" s="401"/>
      <c r="G14" s="401"/>
      <c r="H14" s="401"/>
      <c r="I14" s="401"/>
      <c r="J14" s="369"/>
      <c r="K14" s="400"/>
      <c r="L14" s="400"/>
      <c r="M14" s="460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</row>
    <row r="15" spans="1:37" x14ac:dyDescent="0.25">
      <c r="A15" s="431" t="s">
        <v>72</v>
      </c>
      <c r="B15" s="479"/>
      <c r="C15" s="393" t="str">
        <f>IF($B15="","",VLOOKUP($B15,#REF!,5))</f>
        <v/>
      </c>
      <c r="D15" s="478" t="str">
        <f>IF($B15="","",VLOOKUP($B15,#REF!,15))</f>
        <v/>
      </c>
      <c r="E15" s="492" t="s">
        <v>193</v>
      </c>
      <c r="F15" s="493" t="s">
        <v>263</v>
      </c>
      <c r="G15" s="389" t="str">
        <f>IF($B15="","",VLOOKUP($B15,#REF!,3))</f>
        <v/>
      </c>
      <c r="H15" s="392"/>
      <c r="I15" s="389" t="str">
        <f>IF($B15="","",VLOOKUP($B15,#REF!,4))</f>
        <v/>
      </c>
      <c r="J15" s="369"/>
      <c r="K15" s="458"/>
      <c r="L15" s="449" t="str">
        <f>IF(K15="","",CONCATENATE(VLOOKUP($Y$3,$AB$1:$AK$1,K15)," pont"))</f>
        <v/>
      </c>
      <c r="M15" s="459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</row>
    <row r="16" spans="1:37" x14ac:dyDescent="0.25">
      <c r="A16" s="400"/>
      <c r="B16" s="444"/>
      <c r="C16" s="401"/>
      <c r="D16" s="401"/>
      <c r="E16" s="401"/>
      <c r="F16" s="401"/>
      <c r="G16" s="401"/>
      <c r="H16" s="401"/>
      <c r="I16" s="401"/>
      <c r="J16" s="369"/>
      <c r="K16" s="400"/>
      <c r="L16" s="400"/>
      <c r="M16" s="460"/>
      <c r="Y16" s="447"/>
      <c r="Z16" s="447"/>
      <c r="AA16" s="447" t="s">
        <v>64</v>
      </c>
      <c r="AB16" s="447">
        <v>300</v>
      </c>
      <c r="AC16" s="447">
        <v>250</v>
      </c>
      <c r="AD16" s="447">
        <v>220</v>
      </c>
      <c r="AE16" s="447">
        <v>180</v>
      </c>
      <c r="AF16" s="447">
        <v>160</v>
      </c>
      <c r="AG16" s="447">
        <v>150</v>
      </c>
      <c r="AH16" s="447">
        <v>140</v>
      </c>
      <c r="AI16" s="447">
        <v>130</v>
      </c>
      <c r="AJ16" s="447">
        <v>120</v>
      </c>
      <c r="AK16" s="447">
        <v>110</v>
      </c>
    </row>
    <row r="17" spans="1:37" x14ac:dyDescent="0.25">
      <c r="A17" s="400" t="s">
        <v>73</v>
      </c>
      <c r="B17" s="445"/>
      <c r="C17" s="393" t="str">
        <f>IF($B17="","",VLOOKUP($B17,#REF!,5))</f>
        <v/>
      </c>
      <c r="D17" s="393" t="str">
        <f>IF($B17="","",VLOOKUP($B17,#REF!,15))</f>
        <v/>
      </c>
      <c r="E17" s="494" t="s">
        <v>264</v>
      </c>
      <c r="F17" s="495" t="s">
        <v>265</v>
      </c>
      <c r="G17" s="388" t="str">
        <f>IF($B17="","",VLOOKUP($B17,#REF!,3))</f>
        <v/>
      </c>
      <c r="H17" s="394"/>
      <c r="I17" s="388" t="str">
        <f>IF($B17="","",VLOOKUP($B17,#REF!,4))</f>
        <v/>
      </c>
      <c r="J17" s="369"/>
      <c r="K17" s="458"/>
      <c r="L17" s="449" t="str">
        <f>IF(K17="","",CONCATENATE(VLOOKUP($Y$3,$AB$1:$AK$1,K17)," pont"))</f>
        <v/>
      </c>
      <c r="M17" s="459"/>
      <c r="Y17" s="447"/>
      <c r="Z17" s="447"/>
      <c r="AA17" s="447" t="s">
        <v>94</v>
      </c>
      <c r="AB17" s="447">
        <v>250</v>
      </c>
      <c r="AC17" s="447">
        <v>200</v>
      </c>
      <c r="AD17" s="447">
        <v>160</v>
      </c>
      <c r="AE17" s="447">
        <v>140</v>
      </c>
      <c r="AF17" s="447">
        <v>120</v>
      </c>
      <c r="AG17" s="447">
        <v>110</v>
      </c>
      <c r="AH17" s="447">
        <v>100</v>
      </c>
      <c r="AI17" s="447">
        <v>90</v>
      </c>
      <c r="AJ17" s="447">
        <v>80</v>
      </c>
      <c r="AK17" s="447">
        <v>70</v>
      </c>
    </row>
    <row r="18" spans="1:37" x14ac:dyDescent="0.25">
      <c r="A18" s="400"/>
      <c r="B18" s="444"/>
      <c r="C18" s="401"/>
      <c r="D18" s="401"/>
      <c r="E18" s="401"/>
      <c r="F18" s="401"/>
      <c r="G18" s="401"/>
      <c r="H18" s="401"/>
      <c r="I18" s="401"/>
      <c r="J18" s="369"/>
      <c r="K18" s="400"/>
      <c r="L18" s="400"/>
      <c r="M18" s="460"/>
      <c r="Y18" s="447"/>
      <c r="Z18" s="447"/>
      <c r="AA18" s="447" t="s">
        <v>95</v>
      </c>
      <c r="AB18" s="447">
        <v>200</v>
      </c>
      <c r="AC18" s="447">
        <v>150</v>
      </c>
      <c r="AD18" s="447">
        <v>130</v>
      </c>
      <c r="AE18" s="447">
        <v>110</v>
      </c>
      <c r="AF18" s="447">
        <v>95</v>
      </c>
      <c r="AG18" s="447">
        <v>80</v>
      </c>
      <c r="AH18" s="447">
        <v>70</v>
      </c>
      <c r="AI18" s="447">
        <v>60</v>
      </c>
      <c r="AJ18" s="447">
        <v>55</v>
      </c>
      <c r="AK18" s="447">
        <v>50</v>
      </c>
    </row>
    <row r="19" spans="1:37" x14ac:dyDescent="0.25">
      <c r="A19" s="477" t="s">
        <v>77</v>
      </c>
      <c r="B19" s="445"/>
      <c r="C19" s="393" t="str">
        <f>IF($B19="","",VLOOKUP($B19,#REF!,5))</f>
        <v/>
      </c>
      <c r="D19" s="393" t="str">
        <f>IF($B19="","",VLOOKUP($B19,#REF!,15))</f>
        <v/>
      </c>
      <c r="E19" s="494" t="s">
        <v>233</v>
      </c>
      <c r="F19" s="495" t="s">
        <v>266</v>
      </c>
      <c r="G19" s="388" t="str">
        <f>IF($B19="","",VLOOKUP($B19,#REF!,3))</f>
        <v/>
      </c>
      <c r="H19" s="394"/>
      <c r="I19" s="388" t="str">
        <f>IF($B19="","",VLOOKUP($B19,#REF!,4))</f>
        <v/>
      </c>
      <c r="J19" s="369"/>
      <c r="K19" s="458"/>
      <c r="L19" s="449" t="str">
        <f>IF(K19="","",CONCATENATE(VLOOKUP($Y$3,$AB$1:$AK$1,K19)," pont"))</f>
        <v/>
      </c>
      <c r="M19" s="459"/>
      <c r="Y19" s="447"/>
      <c r="Z19" s="447"/>
      <c r="AA19" s="447" t="s">
        <v>96</v>
      </c>
      <c r="AB19" s="447">
        <v>150</v>
      </c>
      <c r="AC19" s="447">
        <v>120</v>
      </c>
      <c r="AD19" s="447">
        <v>100</v>
      </c>
      <c r="AE19" s="447">
        <v>80</v>
      </c>
      <c r="AF19" s="447">
        <v>70</v>
      </c>
      <c r="AG19" s="447">
        <v>60</v>
      </c>
      <c r="AH19" s="447">
        <v>55</v>
      </c>
      <c r="AI19" s="447">
        <v>50</v>
      </c>
      <c r="AJ19" s="447">
        <v>45</v>
      </c>
      <c r="AK19" s="447">
        <v>40</v>
      </c>
    </row>
    <row r="20" spans="1:37" x14ac:dyDescent="0.25">
      <c r="A20" s="400"/>
      <c r="B20" s="444"/>
      <c r="C20" s="401"/>
      <c r="D20" s="401"/>
      <c r="E20" s="401"/>
      <c r="F20" s="401"/>
      <c r="G20" s="401"/>
      <c r="H20" s="401"/>
      <c r="I20" s="401"/>
      <c r="J20" s="369"/>
      <c r="K20" s="400"/>
      <c r="L20" s="400"/>
      <c r="M20" s="460"/>
      <c r="Y20" s="447"/>
      <c r="Z20" s="447"/>
      <c r="AA20" s="447" t="s">
        <v>95</v>
      </c>
      <c r="AB20" s="447">
        <v>200</v>
      </c>
      <c r="AC20" s="447">
        <v>150</v>
      </c>
      <c r="AD20" s="447">
        <v>130</v>
      </c>
      <c r="AE20" s="447">
        <v>110</v>
      </c>
      <c r="AF20" s="447">
        <v>95</v>
      </c>
      <c r="AG20" s="447">
        <v>80</v>
      </c>
      <c r="AH20" s="447">
        <v>70</v>
      </c>
      <c r="AI20" s="447">
        <v>60</v>
      </c>
      <c r="AJ20" s="447">
        <v>55</v>
      </c>
      <c r="AK20" s="447">
        <v>50</v>
      </c>
    </row>
    <row r="21" spans="1:37" x14ac:dyDescent="0.25">
      <c r="A21" s="477" t="s">
        <v>113</v>
      </c>
      <c r="B21" s="445"/>
      <c r="C21" s="393" t="str">
        <f>IF($B21="","",VLOOKUP($B21,#REF!,5))</f>
        <v/>
      </c>
      <c r="D21" s="393" t="str">
        <f>IF($B21="","",VLOOKUP($B21,#REF!,15))</f>
        <v/>
      </c>
      <c r="E21" s="496" t="s">
        <v>267</v>
      </c>
      <c r="F21" s="497" t="s">
        <v>266</v>
      </c>
      <c r="G21" s="388" t="str">
        <f>IF($B21="","",VLOOKUP($B21,#REF!,3))</f>
        <v/>
      </c>
      <c r="H21" s="394"/>
      <c r="I21" s="494" t="s">
        <v>189</v>
      </c>
      <c r="J21" s="369"/>
      <c r="K21" s="458"/>
      <c r="L21" s="449" t="str">
        <f>IF(K21="","",CONCATENATE(VLOOKUP($Y$3,$AB$1:$AK$1,K21)," pont"))</f>
        <v/>
      </c>
      <c r="M21" s="459"/>
      <c r="Y21" s="447"/>
      <c r="Z21" s="447"/>
      <c r="AA21" s="447" t="s">
        <v>96</v>
      </c>
      <c r="AB21" s="447">
        <v>150</v>
      </c>
      <c r="AC21" s="447">
        <v>120</v>
      </c>
      <c r="AD21" s="447">
        <v>100</v>
      </c>
      <c r="AE21" s="447">
        <v>80</v>
      </c>
      <c r="AF21" s="447">
        <v>70</v>
      </c>
      <c r="AG21" s="447">
        <v>60</v>
      </c>
      <c r="AH21" s="447">
        <v>55</v>
      </c>
      <c r="AI21" s="447">
        <v>50</v>
      </c>
      <c r="AJ21" s="447">
        <v>45</v>
      </c>
      <c r="AK21" s="447">
        <v>40</v>
      </c>
    </row>
    <row r="22" spans="1:37" x14ac:dyDescent="0.25">
      <c r="A22" s="369"/>
      <c r="B22" s="369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Y22" s="447"/>
      <c r="Z22" s="447"/>
      <c r="AA22" s="447" t="s">
        <v>97</v>
      </c>
      <c r="AB22" s="447">
        <v>120</v>
      </c>
      <c r="AC22" s="447">
        <v>90</v>
      </c>
      <c r="AD22" s="447">
        <v>65</v>
      </c>
      <c r="AE22" s="447">
        <v>55</v>
      </c>
      <c r="AF22" s="447">
        <v>50</v>
      </c>
      <c r="AG22" s="447">
        <v>45</v>
      </c>
      <c r="AH22" s="447">
        <v>40</v>
      </c>
      <c r="AI22" s="447">
        <v>35</v>
      </c>
      <c r="AJ22" s="447">
        <v>25</v>
      </c>
      <c r="AK22" s="447">
        <v>20</v>
      </c>
    </row>
    <row r="23" spans="1:37" x14ac:dyDescent="0.25">
      <c r="A23" s="369"/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Y23" s="447"/>
      <c r="Z23" s="447"/>
      <c r="AA23" s="447" t="s">
        <v>98</v>
      </c>
      <c r="AB23" s="447">
        <v>90</v>
      </c>
      <c r="AC23" s="447">
        <v>60</v>
      </c>
      <c r="AD23" s="447">
        <v>45</v>
      </c>
      <c r="AE23" s="447">
        <v>34</v>
      </c>
      <c r="AF23" s="447">
        <v>27</v>
      </c>
      <c r="AG23" s="447">
        <v>22</v>
      </c>
      <c r="AH23" s="447">
        <v>18</v>
      </c>
      <c r="AI23" s="447">
        <v>15</v>
      </c>
      <c r="AJ23" s="447">
        <v>12</v>
      </c>
      <c r="AK23" s="447">
        <v>9</v>
      </c>
    </row>
    <row r="24" spans="1:37" ht="18.75" customHeight="1" x14ac:dyDescent="0.25">
      <c r="A24" s="369"/>
      <c r="B24" s="505"/>
      <c r="C24" s="505"/>
      <c r="D24" s="506" t="str">
        <f>E7</f>
        <v>Németh</v>
      </c>
      <c r="E24" s="506"/>
      <c r="F24" s="506" t="str">
        <f>E9</f>
        <v>Jávor</v>
      </c>
      <c r="G24" s="506"/>
      <c r="H24" s="506" t="str">
        <f>E11</f>
        <v>Jantner</v>
      </c>
      <c r="I24" s="506"/>
      <c r="J24" s="506" t="str">
        <f>E13</f>
        <v>Kőszegi</v>
      </c>
      <c r="K24" s="506"/>
      <c r="L24" s="369"/>
      <c r="M24" s="432" t="s">
        <v>68</v>
      </c>
      <c r="Y24" s="447"/>
      <c r="Z24" s="447"/>
      <c r="AA24" s="447" t="s">
        <v>99</v>
      </c>
      <c r="AB24" s="447">
        <v>60</v>
      </c>
      <c r="AC24" s="447">
        <v>40</v>
      </c>
      <c r="AD24" s="447">
        <v>30</v>
      </c>
      <c r="AE24" s="447">
        <v>20</v>
      </c>
      <c r="AF24" s="447">
        <v>18</v>
      </c>
      <c r="AG24" s="447">
        <v>15</v>
      </c>
      <c r="AH24" s="447">
        <v>12</v>
      </c>
      <c r="AI24" s="447">
        <v>10</v>
      </c>
      <c r="AJ24" s="447">
        <v>8</v>
      </c>
      <c r="AK24" s="447">
        <v>6</v>
      </c>
    </row>
    <row r="25" spans="1:37" ht="18.75" customHeight="1" x14ac:dyDescent="0.25">
      <c r="A25" s="430" t="s">
        <v>64</v>
      </c>
      <c r="B25" s="507" t="str">
        <f>E7</f>
        <v>Németh</v>
      </c>
      <c r="C25" s="507"/>
      <c r="D25" s="508"/>
      <c r="E25" s="508"/>
      <c r="F25" s="509" t="s">
        <v>323</v>
      </c>
      <c r="G25" s="509"/>
      <c r="H25" s="509" t="s">
        <v>308</v>
      </c>
      <c r="I25" s="509"/>
      <c r="J25" s="506" t="s">
        <v>325</v>
      </c>
      <c r="K25" s="506"/>
      <c r="L25" s="369"/>
      <c r="M25" s="433">
        <v>1</v>
      </c>
      <c r="Y25" s="447"/>
      <c r="Z25" s="447"/>
      <c r="AA25" s="447" t="s">
        <v>100</v>
      </c>
      <c r="AB25" s="447">
        <v>40</v>
      </c>
      <c r="AC25" s="447">
        <v>25</v>
      </c>
      <c r="AD25" s="447">
        <v>18</v>
      </c>
      <c r="AE25" s="447">
        <v>13</v>
      </c>
      <c r="AF25" s="447">
        <v>8</v>
      </c>
      <c r="AG25" s="447">
        <v>7</v>
      </c>
      <c r="AH25" s="447">
        <v>6</v>
      </c>
      <c r="AI25" s="447">
        <v>5</v>
      </c>
      <c r="AJ25" s="447">
        <v>4</v>
      </c>
      <c r="AK25" s="447">
        <v>3</v>
      </c>
    </row>
    <row r="26" spans="1:37" ht="18.75" customHeight="1" x14ac:dyDescent="0.25">
      <c r="A26" s="430" t="s">
        <v>65</v>
      </c>
      <c r="B26" s="507" t="str">
        <f>E9</f>
        <v>Jávor</v>
      </c>
      <c r="C26" s="507"/>
      <c r="D26" s="509" t="s">
        <v>324</v>
      </c>
      <c r="E26" s="509"/>
      <c r="F26" s="508"/>
      <c r="G26" s="508"/>
      <c r="H26" s="509" t="s">
        <v>310</v>
      </c>
      <c r="I26" s="509"/>
      <c r="J26" s="509" t="s">
        <v>327</v>
      </c>
      <c r="K26" s="509"/>
      <c r="L26" s="369"/>
      <c r="M26" s="433">
        <v>2</v>
      </c>
      <c r="Y26" s="447"/>
      <c r="Z26" s="447"/>
      <c r="AA26" s="447" t="s">
        <v>101</v>
      </c>
      <c r="AB26" s="447">
        <v>25</v>
      </c>
      <c r="AC26" s="447">
        <v>15</v>
      </c>
      <c r="AD26" s="447">
        <v>13</v>
      </c>
      <c r="AE26" s="447">
        <v>7</v>
      </c>
      <c r="AF26" s="447">
        <v>6</v>
      </c>
      <c r="AG26" s="447">
        <v>5</v>
      </c>
      <c r="AH26" s="447">
        <v>4</v>
      </c>
      <c r="AI26" s="447">
        <v>3</v>
      </c>
      <c r="AJ26" s="447">
        <v>2</v>
      </c>
      <c r="AK26" s="447">
        <v>1</v>
      </c>
    </row>
    <row r="27" spans="1:37" ht="18.75" customHeight="1" x14ac:dyDescent="0.25">
      <c r="A27" s="430" t="s">
        <v>66</v>
      </c>
      <c r="B27" s="507" t="str">
        <f>E11</f>
        <v>Jantner</v>
      </c>
      <c r="C27" s="507"/>
      <c r="D27" s="509" t="s">
        <v>307</v>
      </c>
      <c r="E27" s="509"/>
      <c r="F27" s="509" t="s">
        <v>309</v>
      </c>
      <c r="G27" s="509"/>
      <c r="H27" s="508"/>
      <c r="I27" s="508"/>
      <c r="J27" s="509" t="s">
        <v>312</v>
      </c>
      <c r="K27" s="509"/>
      <c r="L27" s="369"/>
      <c r="M27" s="433">
        <v>4</v>
      </c>
      <c r="Y27" s="447"/>
      <c r="Z27" s="447"/>
      <c r="AA27" s="447" t="s">
        <v>106</v>
      </c>
      <c r="AB27" s="447">
        <v>15</v>
      </c>
      <c r="AC27" s="447">
        <v>10</v>
      </c>
      <c r="AD27" s="447">
        <v>8</v>
      </c>
      <c r="AE27" s="447">
        <v>4</v>
      </c>
      <c r="AF27" s="447">
        <v>3</v>
      </c>
      <c r="AG27" s="447">
        <v>2</v>
      </c>
      <c r="AH27" s="447">
        <v>1</v>
      </c>
      <c r="AI27" s="447">
        <v>0</v>
      </c>
      <c r="AJ27" s="447">
        <v>0</v>
      </c>
      <c r="AK27" s="447">
        <v>0</v>
      </c>
    </row>
    <row r="28" spans="1:37" ht="18.75" customHeight="1" x14ac:dyDescent="0.25">
      <c r="A28" s="476" t="s">
        <v>71</v>
      </c>
      <c r="B28" s="507" t="str">
        <f>E13</f>
        <v>Kőszegi</v>
      </c>
      <c r="C28" s="507"/>
      <c r="D28" s="509" t="s">
        <v>326</v>
      </c>
      <c r="E28" s="509"/>
      <c r="F28" s="509" t="s">
        <v>328</v>
      </c>
      <c r="G28" s="509"/>
      <c r="H28" s="506" t="s">
        <v>311</v>
      </c>
      <c r="I28" s="506"/>
      <c r="J28" s="508"/>
      <c r="K28" s="508"/>
      <c r="L28" s="369"/>
      <c r="M28" s="433">
        <v>3</v>
      </c>
      <c r="Y28" s="447"/>
      <c r="Z28" s="447"/>
      <c r="AA28" s="447" t="s">
        <v>106</v>
      </c>
      <c r="AB28" s="447">
        <v>15</v>
      </c>
      <c r="AC28" s="447">
        <v>10</v>
      </c>
      <c r="AD28" s="447">
        <v>8</v>
      </c>
      <c r="AE28" s="447">
        <v>4</v>
      </c>
      <c r="AF28" s="447">
        <v>3</v>
      </c>
      <c r="AG28" s="447">
        <v>2</v>
      </c>
      <c r="AH28" s="447">
        <v>1</v>
      </c>
      <c r="AI28" s="447">
        <v>0</v>
      </c>
      <c r="AJ28" s="447">
        <v>0</v>
      </c>
      <c r="AK28" s="447">
        <v>0</v>
      </c>
    </row>
    <row r="29" spans="1:37" x14ac:dyDescent="0.25">
      <c r="A29" s="369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434"/>
      <c r="Y29" s="447"/>
      <c r="Z29" s="447"/>
      <c r="AA29" s="447" t="s">
        <v>102</v>
      </c>
      <c r="AB29" s="447">
        <v>10</v>
      </c>
      <c r="AC29" s="447">
        <v>6</v>
      </c>
      <c r="AD29" s="447">
        <v>4</v>
      </c>
      <c r="AE29" s="447">
        <v>2</v>
      </c>
      <c r="AF29" s="447">
        <v>1</v>
      </c>
      <c r="AG29" s="447">
        <v>0</v>
      </c>
      <c r="AH29" s="447">
        <v>0</v>
      </c>
      <c r="AI29" s="447">
        <v>0</v>
      </c>
      <c r="AJ29" s="447">
        <v>0</v>
      </c>
      <c r="AK29" s="447">
        <v>0</v>
      </c>
    </row>
    <row r="30" spans="1:37" ht="18.75" customHeight="1" x14ac:dyDescent="0.25">
      <c r="A30" s="369"/>
      <c r="B30" s="505"/>
      <c r="C30" s="505"/>
      <c r="D30" s="506" t="str">
        <f>E15</f>
        <v>Kiss</v>
      </c>
      <c r="E30" s="506"/>
      <c r="F30" s="506" t="str">
        <f>E17</f>
        <v xml:space="preserve">Pinczés </v>
      </c>
      <c r="G30" s="506"/>
      <c r="H30" s="515" t="str">
        <f>E19</f>
        <v>Upadisev</v>
      </c>
      <c r="I30" s="516"/>
      <c r="J30" s="506" t="str">
        <f>E21</f>
        <v>Vígh</v>
      </c>
      <c r="K30" s="506"/>
      <c r="L30" s="369"/>
      <c r="M30" s="434"/>
      <c r="Y30" s="447"/>
      <c r="Z30" s="447"/>
      <c r="AA30" s="447" t="s">
        <v>103</v>
      </c>
      <c r="AB30" s="447">
        <v>3</v>
      </c>
      <c r="AC30" s="447">
        <v>2</v>
      </c>
      <c r="AD30" s="447">
        <v>1</v>
      </c>
      <c r="AE30" s="447">
        <v>0</v>
      </c>
      <c r="AF30" s="447">
        <v>0</v>
      </c>
      <c r="AG30" s="447">
        <v>0</v>
      </c>
      <c r="AH30" s="447">
        <v>0</v>
      </c>
      <c r="AI30" s="447">
        <v>0</v>
      </c>
      <c r="AJ30" s="447">
        <v>0</v>
      </c>
      <c r="AK30" s="447">
        <v>0</v>
      </c>
    </row>
    <row r="31" spans="1:37" ht="18.75" customHeight="1" x14ac:dyDescent="0.25">
      <c r="A31" s="476" t="s">
        <v>72</v>
      </c>
      <c r="B31" s="513" t="str">
        <f>E15</f>
        <v>Kiss</v>
      </c>
      <c r="C31" s="514"/>
      <c r="D31" s="508"/>
      <c r="E31" s="508"/>
      <c r="F31" s="509" t="s">
        <v>313</v>
      </c>
      <c r="G31" s="509"/>
      <c r="H31" s="509" t="s">
        <v>313</v>
      </c>
      <c r="I31" s="509"/>
      <c r="J31" s="506" t="s">
        <v>313</v>
      </c>
      <c r="K31" s="506"/>
      <c r="L31" s="369"/>
      <c r="M31" s="433">
        <v>1</v>
      </c>
    </row>
    <row r="32" spans="1:37" ht="18.75" customHeight="1" x14ac:dyDescent="0.25">
      <c r="A32" s="476" t="s">
        <v>73</v>
      </c>
      <c r="B32" s="507" t="str">
        <f>E17</f>
        <v xml:space="preserve">Pinczés </v>
      </c>
      <c r="C32" s="507"/>
      <c r="D32" s="509" t="s">
        <v>329</v>
      </c>
      <c r="E32" s="509"/>
      <c r="F32" s="508"/>
      <c r="G32" s="508"/>
      <c r="H32" s="509" t="s">
        <v>385</v>
      </c>
      <c r="I32" s="509"/>
      <c r="J32" s="509" t="s">
        <v>311</v>
      </c>
      <c r="K32" s="509"/>
      <c r="L32" s="369"/>
      <c r="M32" s="433">
        <v>2</v>
      </c>
    </row>
    <row r="33" spans="1:18" ht="18.75" customHeight="1" x14ac:dyDescent="0.25">
      <c r="A33" s="476" t="s">
        <v>77</v>
      </c>
      <c r="B33" s="507" t="str">
        <f>E19</f>
        <v>Upadisev</v>
      </c>
      <c r="C33" s="507"/>
      <c r="D33" s="509" t="s">
        <v>329</v>
      </c>
      <c r="E33" s="509"/>
      <c r="F33" s="509" t="s">
        <v>386</v>
      </c>
      <c r="G33" s="509"/>
      <c r="H33" s="508"/>
      <c r="I33" s="508"/>
      <c r="J33" s="509" t="s">
        <v>387</v>
      </c>
      <c r="K33" s="509"/>
      <c r="L33" s="369"/>
      <c r="M33" s="433">
        <v>4</v>
      </c>
    </row>
    <row r="34" spans="1:18" ht="18.75" customHeight="1" x14ac:dyDescent="0.25">
      <c r="A34" s="476" t="s">
        <v>113</v>
      </c>
      <c r="B34" s="507" t="str">
        <f>E21</f>
        <v>Vígh</v>
      </c>
      <c r="C34" s="507"/>
      <c r="D34" s="509" t="s">
        <v>329</v>
      </c>
      <c r="E34" s="509"/>
      <c r="F34" s="509" t="s">
        <v>312</v>
      </c>
      <c r="G34" s="509"/>
      <c r="H34" s="506" t="s">
        <v>388</v>
      </c>
      <c r="I34" s="506"/>
      <c r="J34" s="508"/>
      <c r="K34" s="508"/>
      <c r="L34" s="369"/>
      <c r="M34" s="433">
        <v>3</v>
      </c>
    </row>
    <row r="35" spans="1:18" ht="18.75" customHeight="1" x14ac:dyDescent="0.25">
      <c r="A35" s="213"/>
      <c r="B35" s="435"/>
      <c r="C35" s="435"/>
      <c r="D35" s="213"/>
      <c r="E35" s="213"/>
      <c r="F35" s="213"/>
      <c r="G35" s="213"/>
      <c r="H35" s="213"/>
      <c r="I35" s="213"/>
      <c r="J35" s="369"/>
      <c r="K35" s="369"/>
      <c r="L35" s="369"/>
      <c r="M35" s="436"/>
    </row>
    <row r="36" spans="1:18" x14ac:dyDescent="0.25">
      <c r="A36" s="369"/>
      <c r="B36" s="369"/>
      <c r="C36" s="369"/>
      <c r="D36" s="369"/>
      <c r="E36" s="369"/>
      <c r="F36" s="369"/>
      <c r="G36" s="369"/>
      <c r="H36" s="369"/>
      <c r="I36" s="369"/>
      <c r="J36" s="369"/>
      <c r="K36" s="369"/>
      <c r="L36" s="369"/>
      <c r="M36" s="369"/>
    </row>
    <row r="37" spans="1:18" x14ac:dyDescent="0.25">
      <c r="A37" s="369" t="s">
        <v>48</v>
      </c>
      <c r="B37" s="369"/>
      <c r="C37" s="512"/>
      <c r="D37" s="512"/>
      <c r="E37" s="400" t="s">
        <v>75</v>
      </c>
      <c r="F37" s="512"/>
      <c r="G37" s="512"/>
      <c r="H37" s="369"/>
      <c r="I37" s="347"/>
      <c r="J37" s="369"/>
      <c r="K37" s="369"/>
      <c r="L37" s="369"/>
      <c r="M37" s="369"/>
    </row>
    <row r="38" spans="1:18" x14ac:dyDescent="0.25">
      <c r="A38" s="369"/>
      <c r="B38" s="369"/>
      <c r="C38" s="369"/>
      <c r="D38" s="369"/>
      <c r="E38" s="369"/>
      <c r="F38" s="400"/>
      <c r="G38" s="400"/>
      <c r="H38" s="369"/>
      <c r="I38" s="369"/>
      <c r="J38" s="369"/>
      <c r="K38" s="369"/>
      <c r="L38" s="369"/>
      <c r="M38" s="369"/>
    </row>
    <row r="39" spans="1:18" x14ac:dyDescent="0.25">
      <c r="A39" s="369" t="s">
        <v>74</v>
      </c>
      <c r="B39" s="369"/>
      <c r="C39" s="512"/>
      <c r="D39" s="512"/>
      <c r="E39" s="400" t="s">
        <v>75</v>
      </c>
      <c r="F39" s="512"/>
      <c r="G39" s="512"/>
      <c r="H39" s="369"/>
      <c r="I39" s="347"/>
      <c r="J39" s="369"/>
      <c r="K39" s="369"/>
      <c r="L39" s="369"/>
      <c r="M39" s="369"/>
    </row>
    <row r="40" spans="1:18" x14ac:dyDescent="0.25">
      <c r="A40" s="369"/>
      <c r="B40" s="369"/>
      <c r="C40" s="400"/>
      <c r="D40" s="400"/>
      <c r="E40" s="400"/>
      <c r="F40" s="400"/>
      <c r="G40" s="400"/>
      <c r="H40" s="369"/>
      <c r="I40" s="369"/>
      <c r="J40" s="369"/>
      <c r="K40" s="369"/>
      <c r="L40" s="369"/>
      <c r="M40" s="369"/>
    </row>
    <row r="41" spans="1:18" x14ac:dyDescent="0.25">
      <c r="A41" s="369" t="s">
        <v>76</v>
      </c>
      <c r="B41" s="369"/>
      <c r="C41" s="512" t="str">
        <f>IF(M25=3,B25,IF(M26=3,B26,IF(M27=3,B27,IF(M28=3,B28,""))))</f>
        <v>Kőszegi</v>
      </c>
      <c r="D41" s="512"/>
      <c r="E41" s="400" t="s">
        <v>75</v>
      </c>
      <c r="F41" s="512" t="str">
        <f>IF(M31=3,B31,IF(M32=3,B32,IF(M33=3,B33,IF(M34=3,B34,""))))</f>
        <v>Vígh</v>
      </c>
      <c r="G41" s="512"/>
      <c r="H41" s="369"/>
      <c r="I41" s="347"/>
      <c r="J41" s="369"/>
      <c r="K41" s="369"/>
      <c r="L41" s="369"/>
      <c r="M41" s="369"/>
    </row>
    <row r="42" spans="1:18" x14ac:dyDescent="0.25">
      <c r="A42" s="369"/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</row>
    <row r="43" spans="1:18" x14ac:dyDescent="0.25">
      <c r="A43" s="401" t="s">
        <v>114</v>
      </c>
      <c r="B43" s="369"/>
      <c r="C43" s="512" t="str">
        <f>IF(M25=4,B25,IF(M26=4,B26,IF(M27=4,B27,IF(M28=4,B28,))))</f>
        <v>Jantner</v>
      </c>
      <c r="D43" s="512"/>
      <c r="E43" s="400" t="s">
        <v>75</v>
      </c>
      <c r="F43" s="512" t="str">
        <f>IF(M31=3,B31,IF(M32=3,B32,IF(M33=4,B33,IF(M34=4,B34,""))))</f>
        <v>Upadisev</v>
      </c>
      <c r="G43" s="512"/>
      <c r="H43" s="369"/>
      <c r="I43" s="347"/>
      <c r="J43" s="369"/>
      <c r="K43" s="369"/>
      <c r="L43" s="369"/>
      <c r="M43" s="369"/>
    </row>
    <row r="44" spans="1:18" x14ac:dyDescent="0.25">
      <c r="A44" s="369"/>
      <c r="B44" s="369"/>
      <c r="C44" s="369"/>
      <c r="D44" s="369"/>
      <c r="E44" s="369"/>
      <c r="F44" s="369"/>
      <c r="G44" s="369"/>
      <c r="H44" s="369"/>
      <c r="I44" s="369"/>
      <c r="J44" s="369"/>
      <c r="K44" s="369"/>
      <c r="L44" s="347"/>
      <c r="M44" s="369"/>
      <c r="P44" s="402"/>
      <c r="Q44" s="402"/>
      <c r="R44" s="403"/>
    </row>
    <row r="45" spans="1:18" x14ac:dyDescent="0.25">
      <c r="A45" s="173" t="s">
        <v>33</v>
      </c>
      <c r="B45" s="174"/>
      <c r="C45" s="296"/>
      <c r="D45" s="406" t="s">
        <v>3</v>
      </c>
      <c r="E45" s="407" t="s">
        <v>35</v>
      </c>
      <c r="F45" s="421"/>
      <c r="G45" s="406" t="s">
        <v>3</v>
      </c>
      <c r="H45" s="407" t="s">
        <v>44</v>
      </c>
      <c r="I45" s="256"/>
      <c r="J45" s="407" t="s">
        <v>45</v>
      </c>
      <c r="K45" s="255" t="s">
        <v>46</v>
      </c>
      <c r="L45" s="34"/>
      <c r="M45" s="421"/>
      <c r="P45" s="404"/>
      <c r="Q45" s="404"/>
      <c r="R45" s="191"/>
    </row>
    <row r="46" spans="1:18" x14ac:dyDescent="0.25">
      <c r="A46" s="380" t="s">
        <v>34</v>
      </c>
      <c r="B46" s="381"/>
      <c r="C46" s="383"/>
      <c r="D46" s="408">
        <v>1</v>
      </c>
      <c r="E46" s="510" t="e">
        <f>IF(D46&gt;$R$47,,UPPER(VLOOKUP(D46,#REF!,2)))</f>
        <v>#REF!</v>
      </c>
      <c r="F46" s="510"/>
      <c r="G46" s="415" t="s">
        <v>4</v>
      </c>
      <c r="H46" s="381"/>
      <c r="I46" s="409"/>
      <c r="J46" s="416"/>
      <c r="K46" s="375" t="s">
        <v>38</v>
      </c>
      <c r="L46" s="422"/>
      <c r="M46" s="410"/>
      <c r="P46" s="191"/>
      <c r="Q46" s="185"/>
      <c r="R46" s="191"/>
    </row>
    <row r="47" spans="1:18" x14ac:dyDescent="0.25">
      <c r="A47" s="384" t="s">
        <v>43</v>
      </c>
      <c r="B47" s="251"/>
      <c r="C47" s="386"/>
      <c r="D47" s="411">
        <v>2</v>
      </c>
      <c r="E47" s="511" t="e">
        <f>IF(D47&gt;$R$47,,UPPER(VLOOKUP(D47,#REF!,2)))</f>
        <v>#REF!</v>
      </c>
      <c r="F47" s="511"/>
      <c r="G47" s="417" t="s">
        <v>5</v>
      </c>
      <c r="H47" s="84"/>
      <c r="I47" s="373"/>
      <c r="J47" s="85"/>
      <c r="K47" s="419"/>
      <c r="L47" s="347"/>
      <c r="M47" s="414"/>
      <c r="P47" s="404"/>
      <c r="Q47" s="404"/>
      <c r="R47" s="405" t="e">
        <f>MIN(4,#REF!)</f>
        <v>#REF!</v>
      </c>
    </row>
    <row r="48" spans="1:18" x14ac:dyDescent="0.25">
      <c r="A48" s="270"/>
      <c r="B48" s="271"/>
      <c r="C48" s="272"/>
      <c r="D48" s="411"/>
      <c r="E48" s="86"/>
      <c r="F48" s="369"/>
      <c r="G48" s="417" t="s">
        <v>6</v>
      </c>
      <c r="H48" s="84"/>
      <c r="I48" s="373"/>
      <c r="J48" s="85"/>
      <c r="K48" s="375" t="s">
        <v>39</v>
      </c>
      <c r="L48" s="422"/>
      <c r="M48" s="410"/>
      <c r="P48" s="191"/>
      <c r="Q48" s="185"/>
      <c r="R48" s="191"/>
    </row>
    <row r="49" spans="1:18" x14ac:dyDescent="0.25">
      <c r="A49" s="202"/>
      <c r="B49" s="113"/>
      <c r="C49" s="203"/>
      <c r="D49" s="411"/>
      <c r="E49" s="86"/>
      <c r="F49" s="369"/>
      <c r="G49" s="417" t="s">
        <v>7</v>
      </c>
      <c r="H49" s="84"/>
      <c r="I49" s="373"/>
      <c r="J49" s="85"/>
      <c r="K49" s="420"/>
      <c r="L49" s="369"/>
      <c r="M49" s="412"/>
      <c r="P49" s="191"/>
      <c r="Q49" s="185"/>
      <c r="R49" s="191"/>
    </row>
    <row r="50" spans="1:18" x14ac:dyDescent="0.25">
      <c r="A50" s="258"/>
      <c r="B50" s="273"/>
      <c r="C50" s="295"/>
      <c r="D50" s="411"/>
      <c r="E50" s="86"/>
      <c r="F50" s="369"/>
      <c r="G50" s="417" t="s">
        <v>8</v>
      </c>
      <c r="H50" s="84"/>
      <c r="I50" s="373"/>
      <c r="J50" s="85"/>
      <c r="K50" s="384"/>
      <c r="L50" s="347"/>
      <c r="M50" s="414"/>
      <c r="P50" s="404"/>
      <c r="Q50" s="404"/>
      <c r="R50" s="191"/>
    </row>
    <row r="51" spans="1:18" x14ac:dyDescent="0.25">
      <c r="A51" s="259"/>
      <c r="B51" s="23"/>
      <c r="C51" s="203"/>
      <c r="D51" s="411"/>
      <c r="E51" s="86"/>
      <c r="F51" s="369"/>
      <c r="G51" s="417" t="s">
        <v>9</v>
      </c>
      <c r="H51" s="84"/>
      <c r="I51" s="373"/>
      <c r="J51" s="85"/>
      <c r="K51" s="375" t="s">
        <v>29</v>
      </c>
      <c r="L51" s="422"/>
      <c r="M51" s="410"/>
      <c r="P51" s="191"/>
      <c r="Q51" s="185"/>
      <c r="R51" s="191"/>
    </row>
    <row r="52" spans="1:18" x14ac:dyDescent="0.25">
      <c r="A52" s="259"/>
      <c r="B52" s="23"/>
      <c r="C52" s="268"/>
      <c r="D52" s="411"/>
      <c r="E52" s="86"/>
      <c r="F52" s="369"/>
      <c r="G52" s="417" t="s">
        <v>10</v>
      </c>
      <c r="H52" s="84"/>
      <c r="I52" s="373"/>
      <c r="J52" s="85"/>
      <c r="K52" s="420"/>
      <c r="L52" s="369"/>
      <c r="M52" s="412"/>
      <c r="P52" s="191"/>
      <c r="Q52" s="185"/>
      <c r="R52" s="405"/>
    </row>
    <row r="53" spans="1:18" x14ac:dyDescent="0.25">
      <c r="A53" s="260"/>
      <c r="B53" s="257"/>
      <c r="C53" s="269"/>
      <c r="D53" s="413"/>
      <c r="E53" s="205"/>
      <c r="F53" s="347"/>
      <c r="G53" s="418" t="s">
        <v>11</v>
      </c>
      <c r="H53" s="251"/>
      <c r="I53" s="377"/>
      <c r="J53" s="207"/>
      <c r="K53" s="384" t="str">
        <f>L4</f>
        <v>Lakatosné Klopcsik Diana</v>
      </c>
      <c r="L53" s="347"/>
      <c r="M53" s="414"/>
    </row>
  </sheetData>
  <mergeCells count="62">
    <mergeCell ref="A1:F1"/>
    <mergeCell ref="A4:C4"/>
    <mergeCell ref="B24:C24"/>
    <mergeCell ref="D24:E24"/>
    <mergeCell ref="F24:G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30:C30"/>
    <mergeCell ref="D30:E30"/>
    <mergeCell ref="F30:G30"/>
    <mergeCell ref="H30:I30"/>
    <mergeCell ref="B28:C28"/>
    <mergeCell ref="D28:E28"/>
    <mergeCell ref="J30:K30"/>
    <mergeCell ref="B31:C31"/>
    <mergeCell ref="D31:E31"/>
    <mergeCell ref="F31:G31"/>
    <mergeCell ref="H31:I31"/>
    <mergeCell ref="J31:K31"/>
    <mergeCell ref="H34:I34"/>
    <mergeCell ref="J34:K34"/>
    <mergeCell ref="C37:D37"/>
    <mergeCell ref="F37:G37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E47:F47"/>
    <mergeCell ref="C43:D43"/>
    <mergeCell ref="F43:G43"/>
    <mergeCell ref="B34:C34"/>
    <mergeCell ref="D34:E34"/>
    <mergeCell ref="F34:G34"/>
    <mergeCell ref="C39:D39"/>
    <mergeCell ref="F39:G39"/>
    <mergeCell ref="C41:D41"/>
    <mergeCell ref="F41:G41"/>
    <mergeCell ref="E46:F46"/>
    <mergeCell ref="F28:G28"/>
    <mergeCell ref="H28:I28"/>
    <mergeCell ref="J24:K24"/>
    <mergeCell ref="J25:K25"/>
    <mergeCell ref="J26:K26"/>
    <mergeCell ref="J27:K27"/>
    <mergeCell ref="J28:K28"/>
    <mergeCell ref="H24:I24"/>
  </mergeCells>
  <conditionalFormatting sqref="E7 E9 E11 E13 E15 E17 E19:E21">
    <cfRule type="cellIs" dxfId="75" priority="1" stopIfTrue="1" operator="equal">
      <formula>"Bye"</formula>
    </cfRule>
  </conditionalFormatting>
  <conditionalFormatting sqref="R47 R52">
    <cfRule type="expression" dxfId="7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5FEBA-71D2-4DE7-8CF8-1FC926C6B92A}">
  <sheetPr codeName="Munka2">
    <tabColor indexed="11"/>
  </sheetPr>
  <dimension ref="A1:AK41"/>
  <sheetViews>
    <sheetView workbookViewId="0">
      <selection activeCell="J19" sqref="J19:K1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01" t="str">
        <f>Altalanos!$A$6</f>
        <v xml:space="preserve">Diákolimpia Tolna megye - Paks </v>
      </c>
      <c r="B1" s="501"/>
      <c r="C1" s="501"/>
      <c r="D1" s="501"/>
      <c r="E1" s="501"/>
      <c r="F1" s="501"/>
      <c r="G1" s="320"/>
      <c r="H1" s="323" t="s">
        <v>42</v>
      </c>
      <c r="I1" s="321"/>
      <c r="J1" s="322"/>
      <c r="L1" s="324"/>
      <c r="M1" s="325"/>
      <c r="N1" s="103"/>
      <c r="O1" s="103" t="s">
        <v>12</v>
      </c>
      <c r="P1" s="103"/>
      <c r="Q1" s="102"/>
      <c r="R1" s="103"/>
      <c r="AB1" s="457" t="e">
        <f>IF(Y5=1,CONCATENATE(VLOOKUP(Y3,AA16:AH27,2)),CONCATENATE(VLOOKUP(Y3,AA2:AK13,2)))</f>
        <v>#N/A</v>
      </c>
      <c r="AC1" s="457" t="e">
        <f>IF(Y5=1,CONCATENATE(VLOOKUP(Y3,AA16:AK27,3)),CONCATENATE(VLOOKUP(Y3,AA2:AK13,3)))</f>
        <v>#N/A</v>
      </c>
      <c r="AD1" s="457" t="e">
        <f>IF(Y5=1,CONCATENATE(VLOOKUP(Y3,AA16:AK27,4)),CONCATENATE(VLOOKUP(Y3,AA2:AK13,4)))</f>
        <v>#N/A</v>
      </c>
      <c r="AE1" s="457" t="e">
        <f>IF(Y5=1,CONCATENATE(VLOOKUP(Y3,AA16:AK27,5)),CONCATENATE(VLOOKUP(Y3,AA2:AK13,5)))</f>
        <v>#N/A</v>
      </c>
      <c r="AF1" s="457" t="e">
        <f>IF(Y5=1,CONCATENATE(VLOOKUP(Y3,AA16:AK27,6)),CONCATENATE(VLOOKUP(Y3,AA2:AK13,6)))</f>
        <v>#N/A</v>
      </c>
      <c r="AG1" s="457" t="e">
        <f>IF(Y5=1,CONCATENATE(VLOOKUP(Y3,AA16:AK27,7)),CONCATENATE(VLOOKUP(Y3,AA2:AK13,7)))</f>
        <v>#N/A</v>
      </c>
      <c r="AH1" s="457" t="e">
        <f>IF(Y5=1,CONCATENATE(VLOOKUP(Y3,AA16:AK27,8)),CONCATENATE(VLOOKUP(Y3,AA2:AK13,8)))</f>
        <v>#N/A</v>
      </c>
      <c r="AI1" s="457" t="e">
        <f>IF(Y5=1,CONCATENATE(VLOOKUP(Y3,AA16:AK27,9)),CONCATENATE(VLOOKUP(Y3,AA2:AK13,9)))</f>
        <v>#N/A</v>
      </c>
      <c r="AJ1" s="457" t="e">
        <f>IF(Y5=1,CONCATENATE(VLOOKUP(Y3,AA16:AK27,10)),CONCATENATE(VLOOKUP(Y3,AA2:AK13,10)))</f>
        <v>#N/A</v>
      </c>
      <c r="AK1" s="457" t="e">
        <f>IF(Y5=1,CONCATENATE(VLOOKUP(Y3,AA16:AK27,11)),CONCATENATE(VLOOKUP(Y3,AA2:AK13,11)))</f>
        <v>#N/A</v>
      </c>
    </row>
    <row r="2" spans="1:37" x14ac:dyDescent="0.25">
      <c r="A2" s="326" t="s">
        <v>41</v>
      </c>
      <c r="B2" s="327"/>
      <c r="C2" s="327"/>
      <c r="D2" s="327"/>
      <c r="E2" s="327">
        <f>Altalanos!$A$8</f>
        <v>0</v>
      </c>
      <c r="F2" s="327"/>
      <c r="G2" s="328"/>
      <c r="H2" s="329"/>
      <c r="I2" s="329"/>
      <c r="J2" s="330"/>
      <c r="K2" s="324"/>
      <c r="L2" s="324"/>
      <c r="M2" s="324"/>
      <c r="N2" s="105"/>
      <c r="O2" s="94"/>
      <c r="P2" s="105"/>
      <c r="Q2" s="94"/>
      <c r="R2" s="105"/>
      <c r="Y2" s="448"/>
      <c r="Z2" s="447"/>
      <c r="AA2" s="447" t="s">
        <v>64</v>
      </c>
      <c r="AB2" s="438">
        <v>150</v>
      </c>
      <c r="AC2" s="438">
        <v>120</v>
      </c>
      <c r="AD2" s="438">
        <v>100</v>
      </c>
      <c r="AE2" s="438">
        <v>80</v>
      </c>
      <c r="AF2" s="438">
        <v>70</v>
      </c>
      <c r="AG2" s="438">
        <v>60</v>
      </c>
      <c r="AH2" s="438">
        <v>55</v>
      </c>
      <c r="AI2" s="438">
        <v>50</v>
      </c>
      <c r="AJ2" s="438">
        <v>45</v>
      </c>
      <c r="AK2" s="43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7"/>
      <c r="K3" s="51"/>
      <c r="L3" s="52"/>
      <c r="M3" s="52" t="s">
        <v>26</v>
      </c>
      <c r="N3" s="396"/>
      <c r="O3" s="395"/>
      <c r="P3" s="396"/>
      <c r="Q3" s="437" t="s">
        <v>78</v>
      </c>
      <c r="R3" s="438" t="s">
        <v>84</v>
      </c>
      <c r="S3" s="438" t="s">
        <v>79</v>
      </c>
      <c r="Y3" s="447">
        <f>IF(H4="OB","A",IF(H4="IX","W",H4))</f>
        <v>0</v>
      </c>
      <c r="Z3" s="447"/>
      <c r="AA3" s="447" t="s">
        <v>94</v>
      </c>
      <c r="AB3" s="438">
        <v>120</v>
      </c>
      <c r="AC3" s="438">
        <v>90</v>
      </c>
      <c r="AD3" s="438">
        <v>65</v>
      </c>
      <c r="AE3" s="438">
        <v>55</v>
      </c>
      <c r="AF3" s="438">
        <v>50</v>
      </c>
      <c r="AG3" s="438">
        <v>45</v>
      </c>
      <c r="AH3" s="438">
        <v>40</v>
      </c>
      <c r="AI3" s="438">
        <v>35</v>
      </c>
      <c r="AJ3" s="438">
        <v>25</v>
      </c>
      <c r="AK3" s="438">
        <v>20</v>
      </c>
    </row>
    <row r="4" spans="1:37" ht="13.8" thickBot="1" x14ac:dyDescent="0.3">
      <c r="A4" s="502" t="str">
        <f>Altalanos!$A$10</f>
        <v>2025.04.28-29</v>
      </c>
      <c r="B4" s="502"/>
      <c r="C4" s="502"/>
      <c r="D4" s="331"/>
      <c r="E4" s="332" t="str">
        <f>Altalanos!$C$10</f>
        <v>Paks</v>
      </c>
      <c r="F4" s="332"/>
      <c r="G4" s="332"/>
      <c r="H4" s="335"/>
      <c r="I4" s="332"/>
      <c r="J4" s="334"/>
      <c r="K4" s="335"/>
      <c r="L4" s="450"/>
      <c r="M4" s="337" t="str">
        <f>Altalanos!$E$10</f>
        <v>Lakatosné Klopcsik Diana</v>
      </c>
      <c r="N4" s="398"/>
      <c r="O4" s="399"/>
      <c r="P4" s="398"/>
      <c r="Q4" s="439" t="s">
        <v>85</v>
      </c>
      <c r="R4" s="440" t="s">
        <v>80</v>
      </c>
      <c r="S4" s="440" t="s">
        <v>81</v>
      </c>
      <c r="Y4" s="447"/>
      <c r="Z4" s="447"/>
      <c r="AA4" s="447" t="s">
        <v>95</v>
      </c>
      <c r="AB4" s="438">
        <v>90</v>
      </c>
      <c r="AC4" s="438">
        <v>60</v>
      </c>
      <c r="AD4" s="438">
        <v>45</v>
      </c>
      <c r="AE4" s="438">
        <v>34</v>
      </c>
      <c r="AF4" s="438">
        <v>27</v>
      </c>
      <c r="AG4" s="438">
        <v>22</v>
      </c>
      <c r="AH4" s="438">
        <v>18</v>
      </c>
      <c r="AI4" s="438">
        <v>15</v>
      </c>
      <c r="AJ4" s="438">
        <v>12</v>
      </c>
      <c r="AK4" s="438">
        <v>9</v>
      </c>
    </row>
    <row r="5" spans="1:37" x14ac:dyDescent="0.25">
      <c r="A5" s="34"/>
      <c r="B5" s="34" t="s">
        <v>40</v>
      </c>
      <c r="C5" s="391" t="s">
        <v>62</v>
      </c>
      <c r="D5" s="34" t="s">
        <v>33</v>
      </c>
      <c r="E5" s="34" t="s">
        <v>67</v>
      </c>
      <c r="F5" s="34"/>
      <c r="G5" s="34" t="s">
        <v>24</v>
      </c>
      <c r="H5" s="34"/>
      <c r="I5" s="34" t="s">
        <v>27</v>
      </c>
      <c r="J5" s="34"/>
      <c r="K5" s="424" t="s">
        <v>68</v>
      </c>
      <c r="L5" s="424" t="s">
        <v>69</v>
      </c>
      <c r="M5" s="424" t="s">
        <v>70</v>
      </c>
      <c r="Q5" s="441" t="s">
        <v>86</v>
      </c>
      <c r="R5" s="442" t="s">
        <v>82</v>
      </c>
      <c r="S5" s="442" t="s">
        <v>83</v>
      </c>
      <c r="Y5" s="447">
        <f>IF(OR(Altalanos!$A$8="F1",Altalanos!$A$8="F2",Altalanos!$A$8="N1",Altalanos!$A$8="N2"),1,2)</f>
        <v>2</v>
      </c>
      <c r="Z5" s="447"/>
      <c r="AA5" s="447" t="s">
        <v>96</v>
      </c>
      <c r="AB5" s="438">
        <v>60</v>
      </c>
      <c r="AC5" s="438">
        <v>40</v>
      </c>
      <c r="AD5" s="438">
        <v>30</v>
      </c>
      <c r="AE5" s="438">
        <v>20</v>
      </c>
      <c r="AF5" s="438">
        <v>18</v>
      </c>
      <c r="AG5" s="438">
        <v>15</v>
      </c>
      <c r="AH5" s="438">
        <v>12</v>
      </c>
      <c r="AI5" s="438">
        <v>10</v>
      </c>
      <c r="AJ5" s="438">
        <v>8</v>
      </c>
      <c r="AK5" s="438">
        <v>6</v>
      </c>
    </row>
    <row r="6" spans="1:37" x14ac:dyDescent="0.25">
      <c r="A6" s="369"/>
      <c r="B6" s="369"/>
      <c r="C6" s="423"/>
      <c r="D6" s="369"/>
      <c r="E6" s="369"/>
      <c r="F6" s="369"/>
      <c r="G6" s="369"/>
      <c r="H6" s="369"/>
      <c r="I6" s="369"/>
      <c r="J6" s="369"/>
      <c r="K6" s="369"/>
      <c r="L6" s="369"/>
      <c r="M6" s="369"/>
      <c r="Y6" s="447"/>
      <c r="Z6" s="447"/>
      <c r="AA6" s="447" t="s">
        <v>97</v>
      </c>
      <c r="AB6" s="438">
        <v>40</v>
      </c>
      <c r="AC6" s="438">
        <v>25</v>
      </c>
      <c r="AD6" s="438">
        <v>18</v>
      </c>
      <c r="AE6" s="438">
        <v>13</v>
      </c>
      <c r="AF6" s="438">
        <v>10</v>
      </c>
      <c r="AG6" s="438">
        <v>8</v>
      </c>
      <c r="AH6" s="438">
        <v>6</v>
      </c>
      <c r="AI6" s="438">
        <v>5</v>
      </c>
      <c r="AJ6" s="438">
        <v>4</v>
      </c>
      <c r="AK6" s="438">
        <v>3</v>
      </c>
    </row>
    <row r="7" spans="1:37" x14ac:dyDescent="0.25">
      <c r="A7" s="400" t="s">
        <v>64</v>
      </c>
      <c r="B7" s="425"/>
      <c r="C7" s="427" t="str">
        <f>IF($B7="","",VLOOKUP($B7,#REF!,5))</f>
        <v/>
      </c>
      <c r="D7" s="427" t="str">
        <f>IF($B7="","",VLOOKUP($B7,#REF!,15))</f>
        <v/>
      </c>
      <c r="E7" s="503" t="s">
        <v>268</v>
      </c>
      <c r="F7" s="504"/>
      <c r="G7" s="503" t="s">
        <v>269</v>
      </c>
      <c r="H7" s="504"/>
      <c r="I7" s="428" t="str">
        <f>IF($B7="","",VLOOKUP($B7,#REF!,4))</f>
        <v/>
      </c>
      <c r="J7" s="369"/>
      <c r="K7" s="458"/>
      <c r="L7" s="449">
        <v>1</v>
      </c>
      <c r="M7" s="459"/>
      <c r="Y7" s="447"/>
      <c r="Z7" s="447"/>
      <c r="AA7" s="447" t="s">
        <v>98</v>
      </c>
      <c r="AB7" s="438">
        <v>25</v>
      </c>
      <c r="AC7" s="438">
        <v>15</v>
      </c>
      <c r="AD7" s="438">
        <v>13</v>
      </c>
      <c r="AE7" s="438">
        <v>8</v>
      </c>
      <c r="AF7" s="438">
        <v>6</v>
      </c>
      <c r="AG7" s="438">
        <v>4</v>
      </c>
      <c r="AH7" s="438">
        <v>3</v>
      </c>
      <c r="AI7" s="438">
        <v>2</v>
      </c>
      <c r="AJ7" s="438">
        <v>1</v>
      </c>
      <c r="AK7" s="438">
        <v>0</v>
      </c>
    </row>
    <row r="8" spans="1:37" x14ac:dyDescent="0.25">
      <c r="A8" s="400"/>
      <c r="B8" s="426"/>
      <c r="C8" s="429"/>
      <c r="D8" s="429"/>
      <c r="E8" s="429"/>
      <c r="F8" s="429"/>
      <c r="G8" s="429"/>
      <c r="H8" s="429"/>
      <c r="I8" s="429"/>
      <c r="J8" s="369"/>
      <c r="K8" s="400"/>
      <c r="L8" s="400"/>
      <c r="M8" s="460"/>
      <c r="Y8" s="447"/>
      <c r="Z8" s="447"/>
      <c r="AA8" s="447" t="s">
        <v>99</v>
      </c>
      <c r="AB8" s="438">
        <v>15</v>
      </c>
      <c r="AC8" s="438">
        <v>10</v>
      </c>
      <c r="AD8" s="438">
        <v>7</v>
      </c>
      <c r="AE8" s="438">
        <v>5</v>
      </c>
      <c r="AF8" s="438">
        <v>4</v>
      </c>
      <c r="AG8" s="438">
        <v>3</v>
      </c>
      <c r="AH8" s="438">
        <v>2</v>
      </c>
      <c r="AI8" s="438">
        <v>1</v>
      </c>
      <c r="AJ8" s="438">
        <v>0</v>
      </c>
      <c r="AK8" s="438">
        <v>0</v>
      </c>
    </row>
    <row r="9" spans="1:37" x14ac:dyDescent="0.25">
      <c r="A9" s="400" t="s">
        <v>65</v>
      </c>
      <c r="B9" s="425"/>
      <c r="C9" s="427" t="str">
        <f>IF($B9="","",VLOOKUP($B9,#REF!,5))</f>
        <v/>
      </c>
      <c r="D9" s="427" t="str">
        <f>IF($B9="","",VLOOKUP($B9,#REF!,15))</f>
        <v/>
      </c>
      <c r="E9" s="503" t="s">
        <v>270</v>
      </c>
      <c r="F9" s="504"/>
      <c r="G9" s="503" t="s">
        <v>271</v>
      </c>
      <c r="H9" s="504"/>
      <c r="I9" s="428" t="str">
        <f>IF($B9="","",VLOOKUP($B9,#REF!,4))</f>
        <v/>
      </c>
      <c r="J9" s="369"/>
      <c r="K9" s="458"/>
      <c r="L9" s="449">
        <v>3</v>
      </c>
      <c r="M9" s="459"/>
      <c r="Y9" s="447"/>
      <c r="Z9" s="447"/>
      <c r="AA9" s="447" t="s">
        <v>100</v>
      </c>
      <c r="AB9" s="438">
        <v>10</v>
      </c>
      <c r="AC9" s="438">
        <v>6</v>
      </c>
      <c r="AD9" s="438">
        <v>4</v>
      </c>
      <c r="AE9" s="438">
        <v>2</v>
      </c>
      <c r="AF9" s="438">
        <v>1</v>
      </c>
      <c r="AG9" s="438">
        <v>0</v>
      </c>
      <c r="AH9" s="438">
        <v>0</v>
      </c>
      <c r="AI9" s="438">
        <v>0</v>
      </c>
      <c r="AJ9" s="438">
        <v>0</v>
      </c>
      <c r="AK9" s="438">
        <v>0</v>
      </c>
    </row>
    <row r="10" spans="1:37" x14ac:dyDescent="0.25">
      <c r="A10" s="400"/>
      <c r="B10" s="426"/>
      <c r="C10" s="429"/>
      <c r="D10" s="429"/>
      <c r="E10" s="429"/>
      <c r="F10" s="429"/>
      <c r="G10" s="429"/>
      <c r="H10" s="429"/>
      <c r="I10" s="429"/>
      <c r="J10" s="369"/>
      <c r="K10" s="400"/>
      <c r="L10" s="400"/>
      <c r="M10" s="460"/>
      <c r="Y10" s="447"/>
      <c r="Z10" s="447"/>
      <c r="AA10" s="447" t="s">
        <v>101</v>
      </c>
      <c r="AB10" s="438">
        <v>6</v>
      </c>
      <c r="AC10" s="438">
        <v>3</v>
      </c>
      <c r="AD10" s="438">
        <v>2</v>
      </c>
      <c r="AE10" s="438">
        <v>1</v>
      </c>
      <c r="AF10" s="438">
        <v>0</v>
      </c>
      <c r="AG10" s="438">
        <v>0</v>
      </c>
      <c r="AH10" s="438">
        <v>0</v>
      </c>
      <c r="AI10" s="438">
        <v>0</v>
      </c>
      <c r="AJ10" s="438">
        <v>0</v>
      </c>
      <c r="AK10" s="438">
        <v>0</v>
      </c>
    </row>
    <row r="11" spans="1:37" x14ac:dyDescent="0.25">
      <c r="A11" s="400" t="s">
        <v>66</v>
      </c>
      <c r="B11" s="425"/>
      <c r="C11" s="427" t="str">
        <f>IF($B11="","",VLOOKUP($B11,#REF!,5))</f>
        <v/>
      </c>
      <c r="D11" s="427" t="str">
        <f>IF($B11="","",VLOOKUP($B11,#REF!,15))</f>
        <v/>
      </c>
      <c r="E11" s="503" t="s">
        <v>272</v>
      </c>
      <c r="F11" s="504"/>
      <c r="G11" s="503" t="s">
        <v>162</v>
      </c>
      <c r="H11" s="504"/>
      <c r="I11" s="428" t="str">
        <f>IF($B11="","",VLOOKUP($B11,#REF!,4))</f>
        <v/>
      </c>
      <c r="J11" s="369"/>
      <c r="K11" s="458"/>
      <c r="L11" s="449">
        <v>4</v>
      </c>
      <c r="M11" s="459"/>
      <c r="Y11" s="447"/>
      <c r="Z11" s="447"/>
      <c r="AA11" s="447" t="s">
        <v>106</v>
      </c>
      <c r="AB11" s="438">
        <v>3</v>
      </c>
      <c r="AC11" s="438">
        <v>2</v>
      </c>
      <c r="AD11" s="438">
        <v>1</v>
      </c>
      <c r="AE11" s="438">
        <v>0</v>
      </c>
      <c r="AF11" s="438">
        <v>0</v>
      </c>
      <c r="AG11" s="438">
        <v>0</v>
      </c>
      <c r="AH11" s="438">
        <v>0</v>
      </c>
      <c r="AI11" s="438">
        <v>0</v>
      </c>
      <c r="AJ11" s="438">
        <v>0</v>
      </c>
      <c r="AK11" s="438">
        <v>0</v>
      </c>
    </row>
    <row r="12" spans="1:37" x14ac:dyDescent="0.25">
      <c r="A12" s="400"/>
      <c r="B12" s="426"/>
      <c r="C12" s="429"/>
      <c r="D12" s="429"/>
      <c r="E12" s="429"/>
      <c r="F12" s="429"/>
      <c r="G12" s="429"/>
      <c r="H12" s="429"/>
      <c r="I12" s="429"/>
      <c r="J12" s="369"/>
      <c r="K12" s="423"/>
      <c r="L12" s="423"/>
      <c r="M12" s="460"/>
      <c r="Y12" s="447"/>
      <c r="Z12" s="447"/>
      <c r="AA12" s="447" t="s">
        <v>102</v>
      </c>
      <c r="AB12" s="456">
        <v>0</v>
      </c>
      <c r="AC12" s="456">
        <v>0</v>
      </c>
      <c r="AD12" s="456">
        <v>0</v>
      </c>
      <c r="AE12" s="456">
        <v>0</v>
      </c>
      <c r="AF12" s="456">
        <v>0</v>
      </c>
      <c r="AG12" s="456">
        <v>0</v>
      </c>
      <c r="AH12" s="456">
        <v>0</v>
      </c>
      <c r="AI12" s="456">
        <v>0</v>
      </c>
      <c r="AJ12" s="456">
        <v>0</v>
      </c>
      <c r="AK12" s="456">
        <v>0</v>
      </c>
    </row>
    <row r="13" spans="1:37" x14ac:dyDescent="0.25">
      <c r="A13" s="400" t="s">
        <v>71</v>
      </c>
      <c r="B13" s="425"/>
      <c r="C13" s="427" t="str">
        <f>IF($B13="","",VLOOKUP($B13,#REF!,5))</f>
        <v/>
      </c>
      <c r="D13" s="427" t="str">
        <f>IF($B13="","",VLOOKUP($B13,#REF!,15))</f>
        <v/>
      </c>
      <c r="E13" s="503" t="s">
        <v>273</v>
      </c>
      <c r="F13" s="504"/>
      <c r="G13" s="503" t="s">
        <v>274</v>
      </c>
      <c r="H13" s="504"/>
      <c r="I13" s="428" t="str">
        <f>IF($B13="","",VLOOKUP($B13,#REF!,4))</f>
        <v/>
      </c>
      <c r="J13" s="369"/>
      <c r="K13" s="458"/>
      <c r="L13" s="449">
        <v>2</v>
      </c>
      <c r="M13" s="459"/>
      <c r="Y13" s="447"/>
      <c r="Z13" s="447"/>
      <c r="AA13" s="447" t="s">
        <v>103</v>
      </c>
      <c r="AB13" s="456">
        <v>0</v>
      </c>
      <c r="AC13" s="456">
        <v>0</v>
      </c>
      <c r="AD13" s="456">
        <v>0</v>
      </c>
      <c r="AE13" s="456">
        <v>0</v>
      </c>
      <c r="AF13" s="456">
        <v>0</v>
      </c>
      <c r="AG13" s="456">
        <v>0</v>
      </c>
      <c r="AH13" s="456">
        <v>0</v>
      </c>
      <c r="AI13" s="456">
        <v>0</v>
      </c>
      <c r="AJ13" s="456">
        <v>0</v>
      </c>
      <c r="AK13" s="456">
        <v>0</v>
      </c>
    </row>
    <row r="14" spans="1:37" x14ac:dyDescent="0.25">
      <c r="A14" s="369"/>
      <c r="B14" s="369"/>
      <c r="C14" s="369"/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</row>
    <row r="15" spans="1:37" x14ac:dyDescent="0.25">
      <c r="A15" s="369"/>
      <c r="B15" s="369"/>
      <c r="C15" s="369"/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</row>
    <row r="16" spans="1:37" x14ac:dyDescent="0.25">
      <c r="A16" s="369"/>
      <c r="B16" s="369"/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Y16" s="447"/>
      <c r="Z16" s="447"/>
      <c r="AA16" s="447" t="s">
        <v>64</v>
      </c>
      <c r="AB16" s="447">
        <v>300</v>
      </c>
      <c r="AC16" s="447">
        <v>250</v>
      </c>
      <c r="AD16" s="447">
        <v>220</v>
      </c>
      <c r="AE16" s="447">
        <v>180</v>
      </c>
      <c r="AF16" s="447">
        <v>160</v>
      </c>
      <c r="AG16" s="447">
        <v>150</v>
      </c>
      <c r="AH16" s="447">
        <v>140</v>
      </c>
      <c r="AI16" s="447">
        <v>130</v>
      </c>
      <c r="AJ16" s="447">
        <v>120</v>
      </c>
      <c r="AK16" s="447">
        <v>110</v>
      </c>
    </row>
    <row r="17" spans="1:37" x14ac:dyDescent="0.25">
      <c r="A17" s="369"/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Y17" s="447"/>
      <c r="Z17" s="447"/>
      <c r="AA17" s="447" t="s">
        <v>94</v>
      </c>
      <c r="AB17" s="447">
        <v>250</v>
      </c>
      <c r="AC17" s="447">
        <v>200</v>
      </c>
      <c r="AD17" s="447">
        <v>160</v>
      </c>
      <c r="AE17" s="447">
        <v>140</v>
      </c>
      <c r="AF17" s="447">
        <v>120</v>
      </c>
      <c r="AG17" s="447">
        <v>110</v>
      </c>
      <c r="AH17" s="447">
        <v>100</v>
      </c>
      <c r="AI17" s="447">
        <v>90</v>
      </c>
      <c r="AJ17" s="447">
        <v>80</v>
      </c>
      <c r="AK17" s="447">
        <v>70</v>
      </c>
    </row>
    <row r="18" spans="1:37" ht="18.75" customHeight="1" x14ac:dyDescent="0.25">
      <c r="A18" s="369"/>
      <c r="B18" s="505"/>
      <c r="C18" s="505"/>
      <c r="D18" s="506" t="str">
        <f>E7</f>
        <v>Domonyai</v>
      </c>
      <c r="E18" s="506"/>
      <c r="F18" s="506" t="str">
        <f>E9</f>
        <v>Novák</v>
      </c>
      <c r="G18" s="506"/>
      <c r="H18" s="506" t="str">
        <f>E11</f>
        <v>Lőrincz</v>
      </c>
      <c r="I18" s="506"/>
      <c r="J18" s="506" t="str">
        <f>E13</f>
        <v>Péterfi</v>
      </c>
      <c r="K18" s="506"/>
      <c r="L18" s="369"/>
      <c r="M18" s="369"/>
      <c r="Y18" s="447"/>
      <c r="Z18" s="447"/>
      <c r="AA18" s="447" t="s">
        <v>95</v>
      </c>
      <c r="AB18" s="447">
        <v>200</v>
      </c>
      <c r="AC18" s="447">
        <v>150</v>
      </c>
      <c r="AD18" s="447">
        <v>130</v>
      </c>
      <c r="AE18" s="447">
        <v>110</v>
      </c>
      <c r="AF18" s="447">
        <v>95</v>
      </c>
      <c r="AG18" s="447">
        <v>80</v>
      </c>
      <c r="AH18" s="447">
        <v>70</v>
      </c>
      <c r="AI18" s="447">
        <v>60</v>
      </c>
      <c r="AJ18" s="447">
        <v>55</v>
      </c>
      <c r="AK18" s="447">
        <v>50</v>
      </c>
    </row>
    <row r="19" spans="1:37" ht="18.75" customHeight="1" x14ac:dyDescent="0.25">
      <c r="A19" s="430" t="s">
        <v>64</v>
      </c>
      <c r="B19" s="507" t="str">
        <f>E7</f>
        <v>Domonyai</v>
      </c>
      <c r="C19" s="507"/>
      <c r="D19" s="508"/>
      <c r="E19" s="508"/>
      <c r="F19" s="509" t="s">
        <v>313</v>
      </c>
      <c r="G19" s="509"/>
      <c r="H19" s="509" t="s">
        <v>313</v>
      </c>
      <c r="I19" s="509"/>
      <c r="J19" s="506" t="s">
        <v>313</v>
      </c>
      <c r="K19" s="506"/>
      <c r="L19" s="369"/>
      <c r="M19" s="369"/>
      <c r="Y19" s="447"/>
      <c r="Z19" s="447"/>
      <c r="AA19" s="447" t="s">
        <v>96</v>
      </c>
      <c r="AB19" s="447">
        <v>150</v>
      </c>
      <c r="AC19" s="447">
        <v>120</v>
      </c>
      <c r="AD19" s="447">
        <v>100</v>
      </c>
      <c r="AE19" s="447">
        <v>80</v>
      </c>
      <c r="AF19" s="447">
        <v>70</v>
      </c>
      <c r="AG19" s="447">
        <v>60</v>
      </c>
      <c r="AH19" s="447">
        <v>55</v>
      </c>
      <c r="AI19" s="447">
        <v>50</v>
      </c>
      <c r="AJ19" s="447">
        <v>45</v>
      </c>
      <c r="AK19" s="447">
        <v>40</v>
      </c>
    </row>
    <row r="20" spans="1:37" ht="18.75" customHeight="1" x14ac:dyDescent="0.25">
      <c r="A20" s="430" t="s">
        <v>65</v>
      </c>
      <c r="B20" s="507" t="str">
        <f>E9</f>
        <v>Novák</v>
      </c>
      <c r="C20" s="507"/>
      <c r="D20" s="509" t="s">
        <v>329</v>
      </c>
      <c r="E20" s="509"/>
      <c r="F20" s="508"/>
      <c r="G20" s="508"/>
      <c r="H20" s="509" t="s">
        <v>316</v>
      </c>
      <c r="I20" s="509"/>
      <c r="J20" s="509" t="s">
        <v>390</v>
      </c>
      <c r="K20" s="509"/>
      <c r="L20" s="369"/>
      <c r="M20" s="369"/>
      <c r="Y20" s="447"/>
      <c r="Z20" s="447"/>
      <c r="AA20" s="447" t="s">
        <v>97</v>
      </c>
      <c r="AB20" s="447">
        <v>120</v>
      </c>
      <c r="AC20" s="447">
        <v>90</v>
      </c>
      <c r="AD20" s="447">
        <v>65</v>
      </c>
      <c r="AE20" s="447">
        <v>55</v>
      </c>
      <c r="AF20" s="447">
        <v>50</v>
      </c>
      <c r="AG20" s="447">
        <v>45</v>
      </c>
      <c r="AH20" s="447">
        <v>40</v>
      </c>
      <c r="AI20" s="447">
        <v>35</v>
      </c>
      <c r="AJ20" s="447">
        <v>25</v>
      </c>
      <c r="AK20" s="447">
        <v>20</v>
      </c>
    </row>
    <row r="21" spans="1:37" ht="18.75" customHeight="1" x14ac:dyDescent="0.25">
      <c r="A21" s="430" t="s">
        <v>66</v>
      </c>
      <c r="B21" s="507" t="str">
        <f>E11</f>
        <v>Lőrincz</v>
      </c>
      <c r="C21" s="507"/>
      <c r="D21" s="509" t="s">
        <v>329</v>
      </c>
      <c r="E21" s="509"/>
      <c r="F21" s="509" t="s">
        <v>315</v>
      </c>
      <c r="G21" s="509"/>
      <c r="H21" s="508"/>
      <c r="I21" s="508"/>
      <c r="J21" s="509" t="s">
        <v>324</v>
      </c>
      <c r="K21" s="509"/>
      <c r="L21" s="369"/>
      <c r="M21" s="369"/>
      <c r="Y21" s="447"/>
      <c r="Z21" s="447"/>
      <c r="AA21" s="447" t="s">
        <v>98</v>
      </c>
      <c r="AB21" s="447">
        <v>90</v>
      </c>
      <c r="AC21" s="447">
        <v>60</v>
      </c>
      <c r="AD21" s="447">
        <v>45</v>
      </c>
      <c r="AE21" s="447">
        <v>34</v>
      </c>
      <c r="AF21" s="447">
        <v>27</v>
      </c>
      <c r="AG21" s="447">
        <v>22</v>
      </c>
      <c r="AH21" s="447">
        <v>18</v>
      </c>
      <c r="AI21" s="447">
        <v>15</v>
      </c>
      <c r="AJ21" s="447">
        <v>12</v>
      </c>
      <c r="AK21" s="447">
        <v>9</v>
      </c>
    </row>
    <row r="22" spans="1:37" ht="18.75" customHeight="1" x14ac:dyDescent="0.25">
      <c r="A22" s="430" t="s">
        <v>71</v>
      </c>
      <c r="B22" s="507" t="str">
        <f>E13</f>
        <v>Péterfi</v>
      </c>
      <c r="C22" s="507"/>
      <c r="D22" s="509" t="s">
        <v>329</v>
      </c>
      <c r="E22" s="509"/>
      <c r="F22" s="509" t="s">
        <v>389</v>
      </c>
      <c r="G22" s="509"/>
      <c r="H22" s="506" t="s">
        <v>323</v>
      </c>
      <c r="I22" s="506"/>
      <c r="J22" s="508"/>
      <c r="K22" s="508"/>
      <c r="L22" s="369"/>
      <c r="M22" s="369"/>
      <c r="Y22" s="447"/>
      <c r="Z22" s="447"/>
      <c r="AA22" s="447" t="s">
        <v>99</v>
      </c>
      <c r="AB22" s="447">
        <v>60</v>
      </c>
      <c r="AC22" s="447">
        <v>40</v>
      </c>
      <c r="AD22" s="447">
        <v>30</v>
      </c>
      <c r="AE22" s="447">
        <v>20</v>
      </c>
      <c r="AF22" s="447">
        <v>18</v>
      </c>
      <c r="AG22" s="447">
        <v>15</v>
      </c>
      <c r="AH22" s="447">
        <v>12</v>
      </c>
      <c r="AI22" s="447">
        <v>10</v>
      </c>
      <c r="AJ22" s="447">
        <v>8</v>
      </c>
      <c r="AK22" s="447">
        <v>6</v>
      </c>
    </row>
    <row r="23" spans="1:37" x14ac:dyDescent="0.25">
      <c r="A23" s="369"/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Y23" s="447"/>
      <c r="Z23" s="447"/>
      <c r="AA23" s="447" t="s">
        <v>100</v>
      </c>
      <c r="AB23" s="447">
        <v>40</v>
      </c>
      <c r="AC23" s="447">
        <v>25</v>
      </c>
      <c r="AD23" s="447">
        <v>18</v>
      </c>
      <c r="AE23" s="447">
        <v>13</v>
      </c>
      <c r="AF23" s="447">
        <v>8</v>
      </c>
      <c r="AG23" s="447">
        <v>7</v>
      </c>
      <c r="AH23" s="447">
        <v>6</v>
      </c>
      <c r="AI23" s="447">
        <v>5</v>
      </c>
      <c r="AJ23" s="447">
        <v>4</v>
      </c>
      <c r="AK23" s="447">
        <v>3</v>
      </c>
    </row>
    <row r="24" spans="1:37" x14ac:dyDescent="0.25">
      <c r="A24" s="369"/>
      <c r="B24" s="369"/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Y24" s="447"/>
      <c r="Z24" s="447"/>
      <c r="AA24" s="447" t="s">
        <v>101</v>
      </c>
      <c r="AB24" s="447">
        <v>25</v>
      </c>
      <c r="AC24" s="447">
        <v>15</v>
      </c>
      <c r="AD24" s="447">
        <v>13</v>
      </c>
      <c r="AE24" s="447">
        <v>7</v>
      </c>
      <c r="AF24" s="447">
        <v>6</v>
      </c>
      <c r="AG24" s="447">
        <v>5</v>
      </c>
      <c r="AH24" s="447">
        <v>4</v>
      </c>
      <c r="AI24" s="447">
        <v>3</v>
      </c>
      <c r="AJ24" s="447">
        <v>2</v>
      </c>
      <c r="AK24" s="447">
        <v>1</v>
      </c>
    </row>
    <row r="25" spans="1:37" x14ac:dyDescent="0.25">
      <c r="A25" s="369"/>
      <c r="B25" s="369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Y25" s="447"/>
      <c r="Z25" s="447"/>
      <c r="AA25" s="447" t="s">
        <v>106</v>
      </c>
      <c r="AB25" s="447">
        <v>15</v>
      </c>
      <c r="AC25" s="447">
        <v>10</v>
      </c>
      <c r="AD25" s="447">
        <v>8</v>
      </c>
      <c r="AE25" s="447">
        <v>4</v>
      </c>
      <c r="AF25" s="447">
        <v>3</v>
      </c>
      <c r="AG25" s="447">
        <v>2</v>
      </c>
      <c r="AH25" s="447">
        <v>1</v>
      </c>
      <c r="AI25" s="447">
        <v>0</v>
      </c>
      <c r="AJ25" s="447">
        <v>0</v>
      </c>
      <c r="AK25" s="447">
        <v>0</v>
      </c>
    </row>
    <row r="26" spans="1:37" x14ac:dyDescent="0.25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Y26" s="447"/>
      <c r="Z26" s="447"/>
      <c r="AA26" s="447" t="s">
        <v>102</v>
      </c>
      <c r="AB26" s="447">
        <v>10</v>
      </c>
      <c r="AC26" s="447">
        <v>6</v>
      </c>
      <c r="AD26" s="447">
        <v>4</v>
      </c>
      <c r="AE26" s="447">
        <v>2</v>
      </c>
      <c r="AF26" s="447">
        <v>1</v>
      </c>
      <c r="AG26" s="447">
        <v>0</v>
      </c>
      <c r="AH26" s="447">
        <v>0</v>
      </c>
      <c r="AI26" s="447">
        <v>0</v>
      </c>
      <c r="AJ26" s="447">
        <v>0</v>
      </c>
      <c r="AK26" s="447">
        <v>0</v>
      </c>
    </row>
    <row r="27" spans="1:37" x14ac:dyDescent="0.25">
      <c r="A27" s="369"/>
      <c r="B27" s="369"/>
      <c r="C27" s="369"/>
      <c r="D27" s="369"/>
      <c r="E27" s="369"/>
      <c r="F27" s="369"/>
      <c r="G27" s="369"/>
      <c r="H27" s="369"/>
      <c r="I27" s="369"/>
      <c r="J27" s="369"/>
      <c r="K27" s="369"/>
      <c r="L27" s="369"/>
      <c r="M27" s="369"/>
      <c r="Y27" s="447"/>
      <c r="Z27" s="447"/>
      <c r="AA27" s="447" t="s">
        <v>103</v>
      </c>
      <c r="AB27" s="447">
        <v>3</v>
      </c>
      <c r="AC27" s="447">
        <v>2</v>
      </c>
      <c r="AD27" s="447">
        <v>1</v>
      </c>
      <c r="AE27" s="447">
        <v>0</v>
      </c>
      <c r="AF27" s="447">
        <v>0</v>
      </c>
      <c r="AG27" s="447">
        <v>0</v>
      </c>
      <c r="AH27" s="447">
        <v>0</v>
      </c>
      <c r="AI27" s="447">
        <v>0</v>
      </c>
      <c r="AJ27" s="447">
        <v>0</v>
      </c>
      <c r="AK27" s="447">
        <v>0</v>
      </c>
    </row>
    <row r="28" spans="1:37" x14ac:dyDescent="0.25">
      <c r="A28" s="369"/>
      <c r="B28" s="369"/>
      <c r="C28" s="369"/>
      <c r="D28" s="369"/>
      <c r="E28" s="369"/>
      <c r="F28" s="369"/>
      <c r="G28" s="369"/>
      <c r="H28" s="369"/>
      <c r="I28" s="369"/>
      <c r="J28" s="369"/>
      <c r="K28" s="369"/>
      <c r="L28" s="369"/>
      <c r="M28" s="369"/>
    </row>
    <row r="29" spans="1:37" x14ac:dyDescent="0.25">
      <c r="A29" s="369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69"/>
    </row>
    <row r="30" spans="1:37" x14ac:dyDescent="0.25">
      <c r="A30" s="369"/>
      <c r="B30" s="369"/>
      <c r="C30" s="369"/>
      <c r="D30" s="369"/>
      <c r="E30" s="369"/>
      <c r="F30" s="369"/>
      <c r="G30" s="369"/>
      <c r="H30" s="369"/>
      <c r="I30" s="369"/>
      <c r="J30" s="369"/>
      <c r="K30" s="369"/>
      <c r="L30" s="369"/>
      <c r="M30" s="369"/>
    </row>
    <row r="31" spans="1:37" x14ac:dyDescent="0.25">
      <c r="A31" s="369"/>
      <c r="B31" s="369"/>
      <c r="C31" s="369"/>
      <c r="D31" s="369"/>
      <c r="E31" s="369"/>
      <c r="F31" s="369"/>
      <c r="G31" s="369"/>
      <c r="H31" s="369"/>
      <c r="I31" s="369"/>
      <c r="J31" s="369"/>
      <c r="K31" s="369"/>
      <c r="L31" s="369"/>
      <c r="M31" s="369"/>
    </row>
    <row r="32" spans="1:37" x14ac:dyDescent="0.25">
      <c r="A32" s="369"/>
      <c r="B32" s="369"/>
      <c r="C32" s="369"/>
      <c r="D32" s="369"/>
      <c r="E32" s="369"/>
      <c r="F32" s="369"/>
      <c r="G32" s="369"/>
      <c r="H32" s="369"/>
      <c r="I32" s="369"/>
      <c r="J32" s="369"/>
      <c r="K32" s="369"/>
      <c r="L32" s="347"/>
      <c r="M32" s="369"/>
    </row>
    <row r="33" spans="1:18" x14ac:dyDescent="0.25">
      <c r="A33" s="173" t="s">
        <v>33</v>
      </c>
      <c r="B33" s="174"/>
      <c r="C33" s="296"/>
      <c r="D33" s="406" t="s">
        <v>3</v>
      </c>
      <c r="E33" s="407" t="s">
        <v>35</v>
      </c>
      <c r="F33" s="421"/>
      <c r="G33" s="406" t="s">
        <v>3</v>
      </c>
      <c r="H33" s="407" t="s">
        <v>44</v>
      </c>
      <c r="I33" s="256"/>
      <c r="J33" s="407" t="s">
        <v>45</v>
      </c>
      <c r="K33" s="255" t="s">
        <v>46</v>
      </c>
      <c r="L33" s="34"/>
      <c r="M33" s="421"/>
      <c r="P33" s="402"/>
      <c r="Q33" s="402"/>
      <c r="R33" s="403"/>
    </row>
    <row r="34" spans="1:18" x14ac:dyDescent="0.25">
      <c r="A34" s="380" t="s">
        <v>34</v>
      </c>
      <c r="B34" s="381"/>
      <c r="C34" s="383"/>
      <c r="D34" s="408"/>
      <c r="E34" s="510"/>
      <c r="F34" s="510"/>
      <c r="G34" s="415" t="s">
        <v>4</v>
      </c>
      <c r="H34" s="381"/>
      <c r="I34" s="409"/>
      <c r="J34" s="416"/>
      <c r="K34" s="375" t="s">
        <v>38</v>
      </c>
      <c r="L34" s="422"/>
      <c r="M34" s="410"/>
      <c r="P34" s="404"/>
      <c r="Q34" s="404"/>
      <c r="R34" s="191"/>
    </row>
    <row r="35" spans="1:18" x14ac:dyDescent="0.25">
      <c r="A35" s="384" t="s">
        <v>43</v>
      </c>
      <c r="B35" s="251"/>
      <c r="C35" s="386"/>
      <c r="D35" s="411"/>
      <c r="E35" s="511"/>
      <c r="F35" s="511"/>
      <c r="G35" s="417" t="s">
        <v>5</v>
      </c>
      <c r="H35" s="84"/>
      <c r="I35" s="373"/>
      <c r="J35" s="85"/>
      <c r="K35" s="419"/>
      <c r="L35" s="347"/>
      <c r="M35" s="414"/>
      <c r="P35" s="191"/>
      <c r="Q35" s="185"/>
      <c r="R35" s="191"/>
    </row>
    <row r="36" spans="1:18" x14ac:dyDescent="0.25">
      <c r="A36" s="270"/>
      <c r="B36" s="271"/>
      <c r="C36" s="272"/>
      <c r="D36" s="411"/>
      <c r="E36" s="86"/>
      <c r="F36" s="369"/>
      <c r="G36" s="417" t="s">
        <v>6</v>
      </c>
      <c r="H36" s="84"/>
      <c r="I36" s="373"/>
      <c r="J36" s="85"/>
      <c r="K36" s="375" t="s">
        <v>39</v>
      </c>
      <c r="L36" s="422"/>
      <c r="M36" s="410"/>
      <c r="P36" s="404"/>
      <c r="Q36" s="404"/>
      <c r="R36" s="191"/>
    </row>
    <row r="37" spans="1:18" x14ac:dyDescent="0.25">
      <c r="A37" s="202"/>
      <c r="B37" s="113"/>
      <c r="C37" s="203"/>
      <c r="D37" s="411"/>
      <c r="E37" s="86"/>
      <c r="F37" s="369"/>
      <c r="G37" s="417" t="s">
        <v>7</v>
      </c>
      <c r="H37" s="84"/>
      <c r="I37" s="373"/>
      <c r="J37" s="85"/>
      <c r="K37" s="420"/>
      <c r="L37" s="369"/>
      <c r="M37" s="412"/>
      <c r="P37" s="191"/>
      <c r="Q37" s="185"/>
      <c r="R37" s="191"/>
    </row>
    <row r="38" spans="1:18" x14ac:dyDescent="0.25">
      <c r="A38" s="258"/>
      <c r="B38" s="273"/>
      <c r="C38" s="295"/>
      <c r="D38" s="411"/>
      <c r="E38" s="86"/>
      <c r="F38" s="369"/>
      <c r="G38" s="417" t="s">
        <v>8</v>
      </c>
      <c r="H38" s="84"/>
      <c r="I38" s="373"/>
      <c r="J38" s="85"/>
      <c r="K38" s="384"/>
      <c r="L38" s="347"/>
      <c r="M38" s="414"/>
      <c r="P38" s="191"/>
      <c r="Q38" s="185"/>
      <c r="R38" s="191"/>
    </row>
    <row r="39" spans="1:18" x14ac:dyDescent="0.25">
      <c r="A39" s="259"/>
      <c r="B39" s="23"/>
      <c r="C39" s="203"/>
      <c r="D39" s="411"/>
      <c r="E39" s="86"/>
      <c r="F39" s="369"/>
      <c r="G39" s="417" t="s">
        <v>9</v>
      </c>
      <c r="H39" s="84"/>
      <c r="I39" s="373"/>
      <c r="J39" s="85"/>
      <c r="K39" s="375" t="s">
        <v>29</v>
      </c>
      <c r="L39" s="422"/>
      <c r="M39" s="410"/>
      <c r="P39" s="404"/>
      <c r="Q39" s="404"/>
      <c r="R39" s="191"/>
    </row>
    <row r="40" spans="1:18" x14ac:dyDescent="0.25">
      <c r="A40" s="259"/>
      <c r="B40" s="23"/>
      <c r="C40" s="268"/>
      <c r="D40" s="411"/>
      <c r="E40" s="86"/>
      <c r="F40" s="369"/>
      <c r="G40" s="417" t="s">
        <v>10</v>
      </c>
      <c r="H40" s="84"/>
      <c r="I40" s="373"/>
      <c r="J40" s="85"/>
      <c r="K40" s="420"/>
      <c r="L40" s="369"/>
      <c r="M40" s="412"/>
      <c r="P40" s="191"/>
      <c r="Q40" s="185"/>
      <c r="R40" s="191"/>
    </row>
    <row r="41" spans="1:18" x14ac:dyDescent="0.25">
      <c r="A41" s="260"/>
      <c r="B41" s="257"/>
      <c r="C41" s="269"/>
      <c r="D41" s="413"/>
      <c r="E41" s="205"/>
      <c r="F41" s="347"/>
      <c r="G41" s="418" t="s">
        <v>11</v>
      </c>
      <c r="H41" s="251"/>
      <c r="I41" s="377"/>
      <c r="J41" s="207"/>
      <c r="K41" s="384" t="str">
        <f>M4</f>
        <v>Lakatosné Klopcsik Diana</v>
      </c>
      <c r="L41" s="347"/>
      <c r="M41" s="414"/>
      <c r="P41" s="191"/>
      <c r="Q41" s="185"/>
      <c r="R41" s="405"/>
    </row>
  </sheetData>
  <mergeCells count="37">
    <mergeCell ref="J18:K18"/>
    <mergeCell ref="D22:E22"/>
    <mergeCell ref="F22:G22"/>
    <mergeCell ref="H22:I22"/>
    <mergeCell ref="J19:K19"/>
    <mergeCell ref="J20:K20"/>
    <mergeCell ref="J21:K21"/>
    <mergeCell ref="J22:K22"/>
    <mergeCell ref="E35:F35"/>
    <mergeCell ref="E7:F7"/>
    <mergeCell ref="E9:F9"/>
    <mergeCell ref="E11:F11"/>
    <mergeCell ref="E13:F13"/>
    <mergeCell ref="D21:E21"/>
    <mergeCell ref="F21:G21"/>
    <mergeCell ref="B19:C19"/>
    <mergeCell ref="D19:E19"/>
    <mergeCell ref="F19:G19"/>
    <mergeCell ref="H19:I19"/>
    <mergeCell ref="E34:F34"/>
    <mergeCell ref="B22:C22"/>
    <mergeCell ref="B21:C21"/>
    <mergeCell ref="H21:I21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G7:H7"/>
    <mergeCell ref="G9:H9"/>
    <mergeCell ref="G11:H11"/>
    <mergeCell ref="G13:H13"/>
    <mergeCell ref="H18:I18"/>
  </mergeCells>
  <phoneticPr fontId="62" type="noConversion"/>
  <conditionalFormatting sqref="E7 E9 E11 E13">
    <cfRule type="cellIs" dxfId="73" priority="1" stopIfTrue="1" operator="equal">
      <formula>"Bye"</formula>
    </cfRule>
  </conditionalFormatting>
  <conditionalFormatting sqref="R41">
    <cfRule type="expression" dxfId="7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AC610-83B5-427D-A628-2E87BD26F94D}">
  <sheetPr codeName="Munka1">
    <tabColor indexed="11"/>
  </sheetPr>
  <dimension ref="A1:AK41"/>
  <sheetViews>
    <sheetView workbookViewId="0">
      <selection activeCell="F21" sqref="F21:G2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01" t="str">
        <f>Altalanos!$A$6</f>
        <v xml:space="preserve">Diákolimpia Tolna megye - Paks </v>
      </c>
      <c r="B1" s="501"/>
      <c r="C1" s="501"/>
      <c r="D1" s="501"/>
      <c r="E1" s="501"/>
      <c r="F1" s="501"/>
      <c r="G1" s="320"/>
      <c r="H1" s="323" t="s">
        <v>42</v>
      </c>
      <c r="I1" s="321"/>
      <c r="J1" s="322"/>
      <c r="L1" s="324"/>
      <c r="M1" s="325"/>
      <c r="N1" s="103"/>
      <c r="O1" s="103" t="s">
        <v>12</v>
      </c>
      <c r="P1" s="103"/>
      <c r="Q1" s="102"/>
      <c r="R1" s="103"/>
      <c r="AB1" s="457" t="e">
        <f>IF(Y5=1,CONCATENATE(VLOOKUP(Y3,AA16:AH27,2)),CONCATENATE(VLOOKUP(Y3,AA2:AK13,2)))</f>
        <v>#N/A</v>
      </c>
      <c r="AC1" s="457" t="e">
        <f>IF(Y5=1,CONCATENATE(VLOOKUP(Y3,AA16:AK27,3)),CONCATENATE(VLOOKUP(Y3,AA2:AK13,3)))</f>
        <v>#N/A</v>
      </c>
      <c r="AD1" s="457" t="e">
        <f>IF(Y5=1,CONCATENATE(VLOOKUP(Y3,AA16:AK27,4)),CONCATENATE(VLOOKUP(Y3,AA2:AK13,4)))</f>
        <v>#N/A</v>
      </c>
      <c r="AE1" s="457" t="e">
        <f>IF(Y5=1,CONCATENATE(VLOOKUP(Y3,AA16:AK27,5)),CONCATENATE(VLOOKUP(Y3,AA2:AK13,5)))</f>
        <v>#N/A</v>
      </c>
      <c r="AF1" s="457" t="e">
        <f>IF(Y5=1,CONCATENATE(VLOOKUP(Y3,AA16:AK27,6)),CONCATENATE(VLOOKUP(Y3,AA2:AK13,6)))</f>
        <v>#N/A</v>
      </c>
      <c r="AG1" s="457" t="e">
        <f>IF(Y5=1,CONCATENATE(VLOOKUP(Y3,AA16:AK27,7)),CONCATENATE(VLOOKUP(Y3,AA2:AK13,7)))</f>
        <v>#N/A</v>
      </c>
      <c r="AH1" s="457" t="e">
        <f>IF(Y5=1,CONCATENATE(VLOOKUP(Y3,AA16:AK27,8)),CONCATENATE(VLOOKUP(Y3,AA2:AK13,8)))</f>
        <v>#N/A</v>
      </c>
      <c r="AI1" s="457" t="e">
        <f>IF(Y5=1,CONCATENATE(VLOOKUP(Y3,AA16:AK27,9)),CONCATENATE(VLOOKUP(Y3,AA2:AK13,9)))</f>
        <v>#N/A</v>
      </c>
      <c r="AJ1" s="457" t="e">
        <f>IF(Y5=1,CONCATENATE(VLOOKUP(Y3,AA16:AK27,10)),CONCATENATE(VLOOKUP(Y3,AA2:AK13,10)))</f>
        <v>#N/A</v>
      </c>
      <c r="AK1" s="457" t="e">
        <f>IF(Y5=1,CONCATENATE(VLOOKUP(Y3,AA16:AK27,11)),CONCATENATE(VLOOKUP(Y3,AA2:AK13,11)))</f>
        <v>#N/A</v>
      </c>
    </row>
    <row r="2" spans="1:37" x14ac:dyDescent="0.25">
      <c r="A2" s="326" t="s">
        <v>41</v>
      </c>
      <c r="B2" s="327"/>
      <c r="C2" s="327"/>
      <c r="D2" s="327"/>
      <c r="E2" s="327">
        <f>Altalanos!$A$8</f>
        <v>0</v>
      </c>
      <c r="F2" s="327"/>
      <c r="G2" s="328"/>
      <c r="H2" s="329"/>
      <c r="I2" s="329"/>
      <c r="J2" s="330"/>
      <c r="K2" s="324"/>
      <c r="L2" s="324"/>
      <c r="M2" s="324"/>
      <c r="N2" s="105"/>
      <c r="O2" s="94"/>
      <c r="P2" s="105"/>
      <c r="Q2" s="94"/>
      <c r="R2" s="105"/>
      <c r="Y2" s="448"/>
      <c r="Z2" s="447"/>
      <c r="AA2" s="447" t="s">
        <v>64</v>
      </c>
      <c r="AB2" s="438">
        <v>150</v>
      </c>
      <c r="AC2" s="438">
        <v>120</v>
      </c>
      <c r="AD2" s="438">
        <v>100</v>
      </c>
      <c r="AE2" s="438">
        <v>80</v>
      </c>
      <c r="AF2" s="438">
        <v>70</v>
      </c>
      <c r="AG2" s="438">
        <v>60</v>
      </c>
      <c r="AH2" s="438">
        <v>55</v>
      </c>
      <c r="AI2" s="438">
        <v>50</v>
      </c>
      <c r="AJ2" s="438">
        <v>45</v>
      </c>
      <c r="AK2" s="43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7"/>
      <c r="K3" s="51"/>
      <c r="L3" s="52" t="s">
        <v>26</v>
      </c>
      <c r="M3" s="51"/>
      <c r="N3" s="396"/>
      <c r="O3" s="395"/>
      <c r="P3" s="396"/>
      <c r="Q3" s="437" t="s">
        <v>78</v>
      </c>
      <c r="R3" s="438" t="s">
        <v>84</v>
      </c>
      <c r="Y3" s="447">
        <f>IF(H4="OB","A",IF(H4="IX","W",H4))</f>
        <v>0</v>
      </c>
      <c r="Z3" s="447"/>
      <c r="AA3" s="447" t="s">
        <v>94</v>
      </c>
      <c r="AB3" s="438">
        <v>120</v>
      </c>
      <c r="AC3" s="438">
        <v>90</v>
      </c>
      <c r="AD3" s="438">
        <v>65</v>
      </c>
      <c r="AE3" s="438">
        <v>55</v>
      </c>
      <c r="AF3" s="438">
        <v>50</v>
      </c>
      <c r="AG3" s="438">
        <v>45</v>
      </c>
      <c r="AH3" s="438">
        <v>40</v>
      </c>
      <c r="AI3" s="438">
        <v>35</v>
      </c>
      <c r="AJ3" s="438">
        <v>25</v>
      </c>
      <c r="AK3" s="438">
        <v>20</v>
      </c>
    </row>
    <row r="4" spans="1:37" ht="13.8" thickBot="1" x14ac:dyDescent="0.3">
      <c r="A4" s="502" t="str">
        <f>Altalanos!$A$10</f>
        <v>2025.04.28-29</v>
      </c>
      <c r="B4" s="502"/>
      <c r="C4" s="502"/>
      <c r="D4" s="331"/>
      <c r="E4" s="332" t="str">
        <f>Altalanos!$C$10</f>
        <v>Paks</v>
      </c>
      <c r="F4" s="332"/>
      <c r="G4" s="332"/>
      <c r="H4" s="335"/>
      <c r="I4" s="332"/>
      <c r="J4" s="334"/>
      <c r="K4" s="335"/>
      <c r="L4" s="337" t="str">
        <f>Altalanos!$E$10</f>
        <v>Lakatosné Klopcsik Diana</v>
      </c>
      <c r="M4" s="335"/>
      <c r="N4" s="398"/>
      <c r="O4" s="399"/>
      <c r="P4" s="398"/>
      <c r="Q4" s="439" t="s">
        <v>85</v>
      </c>
      <c r="R4" s="440" t="s">
        <v>80</v>
      </c>
      <c r="Y4" s="447"/>
      <c r="Z4" s="447"/>
      <c r="AA4" s="447" t="s">
        <v>95</v>
      </c>
      <c r="AB4" s="438">
        <v>90</v>
      </c>
      <c r="AC4" s="438">
        <v>60</v>
      </c>
      <c r="AD4" s="438">
        <v>45</v>
      </c>
      <c r="AE4" s="438">
        <v>34</v>
      </c>
      <c r="AF4" s="438">
        <v>27</v>
      </c>
      <c r="AG4" s="438">
        <v>22</v>
      </c>
      <c r="AH4" s="438">
        <v>18</v>
      </c>
      <c r="AI4" s="438">
        <v>15</v>
      </c>
      <c r="AJ4" s="438">
        <v>12</v>
      </c>
      <c r="AK4" s="438">
        <v>9</v>
      </c>
    </row>
    <row r="5" spans="1:37" x14ac:dyDescent="0.25">
      <c r="A5" s="34"/>
      <c r="B5" s="34" t="s">
        <v>40</v>
      </c>
      <c r="C5" s="391" t="s">
        <v>62</v>
      </c>
      <c r="D5" s="34" t="s">
        <v>33</v>
      </c>
      <c r="E5" s="34" t="s">
        <v>67</v>
      </c>
      <c r="F5" s="34"/>
      <c r="G5" s="34" t="s">
        <v>24</v>
      </c>
      <c r="H5" s="34"/>
      <c r="I5" s="34" t="s">
        <v>27</v>
      </c>
      <c r="J5" s="34"/>
      <c r="K5" s="424" t="s">
        <v>68</v>
      </c>
      <c r="L5" s="424" t="s">
        <v>69</v>
      </c>
      <c r="M5" s="424" t="s">
        <v>70</v>
      </c>
      <c r="Q5" s="441" t="s">
        <v>86</v>
      </c>
      <c r="R5" s="442" t="s">
        <v>82</v>
      </c>
      <c r="Y5" s="447">
        <f>IF(OR(Altalanos!$A$8="F1",Altalanos!$A$8="F2",Altalanos!$A$8="N1",Altalanos!$A$8="N2"),1,2)</f>
        <v>2</v>
      </c>
      <c r="Z5" s="447"/>
      <c r="AA5" s="447" t="s">
        <v>96</v>
      </c>
      <c r="AB5" s="438">
        <v>60</v>
      </c>
      <c r="AC5" s="438">
        <v>40</v>
      </c>
      <c r="AD5" s="438">
        <v>30</v>
      </c>
      <c r="AE5" s="438">
        <v>20</v>
      </c>
      <c r="AF5" s="438">
        <v>18</v>
      </c>
      <c r="AG5" s="438">
        <v>15</v>
      </c>
      <c r="AH5" s="438">
        <v>12</v>
      </c>
      <c r="AI5" s="438">
        <v>10</v>
      </c>
      <c r="AJ5" s="438">
        <v>8</v>
      </c>
      <c r="AK5" s="438">
        <v>6</v>
      </c>
    </row>
    <row r="6" spans="1:37" x14ac:dyDescent="0.25">
      <c r="A6" s="369"/>
      <c r="B6" s="369"/>
      <c r="C6" s="423"/>
      <c r="D6" s="369"/>
      <c r="E6" s="369"/>
      <c r="F6" s="369"/>
      <c r="G6" s="369"/>
      <c r="H6" s="369"/>
      <c r="I6" s="369"/>
      <c r="J6" s="369"/>
      <c r="K6" s="369"/>
      <c r="L6" s="369"/>
      <c r="M6" s="369"/>
      <c r="Y6" s="447"/>
      <c r="Z6" s="447"/>
      <c r="AA6" s="447" t="s">
        <v>97</v>
      </c>
      <c r="AB6" s="438">
        <v>40</v>
      </c>
      <c r="AC6" s="438">
        <v>25</v>
      </c>
      <c r="AD6" s="438">
        <v>18</v>
      </c>
      <c r="AE6" s="438">
        <v>13</v>
      </c>
      <c r="AF6" s="438">
        <v>10</v>
      </c>
      <c r="AG6" s="438">
        <v>8</v>
      </c>
      <c r="AH6" s="438">
        <v>6</v>
      </c>
      <c r="AI6" s="438">
        <v>5</v>
      </c>
      <c r="AJ6" s="438">
        <v>4</v>
      </c>
      <c r="AK6" s="438">
        <v>3</v>
      </c>
    </row>
    <row r="7" spans="1:37" x14ac:dyDescent="0.25">
      <c r="A7" s="400" t="s">
        <v>64</v>
      </c>
      <c r="B7" s="425"/>
      <c r="C7" s="393" t="str">
        <f>IF($B7="","",VLOOKUP($B7,#REF!,5))</f>
        <v/>
      </c>
      <c r="D7" s="393" t="str">
        <f>IF($B7="","",VLOOKUP($B7,#REF!,15))</f>
        <v/>
      </c>
      <c r="E7" s="494" t="s">
        <v>133</v>
      </c>
      <c r="F7" s="394"/>
      <c r="G7" s="494" t="s">
        <v>257</v>
      </c>
      <c r="H7" s="394"/>
      <c r="I7" s="388" t="str">
        <f>IF($B7="","",VLOOKUP($B7,#REF!,4))</f>
        <v/>
      </c>
      <c r="J7" s="369"/>
      <c r="K7" s="458"/>
      <c r="L7" s="449">
        <v>3</v>
      </c>
      <c r="M7" s="459"/>
      <c r="Y7" s="447"/>
      <c r="Z7" s="447"/>
      <c r="AA7" s="447" t="s">
        <v>98</v>
      </c>
      <c r="AB7" s="438">
        <v>25</v>
      </c>
      <c r="AC7" s="438">
        <v>15</v>
      </c>
      <c r="AD7" s="438">
        <v>13</v>
      </c>
      <c r="AE7" s="438">
        <v>8</v>
      </c>
      <c r="AF7" s="438">
        <v>6</v>
      </c>
      <c r="AG7" s="438">
        <v>4</v>
      </c>
      <c r="AH7" s="438">
        <v>3</v>
      </c>
      <c r="AI7" s="438">
        <v>2</v>
      </c>
      <c r="AJ7" s="438">
        <v>1</v>
      </c>
      <c r="AK7" s="438">
        <v>0</v>
      </c>
    </row>
    <row r="8" spans="1:37" x14ac:dyDescent="0.25">
      <c r="A8" s="400"/>
      <c r="B8" s="426"/>
      <c r="C8" s="401"/>
      <c r="D8" s="401"/>
      <c r="E8" s="401"/>
      <c r="F8" s="401"/>
      <c r="G8" s="401"/>
      <c r="H8" s="401"/>
      <c r="I8" s="401"/>
      <c r="J8" s="369"/>
      <c r="K8" s="400"/>
      <c r="L8" s="400"/>
      <c r="M8" s="460"/>
      <c r="Y8" s="447"/>
      <c r="Z8" s="447"/>
      <c r="AA8" s="447" t="s">
        <v>99</v>
      </c>
      <c r="AB8" s="438">
        <v>15</v>
      </c>
      <c r="AC8" s="438">
        <v>10</v>
      </c>
      <c r="AD8" s="438">
        <v>7</v>
      </c>
      <c r="AE8" s="438">
        <v>5</v>
      </c>
      <c r="AF8" s="438">
        <v>4</v>
      </c>
      <c r="AG8" s="438">
        <v>3</v>
      </c>
      <c r="AH8" s="438">
        <v>2</v>
      </c>
      <c r="AI8" s="438">
        <v>1</v>
      </c>
      <c r="AJ8" s="438">
        <v>0</v>
      </c>
      <c r="AK8" s="438">
        <v>0</v>
      </c>
    </row>
    <row r="9" spans="1:37" x14ac:dyDescent="0.25">
      <c r="A9" s="400" t="s">
        <v>65</v>
      </c>
      <c r="B9" s="425"/>
      <c r="C9" s="393" t="str">
        <f>IF($B9="","",VLOOKUP($B9,#REF!,5))</f>
        <v/>
      </c>
      <c r="D9" s="393" t="str">
        <f>IF($B9="","",VLOOKUP($B9,#REF!,15))</f>
        <v/>
      </c>
      <c r="E9" s="494" t="s">
        <v>361</v>
      </c>
      <c r="F9" s="394"/>
      <c r="G9" s="494" t="s">
        <v>362</v>
      </c>
      <c r="H9" s="394"/>
      <c r="I9" s="388" t="str">
        <f>IF($B9="","",VLOOKUP($B9,#REF!,4))</f>
        <v/>
      </c>
      <c r="J9" s="369"/>
      <c r="K9" s="458"/>
      <c r="L9" s="449">
        <v>2</v>
      </c>
      <c r="M9" s="459"/>
      <c r="Y9" s="447"/>
      <c r="Z9" s="447"/>
      <c r="AA9" s="447" t="s">
        <v>100</v>
      </c>
      <c r="AB9" s="438">
        <v>10</v>
      </c>
      <c r="AC9" s="438">
        <v>6</v>
      </c>
      <c r="AD9" s="438">
        <v>4</v>
      </c>
      <c r="AE9" s="438">
        <v>2</v>
      </c>
      <c r="AF9" s="438">
        <v>1</v>
      </c>
      <c r="AG9" s="438">
        <v>0</v>
      </c>
      <c r="AH9" s="438">
        <v>0</v>
      </c>
      <c r="AI9" s="438">
        <v>0</v>
      </c>
      <c r="AJ9" s="438">
        <v>0</v>
      </c>
      <c r="AK9" s="438">
        <v>0</v>
      </c>
    </row>
    <row r="10" spans="1:37" x14ac:dyDescent="0.25">
      <c r="A10" s="400"/>
      <c r="B10" s="426"/>
      <c r="C10" s="401"/>
      <c r="D10" s="401"/>
      <c r="E10" s="401"/>
      <c r="F10" s="401"/>
      <c r="G10" s="401"/>
      <c r="H10" s="401"/>
      <c r="I10" s="401"/>
      <c r="J10" s="369"/>
      <c r="K10" s="400"/>
      <c r="L10" s="400"/>
      <c r="M10" s="460"/>
      <c r="Y10" s="447"/>
      <c r="Z10" s="447"/>
      <c r="AA10" s="447" t="s">
        <v>101</v>
      </c>
      <c r="AB10" s="438">
        <v>6</v>
      </c>
      <c r="AC10" s="438">
        <v>3</v>
      </c>
      <c r="AD10" s="438">
        <v>2</v>
      </c>
      <c r="AE10" s="438">
        <v>1</v>
      </c>
      <c r="AF10" s="438">
        <v>0</v>
      </c>
      <c r="AG10" s="438">
        <v>0</v>
      </c>
      <c r="AH10" s="438">
        <v>0</v>
      </c>
      <c r="AI10" s="438">
        <v>0</v>
      </c>
      <c r="AJ10" s="438">
        <v>0</v>
      </c>
      <c r="AK10" s="438">
        <v>0</v>
      </c>
    </row>
    <row r="11" spans="1:37" x14ac:dyDescent="0.25">
      <c r="A11" s="400" t="s">
        <v>66</v>
      </c>
      <c r="B11" s="425"/>
      <c r="C11" s="393" t="str">
        <f>IF($B11="","",VLOOKUP($B11,#REF!,5))</f>
        <v/>
      </c>
      <c r="D11" s="393" t="str">
        <f>IF($B11="","",VLOOKUP($B11,#REF!,15))</f>
        <v/>
      </c>
      <c r="E11" s="494" t="s">
        <v>255</v>
      </c>
      <c r="F11" s="394"/>
      <c r="G11" s="494" t="s">
        <v>269</v>
      </c>
      <c r="H11" s="394"/>
      <c r="I11" s="388" t="str">
        <f>IF($B11="","",VLOOKUP($B11,#REF!,4))</f>
        <v/>
      </c>
      <c r="J11" s="369"/>
      <c r="K11" s="458"/>
      <c r="L11" s="449">
        <v>1</v>
      </c>
      <c r="M11" s="459"/>
      <c r="Y11" s="447"/>
      <c r="Z11" s="447"/>
      <c r="AA11" s="447" t="s">
        <v>106</v>
      </c>
      <c r="AB11" s="438">
        <v>3</v>
      </c>
      <c r="AC11" s="438">
        <v>2</v>
      </c>
      <c r="AD11" s="438">
        <v>1</v>
      </c>
      <c r="AE11" s="438">
        <v>0</v>
      </c>
      <c r="AF11" s="438">
        <v>0</v>
      </c>
      <c r="AG11" s="438">
        <v>0</v>
      </c>
      <c r="AH11" s="438">
        <v>0</v>
      </c>
      <c r="AI11" s="438">
        <v>0</v>
      </c>
      <c r="AJ11" s="438">
        <v>0</v>
      </c>
      <c r="AK11" s="438">
        <v>0</v>
      </c>
    </row>
    <row r="12" spans="1:37" x14ac:dyDescent="0.25">
      <c r="A12" s="369"/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Y12" s="447"/>
      <c r="Z12" s="447"/>
      <c r="AA12" s="447" t="s">
        <v>102</v>
      </c>
      <c r="AB12" s="456">
        <v>0</v>
      </c>
      <c r="AC12" s="456">
        <v>0</v>
      </c>
      <c r="AD12" s="456">
        <v>0</v>
      </c>
      <c r="AE12" s="456">
        <v>0</v>
      </c>
      <c r="AF12" s="456">
        <v>0</v>
      </c>
      <c r="AG12" s="456">
        <v>0</v>
      </c>
      <c r="AH12" s="456">
        <v>0</v>
      </c>
      <c r="AI12" s="456">
        <v>0</v>
      </c>
      <c r="AJ12" s="456">
        <v>0</v>
      </c>
      <c r="AK12" s="456">
        <v>0</v>
      </c>
    </row>
    <row r="13" spans="1:37" x14ac:dyDescent="0.25">
      <c r="A13" s="369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Y13" s="447"/>
      <c r="Z13" s="447"/>
      <c r="AA13" s="447" t="s">
        <v>103</v>
      </c>
      <c r="AB13" s="456">
        <v>0</v>
      </c>
      <c r="AC13" s="456">
        <v>0</v>
      </c>
      <c r="AD13" s="456">
        <v>0</v>
      </c>
      <c r="AE13" s="456">
        <v>0</v>
      </c>
      <c r="AF13" s="456">
        <v>0</v>
      </c>
      <c r="AG13" s="456">
        <v>0</v>
      </c>
      <c r="AH13" s="456">
        <v>0</v>
      </c>
      <c r="AI13" s="456">
        <v>0</v>
      </c>
      <c r="AJ13" s="456">
        <v>0</v>
      </c>
      <c r="AK13" s="456">
        <v>0</v>
      </c>
    </row>
    <row r="14" spans="1:37" x14ac:dyDescent="0.25">
      <c r="A14" s="369"/>
      <c r="B14" s="369"/>
      <c r="C14" s="369"/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</row>
    <row r="15" spans="1:37" x14ac:dyDescent="0.25">
      <c r="A15" s="369"/>
      <c r="B15" s="369"/>
      <c r="C15" s="369"/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</row>
    <row r="16" spans="1:37" x14ac:dyDescent="0.25">
      <c r="A16" s="369"/>
      <c r="B16" s="369"/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Y16" s="447"/>
      <c r="Z16" s="447"/>
      <c r="AA16" s="447" t="s">
        <v>64</v>
      </c>
      <c r="AB16" s="447">
        <v>300</v>
      </c>
      <c r="AC16" s="447">
        <v>250</v>
      </c>
      <c r="AD16" s="447">
        <v>220</v>
      </c>
      <c r="AE16" s="447">
        <v>180</v>
      </c>
      <c r="AF16" s="447">
        <v>160</v>
      </c>
      <c r="AG16" s="447">
        <v>150</v>
      </c>
      <c r="AH16" s="447">
        <v>140</v>
      </c>
      <c r="AI16" s="447">
        <v>130</v>
      </c>
      <c r="AJ16" s="447">
        <v>120</v>
      </c>
      <c r="AK16" s="447">
        <v>110</v>
      </c>
    </row>
    <row r="17" spans="1:37" x14ac:dyDescent="0.25">
      <c r="A17" s="369"/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Y17" s="447"/>
      <c r="Z17" s="447"/>
      <c r="AA17" s="447" t="s">
        <v>94</v>
      </c>
      <c r="AB17" s="447">
        <v>250</v>
      </c>
      <c r="AC17" s="447">
        <v>200</v>
      </c>
      <c r="AD17" s="447">
        <v>160</v>
      </c>
      <c r="AE17" s="447">
        <v>140</v>
      </c>
      <c r="AF17" s="447">
        <v>120</v>
      </c>
      <c r="AG17" s="447">
        <v>110</v>
      </c>
      <c r="AH17" s="447">
        <v>100</v>
      </c>
      <c r="AI17" s="447">
        <v>90</v>
      </c>
      <c r="AJ17" s="447">
        <v>80</v>
      </c>
      <c r="AK17" s="447">
        <v>70</v>
      </c>
    </row>
    <row r="18" spans="1:37" ht="18.75" customHeight="1" x14ac:dyDescent="0.25">
      <c r="A18" s="369"/>
      <c r="B18" s="505"/>
      <c r="C18" s="505"/>
      <c r="D18" s="506" t="str">
        <f>E7</f>
        <v xml:space="preserve">Németh </v>
      </c>
      <c r="E18" s="506"/>
      <c r="F18" s="506" t="str">
        <f>E9</f>
        <v xml:space="preserve">Kiss </v>
      </c>
      <c r="G18" s="506"/>
      <c r="H18" s="506" t="str">
        <f>E11</f>
        <v xml:space="preserve">Domonyai </v>
      </c>
      <c r="I18" s="506"/>
      <c r="J18" s="369"/>
      <c r="K18" s="369"/>
      <c r="L18" s="369"/>
      <c r="M18" s="369"/>
      <c r="Y18" s="447"/>
      <c r="Z18" s="447"/>
      <c r="AA18" s="447" t="s">
        <v>95</v>
      </c>
      <c r="AB18" s="447">
        <v>200</v>
      </c>
      <c r="AC18" s="447">
        <v>150</v>
      </c>
      <c r="AD18" s="447">
        <v>130</v>
      </c>
      <c r="AE18" s="447">
        <v>110</v>
      </c>
      <c r="AF18" s="447">
        <v>95</v>
      </c>
      <c r="AG18" s="447">
        <v>80</v>
      </c>
      <c r="AH18" s="447">
        <v>70</v>
      </c>
      <c r="AI18" s="447">
        <v>60</v>
      </c>
      <c r="AJ18" s="447">
        <v>55</v>
      </c>
      <c r="AK18" s="447">
        <v>50</v>
      </c>
    </row>
    <row r="19" spans="1:37" ht="18.75" customHeight="1" x14ac:dyDescent="0.25">
      <c r="A19" s="430" t="s">
        <v>64</v>
      </c>
      <c r="B19" s="507" t="str">
        <f>E7</f>
        <v xml:space="preserve">Németh </v>
      </c>
      <c r="C19" s="507"/>
      <c r="D19" s="508"/>
      <c r="E19" s="508"/>
      <c r="F19" s="509" t="s">
        <v>315</v>
      </c>
      <c r="G19" s="509"/>
      <c r="H19" s="509" t="s">
        <v>329</v>
      </c>
      <c r="I19" s="509"/>
      <c r="J19" s="369"/>
      <c r="K19" s="369"/>
      <c r="L19" s="369"/>
      <c r="M19" s="369"/>
      <c r="Y19" s="447"/>
      <c r="Z19" s="447"/>
      <c r="AA19" s="447" t="s">
        <v>96</v>
      </c>
      <c r="AB19" s="447">
        <v>150</v>
      </c>
      <c r="AC19" s="447">
        <v>120</v>
      </c>
      <c r="AD19" s="447">
        <v>100</v>
      </c>
      <c r="AE19" s="447">
        <v>80</v>
      </c>
      <c r="AF19" s="447">
        <v>70</v>
      </c>
      <c r="AG19" s="447">
        <v>60</v>
      </c>
      <c r="AH19" s="447">
        <v>55</v>
      </c>
      <c r="AI19" s="447">
        <v>50</v>
      </c>
      <c r="AJ19" s="447">
        <v>45</v>
      </c>
      <c r="AK19" s="447">
        <v>40</v>
      </c>
    </row>
    <row r="20" spans="1:37" ht="18.75" customHeight="1" x14ac:dyDescent="0.25">
      <c r="A20" s="430" t="s">
        <v>65</v>
      </c>
      <c r="B20" s="507" t="str">
        <f>E9</f>
        <v xml:space="preserve">Kiss </v>
      </c>
      <c r="C20" s="507"/>
      <c r="D20" s="509" t="s">
        <v>316</v>
      </c>
      <c r="E20" s="509"/>
      <c r="F20" s="508"/>
      <c r="G20" s="508"/>
      <c r="H20" s="509" t="s">
        <v>391</v>
      </c>
      <c r="I20" s="509"/>
      <c r="J20" s="369"/>
      <c r="K20" s="369"/>
      <c r="L20" s="369"/>
      <c r="M20" s="369"/>
      <c r="Y20" s="447"/>
      <c r="Z20" s="447"/>
      <c r="AA20" s="447" t="s">
        <v>97</v>
      </c>
      <c r="AB20" s="447">
        <v>120</v>
      </c>
      <c r="AC20" s="447">
        <v>90</v>
      </c>
      <c r="AD20" s="447">
        <v>65</v>
      </c>
      <c r="AE20" s="447">
        <v>55</v>
      </c>
      <c r="AF20" s="447">
        <v>50</v>
      </c>
      <c r="AG20" s="447">
        <v>45</v>
      </c>
      <c r="AH20" s="447">
        <v>40</v>
      </c>
      <c r="AI20" s="447">
        <v>35</v>
      </c>
      <c r="AJ20" s="447">
        <v>25</v>
      </c>
      <c r="AK20" s="447">
        <v>20</v>
      </c>
    </row>
    <row r="21" spans="1:37" ht="18.75" customHeight="1" x14ac:dyDescent="0.25">
      <c r="A21" s="430" t="s">
        <v>66</v>
      </c>
      <c r="B21" s="507" t="str">
        <f>E11</f>
        <v xml:space="preserve">Domonyai </v>
      </c>
      <c r="C21" s="507"/>
      <c r="D21" s="509" t="s">
        <v>313</v>
      </c>
      <c r="E21" s="509"/>
      <c r="F21" s="509" t="s">
        <v>392</v>
      </c>
      <c r="G21" s="509"/>
      <c r="H21" s="508"/>
      <c r="I21" s="508"/>
      <c r="J21" s="369"/>
      <c r="K21" s="369"/>
      <c r="L21" s="369"/>
      <c r="M21" s="369"/>
      <c r="Y21" s="447"/>
      <c r="Z21" s="447"/>
      <c r="AA21" s="447" t="s">
        <v>98</v>
      </c>
      <c r="AB21" s="447">
        <v>90</v>
      </c>
      <c r="AC21" s="447">
        <v>60</v>
      </c>
      <c r="AD21" s="447">
        <v>45</v>
      </c>
      <c r="AE21" s="447">
        <v>34</v>
      </c>
      <c r="AF21" s="447">
        <v>27</v>
      </c>
      <c r="AG21" s="447">
        <v>22</v>
      </c>
      <c r="AH21" s="447">
        <v>18</v>
      </c>
      <c r="AI21" s="447">
        <v>15</v>
      </c>
      <c r="AJ21" s="447">
        <v>12</v>
      </c>
      <c r="AK21" s="447">
        <v>9</v>
      </c>
    </row>
    <row r="22" spans="1:37" x14ac:dyDescent="0.25">
      <c r="A22" s="369"/>
      <c r="B22" s="369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Y22" s="447"/>
      <c r="Z22" s="447"/>
      <c r="AA22" s="447" t="s">
        <v>99</v>
      </c>
      <c r="AB22" s="447">
        <v>60</v>
      </c>
      <c r="AC22" s="447">
        <v>40</v>
      </c>
      <c r="AD22" s="447">
        <v>30</v>
      </c>
      <c r="AE22" s="447">
        <v>20</v>
      </c>
      <c r="AF22" s="447">
        <v>18</v>
      </c>
      <c r="AG22" s="447">
        <v>15</v>
      </c>
      <c r="AH22" s="447">
        <v>12</v>
      </c>
      <c r="AI22" s="447">
        <v>10</v>
      </c>
      <c r="AJ22" s="447">
        <v>8</v>
      </c>
      <c r="AK22" s="447">
        <v>6</v>
      </c>
    </row>
    <row r="23" spans="1:37" x14ac:dyDescent="0.25">
      <c r="A23" s="369"/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Y23" s="447"/>
      <c r="Z23" s="447"/>
      <c r="AA23" s="447" t="s">
        <v>100</v>
      </c>
      <c r="AB23" s="447">
        <v>40</v>
      </c>
      <c r="AC23" s="447">
        <v>25</v>
      </c>
      <c r="AD23" s="447">
        <v>18</v>
      </c>
      <c r="AE23" s="447">
        <v>13</v>
      </c>
      <c r="AF23" s="447">
        <v>8</v>
      </c>
      <c r="AG23" s="447">
        <v>7</v>
      </c>
      <c r="AH23" s="447">
        <v>6</v>
      </c>
      <c r="AI23" s="447">
        <v>5</v>
      </c>
      <c r="AJ23" s="447">
        <v>4</v>
      </c>
      <c r="AK23" s="447">
        <v>3</v>
      </c>
    </row>
    <row r="24" spans="1:37" x14ac:dyDescent="0.25">
      <c r="A24" s="369"/>
      <c r="B24" s="369"/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Y24" s="447"/>
      <c r="Z24" s="447"/>
      <c r="AA24" s="447" t="s">
        <v>101</v>
      </c>
      <c r="AB24" s="447">
        <v>25</v>
      </c>
      <c r="AC24" s="447">
        <v>15</v>
      </c>
      <c r="AD24" s="447">
        <v>13</v>
      </c>
      <c r="AE24" s="447">
        <v>7</v>
      </c>
      <c r="AF24" s="447">
        <v>6</v>
      </c>
      <c r="AG24" s="447">
        <v>5</v>
      </c>
      <c r="AH24" s="447">
        <v>4</v>
      </c>
      <c r="AI24" s="447">
        <v>3</v>
      </c>
      <c r="AJ24" s="447">
        <v>2</v>
      </c>
      <c r="AK24" s="447">
        <v>1</v>
      </c>
    </row>
    <row r="25" spans="1:37" x14ac:dyDescent="0.25">
      <c r="A25" s="369"/>
      <c r="B25" s="369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Y25" s="447"/>
      <c r="Z25" s="447"/>
      <c r="AA25" s="447" t="s">
        <v>106</v>
      </c>
      <c r="AB25" s="447">
        <v>15</v>
      </c>
      <c r="AC25" s="447">
        <v>10</v>
      </c>
      <c r="AD25" s="447">
        <v>8</v>
      </c>
      <c r="AE25" s="447">
        <v>4</v>
      </c>
      <c r="AF25" s="447">
        <v>3</v>
      </c>
      <c r="AG25" s="447">
        <v>2</v>
      </c>
      <c r="AH25" s="447">
        <v>1</v>
      </c>
      <c r="AI25" s="447">
        <v>0</v>
      </c>
      <c r="AJ25" s="447">
        <v>0</v>
      </c>
      <c r="AK25" s="447">
        <v>0</v>
      </c>
    </row>
    <row r="26" spans="1:37" x14ac:dyDescent="0.25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Y26" s="447"/>
      <c r="Z26" s="447"/>
      <c r="AA26" s="447" t="s">
        <v>102</v>
      </c>
      <c r="AB26" s="447">
        <v>10</v>
      </c>
      <c r="AC26" s="447">
        <v>6</v>
      </c>
      <c r="AD26" s="447">
        <v>4</v>
      </c>
      <c r="AE26" s="447">
        <v>2</v>
      </c>
      <c r="AF26" s="447">
        <v>1</v>
      </c>
      <c r="AG26" s="447">
        <v>0</v>
      </c>
      <c r="AH26" s="447">
        <v>0</v>
      </c>
      <c r="AI26" s="447">
        <v>0</v>
      </c>
      <c r="AJ26" s="447">
        <v>0</v>
      </c>
      <c r="AK26" s="447">
        <v>0</v>
      </c>
    </row>
    <row r="27" spans="1:37" x14ac:dyDescent="0.25">
      <c r="A27" s="369"/>
      <c r="B27" s="369"/>
      <c r="C27" s="369"/>
      <c r="D27" s="369"/>
      <c r="E27" s="369"/>
      <c r="F27" s="369"/>
      <c r="G27" s="369"/>
      <c r="H27" s="369"/>
      <c r="I27" s="369"/>
      <c r="J27" s="369"/>
      <c r="K27" s="369"/>
      <c r="L27" s="369"/>
      <c r="M27" s="369"/>
      <c r="Y27" s="447"/>
      <c r="Z27" s="447"/>
      <c r="AA27" s="447" t="s">
        <v>103</v>
      </c>
      <c r="AB27" s="447">
        <v>3</v>
      </c>
      <c r="AC27" s="447">
        <v>2</v>
      </c>
      <c r="AD27" s="447">
        <v>1</v>
      </c>
      <c r="AE27" s="447">
        <v>0</v>
      </c>
      <c r="AF27" s="447">
        <v>0</v>
      </c>
      <c r="AG27" s="447">
        <v>0</v>
      </c>
      <c r="AH27" s="447">
        <v>0</v>
      </c>
      <c r="AI27" s="447">
        <v>0</v>
      </c>
      <c r="AJ27" s="447">
        <v>0</v>
      </c>
      <c r="AK27" s="447">
        <v>0</v>
      </c>
    </row>
    <row r="28" spans="1:37" x14ac:dyDescent="0.25">
      <c r="A28" s="369"/>
      <c r="B28" s="369"/>
      <c r="C28" s="369"/>
      <c r="D28" s="369"/>
      <c r="E28" s="369"/>
      <c r="F28" s="369"/>
      <c r="G28" s="369"/>
      <c r="H28" s="369"/>
      <c r="I28" s="369"/>
      <c r="J28" s="369"/>
      <c r="K28" s="369"/>
      <c r="L28" s="369"/>
      <c r="M28" s="369"/>
    </row>
    <row r="29" spans="1:37" x14ac:dyDescent="0.25">
      <c r="A29" s="369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69"/>
    </row>
    <row r="30" spans="1:37" x14ac:dyDescent="0.25">
      <c r="A30" s="369"/>
      <c r="B30" s="369"/>
      <c r="C30" s="369"/>
      <c r="D30" s="369"/>
      <c r="E30" s="369"/>
      <c r="F30" s="369"/>
      <c r="G30" s="369"/>
      <c r="H30" s="369"/>
      <c r="I30" s="369"/>
      <c r="J30" s="369"/>
      <c r="K30" s="369"/>
      <c r="L30" s="369"/>
      <c r="M30" s="369"/>
    </row>
    <row r="31" spans="1:37" x14ac:dyDescent="0.25">
      <c r="A31" s="369"/>
      <c r="B31" s="369"/>
      <c r="C31" s="369"/>
      <c r="D31" s="369"/>
      <c r="E31" s="369"/>
      <c r="F31" s="369"/>
      <c r="G31" s="369"/>
      <c r="H31" s="369"/>
      <c r="I31" s="369"/>
      <c r="J31" s="369"/>
      <c r="K31" s="369"/>
      <c r="L31" s="369"/>
      <c r="M31" s="369"/>
    </row>
    <row r="32" spans="1:37" x14ac:dyDescent="0.25">
      <c r="A32" s="369"/>
      <c r="B32" s="369"/>
      <c r="C32" s="369"/>
      <c r="D32" s="369"/>
      <c r="E32" s="369"/>
      <c r="F32" s="369"/>
      <c r="G32" s="369"/>
      <c r="H32" s="369"/>
      <c r="I32" s="369"/>
      <c r="J32" s="369"/>
      <c r="K32" s="369"/>
      <c r="L32" s="347"/>
      <c r="M32" s="347"/>
    </row>
    <row r="33" spans="1:18" x14ac:dyDescent="0.25">
      <c r="A33" s="173" t="s">
        <v>33</v>
      </c>
      <c r="B33" s="174"/>
      <c r="C33" s="296"/>
      <c r="D33" s="406" t="s">
        <v>3</v>
      </c>
      <c r="E33" s="407" t="s">
        <v>35</v>
      </c>
      <c r="F33" s="421"/>
      <c r="G33" s="406" t="s">
        <v>3</v>
      </c>
      <c r="H33" s="407" t="s">
        <v>44</v>
      </c>
      <c r="I33" s="256"/>
      <c r="J33" s="407" t="s">
        <v>45</v>
      </c>
      <c r="K33" s="255" t="s">
        <v>46</v>
      </c>
      <c r="L33" s="34"/>
      <c r="M33" s="482"/>
      <c r="N33" s="481"/>
      <c r="P33" s="402"/>
      <c r="Q33" s="402"/>
      <c r="R33" s="403"/>
    </row>
    <row r="34" spans="1:18" x14ac:dyDescent="0.25">
      <c r="A34" s="380" t="s">
        <v>34</v>
      </c>
      <c r="B34" s="381"/>
      <c r="C34" s="383"/>
      <c r="D34" s="408"/>
      <c r="E34" s="510"/>
      <c r="F34" s="510"/>
      <c r="G34" s="415" t="s">
        <v>4</v>
      </c>
      <c r="H34" s="381"/>
      <c r="I34" s="409"/>
      <c r="J34" s="416"/>
      <c r="K34" s="375" t="s">
        <v>38</v>
      </c>
      <c r="L34" s="422"/>
      <c r="M34" s="412"/>
      <c r="P34" s="404"/>
      <c r="Q34" s="404"/>
      <c r="R34" s="191"/>
    </row>
    <row r="35" spans="1:18" x14ac:dyDescent="0.25">
      <c r="A35" s="384" t="s">
        <v>43</v>
      </c>
      <c r="B35" s="251"/>
      <c r="C35" s="386"/>
      <c r="D35" s="411"/>
      <c r="E35" s="511"/>
      <c r="F35" s="511"/>
      <c r="G35" s="417" t="s">
        <v>5</v>
      </c>
      <c r="H35" s="84"/>
      <c r="I35" s="373"/>
      <c r="J35" s="85"/>
      <c r="K35" s="419"/>
      <c r="L35" s="347"/>
      <c r="M35" s="414"/>
      <c r="P35" s="191"/>
      <c r="Q35" s="185"/>
      <c r="R35" s="191"/>
    </row>
    <row r="36" spans="1:18" x14ac:dyDescent="0.25">
      <c r="A36" s="270"/>
      <c r="B36" s="271"/>
      <c r="C36" s="272"/>
      <c r="D36" s="411"/>
      <c r="E36" s="86"/>
      <c r="F36" s="369"/>
      <c r="G36" s="417" t="s">
        <v>6</v>
      </c>
      <c r="H36" s="84"/>
      <c r="I36" s="373"/>
      <c r="J36" s="85"/>
      <c r="K36" s="375" t="s">
        <v>39</v>
      </c>
      <c r="L36" s="422"/>
      <c r="M36" s="410"/>
      <c r="P36" s="404"/>
      <c r="Q36" s="404"/>
      <c r="R36" s="191"/>
    </row>
    <row r="37" spans="1:18" x14ac:dyDescent="0.25">
      <c r="A37" s="202"/>
      <c r="B37" s="113"/>
      <c r="C37" s="203"/>
      <c r="D37" s="411"/>
      <c r="E37" s="86"/>
      <c r="F37" s="369"/>
      <c r="G37" s="417" t="s">
        <v>7</v>
      </c>
      <c r="H37" s="84"/>
      <c r="I37" s="373"/>
      <c r="J37" s="85"/>
      <c r="K37" s="420"/>
      <c r="L37" s="369"/>
      <c r="M37" s="412"/>
      <c r="P37" s="191"/>
      <c r="Q37" s="185"/>
      <c r="R37" s="191"/>
    </row>
    <row r="38" spans="1:18" x14ac:dyDescent="0.25">
      <c r="A38" s="258"/>
      <c r="B38" s="273"/>
      <c r="C38" s="295"/>
      <c r="D38" s="411"/>
      <c r="E38" s="86"/>
      <c r="F38" s="369"/>
      <c r="G38" s="417" t="s">
        <v>8</v>
      </c>
      <c r="H38" s="84"/>
      <c r="I38" s="373"/>
      <c r="J38" s="85"/>
      <c r="K38" s="384"/>
      <c r="L38" s="347"/>
      <c r="M38" s="414"/>
      <c r="P38" s="191"/>
      <c r="Q38" s="185"/>
      <c r="R38" s="191"/>
    </row>
    <row r="39" spans="1:18" x14ac:dyDescent="0.25">
      <c r="A39" s="259"/>
      <c r="B39" s="23"/>
      <c r="C39" s="203"/>
      <c r="D39" s="411"/>
      <c r="E39" s="86"/>
      <c r="F39" s="369"/>
      <c r="G39" s="417" t="s">
        <v>9</v>
      </c>
      <c r="H39" s="84"/>
      <c r="I39" s="373"/>
      <c r="J39" s="85"/>
      <c r="K39" s="375" t="s">
        <v>29</v>
      </c>
      <c r="L39" s="422"/>
      <c r="M39" s="410"/>
      <c r="P39" s="404"/>
      <c r="Q39" s="404"/>
      <c r="R39" s="191"/>
    </row>
    <row r="40" spans="1:18" x14ac:dyDescent="0.25">
      <c r="A40" s="259"/>
      <c r="B40" s="23"/>
      <c r="C40" s="268"/>
      <c r="D40" s="411"/>
      <c r="E40" s="86"/>
      <c r="F40" s="369"/>
      <c r="G40" s="417" t="s">
        <v>10</v>
      </c>
      <c r="H40" s="84"/>
      <c r="I40" s="373"/>
      <c r="J40" s="85"/>
      <c r="K40" s="420"/>
      <c r="L40" s="369"/>
      <c r="M40" s="412"/>
      <c r="P40" s="191"/>
      <c r="Q40" s="185"/>
      <c r="R40" s="191"/>
    </row>
    <row r="41" spans="1:18" x14ac:dyDescent="0.25">
      <c r="A41" s="260"/>
      <c r="B41" s="257"/>
      <c r="C41" s="269"/>
      <c r="D41" s="413"/>
      <c r="E41" s="205"/>
      <c r="F41" s="347"/>
      <c r="G41" s="418" t="s">
        <v>11</v>
      </c>
      <c r="H41" s="251"/>
      <c r="I41" s="377"/>
      <c r="J41" s="207"/>
      <c r="K41" s="384" t="str">
        <f>L4</f>
        <v>Lakatosné Klopcsik Diana</v>
      </c>
      <c r="L41" s="347"/>
      <c r="M41" s="414"/>
      <c r="P41" s="191"/>
      <c r="Q41" s="185"/>
      <c r="R41" s="405"/>
    </row>
  </sheetData>
  <mergeCells count="20">
    <mergeCell ref="E35:F35"/>
    <mergeCell ref="F21:G21"/>
    <mergeCell ref="H21:I21"/>
    <mergeCell ref="A1:F1"/>
    <mergeCell ref="E34:F34"/>
    <mergeCell ref="B19:C19"/>
    <mergeCell ref="B20:C20"/>
    <mergeCell ref="B21:C21"/>
    <mergeCell ref="D21:E21"/>
    <mergeCell ref="D19:E19"/>
    <mergeCell ref="A4:C4"/>
    <mergeCell ref="D18:E18"/>
    <mergeCell ref="F18:G18"/>
    <mergeCell ref="H18:I18"/>
    <mergeCell ref="B18:C18"/>
    <mergeCell ref="F19:G19"/>
    <mergeCell ref="H19:I19"/>
    <mergeCell ref="D20:E20"/>
    <mergeCell ref="F20:G20"/>
    <mergeCell ref="H20:I20"/>
  </mergeCells>
  <phoneticPr fontId="62" type="noConversion"/>
  <conditionalFormatting sqref="E7 E9 E11">
    <cfRule type="cellIs" dxfId="71" priority="1" stopIfTrue="1" operator="equal">
      <formula>"Bye"</formula>
    </cfRule>
  </conditionalFormatting>
  <conditionalFormatting sqref="R41">
    <cfRule type="expression" dxfId="7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48340-DBD6-49EF-B5B9-7E1D12D093D9}">
  <sheetPr codeName="Munka24">
    <tabColor indexed="11"/>
  </sheetPr>
  <dimension ref="A1:AK41"/>
  <sheetViews>
    <sheetView workbookViewId="0">
      <selection activeCell="K9" sqref="K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01" t="str">
        <f>Altalanos!$A$6</f>
        <v xml:space="preserve">Diákolimpia Tolna megye - Paks </v>
      </c>
      <c r="B1" s="501"/>
      <c r="C1" s="501"/>
      <c r="D1" s="501"/>
      <c r="E1" s="501"/>
      <c r="F1" s="501"/>
      <c r="G1" s="320"/>
      <c r="H1" s="323" t="s">
        <v>42</v>
      </c>
      <c r="I1" s="321"/>
      <c r="J1" s="322"/>
      <c r="L1" s="324"/>
      <c r="M1" s="325"/>
      <c r="N1" s="103"/>
      <c r="O1" s="103" t="s">
        <v>12</v>
      </c>
      <c r="P1" s="103"/>
      <c r="Q1" s="102"/>
      <c r="R1" s="103"/>
      <c r="AB1" s="457" t="e">
        <f>IF(Y5=1,CONCATENATE(VLOOKUP(Y3,AA16:AH27,2)),CONCATENATE(VLOOKUP(Y3,AA2:AK13,2)))</f>
        <v>#N/A</v>
      </c>
      <c r="AC1" s="457" t="e">
        <f>IF(Y5=1,CONCATENATE(VLOOKUP(Y3,AA16:AK27,3)),CONCATENATE(VLOOKUP(Y3,AA2:AK13,3)))</f>
        <v>#N/A</v>
      </c>
      <c r="AD1" s="457" t="e">
        <f>IF(Y5=1,CONCATENATE(VLOOKUP(Y3,AA16:AK27,4)),CONCATENATE(VLOOKUP(Y3,AA2:AK13,4)))</f>
        <v>#N/A</v>
      </c>
      <c r="AE1" s="457" t="e">
        <f>IF(Y5=1,CONCATENATE(VLOOKUP(Y3,AA16:AK27,5)),CONCATENATE(VLOOKUP(Y3,AA2:AK13,5)))</f>
        <v>#N/A</v>
      </c>
      <c r="AF1" s="457" t="e">
        <f>IF(Y5=1,CONCATENATE(VLOOKUP(Y3,AA16:AK27,6)),CONCATENATE(VLOOKUP(Y3,AA2:AK13,6)))</f>
        <v>#N/A</v>
      </c>
      <c r="AG1" s="457" t="e">
        <f>IF(Y5=1,CONCATENATE(VLOOKUP(Y3,AA16:AK27,7)),CONCATENATE(VLOOKUP(Y3,AA2:AK13,7)))</f>
        <v>#N/A</v>
      </c>
      <c r="AH1" s="457" t="e">
        <f>IF(Y5=1,CONCATENATE(VLOOKUP(Y3,AA16:AK27,8)),CONCATENATE(VLOOKUP(Y3,AA2:AK13,8)))</f>
        <v>#N/A</v>
      </c>
      <c r="AI1" s="457" t="e">
        <f>IF(Y5=1,CONCATENATE(VLOOKUP(Y3,AA16:AK27,9)),CONCATENATE(VLOOKUP(Y3,AA2:AK13,9)))</f>
        <v>#N/A</v>
      </c>
      <c r="AJ1" s="457" t="e">
        <f>IF(Y5=1,CONCATENATE(VLOOKUP(Y3,AA16:AK27,10)),CONCATENATE(VLOOKUP(Y3,AA2:AK13,10)))</f>
        <v>#N/A</v>
      </c>
      <c r="AK1" s="457" t="e">
        <f>IF(Y5=1,CONCATENATE(VLOOKUP(Y3,AA16:AK27,11)),CONCATENATE(VLOOKUP(Y3,AA2:AK13,11)))</f>
        <v>#N/A</v>
      </c>
    </row>
    <row r="2" spans="1:37" x14ac:dyDescent="0.25">
      <c r="A2" s="326" t="s">
        <v>41</v>
      </c>
      <c r="B2" s="327"/>
      <c r="C2" s="327"/>
      <c r="D2" s="327"/>
      <c r="E2" s="488">
        <f>Altalanos!$C$8</f>
        <v>0</v>
      </c>
      <c r="F2" s="327"/>
      <c r="G2" s="328"/>
      <c r="H2" s="329"/>
      <c r="I2" s="329"/>
      <c r="J2" s="330"/>
      <c r="K2" s="324"/>
      <c r="L2" s="324"/>
      <c r="M2" s="324"/>
      <c r="N2" s="105"/>
      <c r="O2" s="94"/>
      <c r="P2" s="105"/>
      <c r="Q2" s="94"/>
      <c r="R2" s="105"/>
      <c r="Y2" s="448"/>
      <c r="Z2" s="447"/>
      <c r="AA2" s="447" t="s">
        <v>64</v>
      </c>
      <c r="AB2" s="438">
        <v>150</v>
      </c>
      <c r="AC2" s="438">
        <v>120</v>
      </c>
      <c r="AD2" s="438">
        <v>100</v>
      </c>
      <c r="AE2" s="438">
        <v>80</v>
      </c>
      <c r="AF2" s="438">
        <v>70</v>
      </c>
      <c r="AG2" s="438">
        <v>60</v>
      </c>
      <c r="AH2" s="438">
        <v>55</v>
      </c>
      <c r="AI2" s="438">
        <v>50</v>
      </c>
      <c r="AJ2" s="438">
        <v>45</v>
      </c>
      <c r="AK2" s="43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7"/>
      <c r="K3" s="51"/>
      <c r="L3" s="52"/>
      <c r="M3" s="52" t="s">
        <v>26</v>
      </c>
      <c r="N3" s="396"/>
      <c r="O3" s="395"/>
      <c r="P3" s="396"/>
      <c r="Q3" s="437" t="s">
        <v>78</v>
      </c>
      <c r="R3" s="438" t="s">
        <v>84</v>
      </c>
      <c r="S3" s="438" t="s">
        <v>79</v>
      </c>
      <c r="Y3" s="447">
        <f>IF(H4="OB","A",IF(H4="IX","W",H4))</f>
        <v>0</v>
      </c>
      <c r="Z3" s="447"/>
      <c r="AA3" s="447" t="s">
        <v>94</v>
      </c>
      <c r="AB3" s="438">
        <v>120</v>
      </c>
      <c r="AC3" s="438">
        <v>90</v>
      </c>
      <c r="AD3" s="438">
        <v>65</v>
      </c>
      <c r="AE3" s="438">
        <v>55</v>
      </c>
      <c r="AF3" s="438">
        <v>50</v>
      </c>
      <c r="AG3" s="438">
        <v>45</v>
      </c>
      <c r="AH3" s="438">
        <v>40</v>
      </c>
      <c r="AI3" s="438">
        <v>35</v>
      </c>
      <c r="AJ3" s="438">
        <v>25</v>
      </c>
      <c r="AK3" s="438">
        <v>20</v>
      </c>
    </row>
    <row r="4" spans="1:37" ht="13.8" thickBot="1" x14ac:dyDescent="0.3">
      <c r="A4" s="502" t="str">
        <f>Altalanos!$A$10</f>
        <v>2025.04.28-29</v>
      </c>
      <c r="B4" s="502"/>
      <c r="C4" s="502"/>
      <c r="D4" s="331"/>
      <c r="E4" s="332" t="str">
        <f>Altalanos!$C$10</f>
        <v>Paks</v>
      </c>
      <c r="F4" s="332"/>
      <c r="G4" s="332"/>
      <c r="H4" s="335"/>
      <c r="I4" s="332"/>
      <c r="J4" s="334"/>
      <c r="K4" s="335"/>
      <c r="L4" s="450"/>
      <c r="M4" s="337" t="str">
        <f>Altalanos!$E$10</f>
        <v>Lakatosné Klopcsik Diana</v>
      </c>
      <c r="N4" s="398"/>
      <c r="O4" s="399"/>
      <c r="P4" s="398"/>
      <c r="Q4" s="439" t="s">
        <v>85</v>
      </c>
      <c r="R4" s="440" t="s">
        <v>80</v>
      </c>
      <c r="S4" s="440" t="s">
        <v>81</v>
      </c>
      <c r="Y4" s="447"/>
      <c r="Z4" s="447"/>
      <c r="AA4" s="447" t="s">
        <v>95</v>
      </c>
      <c r="AB4" s="438">
        <v>90</v>
      </c>
      <c r="AC4" s="438">
        <v>60</v>
      </c>
      <c r="AD4" s="438">
        <v>45</v>
      </c>
      <c r="AE4" s="438">
        <v>34</v>
      </c>
      <c r="AF4" s="438">
        <v>27</v>
      </c>
      <c r="AG4" s="438">
        <v>22</v>
      </c>
      <c r="AH4" s="438">
        <v>18</v>
      </c>
      <c r="AI4" s="438">
        <v>15</v>
      </c>
      <c r="AJ4" s="438">
        <v>12</v>
      </c>
      <c r="AK4" s="438">
        <v>9</v>
      </c>
    </row>
    <row r="5" spans="1:37" x14ac:dyDescent="0.25">
      <c r="A5" s="34"/>
      <c r="B5" s="34" t="s">
        <v>40</v>
      </c>
      <c r="C5" s="391" t="s">
        <v>62</v>
      </c>
      <c r="D5" s="34" t="s">
        <v>33</v>
      </c>
      <c r="E5" s="34" t="s">
        <v>67</v>
      </c>
      <c r="F5" s="34"/>
      <c r="G5" s="34" t="s">
        <v>24</v>
      </c>
      <c r="H5" s="34"/>
      <c r="I5" s="34" t="s">
        <v>27</v>
      </c>
      <c r="J5" s="34"/>
      <c r="K5" s="424" t="s">
        <v>68</v>
      </c>
      <c r="L5" s="424" t="s">
        <v>69</v>
      </c>
      <c r="M5" s="424" t="s">
        <v>70</v>
      </c>
      <c r="Q5" s="441" t="s">
        <v>86</v>
      </c>
      <c r="R5" s="442" t="s">
        <v>82</v>
      </c>
      <c r="S5" s="442" t="s">
        <v>83</v>
      </c>
      <c r="Y5" s="447">
        <f>IF(OR(Altalanos!$A$8="F1",Altalanos!$A$8="F2",Altalanos!$A$8="N1",Altalanos!$A$8="N2"),1,2)</f>
        <v>2</v>
      </c>
      <c r="Z5" s="447"/>
      <c r="AA5" s="447" t="s">
        <v>96</v>
      </c>
      <c r="AB5" s="438">
        <v>60</v>
      </c>
      <c r="AC5" s="438">
        <v>40</v>
      </c>
      <c r="AD5" s="438">
        <v>30</v>
      </c>
      <c r="AE5" s="438">
        <v>20</v>
      </c>
      <c r="AF5" s="438">
        <v>18</v>
      </c>
      <c r="AG5" s="438">
        <v>15</v>
      </c>
      <c r="AH5" s="438">
        <v>12</v>
      </c>
      <c r="AI5" s="438">
        <v>10</v>
      </c>
      <c r="AJ5" s="438">
        <v>8</v>
      </c>
      <c r="AK5" s="438">
        <v>6</v>
      </c>
    </row>
    <row r="6" spans="1:37" x14ac:dyDescent="0.25">
      <c r="A6" s="369"/>
      <c r="B6" s="369"/>
      <c r="C6" s="423"/>
      <c r="D6" s="369"/>
      <c r="E6" s="369"/>
      <c r="F6" s="369"/>
      <c r="G6" s="369"/>
      <c r="H6" s="369"/>
      <c r="I6" s="369"/>
      <c r="J6" s="369"/>
      <c r="K6" s="369"/>
      <c r="L6" s="369"/>
      <c r="M6" s="369"/>
      <c r="Y6" s="447"/>
      <c r="Z6" s="447"/>
      <c r="AA6" s="447" t="s">
        <v>97</v>
      </c>
      <c r="AB6" s="438">
        <v>40</v>
      </c>
      <c r="AC6" s="438">
        <v>25</v>
      </c>
      <c r="AD6" s="438">
        <v>18</v>
      </c>
      <c r="AE6" s="438">
        <v>13</v>
      </c>
      <c r="AF6" s="438">
        <v>10</v>
      </c>
      <c r="AG6" s="438">
        <v>8</v>
      </c>
      <c r="AH6" s="438">
        <v>6</v>
      </c>
      <c r="AI6" s="438">
        <v>5</v>
      </c>
      <c r="AJ6" s="438">
        <v>4</v>
      </c>
      <c r="AK6" s="438">
        <v>3</v>
      </c>
    </row>
    <row r="7" spans="1:37" x14ac:dyDescent="0.25">
      <c r="A7" s="400" t="s">
        <v>64</v>
      </c>
      <c r="B7" s="425"/>
      <c r="C7" s="427" t="str">
        <f>IF($B7="","",VLOOKUP($B7,#REF!,5))</f>
        <v/>
      </c>
      <c r="D7" s="427" t="str">
        <f>IF($B7="","",VLOOKUP($B7,#REF!,15))</f>
        <v/>
      </c>
      <c r="E7" s="503" t="s">
        <v>296</v>
      </c>
      <c r="F7" s="504"/>
      <c r="G7" s="503" t="s">
        <v>299</v>
      </c>
      <c r="H7" s="504"/>
      <c r="I7" s="428" t="str">
        <f>IF($B7="","",VLOOKUP($B7,#REF!,4))</f>
        <v/>
      </c>
      <c r="J7" s="369"/>
      <c r="K7" s="458">
        <v>1</v>
      </c>
      <c r="L7" s="449"/>
      <c r="M7" s="459"/>
      <c r="Y7" s="447"/>
      <c r="Z7" s="447"/>
      <c r="AA7" s="447" t="s">
        <v>98</v>
      </c>
      <c r="AB7" s="438">
        <v>25</v>
      </c>
      <c r="AC7" s="438">
        <v>15</v>
      </c>
      <c r="AD7" s="438">
        <v>13</v>
      </c>
      <c r="AE7" s="438">
        <v>8</v>
      </c>
      <c r="AF7" s="438">
        <v>6</v>
      </c>
      <c r="AG7" s="438">
        <v>4</v>
      </c>
      <c r="AH7" s="438">
        <v>3</v>
      </c>
      <c r="AI7" s="438">
        <v>2</v>
      </c>
      <c r="AJ7" s="438">
        <v>1</v>
      </c>
      <c r="AK7" s="438">
        <v>0</v>
      </c>
    </row>
    <row r="8" spans="1:37" x14ac:dyDescent="0.25">
      <c r="A8" s="400"/>
      <c r="B8" s="426"/>
      <c r="C8" s="429"/>
      <c r="D8" s="429"/>
      <c r="E8" s="429"/>
      <c r="F8" s="429"/>
      <c r="G8" s="429"/>
      <c r="H8" s="429"/>
      <c r="I8" s="429"/>
      <c r="J8" s="369"/>
      <c r="K8" s="400"/>
      <c r="L8" s="400"/>
      <c r="M8" s="460"/>
      <c r="Y8" s="447"/>
      <c r="Z8" s="447"/>
      <c r="AA8" s="447" t="s">
        <v>99</v>
      </c>
      <c r="AB8" s="438">
        <v>15</v>
      </c>
      <c r="AC8" s="438">
        <v>10</v>
      </c>
      <c r="AD8" s="438">
        <v>7</v>
      </c>
      <c r="AE8" s="438">
        <v>5</v>
      </c>
      <c r="AF8" s="438">
        <v>4</v>
      </c>
      <c r="AG8" s="438">
        <v>3</v>
      </c>
      <c r="AH8" s="438">
        <v>2</v>
      </c>
      <c r="AI8" s="438">
        <v>1</v>
      </c>
      <c r="AJ8" s="438">
        <v>0</v>
      </c>
      <c r="AK8" s="438">
        <v>0</v>
      </c>
    </row>
    <row r="9" spans="1:37" x14ac:dyDescent="0.25">
      <c r="A9" s="400" t="s">
        <v>65</v>
      </c>
      <c r="B9" s="425"/>
      <c r="C9" s="427" t="str">
        <f>IF($B9="","",VLOOKUP($B9,#REF!,5))</f>
        <v/>
      </c>
      <c r="D9" s="427" t="str">
        <f>IF($B9="","",VLOOKUP($B9,#REF!,15))</f>
        <v/>
      </c>
      <c r="E9" s="503" t="s">
        <v>280</v>
      </c>
      <c r="F9" s="504"/>
      <c r="G9" s="503" t="s">
        <v>203</v>
      </c>
      <c r="H9" s="504"/>
      <c r="I9" s="428" t="str">
        <f>IF($B9="","",VLOOKUP($B9,#REF!,4))</f>
        <v/>
      </c>
      <c r="J9" s="369"/>
      <c r="K9" s="458">
        <v>3</v>
      </c>
      <c r="L9" s="449"/>
      <c r="M9" s="459"/>
      <c r="Y9" s="447"/>
      <c r="Z9" s="447"/>
      <c r="AA9" s="447" t="s">
        <v>100</v>
      </c>
      <c r="AB9" s="438">
        <v>10</v>
      </c>
      <c r="AC9" s="438">
        <v>6</v>
      </c>
      <c r="AD9" s="438">
        <v>4</v>
      </c>
      <c r="AE9" s="438">
        <v>2</v>
      </c>
      <c r="AF9" s="438">
        <v>1</v>
      </c>
      <c r="AG9" s="438">
        <v>0</v>
      </c>
      <c r="AH9" s="438">
        <v>0</v>
      </c>
      <c r="AI9" s="438">
        <v>0</v>
      </c>
      <c r="AJ9" s="438">
        <v>0</v>
      </c>
      <c r="AK9" s="438">
        <v>0</v>
      </c>
    </row>
    <row r="10" spans="1:37" x14ac:dyDescent="0.25">
      <c r="A10" s="400"/>
      <c r="B10" s="426"/>
      <c r="C10" s="429"/>
      <c r="D10" s="429"/>
      <c r="E10" s="429"/>
      <c r="F10" s="429"/>
      <c r="G10" s="429"/>
      <c r="H10" s="429"/>
      <c r="I10" s="429"/>
      <c r="J10" s="369"/>
      <c r="K10" s="400"/>
      <c r="L10" s="400"/>
      <c r="M10" s="460"/>
      <c r="Y10" s="447"/>
      <c r="Z10" s="447"/>
      <c r="AA10" s="447" t="s">
        <v>101</v>
      </c>
      <c r="AB10" s="438">
        <v>6</v>
      </c>
      <c r="AC10" s="438">
        <v>3</v>
      </c>
      <c r="AD10" s="438">
        <v>2</v>
      </c>
      <c r="AE10" s="438">
        <v>1</v>
      </c>
      <c r="AF10" s="438">
        <v>0</v>
      </c>
      <c r="AG10" s="438">
        <v>0</v>
      </c>
      <c r="AH10" s="438">
        <v>0</v>
      </c>
      <c r="AI10" s="438">
        <v>0</v>
      </c>
      <c r="AJ10" s="438">
        <v>0</v>
      </c>
      <c r="AK10" s="438">
        <v>0</v>
      </c>
    </row>
    <row r="11" spans="1:37" x14ac:dyDescent="0.25">
      <c r="A11" s="400" t="s">
        <v>66</v>
      </c>
      <c r="B11" s="425"/>
      <c r="C11" s="427" t="str">
        <f>IF($B11="","",VLOOKUP($B11,#REF!,5))</f>
        <v/>
      </c>
      <c r="D11" s="427" t="str">
        <f>IF($B11="","",VLOOKUP($B11,#REF!,15))</f>
        <v/>
      </c>
      <c r="E11" s="503" t="s">
        <v>300</v>
      </c>
      <c r="F11" s="504"/>
      <c r="G11" s="503" t="s">
        <v>301</v>
      </c>
      <c r="H11" s="504"/>
      <c r="I11" s="428" t="str">
        <f>IF($B11="","",VLOOKUP($B11,#REF!,4))</f>
        <v/>
      </c>
      <c r="J11" s="369"/>
      <c r="K11" s="458">
        <v>2</v>
      </c>
      <c r="L11" s="449"/>
      <c r="M11" s="459"/>
      <c r="Y11" s="447"/>
      <c r="Z11" s="447"/>
      <c r="AA11" s="447" t="s">
        <v>106</v>
      </c>
      <c r="AB11" s="438">
        <v>3</v>
      </c>
      <c r="AC11" s="438">
        <v>2</v>
      </c>
      <c r="AD11" s="438">
        <v>1</v>
      </c>
      <c r="AE11" s="438">
        <v>0</v>
      </c>
      <c r="AF11" s="438">
        <v>0</v>
      </c>
      <c r="AG11" s="438">
        <v>0</v>
      </c>
      <c r="AH11" s="438">
        <v>0</v>
      </c>
      <c r="AI11" s="438">
        <v>0</v>
      </c>
      <c r="AJ11" s="438">
        <v>0</v>
      </c>
      <c r="AK11" s="438">
        <v>0</v>
      </c>
    </row>
    <row r="12" spans="1:37" x14ac:dyDescent="0.25">
      <c r="A12" s="400"/>
      <c r="B12" s="426"/>
      <c r="C12" s="429"/>
      <c r="D12" s="429"/>
      <c r="E12" s="429"/>
      <c r="F12" s="429"/>
      <c r="G12" s="429"/>
      <c r="H12" s="429"/>
      <c r="I12" s="429"/>
      <c r="J12" s="369"/>
      <c r="K12" s="423"/>
      <c r="L12" s="423"/>
      <c r="M12" s="460"/>
      <c r="Y12" s="447"/>
      <c r="Z12" s="447"/>
      <c r="AA12" s="447" t="s">
        <v>102</v>
      </c>
      <c r="AB12" s="456">
        <v>0</v>
      </c>
      <c r="AC12" s="456">
        <v>0</v>
      </c>
      <c r="AD12" s="456">
        <v>0</v>
      </c>
      <c r="AE12" s="456">
        <v>0</v>
      </c>
      <c r="AF12" s="456">
        <v>0</v>
      </c>
      <c r="AG12" s="456">
        <v>0</v>
      </c>
      <c r="AH12" s="456">
        <v>0</v>
      </c>
      <c r="AI12" s="456">
        <v>0</v>
      </c>
      <c r="AJ12" s="456">
        <v>0</v>
      </c>
      <c r="AK12" s="456">
        <v>0</v>
      </c>
    </row>
    <row r="13" spans="1:37" x14ac:dyDescent="0.25">
      <c r="A13" s="400" t="s">
        <v>71</v>
      </c>
      <c r="B13" s="425"/>
      <c r="C13" s="427" t="str">
        <f>IF($B13="","",VLOOKUP($B13,#REF!,5))</f>
        <v/>
      </c>
      <c r="D13" s="427" t="str">
        <f>IF($B13="","",VLOOKUP($B13,#REF!,15))</f>
        <v/>
      </c>
      <c r="E13" s="504" t="str">
        <f>UPPER(IF($B13="","",VLOOKUP($B13,#REF!,2)))</f>
        <v/>
      </c>
      <c r="F13" s="504"/>
      <c r="G13" s="504" t="str">
        <f>IF($B13="","",VLOOKUP($B13,#REF!,3))</f>
        <v/>
      </c>
      <c r="H13" s="504"/>
      <c r="I13" s="428" t="str">
        <f>IF($B13="","",VLOOKUP($B13,#REF!,4))</f>
        <v/>
      </c>
      <c r="J13" s="369"/>
      <c r="K13" s="458"/>
      <c r="L13" s="449" t="str">
        <f>IF(K13="","",CONCATENATE(VLOOKUP($Y$3,$AB$1:$AK$1,K13)," pont"))</f>
        <v/>
      </c>
      <c r="M13" s="459"/>
      <c r="Y13" s="447"/>
      <c r="Z13" s="447"/>
      <c r="AA13" s="447" t="s">
        <v>103</v>
      </c>
      <c r="AB13" s="456">
        <v>0</v>
      </c>
      <c r="AC13" s="456">
        <v>0</v>
      </c>
      <c r="AD13" s="456">
        <v>0</v>
      </c>
      <c r="AE13" s="456">
        <v>0</v>
      </c>
      <c r="AF13" s="456">
        <v>0</v>
      </c>
      <c r="AG13" s="456">
        <v>0</v>
      </c>
      <c r="AH13" s="456">
        <v>0</v>
      </c>
      <c r="AI13" s="456">
        <v>0</v>
      </c>
      <c r="AJ13" s="456">
        <v>0</v>
      </c>
      <c r="AK13" s="456">
        <v>0</v>
      </c>
    </row>
    <row r="14" spans="1:37" x14ac:dyDescent="0.25">
      <c r="A14" s="369"/>
      <c r="B14" s="369"/>
      <c r="C14" s="369"/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</row>
    <row r="15" spans="1:37" x14ac:dyDescent="0.25">
      <c r="A15" s="369"/>
      <c r="B15" s="369"/>
      <c r="C15" s="369"/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</row>
    <row r="16" spans="1:37" x14ac:dyDescent="0.25">
      <c r="A16" s="369"/>
      <c r="B16" s="369"/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Y16" s="447"/>
      <c r="Z16" s="447"/>
      <c r="AA16" s="447" t="s">
        <v>64</v>
      </c>
      <c r="AB16" s="447">
        <v>300</v>
      </c>
      <c r="AC16" s="447">
        <v>250</v>
      </c>
      <c r="AD16" s="447">
        <v>220</v>
      </c>
      <c r="AE16" s="447">
        <v>180</v>
      </c>
      <c r="AF16" s="447">
        <v>160</v>
      </c>
      <c r="AG16" s="447">
        <v>150</v>
      </c>
      <c r="AH16" s="447">
        <v>140</v>
      </c>
      <c r="AI16" s="447">
        <v>130</v>
      </c>
      <c r="AJ16" s="447">
        <v>120</v>
      </c>
      <c r="AK16" s="447">
        <v>110</v>
      </c>
    </row>
    <row r="17" spans="1:37" x14ac:dyDescent="0.25">
      <c r="A17" s="369"/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Y17" s="447"/>
      <c r="Z17" s="447"/>
      <c r="AA17" s="447" t="s">
        <v>94</v>
      </c>
      <c r="AB17" s="447">
        <v>250</v>
      </c>
      <c r="AC17" s="447">
        <v>200</v>
      </c>
      <c r="AD17" s="447">
        <v>160</v>
      </c>
      <c r="AE17" s="447">
        <v>140</v>
      </c>
      <c r="AF17" s="447">
        <v>120</v>
      </c>
      <c r="AG17" s="447">
        <v>110</v>
      </c>
      <c r="AH17" s="447">
        <v>100</v>
      </c>
      <c r="AI17" s="447">
        <v>90</v>
      </c>
      <c r="AJ17" s="447">
        <v>80</v>
      </c>
      <c r="AK17" s="447">
        <v>70</v>
      </c>
    </row>
    <row r="18" spans="1:37" ht="18.75" customHeight="1" x14ac:dyDescent="0.25">
      <c r="A18" s="369"/>
      <c r="B18" s="505"/>
      <c r="C18" s="505"/>
      <c r="D18" s="506" t="str">
        <f>E7</f>
        <v>Bauer</v>
      </c>
      <c r="E18" s="506"/>
      <c r="F18" s="506" t="str">
        <f>E9</f>
        <v>Uhrin</v>
      </c>
      <c r="G18" s="506"/>
      <c r="H18" s="506" t="str">
        <f>E11</f>
        <v>Takács</v>
      </c>
      <c r="I18" s="506"/>
      <c r="J18" s="506" t="str">
        <f>E13</f>
        <v/>
      </c>
      <c r="K18" s="506"/>
      <c r="L18" s="369"/>
      <c r="M18" s="369"/>
      <c r="Y18" s="447"/>
      <c r="Z18" s="447"/>
      <c r="AA18" s="447" t="s">
        <v>95</v>
      </c>
      <c r="AB18" s="447">
        <v>200</v>
      </c>
      <c r="AC18" s="447">
        <v>150</v>
      </c>
      <c r="AD18" s="447">
        <v>130</v>
      </c>
      <c r="AE18" s="447">
        <v>110</v>
      </c>
      <c r="AF18" s="447">
        <v>95</v>
      </c>
      <c r="AG18" s="447">
        <v>80</v>
      </c>
      <c r="AH18" s="447">
        <v>70</v>
      </c>
      <c r="AI18" s="447">
        <v>60</v>
      </c>
      <c r="AJ18" s="447">
        <v>55</v>
      </c>
      <c r="AK18" s="447">
        <v>50</v>
      </c>
    </row>
    <row r="19" spans="1:37" ht="18.75" customHeight="1" x14ac:dyDescent="0.25">
      <c r="A19" s="430" t="s">
        <v>64</v>
      </c>
      <c r="B19" s="507" t="str">
        <f>E7</f>
        <v>Bauer</v>
      </c>
      <c r="C19" s="507"/>
      <c r="D19" s="508"/>
      <c r="E19" s="508"/>
      <c r="F19" s="509" t="s">
        <v>308</v>
      </c>
      <c r="G19" s="509"/>
      <c r="H19" s="509" t="s">
        <v>313</v>
      </c>
      <c r="I19" s="509"/>
      <c r="J19" s="506"/>
      <c r="K19" s="506"/>
      <c r="L19" s="369"/>
      <c r="M19" s="369"/>
      <c r="Y19" s="447"/>
      <c r="Z19" s="447"/>
      <c r="AA19" s="447" t="s">
        <v>96</v>
      </c>
      <c r="AB19" s="447">
        <v>150</v>
      </c>
      <c r="AC19" s="447">
        <v>120</v>
      </c>
      <c r="AD19" s="447">
        <v>100</v>
      </c>
      <c r="AE19" s="447">
        <v>80</v>
      </c>
      <c r="AF19" s="447">
        <v>70</v>
      </c>
      <c r="AG19" s="447">
        <v>60</v>
      </c>
      <c r="AH19" s="447">
        <v>55</v>
      </c>
      <c r="AI19" s="447">
        <v>50</v>
      </c>
      <c r="AJ19" s="447">
        <v>45</v>
      </c>
      <c r="AK19" s="447">
        <v>40</v>
      </c>
    </row>
    <row r="20" spans="1:37" ht="18.75" customHeight="1" x14ac:dyDescent="0.25">
      <c r="A20" s="430" t="s">
        <v>65</v>
      </c>
      <c r="B20" s="507" t="str">
        <f>E9</f>
        <v>Uhrin</v>
      </c>
      <c r="C20" s="507"/>
      <c r="D20" s="509" t="s">
        <v>307</v>
      </c>
      <c r="E20" s="509"/>
      <c r="F20" s="508"/>
      <c r="G20" s="508"/>
      <c r="H20" s="509" t="s">
        <v>401</v>
      </c>
      <c r="I20" s="509"/>
      <c r="J20" s="509"/>
      <c r="K20" s="509"/>
      <c r="L20" s="369"/>
      <c r="M20" s="369"/>
      <c r="Y20" s="447"/>
      <c r="Z20" s="447"/>
      <c r="AA20" s="447" t="s">
        <v>97</v>
      </c>
      <c r="AB20" s="447">
        <v>120</v>
      </c>
      <c r="AC20" s="447">
        <v>90</v>
      </c>
      <c r="AD20" s="447">
        <v>65</v>
      </c>
      <c r="AE20" s="447">
        <v>55</v>
      </c>
      <c r="AF20" s="447">
        <v>50</v>
      </c>
      <c r="AG20" s="447">
        <v>45</v>
      </c>
      <c r="AH20" s="447">
        <v>40</v>
      </c>
      <c r="AI20" s="447">
        <v>35</v>
      </c>
      <c r="AJ20" s="447">
        <v>25</v>
      </c>
      <c r="AK20" s="447">
        <v>20</v>
      </c>
    </row>
    <row r="21" spans="1:37" ht="18.75" customHeight="1" x14ac:dyDescent="0.25">
      <c r="A21" s="430" t="s">
        <v>66</v>
      </c>
      <c r="B21" s="507" t="str">
        <f>E11</f>
        <v>Takács</v>
      </c>
      <c r="C21" s="507"/>
      <c r="D21" s="509" t="s">
        <v>329</v>
      </c>
      <c r="E21" s="509"/>
      <c r="F21" s="509" t="s">
        <v>400</v>
      </c>
      <c r="G21" s="509"/>
      <c r="H21" s="508"/>
      <c r="I21" s="508"/>
      <c r="J21" s="509"/>
      <c r="K21" s="509"/>
      <c r="L21" s="369"/>
      <c r="M21" s="369"/>
      <c r="Y21" s="447"/>
      <c r="Z21" s="447"/>
      <c r="AA21" s="447" t="s">
        <v>98</v>
      </c>
      <c r="AB21" s="447">
        <v>90</v>
      </c>
      <c r="AC21" s="447">
        <v>60</v>
      </c>
      <c r="AD21" s="447">
        <v>45</v>
      </c>
      <c r="AE21" s="447">
        <v>34</v>
      </c>
      <c r="AF21" s="447">
        <v>27</v>
      </c>
      <c r="AG21" s="447">
        <v>22</v>
      </c>
      <c r="AH21" s="447">
        <v>18</v>
      </c>
      <c r="AI21" s="447">
        <v>15</v>
      </c>
      <c r="AJ21" s="447">
        <v>12</v>
      </c>
      <c r="AK21" s="447">
        <v>9</v>
      </c>
    </row>
    <row r="22" spans="1:37" ht="18.75" customHeight="1" x14ac:dyDescent="0.25">
      <c r="A22" s="430" t="s">
        <v>71</v>
      </c>
      <c r="B22" s="507" t="str">
        <f>E13</f>
        <v/>
      </c>
      <c r="C22" s="507"/>
      <c r="D22" s="509"/>
      <c r="E22" s="509"/>
      <c r="F22" s="509"/>
      <c r="G22" s="509"/>
      <c r="H22" s="506"/>
      <c r="I22" s="506"/>
      <c r="J22" s="508"/>
      <c r="K22" s="508"/>
      <c r="L22" s="369"/>
      <c r="M22" s="369"/>
      <c r="Y22" s="447"/>
      <c r="Z22" s="447"/>
      <c r="AA22" s="447" t="s">
        <v>99</v>
      </c>
      <c r="AB22" s="447">
        <v>60</v>
      </c>
      <c r="AC22" s="447">
        <v>40</v>
      </c>
      <c r="AD22" s="447">
        <v>30</v>
      </c>
      <c r="AE22" s="447">
        <v>20</v>
      </c>
      <c r="AF22" s="447">
        <v>18</v>
      </c>
      <c r="AG22" s="447">
        <v>15</v>
      </c>
      <c r="AH22" s="447">
        <v>12</v>
      </c>
      <c r="AI22" s="447">
        <v>10</v>
      </c>
      <c r="AJ22" s="447">
        <v>8</v>
      </c>
      <c r="AK22" s="447">
        <v>6</v>
      </c>
    </row>
    <row r="23" spans="1:37" x14ac:dyDescent="0.25">
      <c r="A23" s="369"/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Y23" s="447"/>
      <c r="Z23" s="447"/>
      <c r="AA23" s="447" t="s">
        <v>100</v>
      </c>
      <c r="AB23" s="447">
        <v>40</v>
      </c>
      <c r="AC23" s="447">
        <v>25</v>
      </c>
      <c r="AD23" s="447">
        <v>18</v>
      </c>
      <c r="AE23" s="447">
        <v>13</v>
      </c>
      <c r="AF23" s="447">
        <v>8</v>
      </c>
      <c r="AG23" s="447">
        <v>7</v>
      </c>
      <c r="AH23" s="447">
        <v>6</v>
      </c>
      <c r="AI23" s="447">
        <v>5</v>
      </c>
      <c r="AJ23" s="447">
        <v>4</v>
      </c>
      <c r="AK23" s="447">
        <v>3</v>
      </c>
    </row>
    <row r="24" spans="1:37" x14ac:dyDescent="0.25">
      <c r="A24" s="369"/>
      <c r="B24" s="369"/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Y24" s="447"/>
      <c r="Z24" s="447"/>
      <c r="AA24" s="447" t="s">
        <v>101</v>
      </c>
      <c r="AB24" s="447">
        <v>25</v>
      </c>
      <c r="AC24" s="447">
        <v>15</v>
      </c>
      <c r="AD24" s="447">
        <v>13</v>
      </c>
      <c r="AE24" s="447">
        <v>7</v>
      </c>
      <c r="AF24" s="447">
        <v>6</v>
      </c>
      <c r="AG24" s="447">
        <v>5</v>
      </c>
      <c r="AH24" s="447">
        <v>4</v>
      </c>
      <c r="AI24" s="447">
        <v>3</v>
      </c>
      <c r="AJ24" s="447">
        <v>2</v>
      </c>
      <c r="AK24" s="447">
        <v>1</v>
      </c>
    </row>
    <row r="25" spans="1:37" x14ac:dyDescent="0.25">
      <c r="A25" s="369"/>
      <c r="B25" s="369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Y25" s="447"/>
      <c r="Z25" s="447"/>
      <c r="AA25" s="447" t="s">
        <v>106</v>
      </c>
      <c r="AB25" s="447">
        <v>15</v>
      </c>
      <c r="AC25" s="447">
        <v>10</v>
      </c>
      <c r="AD25" s="447">
        <v>8</v>
      </c>
      <c r="AE25" s="447">
        <v>4</v>
      </c>
      <c r="AF25" s="447">
        <v>3</v>
      </c>
      <c r="AG25" s="447">
        <v>2</v>
      </c>
      <c r="AH25" s="447">
        <v>1</v>
      </c>
      <c r="AI25" s="447">
        <v>0</v>
      </c>
      <c r="AJ25" s="447">
        <v>0</v>
      </c>
      <c r="AK25" s="447">
        <v>0</v>
      </c>
    </row>
    <row r="26" spans="1:37" x14ac:dyDescent="0.25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Y26" s="447"/>
      <c r="Z26" s="447"/>
      <c r="AA26" s="447" t="s">
        <v>102</v>
      </c>
      <c r="AB26" s="447">
        <v>10</v>
      </c>
      <c r="AC26" s="447">
        <v>6</v>
      </c>
      <c r="AD26" s="447">
        <v>4</v>
      </c>
      <c r="AE26" s="447">
        <v>2</v>
      </c>
      <c r="AF26" s="447">
        <v>1</v>
      </c>
      <c r="AG26" s="447">
        <v>0</v>
      </c>
      <c r="AH26" s="447">
        <v>0</v>
      </c>
      <c r="AI26" s="447">
        <v>0</v>
      </c>
      <c r="AJ26" s="447">
        <v>0</v>
      </c>
      <c r="AK26" s="447">
        <v>0</v>
      </c>
    </row>
    <row r="27" spans="1:37" x14ac:dyDescent="0.25">
      <c r="A27" s="369"/>
      <c r="B27" s="369"/>
      <c r="C27" s="369"/>
      <c r="D27" s="369"/>
      <c r="E27" s="369"/>
      <c r="F27" s="369"/>
      <c r="G27" s="369"/>
      <c r="H27" s="369"/>
      <c r="I27" s="369"/>
      <c r="J27" s="369"/>
      <c r="K27" s="369"/>
      <c r="L27" s="369"/>
      <c r="M27" s="369"/>
      <c r="Y27" s="447"/>
      <c r="Z27" s="447"/>
      <c r="AA27" s="447" t="s">
        <v>103</v>
      </c>
      <c r="AB27" s="447">
        <v>3</v>
      </c>
      <c r="AC27" s="447">
        <v>2</v>
      </c>
      <c r="AD27" s="447">
        <v>1</v>
      </c>
      <c r="AE27" s="447">
        <v>0</v>
      </c>
      <c r="AF27" s="447">
        <v>0</v>
      </c>
      <c r="AG27" s="447">
        <v>0</v>
      </c>
      <c r="AH27" s="447">
        <v>0</v>
      </c>
      <c r="AI27" s="447">
        <v>0</v>
      </c>
      <c r="AJ27" s="447">
        <v>0</v>
      </c>
      <c r="AK27" s="447">
        <v>0</v>
      </c>
    </row>
    <row r="28" spans="1:37" x14ac:dyDescent="0.25">
      <c r="A28" s="369"/>
      <c r="B28" s="369"/>
      <c r="C28" s="369"/>
      <c r="D28" s="369"/>
      <c r="E28" s="369"/>
      <c r="F28" s="369"/>
      <c r="G28" s="369"/>
      <c r="H28" s="369"/>
      <c r="I28" s="369"/>
      <c r="J28" s="369"/>
      <c r="K28" s="369"/>
      <c r="L28" s="369"/>
      <c r="M28" s="369"/>
    </row>
    <row r="29" spans="1:37" x14ac:dyDescent="0.25">
      <c r="A29" s="369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69"/>
    </row>
    <row r="30" spans="1:37" x14ac:dyDescent="0.25">
      <c r="A30" s="369"/>
      <c r="B30" s="369"/>
      <c r="C30" s="369"/>
      <c r="D30" s="369"/>
      <c r="E30" s="369"/>
      <c r="F30" s="369"/>
      <c r="G30" s="369"/>
      <c r="H30" s="369"/>
      <c r="I30" s="369"/>
      <c r="J30" s="369"/>
      <c r="K30" s="369"/>
      <c r="L30" s="369"/>
      <c r="M30" s="369"/>
    </row>
    <row r="31" spans="1:37" x14ac:dyDescent="0.25">
      <c r="A31" s="369"/>
      <c r="B31" s="369"/>
      <c r="C31" s="369"/>
      <c r="D31" s="369"/>
      <c r="E31" s="369"/>
      <c r="F31" s="369"/>
      <c r="G31" s="369"/>
      <c r="H31" s="369"/>
      <c r="I31" s="369"/>
      <c r="J31" s="369"/>
      <c r="K31" s="369"/>
      <c r="L31" s="369"/>
      <c r="M31" s="369"/>
    </row>
    <row r="32" spans="1:37" x14ac:dyDescent="0.25">
      <c r="A32" s="369"/>
      <c r="B32" s="369"/>
      <c r="C32" s="369"/>
      <c r="D32" s="369"/>
      <c r="E32" s="369"/>
      <c r="F32" s="369"/>
      <c r="G32" s="369"/>
      <c r="H32" s="369"/>
      <c r="I32" s="369"/>
      <c r="J32" s="369"/>
      <c r="K32" s="369"/>
      <c r="L32" s="347"/>
      <c r="M32" s="369"/>
    </row>
    <row r="33" spans="1:18" x14ac:dyDescent="0.25">
      <c r="A33" s="173" t="s">
        <v>33</v>
      </c>
      <c r="B33" s="174"/>
      <c r="C33" s="296"/>
      <c r="D33" s="406" t="s">
        <v>3</v>
      </c>
      <c r="E33" s="407" t="s">
        <v>35</v>
      </c>
      <c r="F33" s="421"/>
      <c r="G33" s="406" t="s">
        <v>3</v>
      </c>
      <c r="H33" s="407" t="s">
        <v>44</v>
      </c>
      <c r="I33" s="256"/>
      <c r="J33" s="407" t="s">
        <v>45</v>
      </c>
      <c r="K33" s="255" t="s">
        <v>46</v>
      </c>
      <c r="L33" s="34"/>
      <c r="M33" s="421"/>
      <c r="P33" s="402"/>
      <c r="Q33" s="402"/>
      <c r="R33" s="403"/>
    </row>
    <row r="34" spans="1:18" x14ac:dyDescent="0.25">
      <c r="A34" s="380" t="s">
        <v>34</v>
      </c>
      <c r="B34" s="381"/>
      <c r="C34" s="383"/>
      <c r="D34" s="408"/>
      <c r="E34" s="510"/>
      <c r="F34" s="510"/>
      <c r="G34" s="415" t="s">
        <v>4</v>
      </c>
      <c r="H34" s="381"/>
      <c r="I34" s="409"/>
      <c r="J34" s="416"/>
      <c r="K34" s="375" t="s">
        <v>38</v>
      </c>
      <c r="L34" s="422"/>
      <c r="M34" s="410"/>
      <c r="P34" s="404"/>
      <c r="Q34" s="404"/>
      <c r="R34" s="191"/>
    </row>
    <row r="35" spans="1:18" x14ac:dyDescent="0.25">
      <c r="A35" s="384" t="s">
        <v>43</v>
      </c>
      <c r="B35" s="251"/>
      <c r="C35" s="386"/>
      <c r="D35" s="411"/>
      <c r="E35" s="511"/>
      <c r="F35" s="511"/>
      <c r="G35" s="417" t="s">
        <v>5</v>
      </c>
      <c r="H35" s="84"/>
      <c r="I35" s="373"/>
      <c r="J35" s="85"/>
      <c r="K35" s="419"/>
      <c r="L35" s="347"/>
      <c r="M35" s="414"/>
      <c r="P35" s="191"/>
      <c r="Q35" s="185"/>
      <c r="R35" s="191"/>
    </row>
    <row r="36" spans="1:18" x14ac:dyDescent="0.25">
      <c r="A36" s="270"/>
      <c r="B36" s="271"/>
      <c r="C36" s="272"/>
      <c r="D36" s="411"/>
      <c r="E36" s="86"/>
      <c r="F36" s="369"/>
      <c r="G36" s="417" t="s">
        <v>6</v>
      </c>
      <c r="H36" s="84"/>
      <c r="I36" s="373"/>
      <c r="J36" s="85"/>
      <c r="K36" s="375" t="s">
        <v>39</v>
      </c>
      <c r="L36" s="422"/>
      <c r="M36" s="410"/>
      <c r="P36" s="404"/>
      <c r="Q36" s="404"/>
      <c r="R36" s="191"/>
    </row>
    <row r="37" spans="1:18" x14ac:dyDescent="0.25">
      <c r="A37" s="202"/>
      <c r="B37" s="113"/>
      <c r="C37" s="203"/>
      <c r="D37" s="411"/>
      <c r="E37" s="86"/>
      <c r="F37" s="369"/>
      <c r="G37" s="417" t="s">
        <v>7</v>
      </c>
      <c r="H37" s="84"/>
      <c r="I37" s="373"/>
      <c r="J37" s="85"/>
      <c r="K37" s="420"/>
      <c r="L37" s="369"/>
      <c r="M37" s="412"/>
      <c r="P37" s="191"/>
      <c r="Q37" s="185"/>
      <c r="R37" s="191"/>
    </row>
    <row r="38" spans="1:18" x14ac:dyDescent="0.25">
      <c r="A38" s="258"/>
      <c r="B38" s="273"/>
      <c r="C38" s="295"/>
      <c r="D38" s="411"/>
      <c r="E38" s="86"/>
      <c r="F38" s="369"/>
      <c r="G38" s="417" t="s">
        <v>8</v>
      </c>
      <c r="H38" s="84"/>
      <c r="I38" s="373"/>
      <c r="J38" s="85"/>
      <c r="K38" s="384"/>
      <c r="L38" s="347"/>
      <c r="M38" s="414"/>
      <c r="P38" s="191"/>
      <c r="Q38" s="185"/>
      <c r="R38" s="191"/>
    </row>
    <row r="39" spans="1:18" x14ac:dyDescent="0.25">
      <c r="A39" s="259"/>
      <c r="B39" s="23"/>
      <c r="C39" s="203"/>
      <c r="D39" s="411"/>
      <c r="E39" s="86"/>
      <c r="F39" s="369"/>
      <c r="G39" s="417" t="s">
        <v>9</v>
      </c>
      <c r="H39" s="84"/>
      <c r="I39" s="373"/>
      <c r="J39" s="85"/>
      <c r="K39" s="375" t="s">
        <v>29</v>
      </c>
      <c r="L39" s="422"/>
      <c r="M39" s="410"/>
      <c r="P39" s="404"/>
      <c r="Q39" s="404"/>
      <c r="R39" s="191"/>
    </row>
    <row r="40" spans="1:18" x14ac:dyDescent="0.25">
      <c r="A40" s="259"/>
      <c r="B40" s="23"/>
      <c r="C40" s="268"/>
      <c r="D40" s="411"/>
      <c r="E40" s="86"/>
      <c r="F40" s="369"/>
      <c r="G40" s="417" t="s">
        <v>10</v>
      </c>
      <c r="H40" s="84"/>
      <c r="I40" s="373"/>
      <c r="J40" s="85"/>
      <c r="K40" s="420"/>
      <c r="L40" s="369"/>
      <c r="M40" s="412"/>
      <c r="P40" s="191"/>
      <c r="Q40" s="185"/>
      <c r="R40" s="191"/>
    </row>
    <row r="41" spans="1:18" x14ac:dyDescent="0.25">
      <c r="A41" s="260"/>
      <c r="B41" s="257"/>
      <c r="C41" s="269"/>
      <c r="D41" s="413"/>
      <c r="E41" s="205"/>
      <c r="F41" s="347"/>
      <c r="G41" s="418" t="s">
        <v>11</v>
      </c>
      <c r="H41" s="251"/>
      <c r="I41" s="377"/>
      <c r="J41" s="207"/>
      <c r="K41" s="384" t="str">
        <f>M4</f>
        <v>Lakatosné Klopcsik Diana</v>
      </c>
      <c r="L41" s="347"/>
      <c r="M41" s="414"/>
      <c r="P41" s="191"/>
      <c r="Q41" s="185"/>
      <c r="R41" s="405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69" priority="2" stopIfTrue="1" operator="equal">
      <formula>"Bye"</formula>
    </cfRule>
  </conditionalFormatting>
  <conditionalFormatting sqref="R41">
    <cfRule type="expression" dxfId="68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94058-FA39-422B-A72F-7C690D7D8A97}">
  <sheetPr codeName="Munka26">
    <tabColor indexed="11"/>
  </sheetPr>
  <dimension ref="A1:AK47"/>
  <sheetViews>
    <sheetView workbookViewId="0">
      <selection activeCell="F30" sqref="F30:G30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501" t="str">
        <f>Altalanos!$A$6</f>
        <v xml:space="preserve">Diákolimpia Tolna megye - Paks </v>
      </c>
      <c r="B1" s="501"/>
      <c r="C1" s="501"/>
      <c r="D1" s="501"/>
      <c r="E1" s="501"/>
      <c r="F1" s="501"/>
      <c r="G1" s="320"/>
      <c r="H1" s="323" t="s">
        <v>42</v>
      </c>
      <c r="I1" s="321"/>
      <c r="J1" s="322"/>
      <c r="L1" s="324"/>
      <c r="M1" s="325"/>
      <c r="N1" s="103"/>
      <c r="O1" s="103" t="s">
        <v>12</v>
      </c>
      <c r="P1" s="103"/>
      <c r="Q1" s="102"/>
      <c r="R1" s="103"/>
      <c r="AB1" s="457" t="e">
        <f>IF(Y5=1,CONCATENATE(VLOOKUP(Y3,AA16:AH27,2)),CONCATENATE(VLOOKUP(Y3,AA2:AK13,2)))</f>
        <v>#N/A</v>
      </c>
      <c r="AC1" s="457" t="e">
        <f>IF(Y5=1,CONCATENATE(VLOOKUP(Y3,AA16:AK27,3)),CONCATENATE(VLOOKUP(Y3,AA2:AK13,3)))</f>
        <v>#N/A</v>
      </c>
      <c r="AD1" s="457" t="e">
        <f>IF(Y5=1,CONCATENATE(VLOOKUP(Y3,AA16:AK27,4)),CONCATENATE(VLOOKUP(Y3,AA2:AK13,4)))</f>
        <v>#N/A</v>
      </c>
      <c r="AE1" s="457" t="e">
        <f>IF(Y5=1,CONCATENATE(VLOOKUP(Y3,AA16:AK27,5)),CONCATENATE(VLOOKUP(Y3,AA2:AK13,5)))</f>
        <v>#N/A</v>
      </c>
      <c r="AF1" s="457" t="e">
        <f>IF(Y5=1,CONCATENATE(VLOOKUP(Y3,AA16:AK27,6)),CONCATENATE(VLOOKUP(Y3,AA2:AK13,6)))</f>
        <v>#N/A</v>
      </c>
      <c r="AG1" s="457" t="e">
        <f>IF(Y5=1,CONCATENATE(VLOOKUP(Y3,AA16:AK27,7)),CONCATENATE(VLOOKUP(Y3,AA2:AK13,7)))</f>
        <v>#N/A</v>
      </c>
      <c r="AH1" s="457" t="e">
        <f>IF(Y5=1,CONCATENATE(VLOOKUP(Y3,AA16:AK27,8)),CONCATENATE(VLOOKUP(Y3,AA2:AK13,8)))</f>
        <v>#N/A</v>
      </c>
      <c r="AI1" s="457" t="e">
        <f>IF(Y5=1,CONCATENATE(VLOOKUP(Y3,AA16:AK27,9)),CONCATENATE(VLOOKUP(Y3,AA2:AK13,9)))</f>
        <v>#N/A</v>
      </c>
      <c r="AJ1" s="457" t="e">
        <f>IF(Y5=1,CONCATENATE(VLOOKUP(Y3,AA16:AK27,10)),CONCATENATE(VLOOKUP(Y3,AA2:AK13,10)))</f>
        <v>#N/A</v>
      </c>
      <c r="AK1" s="457" t="e">
        <f>IF(Y5=1,CONCATENATE(VLOOKUP(Y3,AA16:AK27,11)),CONCATENATE(VLOOKUP(Y3,AA2:AK13,11)))</f>
        <v>#N/A</v>
      </c>
    </row>
    <row r="2" spans="1:37" x14ac:dyDescent="0.25">
      <c r="A2" s="326" t="s">
        <v>41</v>
      </c>
      <c r="B2" s="327"/>
      <c r="C2" s="327"/>
      <c r="D2" s="327"/>
      <c r="E2" s="488">
        <f>Altalanos!$C$8</f>
        <v>0</v>
      </c>
      <c r="F2" s="327"/>
      <c r="G2" s="328"/>
      <c r="H2" s="329"/>
      <c r="I2" s="329"/>
      <c r="J2" s="330"/>
      <c r="K2" s="324"/>
      <c r="L2" s="324"/>
      <c r="M2" s="324"/>
      <c r="N2" s="105"/>
      <c r="O2" s="94"/>
      <c r="P2" s="105"/>
      <c r="Q2" s="94"/>
      <c r="R2" s="105"/>
      <c r="Y2" s="448"/>
      <c r="Z2" s="447"/>
      <c r="AA2" s="447" t="s">
        <v>64</v>
      </c>
      <c r="AB2" s="438">
        <v>150</v>
      </c>
      <c r="AC2" s="438">
        <v>120</v>
      </c>
      <c r="AD2" s="438">
        <v>100</v>
      </c>
      <c r="AE2" s="438">
        <v>80</v>
      </c>
      <c r="AF2" s="438">
        <v>70</v>
      </c>
      <c r="AG2" s="438">
        <v>60</v>
      </c>
      <c r="AH2" s="438">
        <v>55</v>
      </c>
      <c r="AI2" s="438">
        <v>50</v>
      </c>
      <c r="AJ2" s="438">
        <v>45</v>
      </c>
      <c r="AK2" s="43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7"/>
      <c r="K3" s="51"/>
      <c r="L3" s="52" t="s">
        <v>26</v>
      </c>
      <c r="M3" s="51"/>
      <c r="N3" s="396"/>
      <c r="O3" s="395"/>
      <c r="P3" s="396"/>
      <c r="Y3" s="447">
        <f>IF(H4="OB","A",IF(H4="IX","W",H4))</f>
        <v>0</v>
      </c>
      <c r="Z3" s="447"/>
      <c r="AA3" s="447" t="s">
        <v>94</v>
      </c>
      <c r="AB3" s="438">
        <v>120</v>
      </c>
      <c r="AC3" s="438">
        <v>90</v>
      </c>
      <c r="AD3" s="438">
        <v>65</v>
      </c>
      <c r="AE3" s="438">
        <v>55</v>
      </c>
      <c r="AF3" s="438">
        <v>50</v>
      </c>
      <c r="AG3" s="438">
        <v>45</v>
      </c>
      <c r="AH3" s="438">
        <v>40</v>
      </c>
      <c r="AI3" s="438">
        <v>35</v>
      </c>
      <c r="AJ3" s="438">
        <v>25</v>
      </c>
      <c r="AK3" s="438">
        <v>20</v>
      </c>
    </row>
    <row r="4" spans="1:37" ht="13.8" thickBot="1" x14ac:dyDescent="0.3">
      <c r="A4" s="502" t="str">
        <f>Altalanos!$A$10</f>
        <v>2025.04.28-29</v>
      </c>
      <c r="B4" s="502"/>
      <c r="C4" s="502"/>
      <c r="D4" s="331"/>
      <c r="E4" s="332" t="str">
        <f>Altalanos!$C$10</f>
        <v>Paks</v>
      </c>
      <c r="F4" s="332"/>
      <c r="G4" s="332"/>
      <c r="H4" s="335"/>
      <c r="I4" s="332"/>
      <c r="J4" s="334"/>
      <c r="K4" s="335"/>
      <c r="L4" s="337" t="str">
        <f>Altalanos!$E$10</f>
        <v>Lakatosné Klopcsik Diana</v>
      </c>
      <c r="M4" s="335"/>
      <c r="N4" s="398"/>
      <c r="O4" s="399"/>
      <c r="P4" s="398"/>
      <c r="Y4" s="447"/>
      <c r="Z4" s="447"/>
      <c r="AA4" s="447" t="s">
        <v>95</v>
      </c>
      <c r="AB4" s="438">
        <v>90</v>
      </c>
      <c r="AC4" s="438">
        <v>60</v>
      </c>
      <c r="AD4" s="438">
        <v>45</v>
      </c>
      <c r="AE4" s="438">
        <v>34</v>
      </c>
      <c r="AF4" s="438">
        <v>27</v>
      </c>
      <c r="AG4" s="438">
        <v>22</v>
      </c>
      <c r="AH4" s="438">
        <v>18</v>
      </c>
      <c r="AI4" s="438">
        <v>15</v>
      </c>
      <c r="AJ4" s="438">
        <v>12</v>
      </c>
      <c r="AK4" s="438">
        <v>9</v>
      </c>
    </row>
    <row r="5" spans="1:37" x14ac:dyDescent="0.25">
      <c r="A5" s="34"/>
      <c r="B5" s="34" t="s">
        <v>40</v>
      </c>
      <c r="C5" s="391" t="s">
        <v>62</v>
      </c>
      <c r="D5" s="34" t="s">
        <v>33</v>
      </c>
      <c r="E5" s="34" t="s">
        <v>67</v>
      </c>
      <c r="F5" s="34"/>
      <c r="G5" s="34" t="s">
        <v>24</v>
      </c>
      <c r="H5" s="34"/>
      <c r="I5" s="34" t="s">
        <v>27</v>
      </c>
      <c r="J5" s="34"/>
      <c r="K5" s="424" t="s">
        <v>68</v>
      </c>
      <c r="L5" s="424" t="s">
        <v>69</v>
      </c>
      <c r="M5" s="424" t="s">
        <v>70</v>
      </c>
      <c r="O5" s="437" t="s">
        <v>78</v>
      </c>
      <c r="P5" s="438" t="s">
        <v>84</v>
      </c>
      <c r="R5" s="437" t="s">
        <v>78</v>
      </c>
      <c r="S5" s="483" t="s">
        <v>115</v>
      </c>
      <c r="Y5" s="447">
        <f>IF(OR(Altalanos!$A$8="F1",Altalanos!$A$8="F2",Altalanos!$A$8="N1",Altalanos!$A$8="N2"),1,2)</f>
        <v>2</v>
      </c>
      <c r="Z5" s="447"/>
      <c r="AA5" s="447" t="s">
        <v>96</v>
      </c>
      <c r="AB5" s="438">
        <v>60</v>
      </c>
      <c r="AC5" s="438">
        <v>40</v>
      </c>
      <c r="AD5" s="438">
        <v>30</v>
      </c>
      <c r="AE5" s="438">
        <v>20</v>
      </c>
      <c r="AF5" s="438">
        <v>18</v>
      </c>
      <c r="AG5" s="438">
        <v>15</v>
      </c>
      <c r="AH5" s="438">
        <v>12</v>
      </c>
      <c r="AI5" s="438">
        <v>10</v>
      </c>
      <c r="AJ5" s="438">
        <v>8</v>
      </c>
      <c r="AK5" s="438">
        <v>6</v>
      </c>
    </row>
    <row r="6" spans="1:37" x14ac:dyDescent="0.25">
      <c r="A6" s="369"/>
      <c r="B6" s="369"/>
      <c r="C6" s="423"/>
      <c r="D6" s="369"/>
      <c r="E6" s="369"/>
      <c r="F6" s="369"/>
      <c r="G6" s="369"/>
      <c r="H6" s="369"/>
      <c r="I6" s="369"/>
      <c r="J6" s="369"/>
      <c r="K6" s="369"/>
      <c r="L6" s="369"/>
      <c r="M6" s="369"/>
      <c r="O6" s="439" t="s">
        <v>85</v>
      </c>
      <c r="P6" s="440" t="s">
        <v>80</v>
      </c>
      <c r="R6" s="439" t="s">
        <v>85</v>
      </c>
      <c r="S6" s="484" t="s">
        <v>116</v>
      </c>
      <c r="Y6" s="447"/>
      <c r="Z6" s="447"/>
      <c r="AA6" s="447" t="s">
        <v>97</v>
      </c>
      <c r="AB6" s="438">
        <v>40</v>
      </c>
      <c r="AC6" s="438">
        <v>25</v>
      </c>
      <c r="AD6" s="438">
        <v>18</v>
      </c>
      <c r="AE6" s="438">
        <v>13</v>
      </c>
      <c r="AF6" s="438">
        <v>10</v>
      </c>
      <c r="AG6" s="438">
        <v>8</v>
      </c>
      <c r="AH6" s="438">
        <v>6</v>
      </c>
      <c r="AI6" s="438">
        <v>5</v>
      </c>
      <c r="AJ6" s="438">
        <v>4</v>
      </c>
      <c r="AK6" s="438">
        <v>3</v>
      </c>
    </row>
    <row r="7" spans="1:37" x14ac:dyDescent="0.25">
      <c r="A7" s="431" t="s">
        <v>64</v>
      </c>
      <c r="B7" s="443"/>
      <c r="C7" s="393" t="str">
        <f>IF($B7="","",VLOOKUP($B7,#REF!,5))</f>
        <v/>
      </c>
      <c r="D7" s="393" t="str">
        <f>IF($B7="","",VLOOKUP($B7,#REF!,15))</f>
        <v/>
      </c>
      <c r="E7" s="492" t="s">
        <v>302</v>
      </c>
      <c r="F7" s="493" t="s">
        <v>163</v>
      </c>
      <c r="G7" s="389" t="str">
        <f>IF($B7="","",VLOOKUP($B7,#REF!,3))</f>
        <v/>
      </c>
      <c r="H7" s="392"/>
      <c r="I7" s="389" t="str">
        <f>IF($B7="","",VLOOKUP($B7,#REF!,4))</f>
        <v/>
      </c>
      <c r="J7" s="369"/>
      <c r="K7" s="458"/>
      <c r="L7" s="449">
        <v>3</v>
      </c>
      <c r="M7" s="459"/>
      <c r="O7" s="441" t="s">
        <v>86</v>
      </c>
      <c r="P7" s="442" t="s">
        <v>82</v>
      </c>
      <c r="R7" s="441" t="s">
        <v>86</v>
      </c>
      <c r="S7" s="485" t="s">
        <v>90</v>
      </c>
      <c r="Y7" s="447"/>
      <c r="Z7" s="447"/>
      <c r="AA7" s="447" t="s">
        <v>98</v>
      </c>
      <c r="AB7" s="438">
        <v>25</v>
      </c>
      <c r="AC7" s="438">
        <v>15</v>
      </c>
      <c r="AD7" s="438">
        <v>13</v>
      </c>
      <c r="AE7" s="438">
        <v>8</v>
      </c>
      <c r="AF7" s="438">
        <v>6</v>
      </c>
      <c r="AG7" s="438">
        <v>4</v>
      </c>
      <c r="AH7" s="438">
        <v>3</v>
      </c>
      <c r="AI7" s="438">
        <v>2</v>
      </c>
      <c r="AJ7" s="438">
        <v>1</v>
      </c>
      <c r="AK7" s="438">
        <v>0</v>
      </c>
    </row>
    <row r="8" spans="1:37" x14ac:dyDescent="0.25">
      <c r="A8" s="400"/>
      <c r="B8" s="444"/>
      <c r="C8" s="401"/>
      <c r="D8" s="401"/>
      <c r="E8" s="401"/>
      <c r="F8" s="401"/>
      <c r="G8" s="401"/>
      <c r="H8" s="401"/>
      <c r="I8" s="401"/>
      <c r="J8" s="369"/>
      <c r="K8" s="400"/>
      <c r="L8" s="400"/>
      <c r="M8" s="460"/>
      <c r="Y8" s="447"/>
      <c r="Z8" s="447"/>
      <c r="AA8" s="447" t="s">
        <v>99</v>
      </c>
      <c r="AB8" s="438">
        <v>15</v>
      </c>
      <c r="AC8" s="438">
        <v>10</v>
      </c>
      <c r="AD8" s="438">
        <v>7</v>
      </c>
      <c r="AE8" s="438">
        <v>5</v>
      </c>
      <c r="AF8" s="438">
        <v>4</v>
      </c>
      <c r="AG8" s="438">
        <v>3</v>
      </c>
      <c r="AH8" s="438">
        <v>2</v>
      </c>
      <c r="AI8" s="438">
        <v>1</v>
      </c>
      <c r="AJ8" s="438">
        <v>0</v>
      </c>
      <c r="AK8" s="438">
        <v>0</v>
      </c>
    </row>
    <row r="9" spans="1:37" x14ac:dyDescent="0.25">
      <c r="A9" s="400" t="s">
        <v>65</v>
      </c>
      <c r="B9" s="445"/>
      <c r="C9" s="393" t="str">
        <f>IF($B9="","",VLOOKUP($B9,#REF!,5))</f>
        <v/>
      </c>
      <c r="D9" s="393" t="str">
        <f>IF($B9="","",VLOOKUP($B9,#REF!,15))</f>
        <v/>
      </c>
      <c r="E9" s="494" t="s">
        <v>303</v>
      </c>
      <c r="F9" s="495" t="s">
        <v>304</v>
      </c>
      <c r="G9" s="388" t="str">
        <f>IF($B9="","",VLOOKUP($B9,#REF!,3))</f>
        <v/>
      </c>
      <c r="H9" s="394"/>
      <c r="I9" s="388" t="str">
        <f>IF($B9="","",VLOOKUP($B9,#REF!,4))</f>
        <v/>
      </c>
      <c r="J9" s="369"/>
      <c r="K9" s="458"/>
      <c r="L9" s="449">
        <v>1</v>
      </c>
      <c r="M9" s="459"/>
      <c r="Y9" s="447"/>
      <c r="Z9" s="447"/>
      <c r="AA9" s="447" t="s">
        <v>100</v>
      </c>
      <c r="AB9" s="438">
        <v>10</v>
      </c>
      <c r="AC9" s="438">
        <v>6</v>
      </c>
      <c r="AD9" s="438">
        <v>4</v>
      </c>
      <c r="AE9" s="438">
        <v>2</v>
      </c>
      <c r="AF9" s="438">
        <v>1</v>
      </c>
      <c r="AG9" s="438">
        <v>0</v>
      </c>
      <c r="AH9" s="438">
        <v>0</v>
      </c>
      <c r="AI9" s="438">
        <v>0</v>
      </c>
      <c r="AJ9" s="438">
        <v>0</v>
      </c>
      <c r="AK9" s="438">
        <v>0</v>
      </c>
    </row>
    <row r="10" spans="1:37" x14ac:dyDescent="0.25">
      <c r="A10" s="400"/>
      <c r="B10" s="444"/>
      <c r="C10" s="401"/>
      <c r="D10" s="401"/>
      <c r="E10" s="401"/>
      <c r="F10" s="401"/>
      <c r="G10" s="401"/>
      <c r="H10" s="401"/>
      <c r="I10" s="401"/>
      <c r="J10" s="369"/>
      <c r="K10" s="400"/>
      <c r="L10" s="400"/>
      <c r="M10" s="460"/>
      <c r="Y10" s="447"/>
      <c r="Z10" s="447"/>
      <c r="AA10" s="447" t="s">
        <v>101</v>
      </c>
      <c r="AB10" s="438">
        <v>6</v>
      </c>
      <c r="AC10" s="438">
        <v>3</v>
      </c>
      <c r="AD10" s="438">
        <v>2</v>
      </c>
      <c r="AE10" s="438">
        <v>1</v>
      </c>
      <c r="AF10" s="438">
        <v>0</v>
      </c>
      <c r="AG10" s="438">
        <v>0</v>
      </c>
      <c r="AH10" s="438">
        <v>0</v>
      </c>
      <c r="AI10" s="438">
        <v>0</v>
      </c>
      <c r="AJ10" s="438">
        <v>0</v>
      </c>
      <c r="AK10" s="438">
        <v>0</v>
      </c>
    </row>
    <row r="11" spans="1:37" x14ac:dyDescent="0.25">
      <c r="A11" s="400" t="s">
        <v>66</v>
      </c>
      <c r="B11" s="445"/>
      <c r="C11" s="393" t="str">
        <f>IF($B11="","",VLOOKUP($B11,#REF!,5))</f>
        <v/>
      </c>
      <c r="D11" s="393" t="str">
        <f>IF($B11="","",VLOOKUP($B11,#REF!,15))</f>
        <v/>
      </c>
      <c r="E11" s="494" t="s">
        <v>305</v>
      </c>
      <c r="F11" s="495" t="s">
        <v>145</v>
      </c>
      <c r="G11" s="388" t="str">
        <f>IF($B11="","",VLOOKUP($B11,#REF!,3))</f>
        <v/>
      </c>
      <c r="H11" s="394"/>
      <c r="I11" s="388" t="str">
        <f>IF($B11="","",VLOOKUP($B11,#REF!,4))</f>
        <v/>
      </c>
      <c r="J11" s="369"/>
      <c r="K11" s="458"/>
      <c r="L11" s="449">
        <v>2</v>
      </c>
      <c r="M11" s="459"/>
      <c r="Y11" s="447"/>
      <c r="Z11" s="447"/>
      <c r="AA11" s="447" t="s">
        <v>106</v>
      </c>
      <c r="AB11" s="438">
        <v>3</v>
      </c>
      <c r="AC11" s="438">
        <v>2</v>
      </c>
      <c r="AD11" s="438">
        <v>1</v>
      </c>
      <c r="AE11" s="438">
        <v>0</v>
      </c>
      <c r="AF11" s="438">
        <v>0</v>
      </c>
      <c r="AG11" s="438">
        <v>0</v>
      </c>
      <c r="AH11" s="438">
        <v>0</v>
      </c>
      <c r="AI11" s="438">
        <v>0</v>
      </c>
      <c r="AJ11" s="438">
        <v>0</v>
      </c>
      <c r="AK11" s="438">
        <v>0</v>
      </c>
    </row>
    <row r="12" spans="1:37" x14ac:dyDescent="0.25">
      <c r="A12" s="369"/>
      <c r="B12" s="431"/>
      <c r="C12" s="423"/>
      <c r="D12" s="369"/>
      <c r="E12" s="369"/>
      <c r="F12" s="369"/>
      <c r="G12" s="369"/>
      <c r="H12" s="369"/>
      <c r="I12" s="369"/>
      <c r="J12" s="369"/>
      <c r="K12" s="423"/>
      <c r="L12" s="423"/>
      <c r="M12" s="460"/>
      <c r="Y12" s="447"/>
      <c r="Z12" s="447"/>
      <c r="AA12" s="447" t="s">
        <v>102</v>
      </c>
      <c r="AB12" s="456">
        <v>0</v>
      </c>
      <c r="AC12" s="456">
        <v>0</v>
      </c>
      <c r="AD12" s="456">
        <v>0</v>
      </c>
      <c r="AE12" s="456">
        <v>0</v>
      </c>
      <c r="AF12" s="456">
        <v>0</v>
      </c>
      <c r="AG12" s="456">
        <v>0</v>
      </c>
      <c r="AH12" s="456">
        <v>0</v>
      </c>
      <c r="AI12" s="456">
        <v>0</v>
      </c>
      <c r="AJ12" s="456">
        <v>0</v>
      </c>
      <c r="AK12" s="456">
        <v>0</v>
      </c>
    </row>
    <row r="13" spans="1:37" x14ac:dyDescent="0.25">
      <c r="A13" s="431" t="s">
        <v>71</v>
      </c>
      <c r="B13" s="443"/>
      <c r="C13" s="393" t="str">
        <f>IF($B13="","",VLOOKUP($B13,#REF!,5))</f>
        <v/>
      </c>
      <c r="D13" s="393" t="str">
        <f>IF($B13="","",VLOOKUP($B13,#REF!,15))</f>
        <v/>
      </c>
      <c r="E13" s="492" t="s">
        <v>277</v>
      </c>
      <c r="F13" s="493" t="s">
        <v>291</v>
      </c>
      <c r="G13" s="389" t="str">
        <f>IF($B13="","",VLOOKUP($B13,#REF!,3))</f>
        <v/>
      </c>
      <c r="H13" s="392"/>
      <c r="I13" s="389" t="str">
        <f>IF($B13="","",VLOOKUP($B13,#REF!,4))</f>
        <v/>
      </c>
      <c r="J13" s="369"/>
      <c r="K13" s="458"/>
      <c r="L13" s="449">
        <v>1</v>
      </c>
      <c r="M13" s="459"/>
      <c r="Y13" s="447"/>
      <c r="Z13" s="447"/>
      <c r="AA13" s="447" t="s">
        <v>103</v>
      </c>
      <c r="AB13" s="456">
        <v>0</v>
      </c>
      <c r="AC13" s="456">
        <v>0</v>
      </c>
      <c r="AD13" s="456">
        <v>0</v>
      </c>
      <c r="AE13" s="456">
        <v>0</v>
      </c>
      <c r="AF13" s="456">
        <v>0</v>
      </c>
      <c r="AG13" s="456">
        <v>0</v>
      </c>
      <c r="AH13" s="456">
        <v>0</v>
      </c>
      <c r="AI13" s="456">
        <v>0</v>
      </c>
      <c r="AJ13" s="456">
        <v>0</v>
      </c>
      <c r="AK13" s="456">
        <v>0</v>
      </c>
    </row>
    <row r="14" spans="1:37" x14ac:dyDescent="0.25">
      <c r="A14" s="400"/>
      <c r="B14" s="444"/>
      <c r="C14" s="401"/>
      <c r="D14" s="401"/>
      <c r="E14" s="401"/>
      <c r="F14" s="401"/>
      <c r="G14" s="401"/>
      <c r="H14" s="401"/>
      <c r="I14" s="401"/>
      <c r="J14" s="369"/>
      <c r="K14" s="400"/>
      <c r="L14" s="400"/>
      <c r="M14" s="460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</row>
    <row r="15" spans="1:37" x14ac:dyDescent="0.25">
      <c r="A15" s="400" t="s">
        <v>72</v>
      </c>
      <c r="B15" s="445"/>
      <c r="C15" s="393" t="str">
        <f>IF($B15="","",VLOOKUP($B15,#REF!,5))</f>
        <v/>
      </c>
      <c r="D15" s="393" t="str">
        <f>IF($B15="","",VLOOKUP($B15,#REF!,15))</f>
        <v/>
      </c>
      <c r="E15" s="494" t="s">
        <v>278</v>
      </c>
      <c r="F15" s="495" t="s">
        <v>196</v>
      </c>
      <c r="G15" s="388" t="str">
        <f>IF($B15="","",VLOOKUP($B15,#REF!,3))</f>
        <v/>
      </c>
      <c r="H15" s="394"/>
      <c r="I15" s="388" t="str">
        <f>IF($B15="","",VLOOKUP($B15,#REF!,4))</f>
        <v/>
      </c>
      <c r="J15" s="369"/>
      <c r="K15" s="458"/>
      <c r="L15" s="449">
        <v>2</v>
      </c>
      <c r="M15" s="459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</row>
    <row r="16" spans="1:37" x14ac:dyDescent="0.25">
      <c r="A16" s="400"/>
      <c r="B16" s="444"/>
      <c r="C16" s="401"/>
      <c r="D16" s="401"/>
      <c r="E16" s="401"/>
      <c r="F16" s="401"/>
      <c r="G16" s="401"/>
      <c r="H16" s="401"/>
      <c r="I16" s="401"/>
      <c r="J16" s="369"/>
      <c r="K16" s="400"/>
      <c r="L16" s="400"/>
      <c r="M16" s="460"/>
      <c r="Y16" s="447"/>
      <c r="Z16" s="447"/>
      <c r="AA16" s="447" t="s">
        <v>64</v>
      </c>
      <c r="AB16" s="447">
        <v>300</v>
      </c>
      <c r="AC16" s="447">
        <v>250</v>
      </c>
      <c r="AD16" s="447">
        <v>220</v>
      </c>
      <c r="AE16" s="447">
        <v>180</v>
      </c>
      <c r="AF16" s="447">
        <v>160</v>
      </c>
      <c r="AG16" s="447">
        <v>150</v>
      </c>
      <c r="AH16" s="447">
        <v>140</v>
      </c>
      <c r="AI16" s="447">
        <v>130</v>
      </c>
      <c r="AJ16" s="447">
        <v>120</v>
      </c>
      <c r="AK16" s="447">
        <v>110</v>
      </c>
    </row>
    <row r="17" spans="1:37" x14ac:dyDescent="0.25">
      <c r="A17" s="400" t="s">
        <v>73</v>
      </c>
      <c r="B17" s="445"/>
      <c r="C17" s="393" t="str">
        <f>IF($B17="","",VLOOKUP($B17,#REF!,5))</f>
        <v/>
      </c>
      <c r="D17" s="393" t="str">
        <f>IF($B17="","",VLOOKUP($B17,#REF!,15))</f>
        <v/>
      </c>
      <c r="E17" s="494" t="s">
        <v>306</v>
      </c>
      <c r="F17" s="495" t="s">
        <v>194</v>
      </c>
      <c r="G17" s="388" t="str">
        <f>IF($B17="","",VLOOKUP($B17,#REF!,3))</f>
        <v/>
      </c>
      <c r="H17" s="394"/>
      <c r="I17" s="388" t="str">
        <f>IF($B17="","",VLOOKUP($B17,#REF!,4))</f>
        <v/>
      </c>
      <c r="J17" s="369"/>
      <c r="K17" s="458"/>
      <c r="L17" s="449">
        <v>3</v>
      </c>
      <c r="M17" s="459"/>
      <c r="Y17" s="447"/>
      <c r="Z17" s="447"/>
      <c r="AA17" s="447" t="s">
        <v>94</v>
      </c>
      <c r="AB17" s="447">
        <v>250</v>
      </c>
      <c r="AC17" s="447">
        <v>200</v>
      </c>
      <c r="AD17" s="447">
        <v>160</v>
      </c>
      <c r="AE17" s="447">
        <v>140</v>
      </c>
      <c r="AF17" s="447">
        <v>120</v>
      </c>
      <c r="AG17" s="447">
        <v>110</v>
      </c>
      <c r="AH17" s="447">
        <v>100</v>
      </c>
      <c r="AI17" s="447">
        <v>90</v>
      </c>
      <c r="AJ17" s="447">
        <v>80</v>
      </c>
      <c r="AK17" s="447">
        <v>70</v>
      </c>
    </row>
    <row r="18" spans="1:37" x14ac:dyDescent="0.25">
      <c r="A18" s="369"/>
      <c r="B18" s="369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Y18" s="447"/>
      <c r="Z18" s="447"/>
      <c r="AA18" s="447" t="s">
        <v>95</v>
      </c>
      <c r="AB18" s="447">
        <v>200</v>
      </c>
      <c r="AC18" s="447">
        <v>150</v>
      </c>
      <c r="AD18" s="447">
        <v>130</v>
      </c>
      <c r="AE18" s="447">
        <v>110</v>
      </c>
      <c r="AF18" s="447">
        <v>95</v>
      </c>
      <c r="AG18" s="447">
        <v>80</v>
      </c>
      <c r="AH18" s="447">
        <v>70</v>
      </c>
      <c r="AI18" s="447">
        <v>60</v>
      </c>
      <c r="AJ18" s="447">
        <v>55</v>
      </c>
      <c r="AK18" s="447">
        <v>50</v>
      </c>
    </row>
    <row r="19" spans="1:37" x14ac:dyDescent="0.25">
      <c r="A19" s="369"/>
      <c r="B19" s="369"/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Y19" s="447"/>
      <c r="Z19" s="447"/>
      <c r="AA19" s="447" t="s">
        <v>96</v>
      </c>
      <c r="AB19" s="447">
        <v>150</v>
      </c>
      <c r="AC19" s="447">
        <v>120</v>
      </c>
      <c r="AD19" s="447">
        <v>100</v>
      </c>
      <c r="AE19" s="447">
        <v>80</v>
      </c>
      <c r="AF19" s="447">
        <v>70</v>
      </c>
      <c r="AG19" s="447">
        <v>60</v>
      </c>
      <c r="AH19" s="447">
        <v>55</v>
      </c>
      <c r="AI19" s="447">
        <v>50</v>
      </c>
      <c r="AJ19" s="447">
        <v>45</v>
      </c>
      <c r="AK19" s="447">
        <v>40</v>
      </c>
    </row>
    <row r="20" spans="1:37" x14ac:dyDescent="0.25">
      <c r="A20" s="369"/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Y20" s="447"/>
      <c r="Z20" s="447"/>
      <c r="AA20" s="447" t="s">
        <v>97</v>
      </c>
      <c r="AB20" s="447">
        <v>120</v>
      </c>
      <c r="AC20" s="447">
        <v>90</v>
      </c>
      <c r="AD20" s="447">
        <v>65</v>
      </c>
      <c r="AE20" s="447">
        <v>55</v>
      </c>
      <c r="AF20" s="447">
        <v>50</v>
      </c>
      <c r="AG20" s="447">
        <v>45</v>
      </c>
      <c r="AH20" s="447">
        <v>40</v>
      </c>
      <c r="AI20" s="447">
        <v>35</v>
      </c>
      <c r="AJ20" s="447">
        <v>25</v>
      </c>
      <c r="AK20" s="447">
        <v>20</v>
      </c>
    </row>
    <row r="21" spans="1:37" x14ac:dyDescent="0.25">
      <c r="A21" s="369"/>
      <c r="B21" s="369"/>
      <c r="C21" s="369"/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Y21" s="447"/>
      <c r="Z21" s="447"/>
      <c r="AA21" s="447" t="s">
        <v>98</v>
      </c>
      <c r="AB21" s="447">
        <v>90</v>
      </c>
      <c r="AC21" s="447">
        <v>60</v>
      </c>
      <c r="AD21" s="447">
        <v>45</v>
      </c>
      <c r="AE21" s="447">
        <v>34</v>
      </c>
      <c r="AF21" s="447">
        <v>27</v>
      </c>
      <c r="AG21" s="447">
        <v>22</v>
      </c>
      <c r="AH21" s="447">
        <v>18</v>
      </c>
      <c r="AI21" s="447">
        <v>15</v>
      </c>
      <c r="AJ21" s="447">
        <v>12</v>
      </c>
      <c r="AK21" s="447">
        <v>9</v>
      </c>
    </row>
    <row r="22" spans="1:37" ht="18.75" customHeight="1" x14ac:dyDescent="0.25">
      <c r="A22" s="369"/>
      <c r="B22" s="505"/>
      <c r="C22" s="505"/>
      <c r="D22" s="506" t="str">
        <f>E7</f>
        <v>Csötönyi</v>
      </c>
      <c r="E22" s="506"/>
      <c r="F22" s="506" t="str">
        <f>E9</f>
        <v>Kállai</v>
      </c>
      <c r="G22" s="506"/>
      <c r="H22" s="506" t="str">
        <f>E11</f>
        <v xml:space="preserve">Agod </v>
      </c>
      <c r="I22" s="506"/>
      <c r="J22" s="369"/>
      <c r="K22" s="369"/>
      <c r="L22" s="369"/>
      <c r="M22" s="432" t="s">
        <v>68</v>
      </c>
      <c r="Y22" s="447"/>
      <c r="Z22" s="447"/>
      <c r="AA22" s="447" t="s">
        <v>99</v>
      </c>
      <c r="AB22" s="447">
        <v>60</v>
      </c>
      <c r="AC22" s="447">
        <v>40</v>
      </c>
      <c r="AD22" s="447">
        <v>30</v>
      </c>
      <c r="AE22" s="447">
        <v>20</v>
      </c>
      <c r="AF22" s="447">
        <v>18</v>
      </c>
      <c r="AG22" s="447">
        <v>15</v>
      </c>
      <c r="AH22" s="447">
        <v>12</v>
      </c>
      <c r="AI22" s="447">
        <v>10</v>
      </c>
      <c r="AJ22" s="447">
        <v>8</v>
      </c>
      <c r="AK22" s="447">
        <v>6</v>
      </c>
    </row>
    <row r="23" spans="1:37" ht="18.75" customHeight="1" x14ac:dyDescent="0.25">
      <c r="A23" s="430" t="s">
        <v>64</v>
      </c>
      <c r="B23" s="507" t="str">
        <f>E7</f>
        <v>Csötönyi</v>
      </c>
      <c r="C23" s="507"/>
      <c r="D23" s="508"/>
      <c r="E23" s="508"/>
      <c r="F23" s="509" t="s">
        <v>329</v>
      </c>
      <c r="G23" s="509"/>
      <c r="H23" s="509" t="s">
        <v>393</v>
      </c>
      <c r="I23" s="509"/>
      <c r="J23" s="369"/>
      <c r="K23" s="369"/>
      <c r="L23" s="369"/>
      <c r="M23" s="433">
        <v>3</v>
      </c>
      <c r="Y23" s="447"/>
      <c r="Z23" s="447"/>
      <c r="AA23" s="447" t="s">
        <v>100</v>
      </c>
      <c r="AB23" s="447">
        <v>40</v>
      </c>
      <c r="AC23" s="447">
        <v>25</v>
      </c>
      <c r="AD23" s="447">
        <v>18</v>
      </c>
      <c r="AE23" s="447">
        <v>13</v>
      </c>
      <c r="AF23" s="447">
        <v>8</v>
      </c>
      <c r="AG23" s="447">
        <v>7</v>
      </c>
      <c r="AH23" s="447">
        <v>6</v>
      </c>
      <c r="AI23" s="447">
        <v>5</v>
      </c>
      <c r="AJ23" s="447">
        <v>4</v>
      </c>
      <c r="AK23" s="447">
        <v>3</v>
      </c>
    </row>
    <row r="24" spans="1:37" ht="18.75" customHeight="1" x14ac:dyDescent="0.25">
      <c r="A24" s="430" t="s">
        <v>65</v>
      </c>
      <c r="B24" s="507" t="str">
        <f>E9</f>
        <v>Kállai</v>
      </c>
      <c r="C24" s="507"/>
      <c r="D24" s="509" t="s">
        <v>313</v>
      </c>
      <c r="E24" s="509"/>
      <c r="F24" s="508"/>
      <c r="G24" s="508"/>
      <c r="H24" s="509" t="s">
        <v>313</v>
      </c>
      <c r="I24" s="509"/>
      <c r="J24" s="369"/>
      <c r="K24" s="369"/>
      <c r="L24" s="369"/>
      <c r="M24" s="433">
        <v>1</v>
      </c>
      <c r="Y24" s="447"/>
      <c r="Z24" s="447"/>
      <c r="AA24" s="447" t="s">
        <v>101</v>
      </c>
      <c r="AB24" s="447">
        <v>25</v>
      </c>
      <c r="AC24" s="447">
        <v>15</v>
      </c>
      <c r="AD24" s="447">
        <v>13</v>
      </c>
      <c r="AE24" s="447">
        <v>7</v>
      </c>
      <c r="AF24" s="447">
        <v>6</v>
      </c>
      <c r="AG24" s="447">
        <v>5</v>
      </c>
      <c r="AH24" s="447">
        <v>4</v>
      </c>
      <c r="AI24" s="447">
        <v>3</v>
      </c>
      <c r="AJ24" s="447">
        <v>2</v>
      </c>
      <c r="AK24" s="447">
        <v>1</v>
      </c>
    </row>
    <row r="25" spans="1:37" ht="18.75" customHeight="1" x14ac:dyDescent="0.25">
      <c r="A25" s="430" t="s">
        <v>66</v>
      </c>
      <c r="B25" s="507" t="str">
        <f>E11</f>
        <v xml:space="preserve">Agod </v>
      </c>
      <c r="C25" s="507"/>
      <c r="D25" s="509" t="s">
        <v>394</v>
      </c>
      <c r="E25" s="509"/>
      <c r="F25" s="509" t="s">
        <v>329</v>
      </c>
      <c r="G25" s="509"/>
      <c r="H25" s="508"/>
      <c r="I25" s="508"/>
      <c r="J25" s="369"/>
      <c r="K25" s="369"/>
      <c r="L25" s="369"/>
      <c r="M25" s="433">
        <v>2</v>
      </c>
      <c r="Y25" s="447"/>
      <c r="Z25" s="447"/>
      <c r="AA25" s="447" t="s">
        <v>106</v>
      </c>
      <c r="AB25" s="447">
        <v>15</v>
      </c>
      <c r="AC25" s="447">
        <v>10</v>
      </c>
      <c r="AD25" s="447">
        <v>8</v>
      </c>
      <c r="AE25" s="447">
        <v>4</v>
      </c>
      <c r="AF25" s="447">
        <v>3</v>
      </c>
      <c r="AG25" s="447">
        <v>2</v>
      </c>
      <c r="AH25" s="447">
        <v>1</v>
      </c>
      <c r="AI25" s="447">
        <v>0</v>
      </c>
      <c r="AJ25" s="447">
        <v>0</v>
      </c>
      <c r="AK25" s="447">
        <v>0</v>
      </c>
    </row>
    <row r="26" spans="1:37" x14ac:dyDescent="0.25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434"/>
      <c r="Y26" s="447"/>
      <c r="Z26" s="447"/>
      <c r="AA26" s="447" t="s">
        <v>102</v>
      </c>
      <c r="AB26" s="447">
        <v>10</v>
      </c>
      <c r="AC26" s="447">
        <v>6</v>
      </c>
      <c r="AD26" s="447">
        <v>4</v>
      </c>
      <c r="AE26" s="447">
        <v>2</v>
      </c>
      <c r="AF26" s="447">
        <v>1</v>
      </c>
      <c r="AG26" s="447">
        <v>0</v>
      </c>
      <c r="AH26" s="447">
        <v>0</v>
      </c>
      <c r="AI26" s="447">
        <v>0</v>
      </c>
      <c r="AJ26" s="447">
        <v>0</v>
      </c>
      <c r="AK26" s="447">
        <v>0</v>
      </c>
    </row>
    <row r="27" spans="1:37" ht="18.75" customHeight="1" x14ac:dyDescent="0.25">
      <c r="A27" s="369"/>
      <c r="B27" s="505"/>
      <c r="C27" s="505"/>
      <c r="D27" s="506" t="str">
        <f>E13</f>
        <v>Boros</v>
      </c>
      <c r="E27" s="506"/>
      <c r="F27" s="506" t="str">
        <f>E15</f>
        <v>Bartos</v>
      </c>
      <c r="G27" s="506"/>
      <c r="H27" s="506" t="str">
        <f>E17</f>
        <v>Tokaji</v>
      </c>
      <c r="I27" s="506"/>
      <c r="J27" s="369"/>
      <c r="K27" s="369"/>
      <c r="L27" s="369"/>
      <c r="M27" s="434"/>
      <c r="Y27" s="447"/>
      <c r="Z27" s="447"/>
      <c r="AA27" s="447" t="s">
        <v>103</v>
      </c>
      <c r="AB27" s="447">
        <v>3</v>
      </c>
      <c r="AC27" s="447">
        <v>2</v>
      </c>
      <c r="AD27" s="447">
        <v>1</v>
      </c>
      <c r="AE27" s="447">
        <v>0</v>
      </c>
      <c r="AF27" s="447">
        <v>0</v>
      </c>
      <c r="AG27" s="447">
        <v>0</v>
      </c>
      <c r="AH27" s="447">
        <v>0</v>
      </c>
      <c r="AI27" s="447">
        <v>0</v>
      </c>
      <c r="AJ27" s="447">
        <v>0</v>
      </c>
      <c r="AK27" s="447">
        <v>0</v>
      </c>
    </row>
    <row r="28" spans="1:37" ht="18.75" customHeight="1" x14ac:dyDescent="0.25">
      <c r="A28" s="430" t="s">
        <v>71</v>
      </c>
      <c r="B28" s="507" t="str">
        <f>E13</f>
        <v>Boros</v>
      </c>
      <c r="C28" s="507"/>
      <c r="D28" s="508"/>
      <c r="E28" s="508"/>
      <c r="F28" s="509" t="s">
        <v>316</v>
      </c>
      <c r="G28" s="509"/>
      <c r="H28" s="509" t="s">
        <v>313</v>
      </c>
      <c r="I28" s="509"/>
      <c r="J28" s="369"/>
      <c r="K28" s="369"/>
      <c r="L28" s="369"/>
      <c r="M28" s="433">
        <v>1</v>
      </c>
    </row>
    <row r="29" spans="1:37" ht="18.75" customHeight="1" x14ac:dyDescent="0.25">
      <c r="A29" s="430" t="s">
        <v>72</v>
      </c>
      <c r="B29" s="507" t="str">
        <f>E15</f>
        <v>Bartos</v>
      </c>
      <c r="C29" s="507"/>
      <c r="D29" s="509" t="s">
        <v>315</v>
      </c>
      <c r="E29" s="509"/>
      <c r="F29" s="508"/>
      <c r="G29" s="508"/>
      <c r="H29" s="509" t="s">
        <v>313</v>
      </c>
      <c r="I29" s="509"/>
      <c r="J29" s="369"/>
      <c r="K29" s="369"/>
      <c r="L29" s="369"/>
      <c r="M29" s="433">
        <v>2</v>
      </c>
    </row>
    <row r="30" spans="1:37" ht="18.75" customHeight="1" x14ac:dyDescent="0.25">
      <c r="A30" s="430" t="s">
        <v>73</v>
      </c>
      <c r="B30" s="507" t="str">
        <f>E17</f>
        <v>Tokaji</v>
      </c>
      <c r="C30" s="507"/>
      <c r="D30" s="509" t="s">
        <v>329</v>
      </c>
      <c r="E30" s="509"/>
      <c r="F30" s="509" t="s">
        <v>329</v>
      </c>
      <c r="G30" s="509"/>
      <c r="H30" s="508"/>
      <c r="I30" s="508"/>
      <c r="J30" s="369"/>
      <c r="K30" s="369"/>
      <c r="L30" s="369"/>
      <c r="M30" s="433">
        <v>3</v>
      </c>
    </row>
    <row r="31" spans="1:37" x14ac:dyDescent="0.25">
      <c r="A31" s="369"/>
      <c r="B31" s="369"/>
      <c r="C31" s="369"/>
      <c r="D31" s="369"/>
      <c r="E31" s="369"/>
      <c r="F31" s="369"/>
      <c r="G31" s="369"/>
      <c r="H31" s="369"/>
      <c r="I31" s="369"/>
      <c r="J31" s="369"/>
      <c r="K31" s="369"/>
      <c r="L31" s="369"/>
      <c r="M31" s="369"/>
    </row>
    <row r="32" spans="1:37" x14ac:dyDescent="0.25">
      <c r="A32" s="369" t="s">
        <v>48</v>
      </c>
      <c r="B32" s="369"/>
      <c r="C32" s="512" t="str">
        <f>IF(M23=1,B23,IF(M24=1,B24,IF(M25=1,B25,"")))</f>
        <v>Kállai</v>
      </c>
      <c r="D32" s="512"/>
      <c r="E32" s="400" t="s">
        <v>75</v>
      </c>
      <c r="F32" s="512" t="str">
        <f>IF(M28=1,B28,IF(M29=1,B29,IF(M30=1,B30,"")))</f>
        <v>Boros</v>
      </c>
      <c r="G32" s="512"/>
      <c r="H32" s="369"/>
      <c r="I32" s="347"/>
      <c r="J32" s="369"/>
      <c r="K32" s="369"/>
      <c r="L32" s="369"/>
      <c r="M32" s="369"/>
    </row>
    <row r="33" spans="1:18" x14ac:dyDescent="0.25">
      <c r="A33" s="369"/>
      <c r="B33" s="369"/>
      <c r="C33" s="369"/>
      <c r="D33" s="369"/>
      <c r="E33" s="369"/>
      <c r="F33" s="400"/>
      <c r="G33" s="400"/>
      <c r="H33" s="369"/>
      <c r="I33" s="369"/>
      <c r="J33" s="369"/>
      <c r="K33" s="369"/>
      <c r="L33" s="369"/>
      <c r="M33" s="369"/>
    </row>
    <row r="34" spans="1:18" x14ac:dyDescent="0.25">
      <c r="A34" s="369" t="s">
        <v>74</v>
      </c>
      <c r="B34" s="369"/>
      <c r="C34" s="512" t="str">
        <f>IF(M23=2,B23,IF(M24=2,B24,IF(M25=2,B25,"")))</f>
        <v xml:space="preserve">Agod </v>
      </c>
      <c r="D34" s="512"/>
      <c r="E34" s="400" t="s">
        <v>75</v>
      </c>
      <c r="F34" s="512" t="str">
        <f>IF(M28=2,B28,IF(M29=2,B29,IF(M30=2,B30,"")))</f>
        <v>Bartos</v>
      </c>
      <c r="G34" s="512"/>
      <c r="H34" s="369"/>
      <c r="I34" s="347"/>
      <c r="J34" s="369"/>
      <c r="K34" s="369"/>
      <c r="L34" s="369"/>
      <c r="M34" s="369"/>
    </row>
    <row r="35" spans="1:18" x14ac:dyDescent="0.25">
      <c r="A35" s="369"/>
      <c r="B35" s="369"/>
      <c r="C35" s="400"/>
      <c r="D35" s="400"/>
      <c r="E35" s="400"/>
      <c r="F35" s="400"/>
      <c r="G35" s="400"/>
      <c r="H35" s="369"/>
      <c r="I35" s="369"/>
      <c r="J35" s="369"/>
      <c r="K35" s="369"/>
      <c r="L35" s="369"/>
      <c r="M35" s="369"/>
    </row>
    <row r="36" spans="1:18" x14ac:dyDescent="0.25">
      <c r="A36" s="369" t="s">
        <v>76</v>
      </c>
      <c r="B36" s="369"/>
      <c r="C36" s="512" t="str">
        <f>IF(M23=3,B23,IF(M24=3,B24,IF(M25=3,B25,"")))</f>
        <v>Csötönyi</v>
      </c>
      <c r="D36" s="512"/>
      <c r="E36" s="400" t="s">
        <v>75</v>
      </c>
      <c r="F36" s="512" t="str">
        <f>IF(M28=3,B28,IF(M29=3,B29,IF(M30=3,B30,"")))</f>
        <v>Tokaji</v>
      </c>
      <c r="G36" s="512"/>
      <c r="H36" s="369"/>
      <c r="I36" s="347"/>
      <c r="J36" s="369"/>
      <c r="K36" s="369"/>
      <c r="L36" s="369"/>
      <c r="M36" s="369"/>
    </row>
    <row r="37" spans="1:18" x14ac:dyDescent="0.25">
      <c r="A37" s="369"/>
      <c r="B37" s="369"/>
      <c r="C37" s="369"/>
      <c r="D37" s="369"/>
      <c r="E37" s="369"/>
      <c r="F37" s="369"/>
      <c r="G37" s="369"/>
      <c r="H37" s="369"/>
      <c r="I37" s="369"/>
      <c r="J37" s="369"/>
      <c r="K37" s="369"/>
      <c r="L37" s="369"/>
      <c r="M37" s="369"/>
    </row>
    <row r="38" spans="1:18" x14ac:dyDescent="0.25">
      <c r="A38" s="369"/>
      <c r="B38" s="369"/>
      <c r="C38" s="369"/>
      <c r="D38" s="369"/>
      <c r="E38" s="369"/>
      <c r="F38" s="369"/>
      <c r="G38" s="369"/>
      <c r="H38" s="369"/>
      <c r="I38" s="369"/>
      <c r="J38" s="369"/>
      <c r="K38" s="369"/>
      <c r="L38" s="347"/>
      <c r="M38" s="369"/>
    </row>
    <row r="39" spans="1:18" x14ac:dyDescent="0.25">
      <c r="A39" s="173" t="s">
        <v>33</v>
      </c>
      <c r="B39" s="174"/>
      <c r="C39" s="296"/>
      <c r="D39" s="406" t="s">
        <v>3</v>
      </c>
      <c r="E39" s="407" t="s">
        <v>35</v>
      </c>
      <c r="F39" s="421"/>
      <c r="G39" s="406" t="s">
        <v>3</v>
      </c>
      <c r="H39" s="407" t="s">
        <v>44</v>
      </c>
      <c r="I39" s="256"/>
      <c r="J39" s="407" t="s">
        <v>45</v>
      </c>
      <c r="K39" s="255" t="s">
        <v>46</v>
      </c>
      <c r="L39" s="34"/>
      <c r="M39" s="421"/>
      <c r="P39" s="402"/>
      <c r="Q39" s="402"/>
      <c r="R39" s="403"/>
    </row>
    <row r="40" spans="1:18" x14ac:dyDescent="0.25">
      <c r="A40" s="380" t="s">
        <v>34</v>
      </c>
      <c r="B40" s="381"/>
      <c r="C40" s="383"/>
      <c r="D40" s="408">
        <v>1</v>
      </c>
      <c r="E40" s="510" t="e">
        <f>IF(D40&gt;$R$47,,UPPER(VLOOKUP(D40,#REF!,2)))</f>
        <v>#REF!</v>
      </c>
      <c r="F40" s="510"/>
      <c r="G40" s="415" t="s">
        <v>4</v>
      </c>
      <c r="H40" s="381"/>
      <c r="I40" s="409"/>
      <c r="J40" s="416"/>
      <c r="K40" s="375" t="s">
        <v>38</v>
      </c>
      <c r="L40" s="422"/>
      <c r="M40" s="410"/>
      <c r="P40" s="404"/>
      <c r="Q40" s="404"/>
      <c r="R40" s="191"/>
    </row>
    <row r="41" spans="1:18" x14ac:dyDescent="0.25">
      <c r="A41" s="384" t="s">
        <v>43</v>
      </c>
      <c r="B41" s="251"/>
      <c r="C41" s="386"/>
      <c r="D41" s="411">
        <v>2</v>
      </c>
      <c r="E41" s="511" t="e">
        <f>IF(D41&gt;$R$47,,UPPER(VLOOKUP(D41,#REF!,2)))</f>
        <v>#REF!</v>
      </c>
      <c r="F41" s="511"/>
      <c r="G41" s="417" t="s">
        <v>5</v>
      </c>
      <c r="H41" s="84"/>
      <c r="I41" s="373"/>
      <c r="J41" s="85"/>
      <c r="K41" s="419"/>
      <c r="L41" s="347"/>
      <c r="M41" s="414"/>
      <c r="P41" s="191"/>
      <c r="Q41" s="185"/>
      <c r="R41" s="191"/>
    </row>
    <row r="42" spans="1:18" x14ac:dyDescent="0.25">
      <c r="A42" s="270"/>
      <c r="B42" s="271"/>
      <c r="C42" s="272"/>
      <c r="D42" s="411"/>
      <c r="E42" s="86"/>
      <c r="F42" s="369"/>
      <c r="G42" s="417" t="s">
        <v>6</v>
      </c>
      <c r="H42" s="84"/>
      <c r="I42" s="373"/>
      <c r="J42" s="85"/>
      <c r="K42" s="375" t="s">
        <v>39</v>
      </c>
      <c r="L42" s="422"/>
      <c r="M42" s="410"/>
      <c r="P42" s="404"/>
      <c r="Q42" s="404"/>
      <c r="R42" s="191"/>
    </row>
    <row r="43" spans="1:18" x14ac:dyDescent="0.25">
      <c r="A43" s="202"/>
      <c r="B43" s="113"/>
      <c r="C43" s="203"/>
      <c r="D43" s="411"/>
      <c r="E43" s="86"/>
      <c r="F43" s="369"/>
      <c r="G43" s="417" t="s">
        <v>7</v>
      </c>
      <c r="H43" s="84"/>
      <c r="I43" s="373"/>
      <c r="J43" s="85"/>
      <c r="K43" s="420"/>
      <c r="L43" s="369"/>
      <c r="M43" s="412"/>
      <c r="P43" s="191"/>
      <c r="Q43" s="185"/>
      <c r="R43" s="191"/>
    </row>
    <row r="44" spans="1:18" x14ac:dyDescent="0.25">
      <c r="A44" s="258"/>
      <c r="B44" s="273"/>
      <c r="C44" s="295"/>
      <c r="D44" s="411"/>
      <c r="E44" s="86"/>
      <c r="F44" s="369"/>
      <c r="G44" s="417" t="s">
        <v>8</v>
      </c>
      <c r="H44" s="84"/>
      <c r="I44" s="373"/>
      <c r="J44" s="85"/>
      <c r="K44" s="384"/>
      <c r="L44" s="347"/>
      <c r="M44" s="414"/>
      <c r="P44" s="191"/>
      <c r="Q44" s="185"/>
      <c r="R44" s="191"/>
    </row>
    <row r="45" spans="1:18" x14ac:dyDescent="0.25">
      <c r="A45" s="259"/>
      <c r="B45" s="23"/>
      <c r="C45" s="203"/>
      <c r="D45" s="411"/>
      <c r="E45" s="86"/>
      <c r="F45" s="369"/>
      <c r="G45" s="417" t="s">
        <v>9</v>
      </c>
      <c r="H45" s="84"/>
      <c r="I45" s="373"/>
      <c r="J45" s="85"/>
      <c r="K45" s="375" t="s">
        <v>29</v>
      </c>
      <c r="L45" s="422"/>
      <c r="M45" s="410"/>
      <c r="P45" s="404"/>
      <c r="Q45" s="404"/>
      <c r="R45" s="191"/>
    </row>
    <row r="46" spans="1:18" x14ac:dyDescent="0.25">
      <c r="A46" s="259"/>
      <c r="B46" s="23"/>
      <c r="C46" s="268"/>
      <c r="D46" s="411"/>
      <c r="E46" s="86"/>
      <c r="F46" s="369"/>
      <c r="G46" s="417" t="s">
        <v>10</v>
      </c>
      <c r="H46" s="84"/>
      <c r="I46" s="373"/>
      <c r="J46" s="85"/>
      <c r="K46" s="420"/>
      <c r="L46" s="369"/>
      <c r="M46" s="412"/>
      <c r="P46" s="191"/>
      <c r="Q46" s="185"/>
      <c r="R46" s="191"/>
    </row>
    <row r="47" spans="1:18" x14ac:dyDescent="0.25">
      <c r="A47" s="260"/>
      <c r="B47" s="257"/>
      <c r="C47" s="269"/>
      <c r="D47" s="413"/>
      <c r="E47" s="205"/>
      <c r="F47" s="347"/>
      <c r="G47" s="418" t="s">
        <v>11</v>
      </c>
      <c r="H47" s="251"/>
      <c r="I47" s="377"/>
      <c r="J47" s="207"/>
      <c r="K47" s="384" t="str">
        <f>L4</f>
        <v>Lakatosné Klopcsik Diana</v>
      </c>
      <c r="L47" s="347"/>
      <c r="M47" s="414"/>
      <c r="P47" s="191"/>
      <c r="Q47" s="185"/>
      <c r="R47" s="405" t="e">
        <f>MIN(4,#REF!)</f>
        <v>#REF!</v>
      </c>
    </row>
  </sheetData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E7 E9 E11 E13 E15 E17">
    <cfRule type="cellIs" dxfId="67" priority="1" stopIfTrue="1" operator="equal">
      <formula>"Bye"</formula>
    </cfRule>
  </conditionalFormatting>
  <conditionalFormatting sqref="R47">
    <cfRule type="expression" dxfId="6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D2DA0-6817-4645-9ABD-DD0F9183A8A2}">
  <sheetPr codeName="Munka23">
    <tabColor indexed="11"/>
  </sheetPr>
  <dimension ref="A1:AK41"/>
  <sheetViews>
    <sheetView workbookViewId="0">
      <selection activeCell="D20" sqref="D20:E2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01" t="str">
        <f>Altalanos!$A$6</f>
        <v xml:space="preserve">Diákolimpia Tolna megye - Paks </v>
      </c>
      <c r="B1" s="501"/>
      <c r="C1" s="501"/>
      <c r="D1" s="501"/>
      <c r="E1" s="501"/>
      <c r="F1" s="501"/>
      <c r="G1" s="320"/>
      <c r="H1" s="323" t="s">
        <v>42</v>
      </c>
      <c r="I1" s="321"/>
      <c r="J1" s="322"/>
      <c r="L1" s="324"/>
      <c r="M1" s="325"/>
      <c r="N1" s="103"/>
      <c r="O1" s="103" t="s">
        <v>12</v>
      </c>
      <c r="P1" s="103"/>
      <c r="Q1" s="102"/>
      <c r="R1" s="103"/>
      <c r="AB1" s="457" t="e">
        <f>IF(Y5=1,CONCATENATE(VLOOKUP(Y3,AA16:AH27,2)),CONCATENATE(VLOOKUP(Y3,AA2:AK13,2)))</f>
        <v>#N/A</v>
      </c>
      <c r="AC1" s="457" t="e">
        <f>IF(Y5=1,CONCATENATE(VLOOKUP(Y3,AA16:AK27,3)),CONCATENATE(VLOOKUP(Y3,AA2:AK13,3)))</f>
        <v>#N/A</v>
      </c>
      <c r="AD1" s="457" t="e">
        <f>IF(Y5=1,CONCATENATE(VLOOKUP(Y3,AA16:AK27,4)),CONCATENATE(VLOOKUP(Y3,AA2:AK13,4)))</f>
        <v>#N/A</v>
      </c>
      <c r="AE1" s="457" t="e">
        <f>IF(Y5=1,CONCATENATE(VLOOKUP(Y3,AA16:AK27,5)),CONCATENATE(VLOOKUP(Y3,AA2:AK13,5)))</f>
        <v>#N/A</v>
      </c>
      <c r="AF1" s="457" t="e">
        <f>IF(Y5=1,CONCATENATE(VLOOKUP(Y3,AA16:AK27,6)),CONCATENATE(VLOOKUP(Y3,AA2:AK13,6)))</f>
        <v>#N/A</v>
      </c>
      <c r="AG1" s="457" t="e">
        <f>IF(Y5=1,CONCATENATE(VLOOKUP(Y3,AA16:AK27,7)),CONCATENATE(VLOOKUP(Y3,AA2:AK13,7)))</f>
        <v>#N/A</v>
      </c>
      <c r="AH1" s="457" t="e">
        <f>IF(Y5=1,CONCATENATE(VLOOKUP(Y3,AA16:AK27,8)),CONCATENATE(VLOOKUP(Y3,AA2:AK13,8)))</f>
        <v>#N/A</v>
      </c>
      <c r="AI1" s="457" t="e">
        <f>IF(Y5=1,CONCATENATE(VLOOKUP(Y3,AA16:AK27,9)),CONCATENATE(VLOOKUP(Y3,AA2:AK13,9)))</f>
        <v>#N/A</v>
      </c>
      <c r="AJ1" s="457" t="e">
        <f>IF(Y5=1,CONCATENATE(VLOOKUP(Y3,AA16:AK27,10)),CONCATENATE(VLOOKUP(Y3,AA2:AK13,10)))</f>
        <v>#N/A</v>
      </c>
      <c r="AK1" s="457" t="e">
        <f>IF(Y5=1,CONCATENATE(VLOOKUP(Y3,AA16:AK27,11)),CONCATENATE(VLOOKUP(Y3,AA2:AK13,11)))</f>
        <v>#N/A</v>
      </c>
    </row>
    <row r="2" spans="1:37" x14ac:dyDescent="0.25">
      <c r="A2" s="326" t="s">
        <v>41</v>
      </c>
      <c r="B2" s="327"/>
      <c r="C2" s="327"/>
      <c r="D2" s="327"/>
      <c r="E2" s="488">
        <f>Altalanos!$C$8</f>
        <v>0</v>
      </c>
      <c r="F2" s="327"/>
      <c r="G2" s="328"/>
      <c r="H2" s="329"/>
      <c r="I2" s="329"/>
      <c r="J2" s="330"/>
      <c r="K2" s="324"/>
      <c r="L2" s="324"/>
      <c r="M2" s="324"/>
      <c r="N2" s="105"/>
      <c r="O2" s="94"/>
      <c r="P2" s="105"/>
      <c r="Q2" s="94"/>
      <c r="R2" s="105"/>
      <c r="Y2" s="448"/>
      <c r="Z2" s="447"/>
      <c r="AA2" s="447" t="s">
        <v>64</v>
      </c>
      <c r="AB2" s="438">
        <v>150</v>
      </c>
      <c r="AC2" s="438">
        <v>120</v>
      </c>
      <c r="AD2" s="438">
        <v>100</v>
      </c>
      <c r="AE2" s="438">
        <v>80</v>
      </c>
      <c r="AF2" s="438">
        <v>70</v>
      </c>
      <c r="AG2" s="438">
        <v>60</v>
      </c>
      <c r="AH2" s="438">
        <v>55</v>
      </c>
      <c r="AI2" s="438">
        <v>50</v>
      </c>
      <c r="AJ2" s="438">
        <v>45</v>
      </c>
      <c r="AK2" s="438">
        <v>40</v>
      </c>
    </row>
    <row r="3" spans="1:37" x14ac:dyDescent="0.25">
      <c r="A3" s="51" t="s">
        <v>20</v>
      </c>
      <c r="B3" s="51"/>
      <c r="C3" s="51"/>
      <c r="D3" s="51"/>
      <c r="E3" s="51" t="s">
        <v>17</v>
      </c>
      <c r="F3" s="51"/>
      <c r="G3" s="51"/>
      <c r="H3" s="51" t="s">
        <v>25</v>
      </c>
      <c r="I3" s="51"/>
      <c r="J3" s="107"/>
      <c r="K3" s="51"/>
      <c r="L3" s="52" t="s">
        <v>26</v>
      </c>
      <c r="M3" s="51"/>
      <c r="N3" s="396"/>
      <c r="O3" s="395"/>
      <c r="P3" s="396"/>
      <c r="Q3" s="437" t="s">
        <v>78</v>
      </c>
      <c r="R3" s="438" t="s">
        <v>84</v>
      </c>
      <c r="Y3" s="447">
        <f>IF(H4="OB","A",IF(H4="IX","W",H4))</f>
        <v>0</v>
      </c>
      <c r="Z3" s="447"/>
      <c r="AA3" s="447" t="s">
        <v>94</v>
      </c>
      <c r="AB3" s="438">
        <v>120</v>
      </c>
      <c r="AC3" s="438">
        <v>90</v>
      </c>
      <c r="AD3" s="438">
        <v>65</v>
      </c>
      <c r="AE3" s="438">
        <v>55</v>
      </c>
      <c r="AF3" s="438">
        <v>50</v>
      </c>
      <c r="AG3" s="438">
        <v>45</v>
      </c>
      <c r="AH3" s="438">
        <v>40</v>
      </c>
      <c r="AI3" s="438">
        <v>35</v>
      </c>
      <c r="AJ3" s="438">
        <v>25</v>
      </c>
      <c r="AK3" s="438">
        <v>20</v>
      </c>
    </row>
    <row r="4" spans="1:37" ht="13.8" thickBot="1" x14ac:dyDescent="0.3">
      <c r="A4" s="502" t="str">
        <f>Altalanos!$A$10</f>
        <v>2025.04.28-29</v>
      </c>
      <c r="B4" s="502"/>
      <c r="C4" s="502"/>
      <c r="D4" s="331"/>
      <c r="E4" s="332" t="str">
        <f>Altalanos!$C$10</f>
        <v>Paks</v>
      </c>
      <c r="F4" s="332"/>
      <c r="G4" s="332"/>
      <c r="H4" s="335"/>
      <c r="I4" s="332"/>
      <c r="J4" s="334"/>
      <c r="K4" s="335"/>
      <c r="L4" s="337" t="str">
        <f>Altalanos!$E$10</f>
        <v>Lakatosné Klopcsik Diana</v>
      </c>
      <c r="M4" s="335"/>
      <c r="N4" s="398"/>
      <c r="O4" s="399"/>
      <c r="P4" s="398"/>
      <c r="Q4" s="439" t="s">
        <v>85</v>
      </c>
      <c r="R4" s="440" t="s">
        <v>80</v>
      </c>
      <c r="Y4" s="447"/>
      <c r="Z4" s="447"/>
      <c r="AA4" s="447" t="s">
        <v>95</v>
      </c>
      <c r="AB4" s="438">
        <v>90</v>
      </c>
      <c r="AC4" s="438">
        <v>60</v>
      </c>
      <c r="AD4" s="438">
        <v>45</v>
      </c>
      <c r="AE4" s="438">
        <v>34</v>
      </c>
      <c r="AF4" s="438">
        <v>27</v>
      </c>
      <c r="AG4" s="438">
        <v>22</v>
      </c>
      <c r="AH4" s="438">
        <v>18</v>
      </c>
      <c r="AI4" s="438">
        <v>15</v>
      </c>
      <c r="AJ4" s="438">
        <v>12</v>
      </c>
      <c r="AK4" s="438">
        <v>9</v>
      </c>
    </row>
    <row r="5" spans="1:37" x14ac:dyDescent="0.25">
      <c r="A5" s="34"/>
      <c r="B5" s="34" t="s">
        <v>40</v>
      </c>
      <c r="C5" s="391" t="s">
        <v>62</v>
      </c>
      <c r="D5" s="34" t="s">
        <v>33</v>
      </c>
      <c r="E5" s="34" t="s">
        <v>67</v>
      </c>
      <c r="F5" s="34"/>
      <c r="G5" s="34" t="s">
        <v>24</v>
      </c>
      <c r="H5" s="34"/>
      <c r="I5" s="34" t="s">
        <v>27</v>
      </c>
      <c r="J5" s="34"/>
      <c r="K5" s="424" t="s">
        <v>68</v>
      </c>
      <c r="L5" s="424" t="s">
        <v>69</v>
      </c>
      <c r="M5" s="424" t="s">
        <v>70</v>
      </c>
      <c r="Q5" s="441" t="s">
        <v>86</v>
      </c>
      <c r="R5" s="442" t="s">
        <v>82</v>
      </c>
      <c r="Y5" s="447">
        <f>IF(OR(Altalanos!$A$8="F1",Altalanos!$A$8="F2",Altalanos!$A$8="N1",Altalanos!$A$8="N2"),1,2)</f>
        <v>2</v>
      </c>
      <c r="Z5" s="447"/>
      <c r="AA5" s="447" t="s">
        <v>96</v>
      </c>
      <c r="AB5" s="438">
        <v>60</v>
      </c>
      <c r="AC5" s="438">
        <v>40</v>
      </c>
      <c r="AD5" s="438">
        <v>30</v>
      </c>
      <c r="AE5" s="438">
        <v>20</v>
      </c>
      <c r="AF5" s="438">
        <v>18</v>
      </c>
      <c r="AG5" s="438">
        <v>15</v>
      </c>
      <c r="AH5" s="438">
        <v>12</v>
      </c>
      <c r="AI5" s="438">
        <v>10</v>
      </c>
      <c r="AJ5" s="438">
        <v>8</v>
      </c>
      <c r="AK5" s="438">
        <v>6</v>
      </c>
    </row>
    <row r="6" spans="1:37" x14ac:dyDescent="0.25">
      <c r="A6" s="369"/>
      <c r="B6" s="369"/>
      <c r="C6" s="423"/>
      <c r="D6" s="369"/>
      <c r="E6" s="369"/>
      <c r="F6" s="369"/>
      <c r="G6" s="369"/>
      <c r="H6" s="369"/>
      <c r="I6" s="369"/>
      <c r="J6" s="369"/>
      <c r="K6" s="369"/>
      <c r="L6" s="369"/>
      <c r="M6" s="369"/>
      <c r="Y6" s="447"/>
      <c r="Z6" s="447"/>
      <c r="AA6" s="447" t="s">
        <v>97</v>
      </c>
      <c r="AB6" s="438">
        <v>40</v>
      </c>
      <c r="AC6" s="438">
        <v>25</v>
      </c>
      <c r="AD6" s="438">
        <v>18</v>
      </c>
      <c r="AE6" s="438">
        <v>13</v>
      </c>
      <c r="AF6" s="438">
        <v>10</v>
      </c>
      <c r="AG6" s="438">
        <v>8</v>
      </c>
      <c r="AH6" s="438">
        <v>6</v>
      </c>
      <c r="AI6" s="438">
        <v>5</v>
      </c>
      <c r="AJ6" s="438">
        <v>4</v>
      </c>
      <c r="AK6" s="438">
        <v>3</v>
      </c>
    </row>
    <row r="7" spans="1:37" x14ac:dyDescent="0.25">
      <c r="A7" s="400" t="s">
        <v>64</v>
      </c>
      <c r="B7" s="425"/>
      <c r="C7" s="393" t="str">
        <f>IF($B7="","",VLOOKUP($B7,#REF!,5))</f>
        <v/>
      </c>
      <c r="D7" s="393" t="str">
        <f>IF($B7="","",VLOOKUP($B7,#REF!,15))</f>
        <v/>
      </c>
      <c r="E7" s="494" t="s">
        <v>363</v>
      </c>
      <c r="F7" s="495" t="s">
        <v>304</v>
      </c>
      <c r="G7" s="388" t="str">
        <f>IF($B7="","",VLOOKUP($B7,#REF!,3))</f>
        <v/>
      </c>
      <c r="H7" s="394"/>
      <c r="I7" s="388" t="str">
        <f>IF($B7="","",VLOOKUP($B7,#REF!,4))</f>
        <v/>
      </c>
      <c r="J7" s="369"/>
      <c r="K7" s="458"/>
      <c r="L7" s="449">
        <v>1</v>
      </c>
      <c r="M7" s="459"/>
      <c r="Y7" s="447"/>
      <c r="Z7" s="447"/>
      <c r="AA7" s="447" t="s">
        <v>98</v>
      </c>
      <c r="AB7" s="438">
        <v>25</v>
      </c>
      <c r="AC7" s="438">
        <v>15</v>
      </c>
      <c r="AD7" s="438">
        <v>13</v>
      </c>
      <c r="AE7" s="438">
        <v>8</v>
      </c>
      <c r="AF7" s="438">
        <v>6</v>
      </c>
      <c r="AG7" s="438">
        <v>4</v>
      </c>
      <c r="AH7" s="438">
        <v>3</v>
      </c>
      <c r="AI7" s="438">
        <v>2</v>
      </c>
      <c r="AJ7" s="438">
        <v>1</v>
      </c>
      <c r="AK7" s="438">
        <v>0</v>
      </c>
    </row>
    <row r="8" spans="1:37" x14ac:dyDescent="0.25">
      <c r="A8" s="400"/>
      <c r="B8" s="426"/>
      <c r="C8" s="401"/>
      <c r="D8" s="401"/>
      <c r="E8" s="401"/>
      <c r="F8" s="401"/>
      <c r="G8" s="401"/>
      <c r="H8" s="401"/>
      <c r="I8" s="401"/>
      <c r="J8" s="369"/>
      <c r="K8" s="400"/>
      <c r="L8" s="400"/>
      <c r="M8" s="460"/>
      <c r="Y8" s="447"/>
      <c r="Z8" s="447"/>
      <c r="AA8" s="447" t="s">
        <v>99</v>
      </c>
      <c r="AB8" s="438">
        <v>15</v>
      </c>
      <c r="AC8" s="438">
        <v>10</v>
      </c>
      <c r="AD8" s="438">
        <v>7</v>
      </c>
      <c r="AE8" s="438">
        <v>5</v>
      </c>
      <c r="AF8" s="438">
        <v>4</v>
      </c>
      <c r="AG8" s="438">
        <v>3</v>
      </c>
      <c r="AH8" s="438">
        <v>2</v>
      </c>
      <c r="AI8" s="438">
        <v>1</v>
      </c>
      <c r="AJ8" s="438">
        <v>0</v>
      </c>
      <c r="AK8" s="438">
        <v>0</v>
      </c>
    </row>
    <row r="9" spans="1:37" x14ac:dyDescent="0.25">
      <c r="A9" s="400" t="s">
        <v>65</v>
      </c>
      <c r="B9" s="425"/>
      <c r="C9" s="393" t="str">
        <f>IF($B9="","",VLOOKUP($B9,#REF!,5))</f>
        <v/>
      </c>
      <c r="D9" s="393" t="str">
        <f>IF($B9="","",VLOOKUP($B9,#REF!,15))</f>
        <v/>
      </c>
      <c r="E9" s="494" t="s">
        <v>364</v>
      </c>
      <c r="F9" s="495" t="s">
        <v>291</v>
      </c>
      <c r="G9" s="388" t="str">
        <f>IF($B9="","",VLOOKUP($B9,#REF!,3))</f>
        <v/>
      </c>
      <c r="H9" s="394"/>
      <c r="I9" s="388" t="str">
        <f>IF($B9="","",VLOOKUP($B9,#REF!,4))</f>
        <v/>
      </c>
      <c r="J9" s="369"/>
      <c r="K9" s="458"/>
      <c r="L9" s="449">
        <v>2</v>
      </c>
      <c r="M9" s="459"/>
      <c r="Y9" s="447"/>
      <c r="Z9" s="447"/>
      <c r="AA9" s="447" t="s">
        <v>100</v>
      </c>
      <c r="AB9" s="438">
        <v>10</v>
      </c>
      <c r="AC9" s="438">
        <v>6</v>
      </c>
      <c r="AD9" s="438">
        <v>4</v>
      </c>
      <c r="AE9" s="438">
        <v>2</v>
      </c>
      <c r="AF9" s="438">
        <v>1</v>
      </c>
      <c r="AG9" s="438">
        <v>0</v>
      </c>
      <c r="AH9" s="438">
        <v>0</v>
      </c>
      <c r="AI9" s="438">
        <v>0</v>
      </c>
      <c r="AJ9" s="438">
        <v>0</v>
      </c>
      <c r="AK9" s="438">
        <v>0</v>
      </c>
    </row>
    <row r="10" spans="1:37" x14ac:dyDescent="0.25">
      <c r="A10" s="400"/>
      <c r="B10" s="426"/>
      <c r="C10" s="401"/>
      <c r="D10" s="401"/>
      <c r="E10" s="401"/>
      <c r="F10" s="401"/>
      <c r="G10" s="401"/>
      <c r="H10" s="401"/>
      <c r="I10" s="401"/>
      <c r="J10" s="369"/>
      <c r="K10" s="400"/>
      <c r="L10" s="400"/>
      <c r="M10" s="460"/>
      <c r="Y10" s="447"/>
      <c r="Z10" s="447"/>
      <c r="AA10" s="447" t="s">
        <v>101</v>
      </c>
      <c r="AB10" s="438">
        <v>6</v>
      </c>
      <c r="AC10" s="438">
        <v>3</v>
      </c>
      <c r="AD10" s="438">
        <v>2</v>
      </c>
      <c r="AE10" s="438">
        <v>1</v>
      </c>
      <c r="AF10" s="438">
        <v>0</v>
      </c>
      <c r="AG10" s="438">
        <v>0</v>
      </c>
      <c r="AH10" s="438">
        <v>0</v>
      </c>
      <c r="AI10" s="438">
        <v>0</v>
      </c>
      <c r="AJ10" s="438">
        <v>0</v>
      </c>
      <c r="AK10" s="438">
        <v>0</v>
      </c>
    </row>
    <row r="11" spans="1:37" x14ac:dyDescent="0.25">
      <c r="A11" s="400" t="s">
        <v>66</v>
      </c>
      <c r="B11" s="425"/>
      <c r="C11" s="393" t="str">
        <f>IF($B11="","",VLOOKUP($B11,#REF!,5))</f>
        <v/>
      </c>
      <c r="D11" s="393" t="str">
        <f>IF($B11="","",VLOOKUP($B11,#REF!,15))</f>
        <v/>
      </c>
      <c r="E11" s="494" t="s">
        <v>365</v>
      </c>
      <c r="F11" s="495" t="s">
        <v>299</v>
      </c>
      <c r="G11" s="388" t="str">
        <f>IF($B11="","",VLOOKUP($B11,#REF!,3))</f>
        <v/>
      </c>
      <c r="H11" s="394"/>
      <c r="I11" s="388" t="str">
        <f>IF($B11="","",VLOOKUP($B11,#REF!,4))</f>
        <v/>
      </c>
      <c r="J11" s="369"/>
      <c r="K11" s="458"/>
      <c r="L11" s="449">
        <v>3</v>
      </c>
      <c r="M11" s="459"/>
      <c r="Y11" s="447"/>
      <c r="Z11" s="447"/>
      <c r="AA11" s="447" t="s">
        <v>106</v>
      </c>
      <c r="AB11" s="438">
        <v>3</v>
      </c>
      <c r="AC11" s="438">
        <v>2</v>
      </c>
      <c r="AD11" s="438">
        <v>1</v>
      </c>
      <c r="AE11" s="438">
        <v>0</v>
      </c>
      <c r="AF11" s="438">
        <v>0</v>
      </c>
      <c r="AG11" s="438">
        <v>0</v>
      </c>
      <c r="AH11" s="438">
        <v>0</v>
      </c>
      <c r="AI11" s="438">
        <v>0</v>
      </c>
      <c r="AJ11" s="438">
        <v>0</v>
      </c>
      <c r="AK11" s="438">
        <v>0</v>
      </c>
    </row>
    <row r="12" spans="1:37" x14ac:dyDescent="0.25">
      <c r="A12" s="369"/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Y12" s="447"/>
      <c r="Z12" s="447"/>
      <c r="AA12" s="447" t="s">
        <v>102</v>
      </c>
      <c r="AB12" s="456">
        <v>0</v>
      </c>
      <c r="AC12" s="456">
        <v>0</v>
      </c>
      <c r="AD12" s="456">
        <v>0</v>
      </c>
      <c r="AE12" s="456">
        <v>0</v>
      </c>
      <c r="AF12" s="456">
        <v>0</v>
      </c>
      <c r="AG12" s="456">
        <v>0</v>
      </c>
      <c r="AH12" s="456">
        <v>0</v>
      </c>
      <c r="AI12" s="456">
        <v>0</v>
      </c>
      <c r="AJ12" s="456">
        <v>0</v>
      </c>
      <c r="AK12" s="456">
        <v>0</v>
      </c>
    </row>
    <row r="13" spans="1:37" x14ac:dyDescent="0.25">
      <c r="A13" s="369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Y13" s="447"/>
      <c r="Z13" s="447"/>
      <c r="AA13" s="447" t="s">
        <v>103</v>
      </c>
      <c r="AB13" s="456">
        <v>0</v>
      </c>
      <c r="AC13" s="456">
        <v>0</v>
      </c>
      <c r="AD13" s="456">
        <v>0</v>
      </c>
      <c r="AE13" s="456">
        <v>0</v>
      </c>
      <c r="AF13" s="456">
        <v>0</v>
      </c>
      <c r="AG13" s="456">
        <v>0</v>
      </c>
      <c r="AH13" s="456">
        <v>0</v>
      </c>
      <c r="AI13" s="456">
        <v>0</v>
      </c>
      <c r="AJ13" s="456">
        <v>0</v>
      </c>
      <c r="AK13" s="456">
        <v>0</v>
      </c>
    </row>
    <row r="14" spans="1:37" x14ac:dyDescent="0.25">
      <c r="A14" s="369"/>
      <c r="B14" s="369"/>
      <c r="C14" s="369"/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</row>
    <row r="15" spans="1:37" x14ac:dyDescent="0.25">
      <c r="A15" s="369"/>
      <c r="B15" s="369"/>
      <c r="C15" s="369"/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</row>
    <row r="16" spans="1:37" x14ac:dyDescent="0.25">
      <c r="A16" s="369"/>
      <c r="B16" s="369"/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Y16" s="447"/>
      <c r="Z16" s="447"/>
      <c r="AA16" s="447" t="s">
        <v>64</v>
      </c>
      <c r="AB16" s="447">
        <v>300</v>
      </c>
      <c r="AC16" s="447">
        <v>250</v>
      </c>
      <c r="AD16" s="447">
        <v>220</v>
      </c>
      <c r="AE16" s="447">
        <v>180</v>
      </c>
      <c r="AF16" s="447">
        <v>160</v>
      </c>
      <c r="AG16" s="447">
        <v>150</v>
      </c>
      <c r="AH16" s="447">
        <v>140</v>
      </c>
      <c r="AI16" s="447">
        <v>130</v>
      </c>
      <c r="AJ16" s="447">
        <v>120</v>
      </c>
      <c r="AK16" s="447">
        <v>110</v>
      </c>
    </row>
    <row r="17" spans="1:37" x14ac:dyDescent="0.25">
      <c r="A17" s="369"/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Y17" s="447"/>
      <c r="Z17" s="447"/>
      <c r="AA17" s="447" t="s">
        <v>94</v>
      </c>
      <c r="AB17" s="447">
        <v>250</v>
      </c>
      <c r="AC17" s="447">
        <v>200</v>
      </c>
      <c r="AD17" s="447">
        <v>160</v>
      </c>
      <c r="AE17" s="447">
        <v>140</v>
      </c>
      <c r="AF17" s="447">
        <v>120</v>
      </c>
      <c r="AG17" s="447">
        <v>110</v>
      </c>
      <c r="AH17" s="447">
        <v>100</v>
      </c>
      <c r="AI17" s="447">
        <v>90</v>
      </c>
      <c r="AJ17" s="447">
        <v>80</v>
      </c>
      <c r="AK17" s="447">
        <v>70</v>
      </c>
    </row>
    <row r="18" spans="1:37" ht="18.75" customHeight="1" x14ac:dyDescent="0.25">
      <c r="A18" s="369"/>
      <c r="B18" s="505"/>
      <c r="C18" s="505"/>
      <c r="D18" s="506" t="str">
        <f>E7</f>
        <v xml:space="preserve">Kállai </v>
      </c>
      <c r="E18" s="506"/>
      <c r="F18" s="506" t="str">
        <f>E9</f>
        <v xml:space="preserve">Boros </v>
      </c>
      <c r="G18" s="506"/>
      <c r="H18" s="506" t="str">
        <f>E11</f>
        <v xml:space="preserve">Bauer </v>
      </c>
      <c r="I18" s="506"/>
      <c r="J18" s="369"/>
      <c r="K18" s="369"/>
      <c r="L18" s="369"/>
      <c r="M18" s="369"/>
      <c r="Y18" s="447"/>
      <c r="Z18" s="447"/>
      <c r="AA18" s="447" t="s">
        <v>95</v>
      </c>
      <c r="AB18" s="447">
        <v>200</v>
      </c>
      <c r="AC18" s="447">
        <v>150</v>
      </c>
      <c r="AD18" s="447">
        <v>130</v>
      </c>
      <c r="AE18" s="447">
        <v>110</v>
      </c>
      <c r="AF18" s="447">
        <v>95</v>
      </c>
      <c r="AG18" s="447">
        <v>80</v>
      </c>
      <c r="AH18" s="447">
        <v>70</v>
      </c>
      <c r="AI18" s="447">
        <v>60</v>
      </c>
      <c r="AJ18" s="447">
        <v>55</v>
      </c>
      <c r="AK18" s="447">
        <v>50</v>
      </c>
    </row>
    <row r="19" spans="1:37" ht="18.75" customHeight="1" x14ac:dyDescent="0.25">
      <c r="A19" s="430" t="s">
        <v>64</v>
      </c>
      <c r="B19" s="507" t="str">
        <f>E7</f>
        <v xml:space="preserve">Kállai </v>
      </c>
      <c r="C19" s="507"/>
      <c r="D19" s="508"/>
      <c r="E19" s="508"/>
      <c r="F19" s="509" t="s">
        <v>398</v>
      </c>
      <c r="G19" s="509"/>
      <c r="H19" s="509" t="s">
        <v>396</v>
      </c>
      <c r="I19" s="509"/>
      <c r="J19" s="369"/>
      <c r="K19" s="369"/>
      <c r="L19" s="369"/>
      <c r="M19" s="369"/>
      <c r="Y19" s="447"/>
      <c r="Z19" s="447"/>
      <c r="AA19" s="447" t="s">
        <v>96</v>
      </c>
      <c r="AB19" s="447">
        <v>150</v>
      </c>
      <c r="AC19" s="447">
        <v>120</v>
      </c>
      <c r="AD19" s="447">
        <v>100</v>
      </c>
      <c r="AE19" s="447">
        <v>80</v>
      </c>
      <c r="AF19" s="447">
        <v>70</v>
      </c>
      <c r="AG19" s="447">
        <v>60</v>
      </c>
      <c r="AH19" s="447">
        <v>55</v>
      </c>
      <c r="AI19" s="447">
        <v>50</v>
      </c>
      <c r="AJ19" s="447">
        <v>45</v>
      </c>
      <c r="AK19" s="447">
        <v>40</v>
      </c>
    </row>
    <row r="20" spans="1:37" ht="18.75" customHeight="1" x14ac:dyDescent="0.25">
      <c r="A20" s="430" t="s">
        <v>65</v>
      </c>
      <c r="B20" s="507" t="str">
        <f>E9</f>
        <v xml:space="preserve">Boros </v>
      </c>
      <c r="C20" s="507"/>
      <c r="D20" s="509" t="s">
        <v>399</v>
      </c>
      <c r="E20" s="509"/>
      <c r="F20" s="508"/>
      <c r="G20" s="508"/>
      <c r="H20" s="509" t="s">
        <v>350</v>
      </c>
      <c r="I20" s="509"/>
      <c r="J20" s="369"/>
      <c r="K20" s="369"/>
      <c r="L20" s="369"/>
      <c r="M20" s="369"/>
      <c r="Y20" s="447"/>
      <c r="Z20" s="447"/>
      <c r="AA20" s="447" t="s">
        <v>97</v>
      </c>
      <c r="AB20" s="447">
        <v>120</v>
      </c>
      <c r="AC20" s="447">
        <v>90</v>
      </c>
      <c r="AD20" s="447">
        <v>65</v>
      </c>
      <c r="AE20" s="447">
        <v>55</v>
      </c>
      <c r="AF20" s="447">
        <v>50</v>
      </c>
      <c r="AG20" s="447">
        <v>45</v>
      </c>
      <c r="AH20" s="447">
        <v>40</v>
      </c>
      <c r="AI20" s="447">
        <v>35</v>
      </c>
      <c r="AJ20" s="447">
        <v>25</v>
      </c>
      <c r="AK20" s="447">
        <v>20</v>
      </c>
    </row>
    <row r="21" spans="1:37" ht="18.75" customHeight="1" x14ac:dyDescent="0.25">
      <c r="A21" s="430" t="s">
        <v>66</v>
      </c>
      <c r="B21" s="507" t="str">
        <f>E11</f>
        <v xml:space="preserve">Bauer </v>
      </c>
      <c r="C21" s="507"/>
      <c r="D21" s="509" t="s">
        <v>397</v>
      </c>
      <c r="E21" s="509"/>
      <c r="F21" s="509" t="s">
        <v>395</v>
      </c>
      <c r="G21" s="509"/>
      <c r="H21" s="508"/>
      <c r="I21" s="508"/>
      <c r="J21" s="369"/>
      <c r="K21" s="369"/>
      <c r="L21" s="369"/>
      <c r="M21" s="369"/>
      <c r="Y21" s="447"/>
      <c r="Z21" s="447"/>
      <c r="AA21" s="447" t="s">
        <v>98</v>
      </c>
      <c r="AB21" s="447">
        <v>90</v>
      </c>
      <c r="AC21" s="447">
        <v>60</v>
      </c>
      <c r="AD21" s="447">
        <v>45</v>
      </c>
      <c r="AE21" s="447">
        <v>34</v>
      </c>
      <c r="AF21" s="447">
        <v>27</v>
      </c>
      <c r="AG21" s="447">
        <v>22</v>
      </c>
      <c r="AH21" s="447">
        <v>18</v>
      </c>
      <c r="AI21" s="447">
        <v>15</v>
      </c>
      <c r="AJ21" s="447">
        <v>12</v>
      </c>
      <c r="AK21" s="447">
        <v>9</v>
      </c>
    </row>
    <row r="22" spans="1:37" x14ac:dyDescent="0.25">
      <c r="A22" s="369"/>
      <c r="B22" s="369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Y22" s="447"/>
      <c r="Z22" s="447"/>
      <c r="AA22" s="447" t="s">
        <v>99</v>
      </c>
      <c r="AB22" s="447">
        <v>60</v>
      </c>
      <c r="AC22" s="447">
        <v>40</v>
      </c>
      <c r="AD22" s="447">
        <v>30</v>
      </c>
      <c r="AE22" s="447">
        <v>20</v>
      </c>
      <c r="AF22" s="447">
        <v>18</v>
      </c>
      <c r="AG22" s="447">
        <v>15</v>
      </c>
      <c r="AH22" s="447">
        <v>12</v>
      </c>
      <c r="AI22" s="447">
        <v>10</v>
      </c>
      <c r="AJ22" s="447">
        <v>8</v>
      </c>
      <c r="AK22" s="447">
        <v>6</v>
      </c>
    </row>
    <row r="23" spans="1:37" x14ac:dyDescent="0.25">
      <c r="A23" s="369"/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Y23" s="447"/>
      <c r="Z23" s="447"/>
      <c r="AA23" s="447" t="s">
        <v>100</v>
      </c>
      <c r="AB23" s="447">
        <v>40</v>
      </c>
      <c r="AC23" s="447">
        <v>25</v>
      </c>
      <c r="AD23" s="447">
        <v>18</v>
      </c>
      <c r="AE23" s="447">
        <v>13</v>
      </c>
      <c r="AF23" s="447">
        <v>8</v>
      </c>
      <c r="AG23" s="447">
        <v>7</v>
      </c>
      <c r="AH23" s="447">
        <v>6</v>
      </c>
      <c r="AI23" s="447">
        <v>5</v>
      </c>
      <c r="AJ23" s="447">
        <v>4</v>
      </c>
      <c r="AK23" s="447">
        <v>3</v>
      </c>
    </row>
    <row r="24" spans="1:37" x14ac:dyDescent="0.25">
      <c r="A24" s="369"/>
      <c r="B24" s="369"/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Y24" s="447"/>
      <c r="Z24" s="447"/>
      <c r="AA24" s="447" t="s">
        <v>101</v>
      </c>
      <c r="AB24" s="447">
        <v>25</v>
      </c>
      <c r="AC24" s="447">
        <v>15</v>
      </c>
      <c r="AD24" s="447">
        <v>13</v>
      </c>
      <c r="AE24" s="447">
        <v>7</v>
      </c>
      <c r="AF24" s="447">
        <v>6</v>
      </c>
      <c r="AG24" s="447">
        <v>5</v>
      </c>
      <c r="AH24" s="447">
        <v>4</v>
      </c>
      <c r="AI24" s="447">
        <v>3</v>
      </c>
      <c r="AJ24" s="447">
        <v>2</v>
      </c>
      <c r="AK24" s="447">
        <v>1</v>
      </c>
    </row>
    <row r="25" spans="1:37" x14ac:dyDescent="0.25">
      <c r="A25" s="369"/>
      <c r="B25" s="369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Y25" s="447"/>
      <c r="Z25" s="447"/>
      <c r="AA25" s="447" t="s">
        <v>106</v>
      </c>
      <c r="AB25" s="447">
        <v>15</v>
      </c>
      <c r="AC25" s="447">
        <v>10</v>
      </c>
      <c r="AD25" s="447">
        <v>8</v>
      </c>
      <c r="AE25" s="447">
        <v>4</v>
      </c>
      <c r="AF25" s="447">
        <v>3</v>
      </c>
      <c r="AG25" s="447">
        <v>2</v>
      </c>
      <c r="AH25" s="447">
        <v>1</v>
      </c>
      <c r="AI25" s="447">
        <v>0</v>
      </c>
      <c r="AJ25" s="447">
        <v>0</v>
      </c>
      <c r="AK25" s="447">
        <v>0</v>
      </c>
    </row>
    <row r="26" spans="1:37" x14ac:dyDescent="0.25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Y26" s="447"/>
      <c r="Z26" s="447"/>
      <c r="AA26" s="447" t="s">
        <v>102</v>
      </c>
      <c r="AB26" s="447">
        <v>10</v>
      </c>
      <c r="AC26" s="447">
        <v>6</v>
      </c>
      <c r="AD26" s="447">
        <v>4</v>
      </c>
      <c r="AE26" s="447">
        <v>2</v>
      </c>
      <c r="AF26" s="447">
        <v>1</v>
      </c>
      <c r="AG26" s="447">
        <v>0</v>
      </c>
      <c r="AH26" s="447">
        <v>0</v>
      </c>
      <c r="AI26" s="447">
        <v>0</v>
      </c>
      <c r="AJ26" s="447">
        <v>0</v>
      </c>
      <c r="AK26" s="447">
        <v>0</v>
      </c>
    </row>
    <row r="27" spans="1:37" x14ac:dyDescent="0.25">
      <c r="A27" s="369"/>
      <c r="B27" s="369"/>
      <c r="C27" s="369"/>
      <c r="D27" s="369"/>
      <c r="E27" s="369"/>
      <c r="F27" s="369"/>
      <c r="G27" s="369"/>
      <c r="H27" s="369"/>
      <c r="I27" s="369"/>
      <c r="J27" s="369"/>
      <c r="K27" s="369"/>
      <c r="L27" s="369"/>
      <c r="M27" s="369"/>
      <c r="Y27" s="447"/>
      <c r="Z27" s="447"/>
      <c r="AA27" s="447" t="s">
        <v>103</v>
      </c>
      <c r="AB27" s="447">
        <v>3</v>
      </c>
      <c r="AC27" s="447">
        <v>2</v>
      </c>
      <c r="AD27" s="447">
        <v>1</v>
      </c>
      <c r="AE27" s="447">
        <v>0</v>
      </c>
      <c r="AF27" s="447">
        <v>0</v>
      </c>
      <c r="AG27" s="447">
        <v>0</v>
      </c>
      <c r="AH27" s="447">
        <v>0</v>
      </c>
      <c r="AI27" s="447">
        <v>0</v>
      </c>
      <c r="AJ27" s="447">
        <v>0</v>
      </c>
      <c r="AK27" s="447">
        <v>0</v>
      </c>
    </row>
    <row r="28" spans="1:37" x14ac:dyDescent="0.25">
      <c r="A28" s="369"/>
      <c r="B28" s="369"/>
      <c r="C28" s="369"/>
      <c r="D28" s="369"/>
      <c r="E28" s="369"/>
      <c r="F28" s="369"/>
      <c r="G28" s="369"/>
      <c r="H28" s="369"/>
      <c r="I28" s="369"/>
      <c r="J28" s="369"/>
      <c r="K28" s="369"/>
      <c r="L28" s="369"/>
      <c r="M28" s="369"/>
    </row>
    <row r="29" spans="1:37" x14ac:dyDescent="0.25">
      <c r="A29" s="369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69"/>
    </row>
    <row r="30" spans="1:37" x14ac:dyDescent="0.25">
      <c r="A30" s="369"/>
      <c r="B30" s="369"/>
      <c r="C30" s="369"/>
      <c r="D30" s="369"/>
      <c r="E30" s="369"/>
      <c r="F30" s="369"/>
      <c r="G30" s="369"/>
      <c r="H30" s="369"/>
      <c r="I30" s="369"/>
      <c r="J30" s="369"/>
      <c r="K30" s="369"/>
      <c r="L30" s="369"/>
      <c r="M30" s="369"/>
    </row>
    <row r="31" spans="1:37" x14ac:dyDescent="0.25">
      <c r="A31" s="369"/>
      <c r="B31" s="369"/>
      <c r="C31" s="369"/>
      <c r="D31" s="369"/>
      <c r="E31" s="369"/>
      <c r="F31" s="369"/>
      <c r="G31" s="369"/>
      <c r="H31" s="369"/>
      <c r="I31" s="369"/>
      <c r="J31" s="369"/>
      <c r="K31" s="369"/>
      <c r="L31" s="369"/>
      <c r="M31" s="369"/>
    </row>
    <row r="32" spans="1:37" x14ac:dyDescent="0.25">
      <c r="A32" s="369"/>
      <c r="B32" s="369"/>
      <c r="C32" s="369"/>
      <c r="D32" s="369"/>
      <c r="E32" s="369"/>
      <c r="F32" s="369"/>
      <c r="G32" s="369"/>
      <c r="H32" s="369"/>
      <c r="I32" s="369"/>
      <c r="J32" s="369"/>
      <c r="K32" s="369"/>
      <c r="L32" s="347"/>
      <c r="M32" s="347"/>
    </row>
    <row r="33" spans="1:18" x14ac:dyDescent="0.25">
      <c r="A33" s="173" t="s">
        <v>33</v>
      </c>
      <c r="B33" s="174"/>
      <c r="C33" s="296"/>
      <c r="D33" s="406" t="s">
        <v>3</v>
      </c>
      <c r="E33" s="407" t="s">
        <v>35</v>
      </c>
      <c r="F33" s="421"/>
      <c r="G33" s="406" t="s">
        <v>3</v>
      </c>
      <c r="H33" s="407" t="s">
        <v>44</v>
      </c>
      <c r="I33" s="256"/>
      <c r="J33" s="407" t="s">
        <v>45</v>
      </c>
      <c r="K33" s="255" t="s">
        <v>46</v>
      </c>
      <c r="L33" s="34"/>
      <c r="M33" s="482"/>
      <c r="N33" s="481"/>
      <c r="P33" s="402"/>
      <c r="Q33" s="402"/>
      <c r="R33" s="403"/>
    </row>
    <row r="34" spans="1:18" x14ac:dyDescent="0.25">
      <c r="A34" s="380" t="s">
        <v>34</v>
      </c>
      <c r="B34" s="381"/>
      <c r="C34" s="383"/>
      <c r="D34" s="408"/>
      <c r="E34" s="510"/>
      <c r="F34" s="510"/>
      <c r="G34" s="415" t="s">
        <v>4</v>
      </c>
      <c r="H34" s="381"/>
      <c r="I34" s="409"/>
      <c r="J34" s="416"/>
      <c r="K34" s="375" t="s">
        <v>38</v>
      </c>
      <c r="L34" s="422"/>
      <c r="M34" s="412"/>
      <c r="P34" s="404"/>
      <c r="Q34" s="404"/>
      <c r="R34" s="191"/>
    </row>
    <row r="35" spans="1:18" x14ac:dyDescent="0.25">
      <c r="A35" s="384" t="s">
        <v>43</v>
      </c>
      <c r="B35" s="251"/>
      <c r="C35" s="386"/>
      <c r="D35" s="411"/>
      <c r="E35" s="511"/>
      <c r="F35" s="511"/>
      <c r="G35" s="417" t="s">
        <v>5</v>
      </c>
      <c r="H35" s="84"/>
      <c r="I35" s="373"/>
      <c r="J35" s="85"/>
      <c r="K35" s="419"/>
      <c r="L35" s="347"/>
      <c r="M35" s="414"/>
      <c r="P35" s="191"/>
      <c r="Q35" s="185"/>
      <c r="R35" s="191"/>
    </row>
    <row r="36" spans="1:18" x14ac:dyDescent="0.25">
      <c r="A36" s="270"/>
      <c r="B36" s="271"/>
      <c r="C36" s="272"/>
      <c r="D36" s="411"/>
      <c r="E36" s="86"/>
      <c r="F36" s="369"/>
      <c r="G36" s="417" t="s">
        <v>6</v>
      </c>
      <c r="H36" s="84"/>
      <c r="I36" s="373"/>
      <c r="J36" s="85"/>
      <c r="K36" s="375" t="s">
        <v>39</v>
      </c>
      <c r="L36" s="422"/>
      <c r="M36" s="410"/>
      <c r="P36" s="404"/>
      <c r="Q36" s="404"/>
      <c r="R36" s="191"/>
    </row>
    <row r="37" spans="1:18" x14ac:dyDescent="0.25">
      <c r="A37" s="202"/>
      <c r="B37" s="113"/>
      <c r="C37" s="203"/>
      <c r="D37" s="411"/>
      <c r="E37" s="86"/>
      <c r="F37" s="369"/>
      <c r="G37" s="417" t="s">
        <v>7</v>
      </c>
      <c r="H37" s="84"/>
      <c r="I37" s="373"/>
      <c r="J37" s="85"/>
      <c r="K37" s="420"/>
      <c r="L37" s="369"/>
      <c r="M37" s="412"/>
      <c r="P37" s="191"/>
      <c r="Q37" s="185"/>
      <c r="R37" s="191"/>
    </row>
    <row r="38" spans="1:18" x14ac:dyDescent="0.25">
      <c r="A38" s="258"/>
      <c r="B38" s="273"/>
      <c r="C38" s="295"/>
      <c r="D38" s="411"/>
      <c r="E38" s="86"/>
      <c r="F38" s="369"/>
      <c r="G38" s="417" t="s">
        <v>8</v>
      </c>
      <c r="H38" s="84"/>
      <c r="I38" s="373"/>
      <c r="J38" s="85"/>
      <c r="K38" s="384"/>
      <c r="L38" s="347"/>
      <c r="M38" s="414"/>
      <c r="P38" s="191"/>
      <c r="Q38" s="185"/>
      <c r="R38" s="191"/>
    </row>
    <row r="39" spans="1:18" x14ac:dyDescent="0.25">
      <c r="A39" s="259"/>
      <c r="B39" s="23"/>
      <c r="C39" s="203"/>
      <c r="D39" s="411"/>
      <c r="E39" s="86"/>
      <c r="F39" s="369"/>
      <c r="G39" s="417" t="s">
        <v>9</v>
      </c>
      <c r="H39" s="84"/>
      <c r="I39" s="373"/>
      <c r="J39" s="85"/>
      <c r="K39" s="375" t="s">
        <v>29</v>
      </c>
      <c r="L39" s="422"/>
      <c r="M39" s="410"/>
      <c r="P39" s="404"/>
      <c r="Q39" s="404"/>
      <c r="R39" s="191"/>
    </row>
    <row r="40" spans="1:18" x14ac:dyDescent="0.25">
      <c r="A40" s="259"/>
      <c r="B40" s="23"/>
      <c r="C40" s="268"/>
      <c r="D40" s="411"/>
      <c r="E40" s="86"/>
      <c r="F40" s="369"/>
      <c r="G40" s="417" t="s">
        <v>10</v>
      </c>
      <c r="H40" s="84"/>
      <c r="I40" s="373"/>
      <c r="J40" s="85"/>
      <c r="K40" s="420"/>
      <c r="L40" s="369"/>
      <c r="M40" s="412"/>
      <c r="P40" s="191"/>
      <c r="Q40" s="185"/>
      <c r="R40" s="191"/>
    </row>
    <row r="41" spans="1:18" x14ac:dyDescent="0.25">
      <c r="A41" s="260"/>
      <c r="B41" s="257"/>
      <c r="C41" s="269"/>
      <c r="D41" s="413"/>
      <c r="E41" s="205"/>
      <c r="F41" s="347"/>
      <c r="G41" s="418" t="s">
        <v>11</v>
      </c>
      <c r="H41" s="251"/>
      <c r="I41" s="377"/>
      <c r="J41" s="207"/>
      <c r="K41" s="384" t="str">
        <f>L4</f>
        <v>Lakatosné Klopcsik Diana</v>
      </c>
      <c r="L41" s="347"/>
      <c r="M41" s="414"/>
      <c r="P41" s="191"/>
      <c r="Q41" s="185"/>
      <c r="R41" s="405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65" priority="2" stopIfTrue="1" operator="equal">
      <formula>"Bye"</formula>
    </cfRule>
  </conditionalFormatting>
  <conditionalFormatting sqref="R41">
    <cfRule type="expression" dxfId="6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19</vt:i4>
      </vt:variant>
    </vt:vector>
  </HeadingPairs>
  <TitlesOfParts>
    <vt:vector size="39" baseType="lpstr">
      <vt:lpstr>Altalanos</vt:lpstr>
      <vt:lpstr>Birók</vt:lpstr>
      <vt:lpstr>Narancs lány B </vt:lpstr>
      <vt:lpstr>Zöld lány B </vt:lpstr>
      <vt:lpstr>Zöld lány B</vt:lpstr>
      <vt:lpstr>Zöld lány helyosztó</vt:lpstr>
      <vt:lpstr>L12 B 1.csoport</vt:lpstr>
      <vt:lpstr>L12 B 2-3.csoport</vt:lpstr>
      <vt:lpstr>L12 B helyosztó</vt:lpstr>
      <vt:lpstr>L14 B </vt:lpstr>
      <vt:lpstr>L16 B </vt:lpstr>
      <vt:lpstr>L18 B </vt:lpstr>
      <vt:lpstr>Zöld fiú B</vt:lpstr>
      <vt:lpstr>Zöld fiú B 2-3.csop</vt:lpstr>
      <vt:lpstr>Zöld fiú helyosztó</vt:lpstr>
      <vt:lpstr>F12 B </vt:lpstr>
      <vt:lpstr>F14 B</vt:lpstr>
      <vt:lpstr>F16 B</vt:lpstr>
      <vt:lpstr>F18 B</vt:lpstr>
      <vt:lpstr>+F18 B </vt:lpstr>
      <vt:lpstr>'+F18 B '!Nyomtatási_terület</vt:lpstr>
      <vt:lpstr>Birók!Nyomtatási_terület</vt:lpstr>
      <vt:lpstr>'F12 B '!Nyomtatási_terület</vt:lpstr>
      <vt:lpstr>'F14 B'!Nyomtatási_terület</vt:lpstr>
      <vt:lpstr>'F16 B'!Nyomtatási_terület</vt:lpstr>
      <vt:lpstr>'F18 B'!Nyomtatási_terület</vt:lpstr>
      <vt:lpstr>'L12 B 1.csoport'!Nyomtatási_terület</vt:lpstr>
      <vt:lpstr>'L12 B 2-3.csoport'!Nyomtatási_terület</vt:lpstr>
      <vt:lpstr>'L12 B helyosztó'!Nyomtatási_terület</vt:lpstr>
      <vt:lpstr>'L14 B '!Nyomtatási_terület</vt:lpstr>
      <vt:lpstr>'L16 B '!Nyomtatási_terület</vt:lpstr>
      <vt:lpstr>'L18 B '!Nyomtatási_terület</vt:lpstr>
      <vt:lpstr>'Narancs lány B '!Nyomtatási_terület</vt:lpstr>
      <vt:lpstr>'Zöld fiú B'!Nyomtatási_terület</vt:lpstr>
      <vt:lpstr>'Zöld fiú B 2-3.csop'!Nyomtatási_terület</vt:lpstr>
      <vt:lpstr>'Zöld fiú helyosztó'!Nyomtatási_terület</vt:lpstr>
      <vt:lpstr>'Zöld lány B'!Nyomtatási_terület</vt:lpstr>
      <vt:lpstr>'Zöld lány B '!Nyomtatási_terület</vt:lpstr>
      <vt:lpstr>'Zöld lány helyosztó'!Nyomtatási_terület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2016-03-12T10:05:59Z</cp:lastPrinted>
  <dcterms:created xsi:type="dcterms:W3CDTF">1998-01-18T23:10:02Z</dcterms:created>
  <dcterms:modified xsi:type="dcterms:W3CDTF">2025-05-21T12:21:49Z</dcterms:modified>
  <cp:category>Forms</cp:category>
</cp:coreProperties>
</file>